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\PR(%)\"/>
    </mc:Choice>
  </mc:AlternateContent>
  <xr:revisionPtr revIDLastSave="0" documentId="13_ncr:1_{87DE6415-8AEB-40F1-A909-7FE83C8BB337}" xr6:coauthVersionLast="47" xr6:coauthVersionMax="47" xr10:uidLastSave="{00000000-0000-0000-0000-000000000000}"/>
  <bookViews>
    <workbookView xWindow="-108" yWindow="-108" windowWidth="23256" windowHeight="12456" firstSheet="7" activeTab="8" xr2:uid="{4B7DAB40-DDDD-429F-8AF3-9AE04CC7A816}"/>
  </bookViews>
  <sheets>
    <sheet name="สหกรณ์การเกษตรดอนตูม" sheetId="1" r:id="rId1"/>
    <sheet name="สหกรณ์การเกษตรจัตุรัส" sheetId="2" r:id="rId2"/>
    <sheet name="สหกรณ์การเกษตรโนนสูง" sheetId="3" r:id="rId3"/>
    <sheet name="สหกรณ์นิคมสันทราย" sheetId="5" r:id="rId4"/>
    <sheet name="สหกรณ์หนองสูง(ปศุสัตว์)" sheetId="4" r:id="rId5"/>
    <sheet name="สหกรณ์หนองสูง(สำนักงานใหญ่) " sheetId="6" r:id="rId6"/>
    <sheet name="สหกรณ์หนองสูง(ปั๊มน้ำมัน)" sheetId="7" r:id="rId7"/>
    <sheet name="  โรงสี สกก.เมืองลับแล" sheetId="8" r:id="rId8"/>
    <sheet name="สำนักงาน พิมาย" sheetId="9" r:id="rId9"/>
    <sheet name="โรงสี สกกพิมาย" sheetId="10" r:id="rId10"/>
    <sheet name="รวม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3" i="8" l="1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44" i="8"/>
  <c r="J208" i="7"/>
  <c r="J481" i="10"/>
  <c r="J478" i="10"/>
  <c r="F478" i="10"/>
  <c r="I478" i="10" s="1"/>
  <c r="H478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50" i="10"/>
  <c r="J449" i="10"/>
  <c r="J446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H451" i="10"/>
  <c r="H450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49" i="10"/>
  <c r="I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49" i="10"/>
  <c r="B469" i="9"/>
  <c r="J499" i="9"/>
  <c r="F470" i="9"/>
  <c r="F471" i="9"/>
  <c r="F472" i="9"/>
  <c r="F473" i="9"/>
  <c r="F474" i="9"/>
  <c r="F475" i="9"/>
  <c r="F476" i="9"/>
  <c r="F477" i="9"/>
  <c r="I477" i="9" s="1"/>
  <c r="J477" i="9" s="1"/>
  <c r="F478" i="9"/>
  <c r="F479" i="9"/>
  <c r="I479" i="9" s="1"/>
  <c r="J479" i="9" s="1"/>
  <c r="F480" i="9"/>
  <c r="F481" i="9"/>
  <c r="I481" i="9" s="1"/>
  <c r="J481" i="9" s="1"/>
  <c r="F482" i="9"/>
  <c r="F483" i="9"/>
  <c r="F484" i="9"/>
  <c r="F485" i="9"/>
  <c r="F486" i="9"/>
  <c r="F487" i="9"/>
  <c r="F488" i="9"/>
  <c r="F489" i="9"/>
  <c r="I489" i="9" s="1"/>
  <c r="J489" i="9" s="1"/>
  <c r="F490" i="9"/>
  <c r="F491" i="9"/>
  <c r="I491" i="9" s="1"/>
  <c r="J491" i="9" s="1"/>
  <c r="F492" i="9"/>
  <c r="F493" i="9"/>
  <c r="I493" i="9" s="1"/>
  <c r="J493" i="9" s="1"/>
  <c r="F494" i="9"/>
  <c r="F495" i="9"/>
  <c r="F496" i="9"/>
  <c r="F497" i="9"/>
  <c r="F498" i="9"/>
  <c r="J469" i="9"/>
  <c r="J471" i="9"/>
  <c r="J472" i="9"/>
  <c r="J473" i="9"/>
  <c r="J474" i="9"/>
  <c r="J475" i="9"/>
  <c r="J483" i="9"/>
  <c r="J484" i="9"/>
  <c r="J485" i="9"/>
  <c r="J486" i="9"/>
  <c r="J487" i="9"/>
  <c r="J495" i="9"/>
  <c r="J496" i="9"/>
  <c r="J497" i="9"/>
  <c r="J498" i="9"/>
  <c r="I470" i="9"/>
  <c r="J470" i="9" s="1"/>
  <c r="I471" i="9"/>
  <c r="I472" i="9"/>
  <c r="I473" i="9"/>
  <c r="I474" i="9"/>
  <c r="I475" i="9"/>
  <c r="I476" i="9"/>
  <c r="J476" i="9" s="1"/>
  <c r="I478" i="9"/>
  <c r="J478" i="9" s="1"/>
  <c r="I480" i="9"/>
  <c r="J480" i="9" s="1"/>
  <c r="I482" i="9"/>
  <c r="J482" i="9" s="1"/>
  <c r="I483" i="9"/>
  <c r="I484" i="9"/>
  <c r="I485" i="9"/>
  <c r="I486" i="9"/>
  <c r="I487" i="9"/>
  <c r="I488" i="9"/>
  <c r="J488" i="9" s="1"/>
  <c r="I490" i="9"/>
  <c r="J490" i="9" s="1"/>
  <c r="I492" i="9"/>
  <c r="J492" i="9" s="1"/>
  <c r="I494" i="9"/>
  <c r="J494" i="9" s="1"/>
  <c r="I495" i="9"/>
  <c r="I496" i="9"/>
  <c r="I497" i="9"/>
  <c r="I498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70" i="9"/>
  <c r="H469" i="9"/>
  <c r="I469" i="9"/>
  <c r="F469" i="9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J208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14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178" i="6"/>
  <c r="B151" i="4"/>
  <c r="J181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2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51" i="4"/>
  <c r="J285" i="5"/>
  <c r="I284" i="5"/>
  <c r="I255" i="5"/>
  <c r="I262" i="5"/>
  <c r="I266" i="5"/>
  <c r="I267" i="5"/>
  <c r="I274" i="5"/>
  <c r="I278" i="5"/>
  <c r="I279" i="5"/>
  <c r="H255" i="5"/>
  <c r="J255" i="5" s="1"/>
  <c r="H256" i="5"/>
  <c r="J256" i="5" s="1"/>
  <c r="H257" i="5"/>
  <c r="J257" i="5" s="1"/>
  <c r="H258" i="5"/>
  <c r="J258" i="5" s="1"/>
  <c r="H259" i="5"/>
  <c r="H260" i="5"/>
  <c r="H261" i="5"/>
  <c r="H262" i="5"/>
  <c r="J262" i="5" s="1"/>
  <c r="H263" i="5"/>
  <c r="H264" i="5"/>
  <c r="H265" i="5"/>
  <c r="H266" i="5"/>
  <c r="J266" i="5" s="1"/>
  <c r="H267" i="5"/>
  <c r="J267" i="5" s="1"/>
  <c r="H268" i="5"/>
  <c r="J268" i="5" s="1"/>
  <c r="H269" i="5"/>
  <c r="J269" i="5" s="1"/>
  <c r="H270" i="5"/>
  <c r="J270" i="5" s="1"/>
  <c r="H271" i="5"/>
  <c r="H272" i="5"/>
  <c r="H273" i="5"/>
  <c r="H274" i="5"/>
  <c r="J274" i="5" s="1"/>
  <c r="H275" i="5"/>
  <c r="H276" i="5"/>
  <c r="H277" i="5"/>
  <c r="H278" i="5"/>
  <c r="J278" i="5" s="1"/>
  <c r="H279" i="5"/>
  <c r="J279" i="5" s="1"/>
  <c r="H280" i="5"/>
  <c r="J280" i="5" s="1"/>
  <c r="H281" i="5"/>
  <c r="J281" i="5" s="1"/>
  <c r="H282" i="5"/>
  <c r="J282" i="5" s="1"/>
  <c r="H283" i="5"/>
  <c r="H284" i="5"/>
  <c r="J284" i="5" s="1"/>
  <c r="F256" i="5"/>
  <c r="I256" i="5" s="1"/>
  <c r="F257" i="5"/>
  <c r="I257" i="5" s="1"/>
  <c r="F258" i="5"/>
  <c r="I258" i="5" s="1"/>
  <c r="F259" i="5"/>
  <c r="I259" i="5" s="1"/>
  <c r="F260" i="5"/>
  <c r="I260" i="5" s="1"/>
  <c r="F261" i="5"/>
  <c r="I261" i="5" s="1"/>
  <c r="F262" i="5"/>
  <c r="F263" i="5"/>
  <c r="I263" i="5" s="1"/>
  <c r="F264" i="5"/>
  <c r="I264" i="5" s="1"/>
  <c r="F265" i="5"/>
  <c r="I265" i="5" s="1"/>
  <c r="F266" i="5"/>
  <c r="F267" i="5"/>
  <c r="F268" i="5"/>
  <c r="I268" i="5" s="1"/>
  <c r="F269" i="5"/>
  <c r="I269" i="5" s="1"/>
  <c r="F270" i="5"/>
  <c r="I270" i="5" s="1"/>
  <c r="F271" i="5"/>
  <c r="I271" i="5" s="1"/>
  <c r="F272" i="5"/>
  <c r="I272" i="5" s="1"/>
  <c r="F273" i="5"/>
  <c r="I273" i="5" s="1"/>
  <c r="F274" i="5"/>
  <c r="F275" i="5"/>
  <c r="I275" i="5" s="1"/>
  <c r="F276" i="5"/>
  <c r="I276" i="5" s="1"/>
  <c r="F277" i="5"/>
  <c r="I277" i="5" s="1"/>
  <c r="F278" i="5"/>
  <c r="F279" i="5"/>
  <c r="F280" i="5"/>
  <c r="I280" i="5" s="1"/>
  <c r="F281" i="5"/>
  <c r="I281" i="5" s="1"/>
  <c r="F282" i="5"/>
  <c r="I282" i="5" s="1"/>
  <c r="F283" i="5"/>
  <c r="I283" i="5" s="1"/>
  <c r="F284" i="5"/>
  <c r="F255" i="5"/>
  <c r="B255" i="5" s="1"/>
  <c r="J129" i="3"/>
  <c r="B99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99" i="3"/>
  <c r="A31" i="2"/>
  <c r="A4" i="2"/>
  <c r="I6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4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31" i="2"/>
  <c r="E30" i="2"/>
  <c r="J6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17" i="1"/>
  <c r="B36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6" i="1"/>
  <c r="F35" i="1"/>
  <c r="Y440" i="10"/>
  <c r="J191" i="3"/>
  <c r="I446" i="8"/>
  <c r="I448" i="8"/>
  <c r="I455" i="8"/>
  <c r="I458" i="8"/>
  <c r="I460" i="8"/>
  <c r="J460" i="8" s="1"/>
  <c r="I461" i="8"/>
  <c r="I467" i="8"/>
  <c r="I470" i="8"/>
  <c r="I472" i="8"/>
  <c r="J472" i="8" s="1"/>
  <c r="I473" i="8"/>
  <c r="J473" i="8" s="1"/>
  <c r="H444" i="8"/>
  <c r="H445" i="8"/>
  <c r="J445" i="8" s="1"/>
  <c r="H446" i="8"/>
  <c r="J446" i="8" s="1"/>
  <c r="H447" i="8"/>
  <c r="H448" i="8"/>
  <c r="J448" i="8" s="1"/>
  <c r="H449" i="8"/>
  <c r="H450" i="8"/>
  <c r="H451" i="8"/>
  <c r="H452" i="8"/>
  <c r="H453" i="8"/>
  <c r="H454" i="8"/>
  <c r="H455" i="8"/>
  <c r="J455" i="8" s="1"/>
  <c r="H456" i="8"/>
  <c r="J456" i="8" s="1"/>
  <c r="H457" i="8"/>
  <c r="J457" i="8" s="1"/>
  <c r="H458" i="8"/>
  <c r="J458" i="8" s="1"/>
  <c r="H459" i="8"/>
  <c r="H460" i="8"/>
  <c r="H461" i="8"/>
  <c r="J461" i="8" s="1"/>
  <c r="H462" i="8"/>
  <c r="H463" i="8"/>
  <c r="H464" i="8"/>
  <c r="H465" i="8"/>
  <c r="H466" i="8"/>
  <c r="H467" i="8"/>
  <c r="J467" i="8" s="1"/>
  <c r="H468" i="8"/>
  <c r="J468" i="8" s="1"/>
  <c r="H469" i="8"/>
  <c r="J469" i="8" s="1"/>
  <c r="H470" i="8"/>
  <c r="J470" i="8" s="1"/>
  <c r="H471" i="8"/>
  <c r="J471" i="8" s="1"/>
  <c r="H472" i="8"/>
  <c r="H473" i="8"/>
  <c r="F445" i="8"/>
  <c r="I445" i="8" s="1"/>
  <c r="F446" i="8"/>
  <c r="F447" i="8"/>
  <c r="I447" i="8" s="1"/>
  <c r="F448" i="8"/>
  <c r="F449" i="8"/>
  <c r="I449" i="8" s="1"/>
  <c r="F450" i="8"/>
  <c r="I450" i="8" s="1"/>
  <c r="F451" i="8"/>
  <c r="I451" i="8" s="1"/>
  <c r="J451" i="8" s="1"/>
  <c r="F452" i="8"/>
  <c r="I452" i="8" s="1"/>
  <c r="F453" i="8"/>
  <c r="I453" i="8" s="1"/>
  <c r="J453" i="8" s="1"/>
  <c r="F454" i="8"/>
  <c r="I454" i="8" s="1"/>
  <c r="J454" i="8" s="1"/>
  <c r="F455" i="8"/>
  <c r="F456" i="8"/>
  <c r="I456" i="8" s="1"/>
  <c r="F457" i="8"/>
  <c r="I457" i="8" s="1"/>
  <c r="F458" i="8"/>
  <c r="F459" i="8"/>
  <c r="I459" i="8" s="1"/>
  <c r="F460" i="8"/>
  <c r="F461" i="8"/>
  <c r="F462" i="8"/>
  <c r="I462" i="8" s="1"/>
  <c r="F463" i="8"/>
  <c r="I463" i="8" s="1"/>
  <c r="J463" i="8" s="1"/>
  <c r="F464" i="8"/>
  <c r="I464" i="8" s="1"/>
  <c r="F465" i="8"/>
  <c r="I465" i="8" s="1"/>
  <c r="J465" i="8" s="1"/>
  <c r="F466" i="8"/>
  <c r="I466" i="8" s="1"/>
  <c r="J466" i="8" s="1"/>
  <c r="F467" i="8"/>
  <c r="F468" i="8"/>
  <c r="I468" i="8" s="1"/>
  <c r="F469" i="8"/>
  <c r="I469" i="8" s="1"/>
  <c r="F470" i="8"/>
  <c r="F471" i="8"/>
  <c r="I471" i="8" s="1"/>
  <c r="F472" i="8"/>
  <c r="F473" i="8"/>
  <c r="F443" i="8"/>
  <c r="F444" i="8"/>
  <c r="I444" i="8" s="1"/>
  <c r="J452" i="8" l="1"/>
  <c r="J464" i="8"/>
  <c r="J444" i="8"/>
  <c r="J462" i="8"/>
  <c r="J450" i="8"/>
  <c r="J449" i="8"/>
  <c r="J459" i="8"/>
  <c r="J447" i="8"/>
  <c r="J277" i="5"/>
  <c r="J265" i="5"/>
  <c r="J276" i="5"/>
  <c r="J264" i="5"/>
  <c r="J275" i="5"/>
  <c r="J263" i="5"/>
  <c r="J273" i="5"/>
  <c r="J261" i="5"/>
  <c r="J272" i="5"/>
  <c r="J260" i="5"/>
  <c r="J283" i="5"/>
  <c r="J271" i="5"/>
  <c r="J259" i="5"/>
  <c r="J419" i="10" l="1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7" i="10"/>
  <c r="J448" i="10"/>
  <c r="J418" i="10"/>
  <c r="B418" i="10"/>
  <c r="B357" i="10"/>
  <c r="B387" i="10"/>
  <c r="B265" i="10"/>
  <c r="B237" i="10"/>
  <c r="B206" i="10"/>
  <c r="B326" i="10"/>
  <c r="B296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2" i="9"/>
  <c r="B175" i="10"/>
  <c r="B145" i="10"/>
  <c r="B114" i="10"/>
  <c r="B84" i="10"/>
  <c r="B53" i="10"/>
  <c r="B22" i="10"/>
  <c r="B3" i="10"/>
  <c r="J78" i="3"/>
  <c r="J79" i="3"/>
  <c r="J90" i="3"/>
  <c r="J91" i="3"/>
  <c r="F175" i="10"/>
  <c r="F145" i="10"/>
  <c r="F206" i="10"/>
  <c r="H206" i="10"/>
  <c r="I206" i="10"/>
  <c r="J206" i="10" s="1"/>
  <c r="F207" i="10"/>
  <c r="H207" i="10"/>
  <c r="I207" i="10"/>
  <c r="J207" i="10"/>
  <c r="F208" i="10"/>
  <c r="H208" i="10"/>
  <c r="I208" i="10"/>
  <c r="J208" i="10" s="1"/>
  <c r="F209" i="10"/>
  <c r="H209" i="10"/>
  <c r="I209" i="10"/>
  <c r="J209" i="10"/>
  <c r="F210" i="10"/>
  <c r="H210" i="10"/>
  <c r="I210" i="10"/>
  <c r="J210" i="10"/>
  <c r="F211" i="10"/>
  <c r="H211" i="10"/>
  <c r="I211" i="10"/>
  <c r="J211" i="10" s="1"/>
  <c r="F212" i="10"/>
  <c r="H212" i="10"/>
  <c r="I212" i="10"/>
  <c r="J212" i="10"/>
  <c r="F213" i="10"/>
  <c r="H213" i="10"/>
  <c r="I213" i="10"/>
  <c r="J213" i="10"/>
  <c r="F214" i="10"/>
  <c r="H214" i="10"/>
  <c r="I214" i="10"/>
  <c r="J214" i="10" s="1"/>
  <c r="F215" i="10"/>
  <c r="H215" i="10"/>
  <c r="I215" i="10"/>
  <c r="J215" i="10"/>
  <c r="F216" i="10"/>
  <c r="H216" i="10"/>
  <c r="I216" i="10"/>
  <c r="J216" i="10"/>
  <c r="F217" i="10"/>
  <c r="H217" i="10"/>
  <c r="I217" i="10"/>
  <c r="J217" i="10" s="1"/>
  <c r="F218" i="10"/>
  <c r="H218" i="10"/>
  <c r="I218" i="10"/>
  <c r="J218" i="10"/>
  <c r="F219" i="10"/>
  <c r="H219" i="10"/>
  <c r="I219" i="10"/>
  <c r="J219" i="10"/>
  <c r="F220" i="10"/>
  <c r="H220" i="10"/>
  <c r="I220" i="10"/>
  <c r="J220" i="10" s="1"/>
  <c r="F221" i="10"/>
  <c r="H221" i="10"/>
  <c r="I221" i="10"/>
  <c r="J221" i="10"/>
  <c r="F222" i="10"/>
  <c r="H222" i="10"/>
  <c r="I222" i="10"/>
  <c r="J222" i="10"/>
  <c r="F223" i="10"/>
  <c r="H223" i="10"/>
  <c r="I223" i="10"/>
  <c r="J223" i="10" s="1"/>
  <c r="F224" i="10"/>
  <c r="H224" i="10"/>
  <c r="I224" i="10"/>
  <c r="J224" i="10"/>
  <c r="F225" i="10"/>
  <c r="H225" i="10"/>
  <c r="I225" i="10"/>
  <c r="J225" i="10"/>
  <c r="F226" i="10"/>
  <c r="H226" i="10"/>
  <c r="I226" i="10"/>
  <c r="J226" i="10" s="1"/>
  <c r="F227" i="10"/>
  <c r="H227" i="10"/>
  <c r="I227" i="10"/>
  <c r="J227" i="10"/>
  <c r="F228" i="10"/>
  <c r="H228" i="10"/>
  <c r="I228" i="10"/>
  <c r="J228" i="10"/>
  <c r="F229" i="10"/>
  <c r="H229" i="10"/>
  <c r="I229" i="10"/>
  <c r="J229" i="10" s="1"/>
  <c r="F230" i="10"/>
  <c r="H230" i="10"/>
  <c r="I230" i="10"/>
  <c r="J230" i="10"/>
  <c r="F231" i="10"/>
  <c r="H231" i="10"/>
  <c r="I231" i="10"/>
  <c r="J231" i="10"/>
  <c r="F232" i="10"/>
  <c r="H232" i="10"/>
  <c r="I232" i="10"/>
  <c r="J232" i="10" s="1"/>
  <c r="F233" i="10"/>
  <c r="H233" i="10"/>
  <c r="I233" i="10"/>
  <c r="J233" i="10"/>
  <c r="F234" i="10"/>
  <c r="H234" i="10"/>
  <c r="I234" i="10"/>
  <c r="J234" i="10"/>
  <c r="F235" i="10"/>
  <c r="H235" i="10"/>
  <c r="I235" i="10"/>
  <c r="J235" i="10" s="1"/>
  <c r="F236" i="10"/>
  <c r="H236" i="10"/>
  <c r="I236" i="10"/>
  <c r="J236" i="10"/>
  <c r="F237" i="10"/>
  <c r="H237" i="10"/>
  <c r="I237" i="10"/>
  <c r="J237" i="10"/>
  <c r="F238" i="10"/>
  <c r="H238" i="10"/>
  <c r="J238" i="10" s="1"/>
  <c r="I238" i="10"/>
  <c r="F239" i="10"/>
  <c r="H239" i="10"/>
  <c r="J239" i="10" s="1"/>
  <c r="I239" i="10"/>
  <c r="F240" i="10"/>
  <c r="H240" i="10"/>
  <c r="I240" i="10"/>
  <c r="J240" i="10"/>
  <c r="F241" i="10"/>
  <c r="H241" i="10"/>
  <c r="J241" i="10" s="1"/>
  <c r="I241" i="10"/>
  <c r="F242" i="10"/>
  <c r="H242" i="10"/>
  <c r="J242" i="10" s="1"/>
  <c r="I242" i="10"/>
  <c r="F243" i="10"/>
  <c r="H243" i="10"/>
  <c r="I243" i="10"/>
  <c r="J243" i="10"/>
  <c r="F244" i="10"/>
  <c r="H244" i="10"/>
  <c r="J244" i="10" s="1"/>
  <c r="I244" i="10"/>
  <c r="F245" i="10"/>
  <c r="H245" i="10"/>
  <c r="J245" i="10" s="1"/>
  <c r="I245" i="10"/>
  <c r="F246" i="10"/>
  <c r="H246" i="10"/>
  <c r="I246" i="10"/>
  <c r="J246" i="10"/>
  <c r="F247" i="10"/>
  <c r="H247" i="10"/>
  <c r="J247" i="10" s="1"/>
  <c r="I247" i="10"/>
  <c r="F248" i="10"/>
  <c r="H248" i="10"/>
  <c r="J248" i="10" s="1"/>
  <c r="I248" i="10"/>
  <c r="F249" i="10"/>
  <c r="H249" i="10"/>
  <c r="I249" i="10"/>
  <c r="J249" i="10"/>
  <c r="F250" i="10"/>
  <c r="H250" i="10"/>
  <c r="J250" i="10" s="1"/>
  <c r="I250" i="10"/>
  <c r="F251" i="10"/>
  <c r="H251" i="10"/>
  <c r="J251" i="10" s="1"/>
  <c r="I251" i="10"/>
  <c r="F252" i="10"/>
  <c r="H252" i="10"/>
  <c r="I252" i="10"/>
  <c r="J252" i="10"/>
  <c r="F253" i="10"/>
  <c r="H253" i="10"/>
  <c r="J253" i="10" s="1"/>
  <c r="I253" i="10"/>
  <c r="F254" i="10"/>
  <c r="H254" i="10"/>
  <c r="J254" i="10" s="1"/>
  <c r="I254" i="10"/>
  <c r="F255" i="10"/>
  <c r="H255" i="10"/>
  <c r="I255" i="10"/>
  <c r="J255" i="10"/>
  <c r="F256" i="10"/>
  <c r="H256" i="10"/>
  <c r="J256" i="10" s="1"/>
  <c r="I256" i="10"/>
  <c r="F257" i="10"/>
  <c r="H257" i="10"/>
  <c r="J257" i="10" s="1"/>
  <c r="I257" i="10"/>
  <c r="F258" i="10"/>
  <c r="H258" i="10"/>
  <c r="I258" i="10"/>
  <c r="J258" i="10"/>
  <c r="F259" i="10"/>
  <c r="H259" i="10"/>
  <c r="J259" i="10" s="1"/>
  <c r="I259" i="10"/>
  <c r="F260" i="10"/>
  <c r="H260" i="10"/>
  <c r="J260" i="10" s="1"/>
  <c r="I260" i="10"/>
  <c r="F261" i="10"/>
  <c r="H261" i="10"/>
  <c r="I261" i="10"/>
  <c r="J261" i="10"/>
  <c r="F262" i="10"/>
  <c r="H262" i="10"/>
  <c r="J262" i="10" s="1"/>
  <c r="I262" i="10"/>
  <c r="F263" i="10"/>
  <c r="H263" i="10"/>
  <c r="J263" i="10" s="1"/>
  <c r="I263" i="10"/>
  <c r="F264" i="10"/>
  <c r="H264" i="10"/>
  <c r="I264" i="10"/>
  <c r="J264" i="10"/>
  <c r="F265" i="10"/>
  <c r="I265" i="10" s="1"/>
  <c r="H265" i="10"/>
  <c r="J265" i="10" s="1"/>
  <c r="F266" i="10"/>
  <c r="I266" i="10" s="1"/>
  <c r="H266" i="10"/>
  <c r="J266" i="10" s="1"/>
  <c r="F267" i="10"/>
  <c r="H267" i="10"/>
  <c r="I267" i="10"/>
  <c r="J267" i="10"/>
  <c r="F268" i="10"/>
  <c r="I268" i="10" s="1"/>
  <c r="J268" i="10" s="1"/>
  <c r="H268" i="10"/>
  <c r="F269" i="10"/>
  <c r="I269" i="10" s="1"/>
  <c r="H269" i="10"/>
  <c r="J269" i="10" s="1"/>
  <c r="F270" i="10"/>
  <c r="H270" i="10"/>
  <c r="I270" i="10"/>
  <c r="J270" i="10"/>
  <c r="F271" i="10"/>
  <c r="I271" i="10" s="1"/>
  <c r="J271" i="10" s="1"/>
  <c r="H271" i="10"/>
  <c r="F272" i="10"/>
  <c r="I272" i="10" s="1"/>
  <c r="H272" i="10"/>
  <c r="F273" i="10"/>
  <c r="H273" i="10"/>
  <c r="I273" i="10"/>
  <c r="J273" i="10"/>
  <c r="F274" i="10"/>
  <c r="I274" i="10" s="1"/>
  <c r="J274" i="10" s="1"/>
  <c r="H274" i="10"/>
  <c r="F275" i="10"/>
  <c r="I275" i="10" s="1"/>
  <c r="H275" i="10"/>
  <c r="J275" i="10" s="1"/>
  <c r="F276" i="10"/>
  <c r="H276" i="10"/>
  <c r="I276" i="10"/>
  <c r="J276" i="10"/>
  <c r="F277" i="10"/>
  <c r="I277" i="10" s="1"/>
  <c r="J277" i="10" s="1"/>
  <c r="H277" i="10"/>
  <c r="F278" i="10"/>
  <c r="I278" i="10" s="1"/>
  <c r="H278" i="10"/>
  <c r="J278" i="10" s="1"/>
  <c r="F279" i="10"/>
  <c r="H279" i="10"/>
  <c r="I279" i="10"/>
  <c r="J279" i="10"/>
  <c r="F280" i="10"/>
  <c r="I280" i="10" s="1"/>
  <c r="J280" i="10" s="1"/>
  <c r="H280" i="10"/>
  <c r="F281" i="10"/>
  <c r="I281" i="10" s="1"/>
  <c r="H281" i="10"/>
  <c r="F282" i="10"/>
  <c r="H282" i="10"/>
  <c r="I282" i="10"/>
  <c r="J282" i="10"/>
  <c r="F283" i="10"/>
  <c r="I283" i="10" s="1"/>
  <c r="J283" i="10" s="1"/>
  <c r="H283" i="10"/>
  <c r="F284" i="10"/>
  <c r="I284" i="10" s="1"/>
  <c r="H284" i="10"/>
  <c r="J284" i="10" s="1"/>
  <c r="F285" i="10"/>
  <c r="H285" i="10"/>
  <c r="I285" i="10"/>
  <c r="J285" i="10"/>
  <c r="F286" i="10"/>
  <c r="I286" i="10" s="1"/>
  <c r="J286" i="10" s="1"/>
  <c r="H286" i="10"/>
  <c r="F287" i="10"/>
  <c r="I287" i="10" s="1"/>
  <c r="H287" i="10"/>
  <c r="J287" i="10" s="1"/>
  <c r="F288" i="10"/>
  <c r="H288" i="10"/>
  <c r="I288" i="10"/>
  <c r="J288" i="10"/>
  <c r="F289" i="10"/>
  <c r="I289" i="10" s="1"/>
  <c r="J289" i="10" s="1"/>
  <c r="H289" i="10"/>
  <c r="F290" i="10"/>
  <c r="I290" i="10" s="1"/>
  <c r="H290" i="10"/>
  <c r="F291" i="10"/>
  <c r="H291" i="10"/>
  <c r="I291" i="10"/>
  <c r="J291" i="10"/>
  <c r="F292" i="10"/>
  <c r="I292" i="10" s="1"/>
  <c r="J292" i="10" s="1"/>
  <c r="H292" i="10"/>
  <c r="F293" i="10"/>
  <c r="I293" i="10" s="1"/>
  <c r="H293" i="10"/>
  <c r="J293" i="10" s="1"/>
  <c r="F294" i="10"/>
  <c r="H294" i="10"/>
  <c r="I294" i="10"/>
  <c r="J294" i="10"/>
  <c r="F295" i="10"/>
  <c r="I295" i="10" s="1"/>
  <c r="J295" i="10" s="1"/>
  <c r="H295" i="10"/>
  <c r="F296" i="10"/>
  <c r="I296" i="10" s="1"/>
  <c r="J296" i="10" s="1"/>
  <c r="H296" i="10"/>
  <c r="F297" i="10"/>
  <c r="H297" i="10"/>
  <c r="I297" i="10"/>
  <c r="J297" i="10"/>
  <c r="F298" i="10"/>
  <c r="H298" i="10"/>
  <c r="J298" i="10" s="1"/>
  <c r="I298" i="10"/>
  <c r="F299" i="10"/>
  <c r="I299" i="10" s="1"/>
  <c r="J299" i="10" s="1"/>
  <c r="H299" i="10"/>
  <c r="F300" i="10"/>
  <c r="H300" i="10"/>
  <c r="I300" i="10"/>
  <c r="J300" i="10"/>
  <c r="F301" i="10"/>
  <c r="H301" i="10"/>
  <c r="J301" i="10" s="1"/>
  <c r="I301" i="10"/>
  <c r="F302" i="10"/>
  <c r="I302" i="10" s="1"/>
  <c r="J302" i="10" s="1"/>
  <c r="H302" i="10"/>
  <c r="F303" i="10"/>
  <c r="H303" i="10"/>
  <c r="I303" i="10"/>
  <c r="J303" i="10"/>
  <c r="F304" i="10"/>
  <c r="H304" i="10"/>
  <c r="J304" i="10" s="1"/>
  <c r="I304" i="10"/>
  <c r="F305" i="10"/>
  <c r="I305" i="10" s="1"/>
  <c r="J305" i="10" s="1"/>
  <c r="H305" i="10"/>
  <c r="F306" i="10"/>
  <c r="H306" i="10"/>
  <c r="I306" i="10"/>
  <c r="J306" i="10"/>
  <c r="F307" i="10"/>
  <c r="H307" i="10"/>
  <c r="J307" i="10" s="1"/>
  <c r="I307" i="10"/>
  <c r="F308" i="10"/>
  <c r="I308" i="10" s="1"/>
  <c r="J308" i="10" s="1"/>
  <c r="H308" i="10"/>
  <c r="F309" i="10"/>
  <c r="H309" i="10"/>
  <c r="I309" i="10"/>
  <c r="J309" i="10"/>
  <c r="F310" i="10"/>
  <c r="H310" i="10"/>
  <c r="J310" i="10" s="1"/>
  <c r="I310" i="10"/>
  <c r="F311" i="10"/>
  <c r="I311" i="10" s="1"/>
  <c r="J311" i="10" s="1"/>
  <c r="H311" i="10"/>
  <c r="F312" i="10"/>
  <c r="H312" i="10"/>
  <c r="I312" i="10"/>
  <c r="J312" i="10"/>
  <c r="F313" i="10"/>
  <c r="H313" i="10"/>
  <c r="J313" i="10" s="1"/>
  <c r="I313" i="10"/>
  <c r="F314" i="10"/>
  <c r="I314" i="10" s="1"/>
  <c r="H314" i="10"/>
  <c r="J314" i="10" s="1"/>
  <c r="F315" i="10"/>
  <c r="H315" i="10"/>
  <c r="I315" i="10"/>
  <c r="J315" i="10"/>
  <c r="F316" i="10"/>
  <c r="H316" i="10"/>
  <c r="J316" i="10" s="1"/>
  <c r="I316" i="10"/>
  <c r="F317" i="10"/>
  <c r="I317" i="10" s="1"/>
  <c r="H317" i="10"/>
  <c r="J317" i="10" s="1"/>
  <c r="F318" i="10"/>
  <c r="H318" i="10"/>
  <c r="I318" i="10"/>
  <c r="J318" i="10"/>
  <c r="F319" i="10"/>
  <c r="H319" i="10"/>
  <c r="J319" i="10" s="1"/>
  <c r="I319" i="10"/>
  <c r="F320" i="10"/>
  <c r="I320" i="10" s="1"/>
  <c r="H320" i="10"/>
  <c r="F321" i="10"/>
  <c r="H321" i="10"/>
  <c r="I321" i="10"/>
  <c r="J321" i="10"/>
  <c r="F322" i="10"/>
  <c r="H322" i="10"/>
  <c r="J322" i="10" s="1"/>
  <c r="I322" i="10"/>
  <c r="F323" i="10"/>
  <c r="I323" i="10" s="1"/>
  <c r="H323" i="10"/>
  <c r="F324" i="10"/>
  <c r="H324" i="10"/>
  <c r="I324" i="10"/>
  <c r="J324" i="10"/>
  <c r="F325" i="10"/>
  <c r="H325" i="10"/>
  <c r="J325" i="10" s="1"/>
  <c r="I325" i="10"/>
  <c r="F326" i="10"/>
  <c r="I326" i="10" s="1"/>
  <c r="J326" i="10" s="1"/>
  <c r="H326" i="10"/>
  <c r="F327" i="10"/>
  <c r="H327" i="10"/>
  <c r="I327" i="10"/>
  <c r="J327" i="10" s="1"/>
  <c r="F328" i="10"/>
  <c r="I328" i="10" s="1"/>
  <c r="H328" i="10"/>
  <c r="F329" i="10"/>
  <c r="I329" i="10" s="1"/>
  <c r="J329" i="10" s="1"/>
  <c r="H329" i="10"/>
  <c r="F330" i="10"/>
  <c r="H330" i="10"/>
  <c r="I330" i="10"/>
  <c r="J330" i="10" s="1"/>
  <c r="F331" i="10"/>
  <c r="I331" i="10" s="1"/>
  <c r="H331" i="10"/>
  <c r="F332" i="10"/>
  <c r="I332" i="10" s="1"/>
  <c r="J332" i="10" s="1"/>
  <c r="H332" i="10"/>
  <c r="F333" i="10"/>
  <c r="H333" i="10"/>
  <c r="I333" i="10"/>
  <c r="J333" i="10" s="1"/>
  <c r="F334" i="10"/>
  <c r="I334" i="10" s="1"/>
  <c r="H334" i="10"/>
  <c r="J334" i="10" s="1"/>
  <c r="F335" i="10"/>
  <c r="I335" i="10" s="1"/>
  <c r="J335" i="10" s="1"/>
  <c r="H335" i="10"/>
  <c r="F336" i="10"/>
  <c r="H336" i="10"/>
  <c r="I336" i="10"/>
  <c r="J336" i="10" s="1"/>
  <c r="F337" i="10"/>
  <c r="I337" i="10" s="1"/>
  <c r="H337" i="10"/>
  <c r="F338" i="10"/>
  <c r="I338" i="10" s="1"/>
  <c r="J338" i="10" s="1"/>
  <c r="H338" i="10"/>
  <c r="F339" i="10"/>
  <c r="H339" i="10"/>
  <c r="I339" i="10"/>
  <c r="J339" i="10" s="1"/>
  <c r="F340" i="10"/>
  <c r="I340" i="10" s="1"/>
  <c r="H340" i="10"/>
  <c r="J340" i="10" s="1"/>
  <c r="F341" i="10"/>
  <c r="I341" i="10" s="1"/>
  <c r="J341" i="10" s="1"/>
  <c r="H341" i="10"/>
  <c r="F342" i="10"/>
  <c r="H342" i="10"/>
  <c r="I342" i="10"/>
  <c r="J342" i="10" s="1"/>
  <c r="F343" i="10"/>
  <c r="I343" i="10" s="1"/>
  <c r="H343" i="10"/>
  <c r="J343" i="10" s="1"/>
  <c r="F344" i="10"/>
  <c r="I344" i="10" s="1"/>
  <c r="J344" i="10" s="1"/>
  <c r="H344" i="10"/>
  <c r="F345" i="10"/>
  <c r="H345" i="10"/>
  <c r="I345" i="10"/>
  <c r="J345" i="10" s="1"/>
  <c r="F346" i="10"/>
  <c r="I346" i="10" s="1"/>
  <c r="H346" i="10"/>
  <c r="J346" i="10" s="1"/>
  <c r="F347" i="10"/>
  <c r="I347" i="10" s="1"/>
  <c r="J347" i="10" s="1"/>
  <c r="H347" i="10"/>
  <c r="F348" i="10"/>
  <c r="H348" i="10"/>
  <c r="I348" i="10"/>
  <c r="J348" i="10" s="1"/>
  <c r="F349" i="10"/>
  <c r="I349" i="10" s="1"/>
  <c r="H349" i="10"/>
  <c r="F350" i="10"/>
  <c r="I350" i="10" s="1"/>
  <c r="J350" i="10" s="1"/>
  <c r="H350" i="10"/>
  <c r="F351" i="10"/>
  <c r="H351" i="10"/>
  <c r="I351" i="10"/>
  <c r="J351" i="10" s="1"/>
  <c r="F352" i="10"/>
  <c r="I352" i="10" s="1"/>
  <c r="H352" i="10"/>
  <c r="J352" i="10" s="1"/>
  <c r="F353" i="10"/>
  <c r="H353" i="10"/>
  <c r="I353" i="10"/>
  <c r="J353" i="10"/>
  <c r="F354" i="10"/>
  <c r="H354" i="10"/>
  <c r="I354" i="10"/>
  <c r="J354" i="10" s="1"/>
  <c r="F355" i="10"/>
  <c r="I355" i="10" s="1"/>
  <c r="H355" i="10"/>
  <c r="F356" i="10"/>
  <c r="H356" i="10"/>
  <c r="I356" i="10"/>
  <c r="J356" i="10"/>
  <c r="F357" i="10"/>
  <c r="H357" i="10"/>
  <c r="J357" i="10" s="1"/>
  <c r="I357" i="10"/>
  <c r="F358" i="10"/>
  <c r="I358" i="10" s="1"/>
  <c r="H358" i="10"/>
  <c r="J358" i="10" s="1"/>
  <c r="F359" i="10"/>
  <c r="H359" i="10"/>
  <c r="I359" i="10"/>
  <c r="J359" i="10"/>
  <c r="F360" i="10"/>
  <c r="H360" i="10"/>
  <c r="J360" i="10" s="1"/>
  <c r="I360" i="10"/>
  <c r="F361" i="10"/>
  <c r="I361" i="10" s="1"/>
  <c r="H361" i="10"/>
  <c r="J361" i="10" s="1"/>
  <c r="F362" i="10"/>
  <c r="H362" i="10"/>
  <c r="I362" i="10"/>
  <c r="J362" i="10"/>
  <c r="F363" i="10"/>
  <c r="H363" i="10"/>
  <c r="J363" i="10" s="1"/>
  <c r="I363" i="10"/>
  <c r="F364" i="10"/>
  <c r="I364" i="10" s="1"/>
  <c r="H364" i="10"/>
  <c r="J364" i="10" s="1"/>
  <c r="F365" i="10"/>
  <c r="H365" i="10"/>
  <c r="I365" i="10"/>
  <c r="J365" i="10"/>
  <c r="F366" i="10"/>
  <c r="H366" i="10"/>
  <c r="J366" i="10" s="1"/>
  <c r="I366" i="10"/>
  <c r="F367" i="10"/>
  <c r="I367" i="10" s="1"/>
  <c r="H367" i="10"/>
  <c r="F368" i="10"/>
  <c r="H368" i="10"/>
  <c r="I368" i="10"/>
  <c r="J368" i="10"/>
  <c r="F369" i="10"/>
  <c r="H369" i="10"/>
  <c r="J369" i="10" s="1"/>
  <c r="I369" i="10"/>
  <c r="F370" i="10"/>
  <c r="I370" i="10" s="1"/>
  <c r="H370" i="10"/>
  <c r="J370" i="10" s="1"/>
  <c r="F371" i="10"/>
  <c r="H371" i="10"/>
  <c r="I371" i="10"/>
  <c r="J371" i="10"/>
  <c r="F372" i="10"/>
  <c r="H372" i="10"/>
  <c r="J372" i="10" s="1"/>
  <c r="I372" i="10"/>
  <c r="F373" i="10"/>
  <c r="I373" i="10" s="1"/>
  <c r="H373" i="10"/>
  <c r="J373" i="10" s="1"/>
  <c r="F374" i="10"/>
  <c r="H374" i="10"/>
  <c r="I374" i="10"/>
  <c r="J374" i="10"/>
  <c r="F375" i="10"/>
  <c r="H375" i="10"/>
  <c r="J375" i="10" s="1"/>
  <c r="I375" i="10"/>
  <c r="F376" i="10"/>
  <c r="I376" i="10" s="1"/>
  <c r="H376" i="10"/>
  <c r="J376" i="10" s="1"/>
  <c r="F377" i="10"/>
  <c r="H377" i="10"/>
  <c r="I377" i="10"/>
  <c r="J377" i="10"/>
  <c r="F378" i="10"/>
  <c r="H378" i="10"/>
  <c r="J378" i="10" s="1"/>
  <c r="I378" i="10"/>
  <c r="F379" i="10"/>
  <c r="I379" i="10" s="1"/>
  <c r="H379" i="10"/>
  <c r="F380" i="10"/>
  <c r="H380" i="10"/>
  <c r="I380" i="10"/>
  <c r="J380" i="10"/>
  <c r="F381" i="10"/>
  <c r="H381" i="10"/>
  <c r="J381" i="10" s="1"/>
  <c r="I381" i="10"/>
  <c r="F382" i="10"/>
  <c r="I382" i="10" s="1"/>
  <c r="H382" i="10"/>
  <c r="J382" i="10" s="1"/>
  <c r="F383" i="10"/>
  <c r="H383" i="10"/>
  <c r="I383" i="10"/>
  <c r="J383" i="10"/>
  <c r="F384" i="10"/>
  <c r="H384" i="10"/>
  <c r="J384" i="10" s="1"/>
  <c r="I384" i="10"/>
  <c r="F385" i="10"/>
  <c r="I385" i="10" s="1"/>
  <c r="H385" i="10"/>
  <c r="J385" i="10" s="1"/>
  <c r="F386" i="10"/>
  <c r="H386" i="10"/>
  <c r="I386" i="10"/>
  <c r="J386" i="10"/>
  <c r="F387" i="10"/>
  <c r="I387" i="10" s="1"/>
  <c r="J387" i="10" s="1"/>
  <c r="H387" i="10"/>
  <c r="F388" i="10"/>
  <c r="I388" i="10" s="1"/>
  <c r="H388" i="10"/>
  <c r="J388" i="10" s="1"/>
  <c r="F389" i="10"/>
  <c r="H389" i="10"/>
  <c r="J389" i="10" s="1"/>
  <c r="I389" i="10"/>
  <c r="F390" i="10"/>
  <c r="I390" i="10" s="1"/>
  <c r="J390" i="10" s="1"/>
  <c r="H390" i="10"/>
  <c r="F391" i="10"/>
  <c r="I391" i="10" s="1"/>
  <c r="H391" i="10"/>
  <c r="F392" i="10"/>
  <c r="H392" i="10"/>
  <c r="I392" i="10"/>
  <c r="J392" i="10"/>
  <c r="F393" i="10"/>
  <c r="I393" i="10" s="1"/>
  <c r="J393" i="10" s="1"/>
  <c r="H393" i="10"/>
  <c r="F394" i="10"/>
  <c r="I394" i="10" s="1"/>
  <c r="H394" i="10"/>
  <c r="J394" i="10" s="1"/>
  <c r="F395" i="10"/>
  <c r="H395" i="10"/>
  <c r="I395" i="10"/>
  <c r="J395" i="10"/>
  <c r="F396" i="10"/>
  <c r="H396" i="10"/>
  <c r="I396" i="10"/>
  <c r="J396" i="10" s="1"/>
  <c r="F397" i="10"/>
  <c r="I397" i="10" s="1"/>
  <c r="H397" i="10"/>
  <c r="J397" i="10" s="1"/>
  <c r="F398" i="10"/>
  <c r="H398" i="10"/>
  <c r="I398" i="10"/>
  <c r="J398" i="10"/>
  <c r="F399" i="10"/>
  <c r="H399" i="10"/>
  <c r="I399" i="10"/>
  <c r="J399" i="10" s="1"/>
  <c r="F400" i="10"/>
  <c r="I400" i="10" s="1"/>
  <c r="H400" i="10"/>
  <c r="F401" i="10"/>
  <c r="H401" i="10"/>
  <c r="I401" i="10"/>
  <c r="J401" i="10"/>
  <c r="F402" i="10"/>
  <c r="H402" i="10"/>
  <c r="I402" i="10"/>
  <c r="J402" i="10" s="1"/>
  <c r="F403" i="10"/>
  <c r="I403" i="10" s="1"/>
  <c r="H403" i="10"/>
  <c r="J403" i="10" s="1"/>
  <c r="F404" i="10"/>
  <c r="H404" i="10"/>
  <c r="I404" i="10"/>
  <c r="J404" i="10"/>
  <c r="F405" i="10"/>
  <c r="H405" i="10"/>
  <c r="I405" i="10"/>
  <c r="J405" i="10" s="1"/>
  <c r="F406" i="10"/>
  <c r="I406" i="10" s="1"/>
  <c r="H406" i="10"/>
  <c r="J406" i="10" s="1"/>
  <c r="F407" i="10"/>
  <c r="H407" i="10"/>
  <c r="I407" i="10"/>
  <c r="J407" i="10"/>
  <c r="F408" i="10"/>
  <c r="H408" i="10"/>
  <c r="I408" i="10"/>
  <c r="J408" i="10" s="1"/>
  <c r="F409" i="10"/>
  <c r="I409" i="10" s="1"/>
  <c r="H409" i="10"/>
  <c r="J409" i="10" s="1"/>
  <c r="F410" i="10"/>
  <c r="H410" i="10"/>
  <c r="I410" i="10"/>
  <c r="J410" i="10"/>
  <c r="F411" i="10"/>
  <c r="H411" i="10"/>
  <c r="I411" i="10"/>
  <c r="J411" i="10" s="1"/>
  <c r="F412" i="10"/>
  <c r="I412" i="10" s="1"/>
  <c r="H412" i="10"/>
  <c r="F413" i="10"/>
  <c r="H413" i="10"/>
  <c r="I413" i="10"/>
  <c r="J413" i="10"/>
  <c r="F414" i="10"/>
  <c r="H414" i="10"/>
  <c r="I414" i="10"/>
  <c r="J414" i="10" s="1"/>
  <c r="F415" i="10"/>
  <c r="I415" i="10" s="1"/>
  <c r="H415" i="10"/>
  <c r="J415" i="10" s="1"/>
  <c r="F416" i="10"/>
  <c r="H416" i="10"/>
  <c r="I416" i="10"/>
  <c r="J416" i="10"/>
  <c r="F417" i="10"/>
  <c r="H417" i="10"/>
  <c r="I417" i="10"/>
  <c r="J417" i="10" s="1"/>
  <c r="F418" i="10"/>
  <c r="H418" i="10"/>
  <c r="F419" i="10"/>
  <c r="H419" i="10"/>
  <c r="I419" i="10"/>
  <c r="F420" i="10"/>
  <c r="H420" i="10"/>
  <c r="I420" i="10"/>
  <c r="F421" i="10"/>
  <c r="I421" i="10" s="1"/>
  <c r="H421" i="10"/>
  <c r="F422" i="10"/>
  <c r="H422" i="10"/>
  <c r="I422" i="10"/>
  <c r="F423" i="10"/>
  <c r="H423" i="10"/>
  <c r="I423" i="10"/>
  <c r="F424" i="10"/>
  <c r="I424" i="10" s="1"/>
  <c r="H424" i="10"/>
  <c r="F425" i="10"/>
  <c r="H425" i="10"/>
  <c r="I425" i="10"/>
  <c r="F426" i="10"/>
  <c r="H426" i="10"/>
  <c r="I426" i="10"/>
  <c r="F427" i="10"/>
  <c r="I427" i="10" s="1"/>
  <c r="H427" i="10"/>
  <c r="F428" i="10"/>
  <c r="H428" i="10"/>
  <c r="I428" i="10"/>
  <c r="F429" i="10"/>
  <c r="H429" i="10"/>
  <c r="I429" i="10"/>
  <c r="F430" i="10"/>
  <c r="I430" i="10" s="1"/>
  <c r="H430" i="10"/>
  <c r="F431" i="10"/>
  <c r="H431" i="10"/>
  <c r="I431" i="10"/>
  <c r="F432" i="10"/>
  <c r="H432" i="10"/>
  <c r="I432" i="10"/>
  <c r="F433" i="10"/>
  <c r="I433" i="10" s="1"/>
  <c r="H433" i="10"/>
  <c r="F434" i="10"/>
  <c r="H434" i="10"/>
  <c r="I434" i="10"/>
  <c r="F435" i="10"/>
  <c r="H435" i="10"/>
  <c r="I435" i="10"/>
  <c r="F436" i="10"/>
  <c r="I436" i="10" s="1"/>
  <c r="H436" i="10"/>
  <c r="F437" i="10"/>
  <c r="H437" i="10"/>
  <c r="I437" i="10"/>
  <c r="F438" i="10"/>
  <c r="H438" i="10"/>
  <c r="I438" i="10"/>
  <c r="F439" i="10"/>
  <c r="I439" i="10" s="1"/>
  <c r="H439" i="10"/>
  <c r="F440" i="10"/>
  <c r="H440" i="10"/>
  <c r="I440" i="10"/>
  <c r="F441" i="10"/>
  <c r="H441" i="10"/>
  <c r="I441" i="10"/>
  <c r="F442" i="10"/>
  <c r="I442" i="10" s="1"/>
  <c r="H442" i="10"/>
  <c r="F443" i="10"/>
  <c r="H443" i="10"/>
  <c r="I443" i="10"/>
  <c r="F444" i="10"/>
  <c r="H444" i="10"/>
  <c r="I444" i="10"/>
  <c r="F445" i="10"/>
  <c r="I445" i="10" s="1"/>
  <c r="H445" i="10"/>
  <c r="F446" i="10"/>
  <c r="H446" i="10"/>
  <c r="I446" i="10"/>
  <c r="F447" i="10"/>
  <c r="H447" i="10"/>
  <c r="I447" i="10"/>
  <c r="F448" i="10"/>
  <c r="I448" i="10" s="1"/>
  <c r="H448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I126" i="10" s="1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I138" i="10" s="1"/>
  <c r="F139" i="10"/>
  <c r="F140" i="10"/>
  <c r="F141" i="10"/>
  <c r="F142" i="10"/>
  <c r="F143" i="10"/>
  <c r="F144" i="10"/>
  <c r="F11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84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I65" i="10" s="1"/>
  <c r="F66" i="10"/>
  <c r="F67" i="10"/>
  <c r="F68" i="10"/>
  <c r="F69" i="10"/>
  <c r="F70" i="10"/>
  <c r="F71" i="10"/>
  <c r="F72" i="10"/>
  <c r="F73" i="10"/>
  <c r="F74" i="10"/>
  <c r="F75" i="10"/>
  <c r="F76" i="10"/>
  <c r="F77" i="10"/>
  <c r="I77" i="10" s="1"/>
  <c r="F78" i="10"/>
  <c r="F79" i="10"/>
  <c r="F80" i="10"/>
  <c r="F81" i="10"/>
  <c r="F82" i="10"/>
  <c r="F83" i="10"/>
  <c r="F53" i="10"/>
  <c r="J23" i="10"/>
  <c r="J24" i="10"/>
  <c r="J25" i="10"/>
  <c r="I23" i="10"/>
  <c r="I24" i="10"/>
  <c r="I25" i="10"/>
  <c r="H23" i="10"/>
  <c r="H24" i="10"/>
  <c r="H25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I34" i="10" s="1"/>
  <c r="F35" i="10"/>
  <c r="F36" i="10"/>
  <c r="F37" i="10"/>
  <c r="F38" i="10"/>
  <c r="F39" i="10"/>
  <c r="F40" i="10"/>
  <c r="F41" i="10"/>
  <c r="F42" i="10"/>
  <c r="F43" i="10"/>
  <c r="F44" i="10"/>
  <c r="F45" i="10"/>
  <c r="F46" i="10"/>
  <c r="I46" i="10" s="1"/>
  <c r="F47" i="10"/>
  <c r="F48" i="10"/>
  <c r="F49" i="10"/>
  <c r="F50" i="10"/>
  <c r="F51" i="10"/>
  <c r="F52" i="10"/>
  <c r="F22" i="10"/>
  <c r="F3" i="10"/>
  <c r="F16" i="9"/>
  <c r="F4" i="10"/>
  <c r="F5" i="10"/>
  <c r="F6" i="10"/>
  <c r="F7" i="10"/>
  <c r="F8" i="10"/>
  <c r="F9" i="10"/>
  <c r="I9" i="10" s="1"/>
  <c r="F10" i="10"/>
  <c r="F11" i="10"/>
  <c r="I11" i="10" s="1"/>
  <c r="F12" i="10"/>
  <c r="F13" i="10"/>
  <c r="I13" i="10" s="1"/>
  <c r="F14" i="10"/>
  <c r="F15" i="10"/>
  <c r="I15" i="10" s="1"/>
  <c r="F16" i="10"/>
  <c r="F17" i="10"/>
  <c r="F18" i="10"/>
  <c r="F19" i="10"/>
  <c r="F20" i="10"/>
  <c r="F21" i="10"/>
  <c r="I21" i="10" s="1"/>
  <c r="H145" i="10"/>
  <c r="H175" i="10"/>
  <c r="F176" i="10"/>
  <c r="I176" i="10" s="1"/>
  <c r="H176" i="10"/>
  <c r="F177" i="10"/>
  <c r="I177" i="10" s="1"/>
  <c r="H177" i="10"/>
  <c r="F178" i="10"/>
  <c r="I178" i="10" s="1"/>
  <c r="H178" i="10"/>
  <c r="F179" i="10"/>
  <c r="I179" i="10" s="1"/>
  <c r="H179" i="10"/>
  <c r="F180" i="10"/>
  <c r="I180" i="10" s="1"/>
  <c r="H180" i="10"/>
  <c r="F181" i="10"/>
  <c r="I181" i="10" s="1"/>
  <c r="H181" i="10"/>
  <c r="F182" i="10"/>
  <c r="I182" i="10" s="1"/>
  <c r="H182" i="10"/>
  <c r="F183" i="10"/>
  <c r="I183" i="10" s="1"/>
  <c r="H183" i="10"/>
  <c r="F184" i="10"/>
  <c r="I184" i="10" s="1"/>
  <c r="H184" i="10"/>
  <c r="F185" i="10"/>
  <c r="I185" i="10" s="1"/>
  <c r="H185" i="10"/>
  <c r="J185" i="10" s="1"/>
  <c r="F186" i="10"/>
  <c r="I186" i="10" s="1"/>
  <c r="H186" i="10"/>
  <c r="F187" i="10"/>
  <c r="I187" i="10" s="1"/>
  <c r="H187" i="10"/>
  <c r="F188" i="10"/>
  <c r="I188" i="10" s="1"/>
  <c r="H188" i="10"/>
  <c r="F189" i="10"/>
  <c r="I189" i="10" s="1"/>
  <c r="H189" i="10"/>
  <c r="F190" i="10"/>
  <c r="I190" i="10" s="1"/>
  <c r="H190" i="10"/>
  <c r="F191" i="10"/>
  <c r="I191" i="10" s="1"/>
  <c r="H191" i="10"/>
  <c r="J191" i="10" s="1"/>
  <c r="F192" i="10"/>
  <c r="I192" i="10" s="1"/>
  <c r="H192" i="10"/>
  <c r="F193" i="10"/>
  <c r="I193" i="10" s="1"/>
  <c r="H193" i="10"/>
  <c r="F194" i="10"/>
  <c r="I194" i="10" s="1"/>
  <c r="H194" i="10"/>
  <c r="F195" i="10"/>
  <c r="I195" i="10" s="1"/>
  <c r="H195" i="10"/>
  <c r="F196" i="10"/>
  <c r="I196" i="10" s="1"/>
  <c r="H196" i="10"/>
  <c r="F197" i="10"/>
  <c r="I197" i="10" s="1"/>
  <c r="H197" i="10"/>
  <c r="J197" i="10" s="1"/>
  <c r="F198" i="10"/>
  <c r="I198" i="10" s="1"/>
  <c r="H198" i="10"/>
  <c r="F199" i="10"/>
  <c r="I199" i="10" s="1"/>
  <c r="H199" i="10"/>
  <c r="F200" i="10"/>
  <c r="I200" i="10" s="1"/>
  <c r="H200" i="10"/>
  <c r="F201" i="10"/>
  <c r="I201" i="10" s="1"/>
  <c r="H201" i="10"/>
  <c r="F202" i="10"/>
  <c r="I202" i="10" s="1"/>
  <c r="H202" i="10"/>
  <c r="F203" i="10"/>
  <c r="I203" i="10" s="1"/>
  <c r="H203" i="10"/>
  <c r="J203" i="10" s="1"/>
  <c r="F204" i="10"/>
  <c r="I204" i="10" s="1"/>
  <c r="H204" i="10"/>
  <c r="F205" i="10"/>
  <c r="I205" i="10" s="1"/>
  <c r="H205" i="10"/>
  <c r="B195" i="9"/>
  <c r="F196" i="9"/>
  <c r="F197" i="9"/>
  <c r="F198" i="9"/>
  <c r="F199" i="9"/>
  <c r="F200" i="9"/>
  <c r="I200" i="9" s="1"/>
  <c r="F201" i="9"/>
  <c r="F202" i="9"/>
  <c r="F203" i="9"/>
  <c r="F204" i="9"/>
  <c r="F205" i="9"/>
  <c r="F206" i="9"/>
  <c r="F207" i="9"/>
  <c r="I207" i="9" s="1"/>
  <c r="F208" i="9"/>
  <c r="F209" i="9"/>
  <c r="F210" i="9"/>
  <c r="F211" i="9"/>
  <c r="F212" i="9"/>
  <c r="I212" i="9" s="1"/>
  <c r="F213" i="9"/>
  <c r="F214" i="9"/>
  <c r="F215" i="9"/>
  <c r="F216" i="9"/>
  <c r="F217" i="9"/>
  <c r="F218" i="9"/>
  <c r="F219" i="9"/>
  <c r="I219" i="9" s="1"/>
  <c r="F220" i="9"/>
  <c r="F221" i="9"/>
  <c r="F222" i="9"/>
  <c r="F223" i="9"/>
  <c r="F224" i="9"/>
  <c r="F225" i="9"/>
  <c r="F195" i="9"/>
  <c r="F166" i="9"/>
  <c r="F167" i="9"/>
  <c r="F168" i="9"/>
  <c r="F169" i="9"/>
  <c r="F170" i="9"/>
  <c r="I170" i="9" s="1"/>
  <c r="F171" i="9"/>
  <c r="F172" i="9"/>
  <c r="F173" i="9"/>
  <c r="F174" i="9"/>
  <c r="F175" i="9"/>
  <c r="I175" i="9" s="1"/>
  <c r="F176" i="9"/>
  <c r="F177" i="9"/>
  <c r="I177" i="9" s="1"/>
  <c r="F178" i="9"/>
  <c r="F179" i="9"/>
  <c r="F180" i="9"/>
  <c r="F181" i="9"/>
  <c r="F182" i="9"/>
  <c r="I182" i="9" s="1"/>
  <c r="F183" i="9"/>
  <c r="F184" i="9"/>
  <c r="F185" i="9"/>
  <c r="F186" i="9"/>
  <c r="F187" i="9"/>
  <c r="I187" i="9" s="1"/>
  <c r="F188" i="9"/>
  <c r="F189" i="9"/>
  <c r="I189" i="9" s="1"/>
  <c r="F190" i="9"/>
  <c r="F191" i="9"/>
  <c r="F192" i="9"/>
  <c r="F193" i="9"/>
  <c r="F194" i="9"/>
  <c r="I194" i="9" s="1"/>
  <c r="F165" i="9"/>
  <c r="B165" i="9" s="1"/>
  <c r="F135" i="9"/>
  <c r="I135" i="9" s="1"/>
  <c r="F136" i="9"/>
  <c r="F137" i="9"/>
  <c r="F138" i="9"/>
  <c r="I138" i="9" s="1"/>
  <c r="F139" i="9"/>
  <c r="F140" i="9"/>
  <c r="F141" i="9"/>
  <c r="F142" i="9"/>
  <c r="F143" i="9"/>
  <c r="F144" i="9"/>
  <c r="F145" i="9"/>
  <c r="I145" i="9" s="1"/>
  <c r="F146" i="9"/>
  <c r="I146" i="9" s="1"/>
  <c r="F147" i="9"/>
  <c r="F148" i="9"/>
  <c r="F149" i="9"/>
  <c r="F150" i="9"/>
  <c r="I150" i="9" s="1"/>
  <c r="F151" i="9"/>
  <c r="F152" i="9"/>
  <c r="F153" i="9"/>
  <c r="F154" i="9"/>
  <c r="F155" i="9"/>
  <c r="F156" i="9"/>
  <c r="F157" i="9"/>
  <c r="I157" i="9" s="1"/>
  <c r="F158" i="9"/>
  <c r="I158" i="9" s="1"/>
  <c r="F159" i="9"/>
  <c r="F160" i="9"/>
  <c r="F161" i="9"/>
  <c r="F162" i="9"/>
  <c r="I162" i="9" s="1"/>
  <c r="F163" i="9"/>
  <c r="F164" i="9"/>
  <c r="F134" i="9"/>
  <c r="B134" i="9" s="1"/>
  <c r="H135" i="9"/>
  <c r="F105" i="9"/>
  <c r="B104" i="9" s="1"/>
  <c r="F106" i="9"/>
  <c r="F107" i="9"/>
  <c r="I107" i="9" s="1"/>
  <c r="F108" i="9"/>
  <c r="F109" i="9"/>
  <c r="F110" i="9"/>
  <c r="F111" i="9"/>
  <c r="F112" i="9"/>
  <c r="I112" i="9" s="1"/>
  <c r="F113" i="9"/>
  <c r="F114" i="9"/>
  <c r="I114" i="9" s="1"/>
  <c r="F115" i="9"/>
  <c r="F116" i="9"/>
  <c r="I116" i="9" s="1"/>
  <c r="F117" i="9"/>
  <c r="F118" i="9"/>
  <c r="F119" i="9"/>
  <c r="I119" i="9" s="1"/>
  <c r="F120" i="9"/>
  <c r="F121" i="9"/>
  <c r="F122" i="9"/>
  <c r="F123" i="9"/>
  <c r="F124" i="9"/>
  <c r="I124" i="9" s="1"/>
  <c r="F125" i="9"/>
  <c r="F126" i="9"/>
  <c r="F127" i="9"/>
  <c r="F128" i="9"/>
  <c r="I128" i="9" s="1"/>
  <c r="F129" i="9"/>
  <c r="F130" i="9"/>
  <c r="F131" i="9"/>
  <c r="I131" i="9" s="1"/>
  <c r="F132" i="9"/>
  <c r="F133" i="9"/>
  <c r="F104" i="9"/>
  <c r="F75" i="9"/>
  <c r="F76" i="9"/>
  <c r="I76" i="9" s="1"/>
  <c r="F77" i="9"/>
  <c r="F78" i="9"/>
  <c r="I78" i="9" s="1"/>
  <c r="F79" i="9"/>
  <c r="I79" i="9" s="1"/>
  <c r="F80" i="9"/>
  <c r="I80" i="9" s="1"/>
  <c r="F81" i="9"/>
  <c r="F82" i="9"/>
  <c r="F83" i="9"/>
  <c r="I83" i="9" s="1"/>
  <c r="F84" i="9"/>
  <c r="F85" i="9"/>
  <c r="F86" i="9"/>
  <c r="I86" i="9" s="1"/>
  <c r="F87" i="9"/>
  <c r="F88" i="9"/>
  <c r="I88" i="9" s="1"/>
  <c r="F89" i="9"/>
  <c r="F90" i="9"/>
  <c r="F91" i="9"/>
  <c r="I91" i="9" s="1"/>
  <c r="F92" i="9"/>
  <c r="I92" i="9" s="1"/>
  <c r="F93" i="9"/>
  <c r="F94" i="9"/>
  <c r="F95" i="9"/>
  <c r="I95" i="9" s="1"/>
  <c r="F96" i="9"/>
  <c r="F97" i="9"/>
  <c r="F98" i="9"/>
  <c r="I98" i="9" s="1"/>
  <c r="F99" i="9"/>
  <c r="F100" i="9"/>
  <c r="I100" i="9" s="1"/>
  <c r="F101" i="9"/>
  <c r="F102" i="9"/>
  <c r="I102" i="9" s="1"/>
  <c r="F103" i="9"/>
  <c r="I103" i="9" s="1"/>
  <c r="F73" i="9"/>
  <c r="F74" i="9"/>
  <c r="B73" i="9" s="1"/>
  <c r="F43" i="9"/>
  <c r="F44" i="9"/>
  <c r="I44" i="9" s="1"/>
  <c r="F45" i="9"/>
  <c r="F46" i="9"/>
  <c r="F47" i="9"/>
  <c r="F48" i="9"/>
  <c r="F49" i="9"/>
  <c r="I49" i="9" s="1"/>
  <c r="F50" i="9"/>
  <c r="I50" i="9" s="1"/>
  <c r="F51" i="9"/>
  <c r="I51" i="9" s="1"/>
  <c r="F52" i="9"/>
  <c r="I52" i="9" s="1"/>
  <c r="F53" i="9"/>
  <c r="I53" i="9" s="1"/>
  <c r="F54" i="9"/>
  <c r="I54" i="9" s="1"/>
  <c r="F55" i="9"/>
  <c r="F56" i="9"/>
  <c r="I56" i="9" s="1"/>
  <c r="F57" i="9"/>
  <c r="F58" i="9"/>
  <c r="F59" i="9"/>
  <c r="F60" i="9"/>
  <c r="F61" i="9"/>
  <c r="I61" i="9" s="1"/>
  <c r="F62" i="9"/>
  <c r="I62" i="9" s="1"/>
  <c r="F63" i="9"/>
  <c r="F64" i="9"/>
  <c r="I64" i="9" s="1"/>
  <c r="F65" i="9"/>
  <c r="I65" i="9" s="1"/>
  <c r="F66" i="9"/>
  <c r="I66" i="9" s="1"/>
  <c r="F67" i="9"/>
  <c r="F68" i="9"/>
  <c r="I68" i="9" s="1"/>
  <c r="F69" i="9"/>
  <c r="F70" i="9"/>
  <c r="F71" i="9"/>
  <c r="F72" i="9"/>
  <c r="F42" i="9"/>
  <c r="B42" i="9" s="1"/>
  <c r="H12" i="9"/>
  <c r="H13" i="9"/>
  <c r="F13" i="9"/>
  <c r="I13" i="9" s="1"/>
  <c r="F14" i="9"/>
  <c r="B12" i="9" s="1"/>
  <c r="F15" i="9"/>
  <c r="F17" i="9"/>
  <c r="I17" i="9" s="1"/>
  <c r="F18" i="9"/>
  <c r="F19" i="9"/>
  <c r="F20" i="9"/>
  <c r="F21" i="9"/>
  <c r="F22" i="9"/>
  <c r="I22" i="9" s="1"/>
  <c r="F23" i="9"/>
  <c r="I23" i="9" s="1"/>
  <c r="F24" i="9"/>
  <c r="I24" i="9" s="1"/>
  <c r="F25" i="9"/>
  <c r="I25" i="9" s="1"/>
  <c r="F26" i="9"/>
  <c r="I26" i="9" s="1"/>
  <c r="F27" i="9"/>
  <c r="F28" i="9"/>
  <c r="F29" i="9"/>
  <c r="I29" i="9" s="1"/>
  <c r="F30" i="9"/>
  <c r="I30" i="9" s="1"/>
  <c r="F31" i="9"/>
  <c r="F32" i="9"/>
  <c r="F33" i="9"/>
  <c r="F34" i="9"/>
  <c r="I34" i="9" s="1"/>
  <c r="F35" i="9"/>
  <c r="I35" i="9" s="1"/>
  <c r="F36" i="9"/>
  <c r="I36" i="9" s="1"/>
  <c r="F37" i="9"/>
  <c r="I37" i="9" s="1"/>
  <c r="F38" i="9"/>
  <c r="I38" i="9" s="1"/>
  <c r="F39" i="9"/>
  <c r="F40" i="9"/>
  <c r="F41" i="9"/>
  <c r="F12" i="9"/>
  <c r="I12" i="9" s="1"/>
  <c r="F11" i="9"/>
  <c r="F3" i="9"/>
  <c r="F4" i="9"/>
  <c r="B2" i="9" s="1"/>
  <c r="F5" i="9"/>
  <c r="F6" i="9"/>
  <c r="I6" i="9" s="1"/>
  <c r="F7" i="9"/>
  <c r="F8" i="9"/>
  <c r="I8" i="9" s="1"/>
  <c r="F9" i="9"/>
  <c r="F10" i="9"/>
  <c r="F2" i="9"/>
  <c r="H468" i="9"/>
  <c r="F468" i="9"/>
  <c r="I468" i="9" s="1"/>
  <c r="H467" i="9"/>
  <c r="F467" i="9"/>
  <c r="I467" i="9" s="1"/>
  <c r="H466" i="9"/>
  <c r="F466" i="9"/>
  <c r="I466" i="9" s="1"/>
  <c r="H465" i="9"/>
  <c r="F465" i="9"/>
  <c r="I465" i="9" s="1"/>
  <c r="H464" i="9"/>
  <c r="F464" i="9"/>
  <c r="I464" i="9" s="1"/>
  <c r="H463" i="9"/>
  <c r="F463" i="9"/>
  <c r="I463" i="9" s="1"/>
  <c r="H462" i="9"/>
  <c r="F462" i="9"/>
  <c r="I462" i="9" s="1"/>
  <c r="H461" i="9"/>
  <c r="F461" i="9"/>
  <c r="I461" i="9" s="1"/>
  <c r="H460" i="9"/>
  <c r="F460" i="9"/>
  <c r="I460" i="9" s="1"/>
  <c r="H459" i="9"/>
  <c r="F459" i="9"/>
  <c r="I459" i="9" s="1"/>
  <c r="H458" i="9"/>
  <c r="F458" i="9"/>
  <c r="I458" i="9" s="1"/>
  <c r="H457" i="9"/>
  <c r="F457" i="9"/>
  <c r="I457" i="9" s="1"/>
  <c r="H456" i="9"/>
  <c r="F456" i="9"/>
  <c r="I456" i="9" s="1"/>
  <c r="H455" i="9"/>
  <c r="F455" i="9"/>
  <c r="I455" i="9" s="1"/>
  <c r="H454" i="9"/>
  <c r="F454" i="9"/>
  <c r="I454" i="9" s="1"/>
  <c r="H453" i="9"/>
  <c r="F453" i="9"/>
  <c r="I453" i="9" s="1"/>
  <c r="H452" i="9"/>
  <c r="F452" i="9"/>
  <c r="I452" i="9" s="1"/>
  <c r="H451" i="9"/>
  <c r="F451" i="9"/>
  <c r="I451" i="9" s="1"/>
  <c r="H450" i="9"/>
  <c r="F450" i="9"/>
  <c r="I450" i="9" s="1"/>
  <c r="H449" i="9"/>
  <c r="F449" i="9"/>
  <c r="I449" i="9" s="1"/>
  <c r="H448" i="9"/>
  <c r="F448" i="9"/>
  <c r="I448" i="9" s="1"/>
  <c r="H447" i="9"/>
  <c r="F447" i="9"/>
  <c r="I447" i="9" s="1"/>
  <c r="H446" i="9"/>
  <c r="F446" i="9"/>
  <c r="I446" i="9" s="1"/>
  <c r="H445" i="9"/>
  <c r="F445" i="9"/>
  <c r="I445" i="9" s="1"/>
  <c r="H444" i="9"/>
  <c r="F444" i="9"/>
  <c r="I444" i="9" s="1"/>
  <c r="H443" i="9"/>
  <c r="F443" i="9"/>
  <c r="I443" i="9" s="1"/>
  <c r="H442" i="9"/>
  <c r="F442" i="9"/>
  <c r="I442" i="9" s="1"/>
  <c r="H441" i="9"/>
  <c r="F441" i="9"/>
  <c r="I441" i="9" s="1"/>
  <c r="H440" i="9"/>
  <c r="F440" i="9"/>
  <c r="I440" i="9" s="1"/>
  <c r="H439" i="9"/>
  <c r="F439" i="9"/>
  <c r="I439" i="9" s="1"/>
  <c r="H438" i="9"/>
  <c r="F438" i="9"/>
  <c r="B438" i="9" s="1"/>
  <c r="H437" i="9"/>
  <c r="F437" i="9"/>
  <c r="I437" i="9" s="1"/>
  <c r="H436" i="9"/>
  <c r="F436" i="9"/>
  <c r="I436" i="9" s="1"/>
  <c r="H435" i="9"/>
  <c r="F435" i="9"/>
  <c r="I435" i="9" s="1"/>
  <c r="H434" i="9"/>
  <c r="F434" i="9"/>
  <c r="I434" i="9" s="1"/>
  <c r="H433" i="9"/>
  <c r="F433" i="9"/>
  <c r="I433" i="9" s="1"/>
  <c r="H432" i="9"/>
  <c r="F432" i="9"/>
  <c r="I432" i="9" s="1"/>
  <c r="H431" i="9"/>
  <c r="F431" i="9"/>
  <c r="I431" i="9" s="1"/>
  <c r="H430" i="9"/>
  <c r="F430" i="9"/>
  <c r="I430" i="9" s="1"/>
  <c r="H429" i="9"/>
  <c r="F429" i="9"/>
  <c r="I429" i="9" s="1"/>
  <c r="H428" i="9"/>
  <c r="F428" i="9"/>
  <c r="I428" i="9" s="1"/>
  <c r="H427" i="9"/>
  <c r="F427" i="9"/>
  <c r="I427" i="9" s="1"/>
  <c r="H426" i="9"/>
  <c r="F426" i="9"/>
  <c r="I426" i="9" s="1"/>
  <c r="H425" i="9"/>
  <c r="F425" i="9"/>
  <c r="I425" i="9" s="1"/>
  <c r="H424" i="9"/>
  <c r="F424" i="9"/>
  <c r="I424" i="9" s="1"/>
  <c r="H423" i="9"/>
  <c r="F423" i="9"/>
  <c r="I423" i="9" s="1"/>
  <c r="H422" i="9"/>
  <c r="F422" i="9"/>
  <c r="I422" i="9" s="1"/>
  <c r="H421" i="9"/>
  <c r="F421" i="9"/>
  <c r="I421" i="9" s="1"/>
  <c r="H420" i="9"/>
  <c r="F420" i="9"/>
  <c r="I420" i="9" s="1"/>
  <c r="H419" i="9"/>
  <c r="F419" i="9"/>
  <c r="I419" i="9" s="1"/>
  <c r="H418" i="9"/>
  <c r="F418" i="9"/>
  <c r="I418" i="9" s="1"/>
  <c r="H417" i="9"/>
  <c r="F417" i="9"/>
  <c r="I417" i="9" s="1"/>
  <c r="H416" i="9"/>
  <c r="F416" i="9"/>
  <c r="I416" i="9" s="1"/>
  <c r="H415" i="9"/>
  <c r="F415" i="9"/>
  <c r="I415" i="9" s="1"/>
  <c r="H414" i="9"/>
  <c r="F414" i="9"/>
  <c r="I414" i="9" s="1"/>
  <c r="H413" i="9"/>
  <c r="F413" i="9"/>
  <c r="I413" i="9" s="1"/>
  <c r="H412" i="9"/>
  <c r="F412" i="9"/>
  <c r="I412" i="9" s="1"/>
  <c r="H411" i="9"/>
  <c r="F411" i="9"/>
  <c r="I411" i="9" s="1"/>
  <c r="H410" i="9"/>
  <c r="F410" i="9"/>
  <c r="I410" i="9" s="1"/>
  <c r="H409" i="9"/>
  <c r="F409" i="9"/>
  <c r="I409" i="9" s="1"/>
  <c r="H408" i="9"/>
  <c r="F408" i="9"/>
  <c r="I408" i="9" s="1"/>
  <c r="H407" i="9"/>
  <c r="F407" i="9"/>
  <c r="B407" i="9" s="1"/>
  <c r="H406" i="9"/>
  <c r="F406" i="9"/>
  <c r="I406" i="9" s="1"/>
  <c r="H405" i="9"/>
  <c r="F405" i="9"/>
  <c r="I405" i="9" s="1"/>
  <c r="H404" i="9"/>
  <c r="F404" i="9"/>
  <c r="I404" i="9" s="1"/>
  <c r="H403" i="9"/>
  <c r="F403" i="9"/>
  <c r="I403" i="9" s="1"/>
  <c r="H402" i="9"/>
  <c r="F402" i="9"/>
  <c r="I402" i="9" s="1"/>
  <c r="H401" i="9"/>
  <c r="F401" i="9"/>
  <c r="I401" i="9" s="1"/>
  <c r="H400" i="9"/>
  <c r="F400" i="9"/>
  <c r="I400" i="9" s="1"/>
  <c r="H399" i="9"/>
  <c r="F399" i="9"/>
  <c r="I399" i="9" s="1"/>
  <c r="H398" i="9"/>
  <c r="F398" i="9"/>
  <c r="I398" i="9" s="1"/>
  <c r="H397" i="9"/>
  <c r="F397" i="9"/>
  <c r="I397" i="9" s="1"/>
  <c r="H396" i="9"/>
  <c r="F396" i="9"/>
  <c r="I396" i="9" s="1"/>
  <c r="H395" i="9"/>
  <c r="F395" i="9"/>
  <c r="I395" i="9" s="1"/>
  <c r="H394" i="9"/>
  <c r="F394" i="9"/>
  <c r="I394" i="9" s="1"/>
  <c r="H393" i="9"/>
  <c r="F393" i="9"/>
  <c r="I393" i="9" s="1"/>
  <c r="H392" i="9"/>
  <c r="F392" i="9"/>
  <c r="I392" i="9" s="1"/>
  <c r="H391" i="9"/>
  <c r="F391" i="9"/>
  <c r="I391" i="9" s="1"/>
  <c r="H390" i="9"/>
  <c r="F390" i="9"/>
  <c r="I390" i="9" s="1"/>
  <c r="H389" i="9"/>
  <c r="F389" i="9"/>
  <c r="I389" i="9" s="1"/>
  <c r="H388" i="9"/>
  <c r="F388" i="9"/>
  <c r="I388" i="9" s="1"/>
  <c r="H387" i="9"/>
  <c r="F387" i="9"/>
  <c r="I387" i="9" s="1"/>
  <c r="H386" i="9"/>
  <c r="F386" i="9"/>
  <c r="I386" i="9" s="1"/>
  <c r="H385" i="9"/>
  <c r="F385" i="9"/>
  <c r="I385" i="9" s="1"/>
  <c r="H384" i="9"/>
  <c r="F384" i="9"/>
  <c r="I384" i="9" s="1"/>
  <c r="H383" i="9"/>
  <c r="F383" i="9"/>
  <c r="I383" i="9" s="1"/>
  <c r="H382" i="9"/>
  <c r="F382" i="9"/>
  <c r="I382" i="9" s="1"/>
  <c r="H381" i="9"/>
  <c r="F381" i="9"/>
  <c r="I381" i="9" s="1"/>
  <c r="H380" i="9"/>
  <c r="F380" i="9"/>
  <c r="I380" i="9" s="1"/>
  <c r="H379" i="9"/>
  <c r="F379" i="9"/>
  <c r="I379" i="9" s="1"/>
  <c r="H378" i="9"/>
  <c r="F378" i="9"/>
  <c r="I378" i="9" s="1"/>
  <c r="H377" i="9"/>
  <c r="F377" i="9"/>
  <c r="B377" i="9" s="1"/>
  <c r="H376" i="9"/>
  <c r="F376" i="9"/>
  <c r="I376" i="9" s="1"/>
  <c r="H375" i="9"/>
  <c r="F375" i="9"/>
  <c r="I375" i="9" s="1"/>
  <c r="H374" i="9"/>
  <c r="F374" i="9"/>
  <c r="I374" i="9" s="1"/>
  <c r="H373" i="9"/>
  <c r="F373" i="9"/>
  <c r="I373" i="9" s="1"/>
  <c r="H372" i="9"/>
  <c r="F372" i="9"/>
  <c r="I372" i="9" s="1"/>
  <c r="H371" i="9"/>
  <c r="F371" i="9"/>
  <c r="I371" i="9" s="1"/>
  <c r="H370" i="9"/>
  <c r="F370" i="9"/>
  <c r="I370" i="9" s="1"/>
  <c r="H369" i="9"/>
  <c r="F369" i="9"/>
  <c r="I369" i="9" s="1"/>
  <c r="H368" i="9"/>
  <c r="F368" i="9"/>
  <c r="I368" i="9" s="1"/>
  <c r="H367" i="9"/>
  <c r="F367" i="9"/>
  <c r="I367" i="9" s="1"/>
  <c r="H366" i="9"/>
  <c r="F366" i="9"/>
  <c r="I366" i="9" s="1"/>
  <c r="H365" i="9"/>
  <c r="F365" i="9"/>
  <c r="I365" i="9" s="1"/>
  <c r="H364" i="9"/>
  <c r="F364" i="9"/>
  <c r="I364" i="9" s="1"/>
  <c r="H363" i="9"/>
  <c r="F363" i="9"/>
  <c r="I363" i="9" s="1"/>
  <c r="H362" i="9"/>
  <c r="F362" i="9"/>
  <c r="I362" i="9" s="1"/>
  <c r="H361" i="9"/>
  <c r="F361" i="9"/>
  <c r="I361" i="9" s="1"/>
  <c r="H360" i="9"/>
  <c r="F360" i="9"/>
  <c r="I360" i="9" s="1"/>
  <c r="H359" i="9"/>
  <c r="F359" i="9"/>
  <c r="I359" i="9" s="1"/>
  <c r="H358" i="9"/>
  <c r="F358" i="9"/>
  <c r="I358" i="9" s="1"/>
  <c r="H357" i="9"/>
  <c r="F357" i="9"/>
  <c r="I357" i="9" s="1"/>
  <c r="H356" i="9"/>
  <c r="F356" i="9"/>
  <c r="I356" i="9" s="1"/>
  <c r="H355" i="9"/>
  <c r="F355" i="9"/>
  <c r="I355" i="9" s="1"/>
  <c r="H354" i="9"/>
  <c r="F354" i="9"/>
  <c r="I354" i="9" s="1"/>
  <c r="H353" i="9"/>
  <c r="F353" i="9"/>
  <c r="I353" i="9" s="1"/>
  <c r="H352" i="9"/>
  <c r="F352" i="9"/>
  <c r="I352" i="9" s="1"/>
  <c r="H351" i="9"/>
  <c r="F351" i="9"/>
  <c r="I351" i="9" s="1"/>
  <c r="H350" i="9"/>
  <c r="F350" i="9"/>
  <c r="I350" i="9" s="1"/>
  <c r="H349" i="9"/>
  <c r="F349" i="9"/>
  <c r="I349" i="9" s="1"/>
  <c r="H348" i="9"/>
  <c r="F348" i="9"/>
  <c r="I348" i="9" s="1"/>
  <c r="H347" i="9"/>
  <c r="F347" i="9"/>
  <c r="B346" i="9" s="1"/>
  <c r="H346" i="9"/>
  <c r="F346" i="9"/>
  <c r="I346" i="9" s="1"/>
  <c r="H345" i="9"/>
  <c r="F345" i="9"/>
  <c r="I345" i="9" s="1"/>
  <c r="H344" i="9"/>
  <c r="F344" i="9"/>
  <c r="I344" i="9" s="1"/>
  <c r="H343" i="9"/>
  <c r="F343" i="9"/>
  <c r="I343" i="9" s="1"/>
  <c r="H342" i="9"/>
  <c r="F342" i="9"/>
  <c r="I342" i="9" s="1"/>
  <c r="H341" i="9"/>
  <c r="F341" i="9"/>
  <c r="I341" i="9" s="1"/>
  <c r="H340" i="9"/>
  <c r="F340" i="9"/>
  <c r="I340" i="9" s="1"/>
  <c r="H339" i="9"/>
  <c r="F339" i="9"/>
  <c r="I339" i="9" s="1"/>
  <c r="H338" i="9"/>
  <c r="F338" i="9"/>
  <c r="I338" i="9" s="1"/>
  <c r="H337" i="9"/>
  <c r="F337" i="9"/>
  <c r="I337" i="9" s="1"/>
  <c r="H336" i="9"/>
  <c r="F336" i="9"/>
  <c r="I336" i="9" s="1"/>
  <c r="H335" i="9"/>
  <c r="F335" i="9"/>
  <c r="I335" i="9" s="1"/>
  <c r="H334" i="9"/>
  <c r="F334" i="9"/>
  <c r="I334" i="9" s="1"/>
  <c r="H333" i="9"/>
  <c r="F333" i="9"/>
  <c r="I333" i="9" s="1"/>
  <c r="H332" i="9"/>
  <c r="F332" i="9"/>
  <c r="I332" i="9" s="1"/>
  <c r="H331" i="9"/>
  <c r="F331" i="9"/>
  <c r="I331" i="9" s="1"/>
  <c r="H330" i="9"/>
  <c r="F330" i="9"/>
  <c r="I330" i="9" s="1"/>
  <c r="H329" i="9"/>
  <c r="F329" i="9"/>
  <c r="I329" i="9" s="1"/>
  <c r="H328" i="9"/>
  <c r="F328" i="9"/>
  <c r="I328" i="9" s="1"/>
  <c r="H327" i="9"/>
  <c r="F327" i="9"/>
  <c r="I327" i="9" s="1"/>
  <c r="H326" i="9"/>
  <c r="F326" i="9"/>
  <c r="I326" i="9" s="1"/>
  <c r="H325" i="9"/>
  <c r="F325" i="9"/>
  <c r="I325" i="9" s="1"/>
  <c r="H324" i="9"/>
  <c r="F324" i="9"/>
  <c r="I324" i="9" s="1"/>
  <c r="H323" i="9"/>
  <c r="F323" i="9"/>
  <c r="I323" i="9" s="1"/>
  <c r="H322" i="9"/>
  <c r="F322" i="9"/>
  <c r="I322" i="9" s="1"/>
  <c r="H321" i="9"/>
  <c r="F321" i="9"/>
  <c r="I321" i="9" s="1"/>
  <c r="H320" i="9"/>
  <c r="F320" i="9"/>
  <c r="I320" i="9" s="1"/>
  <c r="H319" i="9"/>
  <c r="F319" i="9"/>
  <c r="I319" i="9" s="1"/>
  <c r="H318" i="9"/>
  <c r="F318" i="9"/>
  <c r="I318" i="9" s="1"/>
  <c r="H317" i="9"/>
  <c r="F317" i="9"/>
  <c r="I317" i="9" s="1"/>
  <c r="H316" i="9"/>
  <c r="F316" i="9"/>
  <c r="I316" i="9" s="1"/>
  <c r="H315" i="9"/>
  <c r="F315" i="9"/>
  <c r="I315" i="9" s="1"/>
  <c r="H314" i="9"/>
  <c r="F314" i="9"/>
  <c r="I314" i="9" s="1"/>
  <c r="H313" i="9"/>
  <c r="F313" i="9"/>
  <c r="I313" i="9" s="1"/>
  <c r="H312" i="9"/>
  <c r="F312" i="9"/>
  <c r="I312" i="9" s="1"/>
  <c r="H311" i="9"/>
  <c r="F311" i="9"/>
  <c r="I311" i="9" s="1"/>
  <c r="H310" i="9"/>
  <c r="F310" i="9"/>
  <c r="I310" i="9" s="1"/>
  <c r="H309" i="9"/>
  <c r="F309" i="9"/>
  <c r="I309" i="9" s="1"/>
  <c r="H308" i="9"/>
  <c r="F308" i="9"/>
  <c r="I308" i="9" s="1"/>
  <c r="H307" i="9"/>
  <c r="F307" i="9"/>
  <c r="I307" i="9" s="1"/>
  <c r="H306" i="9"/>
  <c r="F306" i="9"/>
  <c r="I306" i="9" s="1"/>
  <c r="H305" i="9"/>
  <c r="F305" i="9"/>
  <c r="I305" i="9" s="1"/>
  <c r="H304" i="9"/>
  <c r="F304" i="9"/>
  <c r="I304" i="9" s="1"/>
  <c r="H303" i="9"/>
  <c r="F303" i="9"/>
  <c r="I303" i="9" s="1"/>
  <c r="H302" i="9"/>
  <c r="F302" i="9"/>
  <c r="I302" i="9" s="1"/>
  <c r="H301" i="9"/>
  <c r="F301" i="9"/>
  <c r="I301" i="9" s="1"/>
  <c r="H300" i="9"/>
  <c r="F300" i="9"/>
  <c r="I300" i="9" s="1"/>
  <c r="H299" i="9"/>
  <c r="F299" i="9"/>
  <c r="I299" i="9" s="1"/>
  <c r="H298" i="9"/>
  <c r="F298" i="9"/>
  <c r="I298" i="9" s="1"/>
  <c r="H297" i="9"/>
  <c r="F297" i="9"/>
  <c r="I297" i="9" s="1"/>
  <c r="H296" i="9"/>
  <c r="F296" i="9"/>
  <c r="I296" i="9" s="1"/>
  <c r="H295" i="9"/>
  <c r="F295" i="9"/>
  <c r="I295" i="9" s="1"/>
  <c r="H294" i="9"/>
  <c r="F294" i="9"/>
  <c r="I294" i="9" s="1"/>
  <c r="H293" i="9"/>
  <c r="F293" i="9"/>
  <c r="I293" i="9" s="1"/>
  <c r="H292" i="9"/>
  <c r="F292" i="9"/>
  <c r="I292" i="9" s="1"/>
  <c r="H291" i="9"/>
  <c r="F291" i="9"/>
  <c r="I291" i="9" s="1"/>
  <c r="H290" i="9"/>
  <c r="F290" i="9"/>
  <c r="I290" i="9" s="1"/>
  <c r="H289" i="9"/>
  <c r="F289" i="9"/>
  <c r="I289" i="9" s="1"/>
  <c r="H288" i="9"/>
  <c r="F288" i="9"/>
  <c r="I288" i="9" s="1"/>
  <c r="H287" i="9"/>
  <c r="F287" i="9"/>
  <c r="I287" i="9" s="1"/>
  <c r="H286" i="9"/>
  <c r="F286" i="9"/>
  <c r="I286" i="9" s="1"/>
  <c r="H285" i="9"/>
  <c r="F285" i="9"/>
  <c r="B285" i="9" s="1"/>
  <c r="H284" i="9"/>
  <c r="F284" i="9"/>
  <c r="I284" i="9" s="1"/>
  <c r="H283" i="9"/>
  <c r="F283" i="9"/>
  <c r="I283" i="9" s="1"/>
  <c r="H282" i="9"/>
  <c r="F282" i="9"/>
  <c r="I282" i="9" s="1"/>
  <c r="H281" i="9"/>
  <c r="F281" i="9"/>
  <c r="I281" i="9" s="1"/>
  <c r="H280" i="9"/>
  <c r="F280" i="9"/>
  <c r="I280" i="9" s="1"/>
  <c r="H279" i="9"/>
  <c r="F279" i="9"/>
  <c r="I279" i="9" s="1"/>
  <c r="H278" i="9"/>
  <c r="F278" i="9"/>
  <c r="I278" i="9" s="1"/>
  <c r="H277" i="9"/>
  <c r="F277" i="9"/>
  <c r="I277" i="9" s="1"/>
  <c r="H276" i="9"/>
  <c r="F276" i="9"/>
  <c r="I276" i="9" s="1"/>
  <c r="H275" i="9"/>
  <c r="F275" i="9"/>
  <c r="I275" i="9" s="1"/>
  <c r="H274" i="9"/>
  <c r="F274" i="9"/>
  <c r="I274" i="9" s="1"/>
  <c r="H273" i="9"/>
  <c r="F273" i="9"/>
  <c r="I273" i="9" s="1"/>
  <c r="H272" i="9"/>
  <c r="F272" i="9"/>
  <c r="I272" i="9" s="1"/>
  <c r="H271" i="9"/>
  <c r="F271" i="9"/>
  <c r="I271" i="9" s="1"/>
  <c r="H270" i="9"/>
  <c r="F270" i="9"/>
  <c r="I270" i="9" s="1"/>
  <c r="H269" i="9"/>
  <c r="F269" i="9"/>
  <c r="I269" i="9" s="1"/>
  <c r="H268" i="9"/>
  <c r="F268" i="9"/>
  <c r="I268" i="9" s="1"/>
  <c r="H267" i="9"/>
  <c r="F267" i="9"/>
  <c r="I267" i="9" s="1"/>
  <c r="H266" i="9"/>
  <c r="F266" i="9"/>
  <c r="I266" i="9" s="1"/>
  <c r="H265" i="9"/>
  <c r="F265" i="9"/>
  <c r="I265" i="9" s="1"/>
  <c r="H264" i="9"/>
  <c r="F264" i="9"/>
  <c r="I264" i="9" s="1"/>
  <c r="H263" i="9"/>
  <c r="F263" i="9"/>
  <c r="I263" i="9" s="1"/>
  <c r="H262" i="9"/>
  <c r="F262" i="9"/>
  <c r="I262" i="9" s="1"/>
  <c r="H261" i="9"/>
  <c r="F261" i="9"/>
  <c r="I261" i="9" s="1"/>
  <c r="H260" i="9"/>
  <c r="F260" i="9"/>
  <c r="I260" i="9" s="1"/>
  <c r="H259" i="9"/>
  <c r="F259" i="9"/>
  <c r="I259" i="9" s="1"/>
  <c r="H258" i="9"/>
  <c r="F258" i="9"/>
  <c r="I258" i="9" s="1"/>
  <c r="H257" i="9"/>
  <c r="F257" i="9"/>
  <c r="B257" i="9" s="1"/>
  <c r="H256" i="9"/>
  <c r="F256" i="9"/>
  <c r="I256" i="9" s="1"/>
  <c r="H255" i="9"/>
  <c r="F255" i="9"/>
  <c r="I255" i="9" s="1"/>
  <c r="H254" i="9"/>
  <c r="F254" i="9"/>
  <c r="I254" i="9" s="1"/>
  <c r="H253" i="9"/>
  <c r="F253" i="9"/>
  <c r="I253" i="9" s="1"/>
  <c r="H252" i="9"/>
  <c r="F252" i="9"/>
  <c r="I252" i="9" s="1"/>
  <c r="H251" i="9"/>
  <c r="F251" i="9"/>
  <c r="I251" i="9" s="1"/>
  <c r="H250" i="9"/>
  <c r="F250" i="9"/>
  <c r="I250" i="9" s="1"/>
  <c r="H249" i="9"/>
  <c r="F249" i="9"/>
  <c r="I249" i="9" s="1"/>
  <c r="H248" i="9"/>
  <c r="F248" i="9"/>
  <c r="I248" i="9" s="1"/>
  <c r="H247" i="9"/>
  <c r="F247" i="9"/>
  <c r="I247" i="9" s="1"/>
  <c r="H246" i="9"/>
  <c r="F246" i="9"/>
  <c r="I246" i="9" s="1"/>
  <c r="H245" i="9"/>
  <c r="F245" i="9"/>
  <c r="I245" i="9" s="1"/>
  <c r="H244" i="9"/>
  <c r="F244" i="9"/>
  <c r="I244" i="9" s="1"/>
  <c r="H243" i="9"/>
  <c r="F243" i="9"/>
  <c r="I243" i="9" s="1"/>
  <c r="H242" i="9"/>
  <c r="F242" i="9"/>
  <c r="I242" i="9" s="1"/>
  <c r="H241" i="9"/>
  <c r="F241" i="9"/>
  <c r="I241" i="9" s="1"/>
  <c r="H240" i="9"/>
  <c r="F240" i="9"/>
  <c r="I240" i="9" s="1"/>
  <c r="H239" i="9"/>
  <c r="F239" i="9"/>
  <c r="I239" i="9" s="1"/>
  <c r="H238" i="9"/>
  <c r="F238" i="9"/>
  <c r="I238" i="9" s="1"/>
  <c r="H237" i="9"/>
  <c r="F237" i="9"/>
  <c r="I237" i="9" s="1"/>
  <c r="H236" i="9"/>
  <c r="F236" i="9"/>
  <c r="I236" i="9" s="1"/>
  <c r="H235" i="9"/>
  <c r="F235" i="9"/>
  <c r="I235" i="9" s="1"/>
  <c r="H234" i="9"/>
  <c r="F234" i="9"/>
  <c r="I234" i="9" s="1"/>
  <c r="H233" i="9"/>
  <c r="F233" i="9"/>
  <c r="I233" i="9" s="1"/>
  <c r="H232" i="9"/>
  <c r="F232" i="9"/>
  <c r="I232" i="9" s="1"/>
  <c r="H231" i="9"/>
  <c r="F231" i="9"/>
  <c r="I231" i="9" s="1"/>
  <c r="H230" i="9"/>
  <c r="F230" i="9"/>
  <c r="I230" i="9" s="1"/>
  <c r="H229" i="9"/>
  <c r="F229" i="9"/>
  <c r="I229" i="9" s="1"/>
  <c r="H228" i="9"/>
  <c r="F228" i="9"/>
  <c r="I228" i="9" s="1"/>
  <c r="H227" i="9"/>
  <c r="F227" i="9"/>
  <c r="I227" i="9" s="1"/>
  <c r="H226" i="9"/>
  <c r="F226" i="9"/>
  <c r="I226" i="9" s="1"/>
  <c r="B10" i="8"/>
  <c r="I171" i="8"/>
  <c r="J171" i="8" s="1"/>
  <c r="H170" i="8"/>
  <c r="H171" i="8"/>
  <c r="F171" i="8"/>
  <c r="F172" i="8"/>
  <c r="F173" i="8"/>
  <c r="B170" i="8" s="1"/>
  <c r="F174" i="8"/>
  <c r="F175" i="8"/>
  <c r="F176" i="8"/>
  <c r="I176" i="8" s="1"/>
  <c r="F177" i="8"/>
  <c r="F178" i="8"/>
  <c r="F179" i="8"/>
  <c r="F180" i="8"/>
  <c r="I180" i="8" s="1"/>
  <c r="F181" i="8"/>
  <c r="F182" i="8"/>
  <c r="I182" i="8" s="1"/>
  <c r="F183" i="8"/>
  <c r="F184" i="8"/>
  <c r="F185" i="8"/>
  <c r="F186" i="8"/>
  <c r="F187" i="8"/>
  <c r="F188" i="8"/>
  <c r="I188" i="8" s="1"/>
  <c r="F189" i="8"/>
  <c r="F190" i="8"/>
  <c r="F191" i="8"/>
  <c r="F192" i="8"/>
  <c r="I192" i="8" s="1"/>
  <c r="F193" i="8"/>
  <c r="F194" i="8"/>
  <c r="I194" i="8" s="1"/>
  <c r="F195" i="8"/>
  <c r="F196" i="8"/>
  <c r="F197" i="8"/>
  <c r="F198" i="8"/>
  <c r="F199" i="8"/>
  <c r="F200" i="8"/>
  <c r="I200" i="8" s="1"/>
  <c r="F140" i="8"/>
  <c r="B140" i="8" s="1"/>
  <c r="F141" i="8"/>
  <c r="F142" i="8"/>
  <c r="F143" i="8"/>
  <c r="F144" i="8"/>
  <c r="F145" i="8"/>
  <c r="F146" i="8"/>
  <c r="F147" i="8"/>
  <c r="F148" i="8"/>
  <c r="F149" i="8"/>
  <c r="F150" i="8"/>
  <c r="I150" i="8" s="1"/>
  <c r="F151" i="8"/>
  <c r="I151" i="8" s="1"/>
  <c r="F152" i="8"/>
  <c r="F153" i="8"/>
  <c r="F154" i="8"/>
  <c r="F155" i="8"/>
  <c r="F156" i="8"/>
  <c r="F157" i="8"/>
  <c r="F158" i="8"/>
  <c r="F159" i="8"/>
  <c r="F160" i="8"/>
  <c r="F161" i="8"/>
  <c r="F162" i="8"/>
  <c r="I162" i="8" s="1"/>
  <c r="F163" i="8"/>
  <c r="I163" i="8" s="1"/>
  <c r="F164" i="8"/>
  <c r="F165" i="8"/>
  <c r="F166" i="8"/>
  <c r="F167" i="8"/>
  <c r="F168" i="8"/>
  <c r="F169" i="8"/>
  <c r="F170" i="8"/>
  <c r="I170" i="8" s="1"/>
  <c r="I172" i="8"/>
  <c r="H172" i="8"/>
  <c r="F201" i="8"/>
  <c r="I201" i="8" s="1"/>
  <c r="H201" i="8"/>
  <c r="F202" i="8"/>
  <c r="I202" i="8" s="1"/>
  <c r="H202" i="8"/>
  <c r="F203" i="8"/>
  <c r="I203" i="8" s="1"/>
  <c r="H203" i="8"/>
  <c r="F204" i="8"/>
  <c r="I204" i="8" s="1"/>
  <c r="H204" i="8"/>
  <c r="F205" i="8"/>
  <c r="I205" i="8" s="1"/>
  <c r="H205" i="8"/>
  <c r="F206" i="8"/>
  <c r="I206" i="8" s="1"/>
  <c r="H206" i="8"/>
  <c r="F207" i="8"/>
  <c r="I207" i="8" s="1"/>
  <c r="H207" i="8"/>
  <c r="F208" i="8"/>
  <c r="I208" i="8" s="1"/>
  <c r="H208" i="8"/>
  <c r="F209" i="8"/>
  <c r="I209" i="8" s="1"/>
  <c r="H209" i="8"/>
  <c r="F210" i="8"/>
  <c r="I210" i="8" s="1"/>
  <c r="H210" i="8"/>
  <c r="F211" i="8"/>
  <c r="I211" i="8" s="1"/>
  <c r="H211" i="8"/>
  <c r="F212" i="8"/>
  <c r="I212" i="8" s="1"/>
  <c r="H212" i="8"/>
  <c r="F213" i="8"/>
  <c r="I213" i="8" s="1"/>
  <c r="H213" i="8"/>
  <c r="F214" i="8"/>
  <c r="I214" i="8" s="1"/>
  <c r="H214" i="8"/>
  <c r="F215" i="8"/>
  <c r="I215" i="8" s="1"/>
  <c r="H215" i="8"/>
  <c r="F216" i="8"/>
  <c r="I216" i="8" s="1"/>
  <c r="H216" i="8"/>
  <c r="F217" i="8"/>
  <c r="I217" i="8" s="1"/>
  <c r="H217" i="8"/>
  <c r="F218" i="8"/>
  <c r="I218" i="8" s="1"/>
  <c r="H218" i="8"/>
  <c r="F219" i="8"/>
  <c r="I219" i="8" s="1"/>
  <c r="H219" i="8"/>
  <c r="F220" i="8"/>
  <c r="I220" i="8" s="1"/>
  <c r="H220" i="8"/>
  <c r="F221" i="8"/>
  <c r="I221" i="8" s="1"/>
  <c r="H221" i="8"/>
  <c r="F222" i="8"/>
  <c r="I222" i="8" s="1"/>
  <c r="H222" i="8"/>
  <c r="F223" i="8"/>
  <c r="I223" i="8" s="1"/>
  <c r="H223" i="8"/>
  <c r="F224" i="8"/>
  <c r="I224" i="8" s="1"/>
  <c r="H224" i="8"/>
  <c r="F225" i="8"/>
  <c r="I225" i="8" s="1"/>
  <c r="H225" i="8"/>
  <c r="F226" i="8"/>
  <c r="I226" i="8" s="1"/>
  <c r="H226" i="8"/>
  <c r="F227" i="8"/>
  <c r="I227" i="8" s="1"/>
  <c r="H227" i="8"/>
  <c r="F228" i="8"/>
  <c r="I228" i="8" s="1"/>
  <c r="H228" i="8"/>
  <c r="F229" i="8"/>
  <c r="I229" i="8" s="1"/>
  <c r="H229" i="8"/>
  <c r="F230" i="8"/>
  <c r="I230" i="8" s="1"/>
  <c r="H230" i="8"/>
  <c r="F231" i="8"/>
  <c r="I231" i="8" s="1"/>
  <c r="H231" i="8"/>
  <c r="F232" i="8"/>
  <c r="I232" i="8" s="1"/>
  <c r="H232" i="8"/>
  <c r="F233" i="8"/>
  <c r="I233" i="8" s="1"/>
  <c r="H233" i="8"/>
  <c r="F234" i="8"/>
  <c r="I234" i="8" s="1"/>
  <c r="H234" i="8"/>
  <c r="F235" i="8"/>
  <c r="I235" i="8" s="1"/>
  <c r="H235" i="8"/>
  <c r="F236" i="8"/>
  <c r="I236" i="8" s="1"/>
  <c r="H236" i="8"/>
  <c r="F237" i="8"/>
  <c r="I237" i="8" s="1"/>
  <c r="H237" i="8"/>
  <c r="F238" i="8"/>
  <c r="I238" i="8" s="1"/>
  <c r="H238" i="8"/>
  <c r="F239" i="8"/>
  <c r="I239" i="8" s="1"/>
  <c r="H239" i="8"/>
  <c r="F240" i="8"/>
  <c r="I240" i="8" s="1"/>
  <c r="H240" i="8"/>
  <c r="F241" i="8"/>
  <c r="I241" i="8" s="1"/>
  <c r="H241" i="8"/>
  <c r="F242" i="8"/>
  <c r="I242" i="8" s="1"/>
  <c r="H242" i="8"/>
  <c r="F243" i="8"/>
  <c r="I243" i="8" s="1"/>
  <c r="H243" i="8"/>
  <c r="F244" i="8"/>
  <c r="I244" i="8" s="1"/>
  <c r="H244" i="8"/>
  <c r="F245" i="8"/>
  <c r="I245" i="8" s="1"/>
  <c r="H245" i="8"/>
  <c r="F246" i="8"/>
  <c r="I246" i="8" s="1"/>
  <c r="H246" i="8"/>
  <c r="F247" i="8"/>
  <c r="I247" i="8" s="1"/>
  <c r="H247" i="8"/>
  <c r="F248" i="8"/>
  <c r="I248" i="8" s="1"/>
  <c r="H248" i="8"/>
  <c r="F249" i="8"/>
  <c r="I249" i="8" s="1"/>
  <c r="H249" i="8"/>
  <c r="F250" i="8"/>
  <c r="I250" i="8" s="1"/>
  <c r="H250" i="8"/>
  <c r="F251" i="8"/>
  <c r="I251" i="8" s="1"/>
  <c r="H251" i="8"/>
  <c r="F252" i="8"/>
  <c r="I252" i="8" s="1"/>
  <c r="H252" i="8"/>
  <c r="F253" i="8"/>
  <c r="I253" i="8" s="1"/>
  <c r="H253" i="8"/>
  <c r="F254" i="8"/>
  <c r="I254" i="8" s="1"/>
  <c r="H254" i="8"/>
  <c r="F255" i="8"/>
  <c r="I255" i="8" s="1"/>
  <c r="H255" i="8"/>
  <c r="F256" i="8"/>
  <c r="I256" i="8" s="1"/>
  <c r="H256" i="8"/>
  <c r="F257" i="8"/>
  <c r="I257" i="8" s="1"/>
  <c r="H257" i="8"/>
  <c r="F258" i="8"/>
  <c r="I258" i="8" s="1"/>
  <c r="H258" i="8"/>
  <c r="F259" i="8"/>
  <c r="I259" i="8" s="1"/>
  <c r="H259" i="8"/>
  <c r="F260" i="8"/>
  <c r="I260" i="8" s="1"/>
  <c r="H260" i="8"/>
  <c r="F261" i="8"/>
  <c r="I261" i="8" s="1"/>
  <c r="H261" i="8"/>
  <c r="F262" i="8"/>
  <c r="I262" i="8" s="1"/>
  <c r="H262" i="8"/>
  <c r="F263" i="8"/>
  <c r="I263" i="8" s="1"/>
  <c r="H263" i="8"/>
  <c r="F264" i="8"/>
  <c r="I264" i="8" s="1"/>
  <c r="H264" i="8"/>
  <c r="F265" i="8"/>
  <c r="I265" i="8" s="1"/>
  <c r="H265" i="8"/>
  <c r="F266" i="8"/>
  <c r="I266" i="8" s="1"/>
  <c r="H266" i="8"/>
  <c r="F267" i="8"/>
  <c r="I267" i="8" s="1"/>
  <c r="H267" i="8"/>
  <c r="F268" i="8"/>
  <c r="I268" i="8" s="1"/>
  <c r="H268" i="8"/>
  <c r="F269" i="8"/>
  <c r="I269" i="8" s="1"/>
  <c r="H269" i="8"/>
  <c r="F270" i="8"/>
  <c r="I270" i="8" s="1"/>
  <c r="H270" i="8"/>
  <c r="F271" i="8"/>
  <c r="I271" i="8" s="1"/>
  <c r="H271" i="8"/>
  <c r="F272" i="8"/>
  <c r="I272" i="8" s="1"/>
  <c r="H272" i="8"/>
  <c r="F273" i="8"/>
  <c r="I273" i="8" s="1"/>
  <c r="H273" i="8"/>
  <c r="F274" i="8"/>
  <c r="I274" i="8" s="1"/>
  <c r="H274" i="8"/>
  <c r="F275" i="8"/>
  <c r="I275" i="8" s="1"/>
  <c r="H275" i="8"/>
  <c r="F276" i="8"/>
  <c r="I276" i="8" s="1"/>
  <c r="H276" i="8"/>
  <c r="F277" i="8"/>
  <c r="I277" i="8" s="1"/>
  <c r="H277" i="8"/>
  <c r="F278" i="8"/>
  <c r="I278" i="8" s="1"/>
  <c r="H278" i="8"/>
  <c r="F279" i="8"/>
  <c r="I279" i="8" s="1"/>
  <c r="H279" i="8"/>
  <c r="F280" i="8"/>
  <c r="I280" i="8" s="1"/>
  <c r="H280" i="8"/>
  <c r="F281" i="8"/>
  <c r="I281" i="8" s="1"/>
  <c r="H281" i="8"/>
  <c r="F282" i="8"/>
  <c r="I282" i="8" s="1"/>
  <c r="H282" i="8"/>
  <c r="F283" i="8"/>
  <c r="I283" i="8" s="1"/>
  <c r="H283" i="8"/>
  <c r="F284" i="8"/>
  <c r="I284" i="8" s="1"/>
  <c r="H284" i="8"/>
  <c r="F285" i="8"/>
  <c r="I285" i="8" s="1"/>
  <c r="H285" i="8"/>
  <c r="F286" i="8"/>
  <c r="I286" i="8" s="1"/>
  <c r="H286" i="8"/>
  <c r="F287" i="8"/>
  <c r="I287" i="8" s="1"/>
  <c r="H287" i="8"/>
  <c r="F288" i="8"/>
  <c r="I288" i="8" s="1"/>
  <c r="H288" i="8"/>
  <c r="F289" i="8"/>
  <c r="I289" i="8" s="1"/>
  <c r="H289" i="8"/>
  <c r="F290" i="8"/>
  <c r="I290" i="8" s="1"/>
  <c r="H290" i="8"/>
  <c r="F291" i="8"/>
  <c r="B291" i="8" s="1"/>
  <c r="H291" i="8"/>
  <c r="F292" i="8"/>
  <c r="I292" i="8" s="1"/>
  <c r="H292" i="8"/>
  <c r="F293" i="8"/>
  <c r="I293" i="8" s="1"/>
  <c r="H293" i="8"/>
  <c r="F294" i="8"/>
  <c r="I294" i="8" s="1"/>
  <c r="H294" i="8"/>
  <c r="F295" i="8"/>
  <c r="I295" i="8" s="1"/>
  <c r="H295" i="8"/>
  <c r="F296" i="8"/>
  <c r="I296" i="8" s="1"/>
  <c r="H296" i="8"/>
  <c r="F297" i="8"/>
  <c r="I297" i="8" s="1"/>
  <c r="H297" i="8"/>
  <c r="F298" i="8"/>
  <c r="I298" i="8" s="1"/>
  <c r="H298" i="8"/>
  <c r="F299" i="8"/>
  <c r="I299" i="8" s="1"/>
  <c r="H299" i="8"/>
  <c r="F300" i="8"/>
  <c r="I300" i="8" s="1"/>
  <c r="H300" i="8"/>
  <c r="F301" i="8"/>
  <c r="I301" i="8" s="1"/>
  <c r="H301" i="8"/>
  <c r="F302" i="8"/>
  <c r="I302" i="8" s="1"/>
  <c r="H302" i="8"/>
  <c r="F303" i="8"/>
  <c r="I303" i="8" s="1"/>
  <c r="H303" i="8"/>
  <c r="F304" i="8"/>
  <c r="I304" i="8" s="1"/>
  <c r="H304" i="8"/>
  <c r="F305" i="8"/>
  <c r="I305" i="8" s="1"/>
  <c r="H305" i="8"/>
  <c r="F306" i="8"/>
  <c r="I306" i="8" s="1"/>
  <c r="H306" i="8"/>
  <c r="F307" i="8"/>
  <c r="I307" i="8" s="1"/>
  <c r="H307" i="8"/>
  <c r="F308" i="8"/>
  <c r="I308" i="8" s="1"/>
  <c r="H308" i="8"/>
  <c r="F309" i="8"/>
  <c r="I309" i="8" s="1"/>
  <c r="H309" i="8"/>
  <c r="F310" i="8"/>
  <c r="I310" i="8" s="1"/>
  <c r="H310" i="8"/>
  <c r="F311" i="8"/>
  <c r="I311" i="8" s="1"/>
  <c r="H311" i="8"/>
  <c r="F312" i="8"/>
  <c r="I312" i="8" s="1"/>
  <c r="H312" i="8"/>
  <c r="F313" i="8"/>
  <c r="I313" i="8" s="1"/>
  <c r="H313" i="8"/>
  <c r="F314" i="8"/>
  <c r="I314" i="8" s="1"/>
  <c r="H314" i="8"/>
  <c r="F315" i="8"/>
  <c r="I315" i="8" s="1"/>
  <c r="H315" i="8"/>
  <c r="F316" i="8"/>
  <c r="I316" i="8" s="1"/>
  <c r="H316" i="8"/>
  <c r="F317" i="8"/>
  <c r="I317" i="8" s="1"/>
  <c r="H317" i="8"/>
  <c r="F318" i="8"/>
  <c r="I318" i="8" s="1"/>
  <c r="H318" i="8"/>
  <c r="F319" i="8"/>
  <c r="I319" i="8" s="1"/>
  <c r="H319" i="8"/>
  <c r="F320" i="8"/>
  <c r="I320" i="8" s="1"/>
  <c r="H320" i="8"/>
  <c r="F321" i="8"/>
  <c r="I321" i="8" s="1"/>
  <c r="H321" i="8"/>
  <c r="F322" i="8"/>
  <c r="I322" i="8" s="1"/>
  <c r="H322" i="8"/>
  <c r="F323" i="8"/>
  <c r="I323" i="8" s="1"/>
  <c r="H323" i="8"/>
  <c r="F324" i="8"/>
  <c r="I324" i="8" s="1"/>
  <c r="H324" i="8"/>
  <c r="F325" i="8"/>
  <c r="I325" i="8" s="1"/>
  <c r="H325" i="8"/>
  <c r="F326" i="8"/>
  <c r="I326" i="8" s="1"/>
  <c r="H326" i="8"/>
  <c r="F327" i="8"/>
  <c r="I327" i="8" s="1"/>
  <c r="H327" i="8"/>
  <c r="F328" i="8"/>
  <c r="I328" i="8" s="1"/>
  <c r="H328" i="8"/>
  <c r="F329" i="8"/>
  <c r="I329" i="8" s="1"/>
  <c r="H329" i="8"/>
  <c r="F330" i="8"/>
  <c r="I330" i="8" s="1"/>
  <c r="H330" i="8"/>
  <c r="F331" i="8"/>
  <c r="I331" i="8" s="1"/>
  <c r="H331" i="8"/>
  <c r="F332" i="8"/>
  <c r="I332" i="8" s="1"/>
  <c r="H332" i="8"/>
  <c r="F333" i="8"/>
  <c r="I333" i="8" s="1"/>
  <c r="H333" i="8"/>
  <c r="F334" i="8"/>
  <c r="I334" i="8" s="1"/>
  <c r="H334" i="8"/>
  <c r="F335" i="8"/>
  <c r="I335" i="8" s="1"/>
  <c r="H335" i="8"/>
  <c r="F336" i="8"/>
  <c r="I336" i="8" s="1"/>
  <c r="H336" i="8"/>
  <c r="F337" i="8"/>
  <c r="I337" i="8" s="1"/>
  <c r="H337" i="8"/>
  <c r="F338" i="8"/>
  <c r="I338" i="8" s="1"/>
  <c r="H338" i="8"/>
  <c r="F339" i="8"/>
  <c r="I339" i="8" s="1"/>
  <c r="H339" i="8"/>
  <c r="F340" i="8"/>
  <c r="I340" i="8" s="1"/>
  <c r="H340" i="8"/>
  <c r="F341" i="8"/>
  <c r="I341" i="8" s="1"/>
  <c r="H341" i="8"/>
  <c r="F342" i="8"/>
  <c r="I342" i="8" s="1"/>
  <c r="H342" i="8"/>
  <c r="F343" i="8"/>
  <c r="I343" i="8" s="1"/>
  <c r="H343" i="8"/>
  <c r="F344" i="8"/>
  <c r="I344" i="8" s="1"/>
  <c r="H344" i="8"/>
  <c r="F345" i="8"/>
  <c r="I345" i="8" s="1"/>
  <c r="H345" i="8"/>
  <c r="F346" i="8"/>
  <c r="I346" i="8" s="1"/>
  <c r="H346" i="8"/>
  <c r="F347" i="8"/>
  <c r="I347" i="8" s="1"/>
  <c r="H347" i="8"/>
  <c r="F348" i="8"/>
  <c r="I348" i="8" s="1"/>
  <c r="H348" i="8"/>
  <c r="F349" i="8"/>
  <c r="I349" i="8" s="1"/>
  <c r="H349" i="8"/>
  <c r="F350" i="8"/>
  <c r="I350" i="8" s="1"/>
  <c r="H350" i="8"/>
  <c r="F351" i="8"/>
  <c r="I351" i="8" s="1"/>
  <c r="H351" i="8"/>
  <c r="F352" i="8"/>
  <c r="I352" i="8" s="1"/>
  <c r="H352" i="8"/>
  <c r="F353" i="8"/>
  <c r="I353" i="8" s="1"/>
  <c r="H353" i="8"/>
  <c r="F354" i="8"/>
  <c r="I354" i="8" s="1"/>
  <c r="H354" i="8"/>
  <c r="F355" i="8"/>
  <c r="I355" i="8" s="1"/>
  <c r="H355" i="8"/>
  <c r="F356" i="8"/>
  <c r="I356" i="8" s="1"/>
  <c r="H356" i="8"/>
  <c r="F357" i="8"/>
  <c r="I357" i="8" s="1"/>
  <c r="H357" i="8"/>
  <c r="F358" i="8"/>
  <c r="I358" i="8" s="1"/>
  <c r="H358" i="8"/>
  <c r="F359" i="8"/>
  <c r="I359" i="8" s="1"/>
  <c r="H359" i="8"/>
  <c r="F360" i="8"/>
  <c r="I360" i="8" s="1"/>
  <c r="H360" i="8"/>
  <c r="F361" i="8"/>
  <c r="I361" i="8" s="1"/>
  <c r="H361" i="8"/>
  <c r="F362" i="8"/>
  <c r="I362" i="8" s="1"/>
  <c r="H362" i="8"/>
  <c r="F363" i="8"/>
  <c r="I363" i="8" s="1"/>
  <c r="H363" i="8"/>
  <c r="F364" i="8"/>
  <c r="I364" i="8" s="1"/>
  <c r="H364" i="8"/>
  <c r="F365" i="8"/>
  <c r="I365" i="8" s="1"/>
  <c r="H365" i="8"/>
  <c r="F366" i="8"/>
  <c r="I366" i="8" s="1"/>
  <c r="H366" i="8"/>
  <c r="F367" i="8"/>
  <c r="I367" i="8" s="1"/>
  <c r="H367" i="8"/>
  <c r="F368" i="8"/>
  <c r="I368" i="8" s="1"/>
  <c r="H368" i="8"/>
  <c r="F369" i="8"/>
  <c r="I369" i="8" s="1"/>
  <c r="H369" i="8"/>
  <c r="F370" i="8"/>
  <c r="I370" i="8" s="1"/>
  <c r="H370" i="8"/>
  <c r="F371" i="8"/>
  <c r="I371" i="8" s="1"/>
  <c r="H371" i="8"/>
  <c r="F372" i="8"/>
  <c r="I372" i="8" s="1"/>
  <c r="H372" i="8"/>
  <c r="F373" i="8"/>
  <c r="I373" i="8" s="1"/>
  <c r="H373" i="8"/>
  <c r="F374" i="8"/>
  <c r="I374" i="8" s="1"/>
  <c r="H374" i="8"/>
  <c r="F375" i="8"/>
  <c r="I375" i="8" s="1"/>
  <c r="H375" i="8"/>
  <c r="F376" i="8"/>
  <c r="I376" i="8" s="1"/>
  <c r="H376" i="8"/>
  <c r="F377" i="8"/>
  <c r="I377" i="8" s="1"/>
  <c r="H377" i="8"/>
  <c r="F378" i="8"/>
  <c r="I378" i="8" s="1"/>
  <c r="H378" i="8"/>
  <c r="F379" i="8"/>
  <c r="I379" i="8" s="1"/>
  <c r="H379" i="8"/>
  <c r="F380" i="8"/>
  <c r="I380" i="8" s="1"/>
  <c r="H380" i="8"/>
  <c r="F381" i="8"/>
  <c r="I381" i="8" s="1"/>
  <c r="H381" i="8"/>
  <c r="F382" i="8"/>
  <c r="I382" i="8" s="1"/>
  <c r="H382" i="8"/>
  <c r="F383" i="8"/>
  <c r="I383" i="8" s="1"/>
  <c r="H383" i="8"/>
  <c r="F384" i="8"/>
  <c r="I384" i="8" s="1"/>
  <c r="H384" i="8"/>
  <c r="F385" i="8"/>
  <c r="I385" i="8" s="1"/>
  <c r="H385" i="8"/>
  <c r="F386" i="8"/>
  <c r="H386" i="8"/>
  <c r="I386" i="8"/>
  <c r="F387" i="8"/>
  <c r="I387" i="8" s="1"/>
  <c r="H387" i="8"/>
  <c r="F388" i="8"/>
  <c r="I388" i="8" s="1"/>
  <c r="H388" i="8"/>
  <c r="F389" i="8"/>
  <c r="I389" i="8" s="1"/>
  <c r="H389" i="8"/>
  <c r="F390" i="8"/>
  <c r="I390" i="8" s="1"/>
  <c r="H390" i="8"/>
  <c r="F391" i="8"/>
  <c r="I391" i="8" s="1"/>
  <c r="H391" i="8"/>
  <c r="F392" i="8"/>
  <c r="H392" i="8"/>
  <c r="I392" i="8"/>
  <c r="F393" i="8"/>
  <c r="I393" i="8" s="1"/>
  <c r="H393" i="8"/>
  <c r="F394" i="8"/>
  <c r="I394" i="8" s="1"/>
  <c r="H394" i="8"/>
  <c r="F395" i="8"/>
  <c r="I395" i="8" s="1"/>
  <c r="H395" i="8"/>
  <c r="F396" i="8"/>
  <c r="I396" i="8" s="1"/>
  <c r="H396" i="8"/>
  <c r="F397" i="8"/>
  <c r="I397" i="8" s="1"/>
  <c r="H397" i="8"/>
  <c r="F398" i="8"/>
  <c r="I398" i="8" s="1"/>
  <c r="H398" i="8"/>
  <c r="F399" i="8"/>
  <c r="I399" i="8" s="1"/>
  <c r="H399" i="8"/>
  <c r="F400" i="8"/>
  <c r="I400" i="8" s="1"/>
  <c r="H400" i="8"/>
  <c r="F401" i="8"/>
  <c r="I401" i="8" s="1"/>
  <c r="H401" i="8"/>
  <c r="F402" i="8"/>
  <c r="I402" i="8" s="1"/>
  <c r="H402" i="8"/>
  <c r="F403" i="8"/>
  <c r="I403" i="8" s="1"/>
  <c r="H403" i="8"/>
  <c r="F404" i="8"/>
  <c r="I404" i="8" s="1"/>
  <c r="H404" i="8"/>
  <c r="F405" i="8"/>
  <c r="I405" i="8" s="1"/>
  <c r="H405" i="8"/>
  <c r="F406" i="8"/>
  <c r="I406" i="8" s="1"/>
  <c r="H406" i="8"/>
  <c r="F407" i="8"/>
  <c r="I407" i="8" s="1"/>
  <c r="H407" i="8"/>
  <c r="F408" i="8"/>
  <c r="I408" i="8" s="1"/>
  <c r="H408" i="8"/>
  <c r="F409" i="8"/>
  <c r="I409" i="8" s="1"/>
  <c r="H409" i="8"/>
  <c r="F410" i="8"/>
  <c r="I410" i="8" s="1"/>
  <c r="H410" i="8"/>
  <c r="F411" i="8"/>
  <c r="I411" i="8" s="1"/>
  <c r="H411" i="8"/>
  <c r="F412" i="8"/>
  <c r="I412" i="8" s="1"/>
  <c r="H412" i="8"/>
  <c r="F413" i="8"/>
  <c r="B413" i="8" s="1"/>
  <c r="H413" i="8"/>
  <c r="F414" i="8"/>
  <c r="I414" i="8" s="1"/>
  <c r="H414" i="8"/>
  <c r="F415" i="8"/>
  <c r="I415" i="8" s="1"/>
  <c r="H415" i="8"/>
  <c r="F416" i="8"/>
  <c r="I416" i="8" s="1"/>
  <c r="H416" i="8"/>
  <c r="F417" i="8"/>
  <c r="I417" i="8" s="1"/>
  <c r="H417" i="8"/>
  <c r="F418" i="8"/>
  <c r="I418" i="8" s="1"/>
  <c r="H418" i="8"/>
  <c r="F419" i="8"/>
  <c r="I419" i="8" s="1"/>
  <c r="H419" i="8"/>
  <c r="F420" i="8"/>
  <c r="I420" i="8" s="1"/>
  <c r="H420" i="8"/>
  <c r="F421" i="8"/>
  <c r="I421" i="8" s="1"/>
  <c r="H421" i="8"/>
  <c r="F422" i="8"/>
  <c r="I422" i="8" s="1"/>
  <c r="H422" i="8"/>
  <c r="F423" i="8"/>
  <c r="I423" i="8" s="1"/>
  <c r="H423" i="8"/>
  <c r="F424" i="8"/>
  <c r="I424" i="8" s="1"/>
  <c r="H424" i="8"/>
  <c r="F425" i="8"/>
  <c r="I425" i="8" s="1"/>
  <c r="H425" i="8"/>
  <c r="F426" i="8"/>
  <c r="I426" i="8" s="1"/>
  <c r="H426" i="8"/>
  <c r="F427" i="8"/>
  <c r="I427" i="8" s="1"/>
  <c r="H427" i="8"/>
  <c r="F428" i="8"/>
  <c r="I428" i="8" s="1"/>
  <c r="H428" i="8"/>
  <c r="F429" i="8"/>
  <c r="I429" i="8" s="1"/>
  <c r="H429" i="8"/>
  <c r="F430" i="8"/>
  <c r="I430" i="8" s="1"/>
  <c r="H430" i="8"/>
  <c r="F431" i="8"/>
  <c r="I431" i="8" s="1"/>
  <c r="H431" i="8"/>
  <c r="F432" i="8"/>
  <c r="I432" i="8" s="1"/>
  <c r="H432" i="8"/>
  <c r="F433" i="8"/>
  <c r="I433" i="8" s="1"/>
  <c r="H433" i="8"/>
  <c r="F434" i="8"/>
  <c r="I434" i="8" s="1"/>
  <c r="H434" i="8"/>
  <c r="F435" i="8"/>
  <c r="I435" i="8" s="1"/>
  <c r="H435" i="8"/>
  <c r="F436" i="8"/>
  <c r="I436" i="8" s="1"/>
  <c r="H436" i="8"/>
  <c r="F437" i="8"/>
  <c r="I437" i="8" s="1"/>
  <c r="H437" i="8"/>
  <c r="F438" i="8"/>
  <c r="I438" i="8" s="1"/>
  <c r="H438" i="8"/>
  <c r="F439" i="8"/>
  <c r="I439" i="8" s="1"/>
  <c r="H439" i="8"/>
  <c r="F440" i="8"/>
  <c r="I440" i="8" s="1"/>
  <c r="H440" i="8"/>
  <c r="F441" i="8"/>
  <c r="I441" i="8" s="1"/>
  <c r="H441" i="8"/>
  <c r="F442" i="8"/>
  <c r="I442" i="8" s="1"/>
  <c r="H442" i="8"/>
  <c r="I443" i="8"/>
  <c r="H443" i="8"/>
  <c r="F110" i="8"/>
  <c r="B109" i="8" s="1"/>
  <c r="F111" i="8"/>
  <c r="F112" i="8"/>
  <c r="I112" i="8" s="1"/>
  <c r="F113" i="8"/>
  <c r="F114" i="8"/>
  <c r="F115" i="8"/>
  <c r="I115" i="8" s="1"/>
  <c r="F116" i="8"/>
  <c r="I116" i="8" s="1"/>
  <c r="F117" i="8"/>
  <c r="I117" i="8" s="1"/>
  <c r="F118" i="8"/>
  <c r="F119" i="8"/>
  <c r="F120" i="8"/>
  <c r="I120" i="8" s="1"/>
  <c r="F121" i="8"/>
  <c r="I121" i="8" s="1"/>
  <c r="F122" i="8"/>
  <c r="I122" i="8" s="1"/>
  <c r="F123" i="8"/>
  <c r="F124" i="8"/>
  <c r="I124" i="8" s="1"/>
  <c r="F125" i="8"/>
  <c r="F126" i="8"/>
  <c r="F127" i="8"/>
  <c r="I127" i="8" s="1"/>
  <c r="F128" i="8"/>
  <c r="I128" i="8" s="1"/>
  <c r="F129" i="8"/>
  <c r="F130" i="8"/>
  <c r="F131" i="8"/>
  <c r="F132" i="8"/>
  <c r="I132" i="8" s="1"/>
  <c r="F133" i="8"/>
  <c r="I133" i="8" s="1"/>
  <c r="F134" i="8"/>
  <c r="F135" i="8"/>
  <c r="F136" i="8"/>
  <c r="I136" i="8" s="1"/>
  <c r="F137" i="8"/>
  <c r="F138" i="8"/>
  <c r="F139" i="8"/>
  <c r="I139" i="8" s="1"/>
  <c r="F109" i="8"/>
  <c r="I109" i="8" s="1"/>
  <c r="F80" i="8"/>
  <c r="F81" i="8"/>
  <c r="F82" i="8"/>
  <c r="I82" i="8" s="1"/>
  <c r="F83" i="8"/>
  <c r="I83" i="8" s="1"/>
  <c r="F84" i="8"/>
  <c r="I84" i="8" s="1"/>
  <c r="F85" i="8"/>
  <c r="I85" i="8" s="1"/>
  <c r="F86" i="8"/>
  <c r="F87" i="8"/>
  <c r="F88" i="8"/>
  <c r="F89" i="8"/>
  <c r="I89" i="8" s="1"/>
  <c r="F90" i="8"/>
  <c r="F91" i="8"/>
  <c r="I91" i="8" s="1"/>
  <c r="F92" i="8"/>
  <c r="I92" i="8" s="1"/>
  <c r="F93" i="8"/>
  <c r="F94" i="8"/>
  <c r="I94" i="8" s="1"/>
  <c r="F95" i="8"/>
  <c r="F96" i="8"/>
  <c r="I96" i="8" s="1"/>
  <c r="F97" i="8"/>
  <c r="I97" i="8" s="1"/>
  <c r="F98" i="8"/>
  <c r="F99" i="8"/>
  <c r="F100" i="8"/>
  <c r="F101" i="8"/>
  <c r="I101" i="8" s="1"/>
  <c r="F102" i="8"/>
  <c r="F103" i="8"/>
  <c r="I103" i="8" s="1"/>
  <c r="F104" i="8"/>
  <c r="F105" i="8"/>
  <c r="F106" i="8"/>
  <c r="I106" i="8" s="1"/>
  <c r="F107" i="8"/>
  <c r="I107" i="8" s="1"/>
  <c r="F108" i="8"/>
  <c r="I108" i="8" s="1"/>
  <c r="F79" i="8"/>
  <c r="B79" i="8" s="1"/>
  <c r="H48" i="8"/>
  <c r="H49" i="8"/>
  <c r="H50" i="8"/>
  <c r="F49" i="8"/>
  <c r="I49" i="8" s="1"/>
  <c r="F50" i="8"/>
  <c r="I50" i="8" s="1"/>
  <c r="F51" i="8"/>
  <c r="I51" i="8" s="1"/>
  <c r="F52" i="8"/>
  <c r="I52" i="8" s="1"/>
  <c r="F53" i="8"/>
  <c r="F54" i="8"/>
  <c r="I54" i="8" s="1"/>
  <c r="F55" i="8"/>
  <c r="F56" i="8"/>
  <c r="I56" i="8" s="1"/>
  <c r="F57" i="8"/>
  <c r="I57" i="8" s="1"/>
  <c r="F58" i="8"/>
  <c r="F59" i="8"/>
  <c r="I59" i="8" s="1"/>
  <c r="F60" i="8"/>
  <c r="I60" i="8" s="1"/>
  <c r="F61" i="8"/>
  <c r="I61" i="8" s="1"/>
  <c r="F62" i="8"/>
  <c r="F63" i="8"/>
  <c r="I63" i="8" s="1"/>
  <c r="F64" i="8"/>
  <c r="I64" i="8" s="1"/>
  <c r="F65" i="8"/>
  <c r="F66" i="8"/>
  <c r="I66" i="8" s="1"/>
  <c r="F67" i="8"/>
  <c r="I67" i="8" s="1"/>
  <c r="F68" i="8"/>
  <c r="I68" i="8" s="1"/>
  <c r="F69" i="8"/>
  <c r="I69" i="8" s="1"/>
  <c r="F70" i="8"/>
  <c r="F71" i="8"/>
  <c r="I71" i="8" s="1"/>
  <c r="F72" i="8"/>
  <c r="I72" i="8" s="1"/>
  <c r="F73" i="8"/>
  <c r="I73" i="8" s="1"/>
  <c r="F74" i="8"/>
  <c r="F75" i="8"/>
  <c r="I75" i="8" s="1"/>
  <c r="F76" i="8"/>
  <c r="I76" i="8" s="1"/>
  <c r="F77" i="8"/>
  <c r="F78" i="8"/>
  <c r="I78" i="8" s="1"/>
  <c r="F48" i="8"/>
  <c r="B48" i="8" s="1"/>
  <c r="F18" i="8"/>
  <c r="F19" i="8"/>
  <c r="I19" i="8" s="1"/>
  <c r="F20" i="8"/>
  <c r="F21" i="8"/>
  <c r="F22" i="8"/>
  <c r="F23" i="8"/>
  <c r="I23" i="8" s="1"/>
  <c r="F24" i="8"/>
  <c r="F25" i="8"/>
  <c r="I25" i="8" s="1"/>
  <c r="F26" i="8"/>
  <c r="I26" i="8" s="1"/>
  <c r="F27" i="8"/>
  <c r="F28" i="8"/>
  <c r="I28" i="8" s="1"/>
  <c r="F29" i="8"/>
  <c r="I29" i="8" s="1"/>
  <c r="F30" i="8"/>
  <c r="I30" i="8" s="1"/>
  <c r="F31" i="8"/>
  <c r="I31" i="8" s="1"/>
  <c r="F32" i="8"/>
  <c r="F33" i="8"/>
  <c r="F34" i="8"/>
  <c r="F35" i="8"/>
  <c r="I35" i="8" s="1"/>
  <c r="F36" i="8"/>
  <c r="F37" i="8"/>
  <c r="I37" i="8" s="1"/>
  <c r="F38" i="8"/>
  <c r="I38" i="8" s="1"/>
  <c r="F39" i="8"/>
  <c r="F40" i="8"/>
  <c r="I40" i="8" s="1"/>
  <c r="F41" i="8"/>
  <c r="I41" i="8" s="1"/>
  <c r="F42" i="8"/>
  <c r="I42" i="8" s="1"/>
  <c r="F43" i="8"/>
  <c r="I43" i="8" s="1"/>
  <c r="F44" i="8"/>
  <c r="F45" i="8"/>
  <c r="F46" i="8"/>
  <c r="F47" i="8"/>
  <c r="I47" i="8" s="1"/>
  <c r="F17" i="8"/>
  <c r="B17" i="8" s="1"/>
  <c r="F11" i="8"/>
  <c r="I11" i="8" s="1"/>
  <c r="F12" i="8"/>
  <c r="I12" i="8" s="1"/>
  <c r="F13" i="8"/>
  <c r="F14" i="8"/>
  <c r="I14" i="8" s="1"/>
  <c r="F15" i="8"/>
  <c r="I15" i="8" s="1"/>
  <c r="F16" i="8"/>
  <c r="I16" i="8" s="1"/>
  <c r="F10" i="8"/>
  <c r="H140" i="8"/>
  <c r="I141" i="8"/>
  <c r="H141" i="8"/>
  <c r="I142" i="8"/>
  <c r="H142" i="8"/>
  <c r="I143" i="8"/>
  <c r="H143" i="8"/>
  <c r="I144" i="8"/>
  <c r="H144" i="8"/>
  <c r="I145" i="8"/>
  <c r="H145" i="8"/>
  <c r="I146" i="8"/>
  <c r="H146" i="8"/>
  <c r="I147" i="8"/>
  <c r="H147" i="8"/>
  <c r="I148" i="8"/>
  <c r="H148" i="8"/>
  <c r="I149" i="8"/>
  <c r="H149" i="8"/>
  <c r="H150" i="8"/>
  <c r="H151" i="8"/>
  <c r="I152" i="8"/>
  <c r="H152" i="8"/>
  <c r="I153" i="8"/>
  <c r="H153" i="8"/>
  <c r="I154" i="8"/>
  <c r="H154" i="8"/>
  <c r="I155" i="8"/>
  <c r="H155" i="8"/>
  <c r="I156" i="8"/>
  <c r="H156" i="8"/>
  <c r="I157" i="8"/>
  <c r="H157" i="8"/>
  <c r="I158" i="8"/>
  <c r="H158" i="8"/>
  <c r="I159" i="8"/>
  <c r="H159" i="8"/>
  <c r="I160" i="8"/>
  <c r="H160" i="8"/>
  <c r="I161" i="8"/>
  <c r="H161" i="8"/>
  <c r="H162" i="8"/>
  <c r="H163" i="8"/>
  <c r="I164" i="8"/>
  <c r="H164" i="8"/>
  <c r="I165" i="8"/>
  <c r="H165" i="8"/>
  <c r="I166" i="8"/>
  <c r="H166" i="8"/>
  <c r="I167" i="8"/>
  <c r="H167" i="8"/>
  <c r="I168" i="8"/>
  <c r="H168" i="8"/>
  <c r="I169" i="8"/>
  <c r="H169" i="8"/>
  <c r="H173" i="8"/>
  <c r="I174" i="8"/>
  <c r="H174" i="8"/>
  <c r="I175" i="8"/>
  <c r="H175" i="8"/>
  <c r="H176" i="8"/>
  <c r="I177" i="8"/>
  <c r="H177" i="8"/>
  <c r="I178" i="8"/>
  <c r="H178" i="8"/>
  <c r="I179" i="8"/>
  <c r="H179" i="8"/>
  <c r="H180" i="8"/>
  <c r="I181" i="8"/>
  <c r="H181" i="8"/>
  <c r="H182" i="8"/>
  <c r="I183" i="8"/>
  <c r="H183" i="8"/>
  <c r="I184" i="8"/>
  <c r="H184" i="8"/>
  <c r="I185" i="8"/>
  <c r="H185" i="8"/>
  <c r="I186" i="8"/>
  <c r="H186" i="8"/>
  <c r="I187" i="8"/>
  <c r="H187" i="8"/>
  <c r="H188" i="8"/>
  <c r="I189" i="8"/>
  <c r="H189" i="8"/>
  <c r="I190" i="8"/>
  <c r="H190" i="8"/>
  <c r="I191" i="8"/>
  <c r="H191" i="8"/>
  <c r="H192" i="8"/>
  <c r="I193" i="8"/>
  <c r="H193" i="8"/>
  <c r="H194" i="8"/>
  <c r="I195" i="8"/>
  <c r="H195" i="8"/>
  <c r="I196" i="8"/>
  <c r="H196" i="8"/>
  <c r="I197" i="8"/>
  <c r="H197" i="8"/>
  <c r="I198" i="8"/>
  <c r="H198" i="8"/>
  <c r="I199" i="8"/>
  <c r="H199" i="8"/>
  <c r="H200" i="8"/>
  <c r="I6" i="5"/>
  <c r="J6" i="5" s="1"/>
  <c r="I8" i="5"/>
  <c r="H4" i="5"/>
  <c r="H5" i="5"/>
  <c r="J5" i="5" s="1"/>
  <c r="H6" i="5"/>
  <c r="H7" i="5"/>
  <c r="H8" i="5"/>
  <c r="J8" i="5" s="1"/>
  <c r="H9" i="5"/>
  <c r="J9" i="5" s="1"/>
  <c r="H10" i="5"/>
  <c r="H11" i="5"/>
  <c r="J11" i="5" s="1"/>
  <c r="B17" i="1"/>
  <c r="B68" i="3"/>
  <c r="F38" i="3"/>
  <c r="F39" i="3"/>
  <c r="F40" i="3"/>
  <c r="F41" i="3"/>
  <c r="I41" i="3" s="1"/>
  <c r="F42" i="3"/>
  <c r="F43" i="3"/>
  <c r="I43" i="3" s="1"/>
  <c r="F44" i="3"/>
  <c r="F45" i="3"/>
  <c r="I45" i="3" s="1"/>
  <c r="F46" i="3"/>
  <c r="I46" i="3" s="1"/>
  <c r="F47" i="3"/>
  <c r="I47" i="3" s="1"/>
  <c r="F48" i="3"/>
  <c r="I48" i="3" s="1"/>
  <c r="F49" i="3"/>
  <c r="I49" i="3" s="1"/>
  <c r="F50" i="3"/>
  <c r="F51" i="3"/>
  <c r="F52" i="3"/>
  <c r="F53" i="3"/>
  <c r="I53" i="3" s="1"/>
  <c r="F54" i="3"/>
  <c r="F55" i="3"/>
  <c r="I55" i="3" s="1"/>
  <c r="F56" i="3"/>
  <c r="I56" i="3" s="1"/>
  <c r="F57" i="3"/>
  <c r="I57" i="3" s="1"/>
  <c r="F58" i="3"/>
  <c r="I58" i="3" s="1"/>
  <c r="F59" i="3"/>
  <c r="I59" i="3" s="1"/>
  <c r="F60" i="3"/>
  <c r="I60" i="3" s="1"/>
  <c r="F61" i="3"/>
  <c r="I61" i="3" s="1"/>
  <c r="F62" i="3"/>
  <c r="F63" i="3"/>
  <c r="F64" i="3"/>
  <c r="F65" i="3"/>
  <c r="I65" i="3" s="1"/>
  <c r="F66" i="3"/>
  <c r="F67" i="3"/>
  <c r="F37" i="3"/>
  <c r="B37" i="3" s="1"/>
  <c r="F8" i="3"/>
  <c r="I8" i="3" s="1"/>
  <c r="F9" i="3"/>
  <c r="I9" i="3" s="1"/>
  <c r="F10" i="3"/>
  <c r="F11" i="3"/>
  <c r="F12" i="3"/>
  <c r="F13" i="3"/>
  <c r="F14" i="3"/>
  <c r="I14" i="3" s="1"/>
  <c r="F15" i="3"/>
  <c r="I15" i="3" s="1"/>
  <c r="F16" i="3"/>
  <c r="I16" i="3" s="1"/>
  <c r="F17" i="3"/>
  <c r="F18" i="3"/>
  <c r="I18" i="3" s="1"/>
  <c r="F19" i="3"/>
  <c r="I19" i="3" s="1"/>
  <c r="F20" i="3"/>
  <c r="I20" i="3" s="1"/>
  <c r="F21" i="3"/>
  <c r="I21" i="3" s="1"/>
  <c r="F22" i="3"/>
  <c r="I22" i="3" s="1"/>
  <c r="F23" i="3"/>
  <c r="F24" i="3"/>
  <c r="F25" i="3"/>
  <c r="F26" i="3"/>
  <c r="I26" i="3" s="1"/>
  <c r="F27" i="3"/>
  <c r="I27" i="3" s="1"/>
  <c r="F28" i="3"/>
  <c r="I28" i="3" s="1"/>
  <c r="F29" i="3"/>
  <c r="F30" i="3"/>
  <c r="I30" i="3" s="1"/>
  <c r="F31" i="3"/>
  <c r="I31" i="3" s="1"/>
  <c r="F32" i="3"/>
  <c r="I32" i="3" s="1"/>
  <c r="F33" i="3"/>
  <c r="I33" i="3" s="1"/>
  <c r="F34" i="3"/>
  <c r="F35" i="3"/>
  <c r="F36" i="3"/>
  <c r="F7" i="3"/>
  <c r="B7" i="3" s="1"/>
  <c r="F5" i="3"/>
  <c r="I5" i="3" s="1"/>
  <c r="F6" i="3"/>
  <c r="F4" i="3"/>
  <c r="I4" i="3" s="1"/>
  <c r="H67" i="3"/>
  <c r="I67" i="3"/>
  <c r="H66" i="3"/>
  <c r="I66" i="3"/>
  <c r="H65" i="3"/>
  <c r="I64" i="3"/>
  <c r="H64" i="3"/>
  <c r="H63" i="3"/>
  <c r="I63" i="3"/>
  <c r="H62" i="3"/>
  <c r="I62" i="3"/>
  <c r="H61" i="3"/>
  <c r="H60" i="3"/>
  <c r="H59" i="3"/>
  <c r="H58" i="3"/>
  <c r="H57" i="3"/>
  <c r="H56" i="3"/>
  <c r="H55" i="3"/>
  <c r="H54" i="3"/>
  <c r="I54" i="3"/>
  <c r="H53" i="3"/>
  <c r="H52" i="3"/>
  <c r="I52" i="3"/>
  <c r="H51" i="3"/>
  <c r="I51" i="3"/>
  <c r="H50" i="3"/>
  <c r="I50" i="3"/>
  <c r="H49" i="3"/>
  <c r="H48" i="3"/>
  <c r="H47" i="3"/>
  <c r="H46" i="3"/>
  <c r="H45" i="3"/>
  <c r="H44" i="3"/>
  <c r="I44" i="3"/>
  <c r="H43" i="3"/>
  <c r="H42" i="3"/>
  <c r="I42" i="3"/>
  <c r="H41" i="3"/>
  <c r="H40" i="3"/>
  <c r="I40" i="3"/>
  <c r="H39" i="3"/>
  <c r="I39" i="3"/>
  <c r="H38" i="3"/>
  <c r="I38" i="3"/>
  <c r="H37" i="3"/>
  <c r="H36" i="3"/>
  <c r="I36" i="3"/>
  <c r="I35" i="3"/>
  <c r="H35" i="3"/>
  <c r="H34" i="3"/>
  <c r="I34" i="3"/>
  <c r="H33" i="3"/>
  <c r="H32" i="3"/>
  <c r="H31" i="3"/>
  <c r="H30" i="3"/>
  <c r="I29" i="3"/>
  <c r="H29" i="3"/>
  <c r="J29" i="3" s="1"/>
  <c r="H28" i="3"/>
  <c r="H27" i="3"/>
  <c r="H26" i="3"/>
  <c r="H25" i="3"/>
  <c r="I25" i="3"/>
  <c r="H24" i="3"/>
  <c r="I24" i="3"/>
  <c r="I23" i="3"/>
  <c r="H23" i="3"/>
  <c r="H22" i="3"/>
  <c r="H21" i="3"/>
  <c r="H20" i="3"/>
  <c r="H19" i="3"/>
  <c r="H18" i="3"/>
  <c r="I17" i="3"/>
  <c r="H17" i="3"/>
  <c r="J17" i="3" s="1"/>
  <c r="H16" i="3"/>
  <c r="H15" i="3"/>
  <c r="H14" i="3"/>
  <c r="H13" i="3"/>
  <c r="I13" i="3"/>
  <c r="H12" i="3"/>
  <c r="I12" i="3"/>
  <c r="I11" i="3"/>
  <c r="H11" i="3"/>
  <c r="J11" i="3" s="1"/>
  <c r="H10" i="3"/>
  <c r="I10" i="3"/>
  <c r="H9" i="3"/>
  <c r="H8" i="3"/>
  <c r="H7" i="3"/>
  <c r="I7" i="3"/>
  <c r="H6" i="3"/>
  <c r="I6" i="3"/>
  <c r="H5" i="3"/>
  <c r="H4" i="3"/>
  <c r="B163" i="5"/>
  <c r="F194" i="5"/>
  <c r="F195" i="5"/>
  <c r="I195" i="5" s="1"/>
  <c r="F196" i="5"/>
  <c r="F197" i="5"/>
  <c r="F198" i="5"/>
  <c r="F199" i="5"/>
  <c r="F200" i="5"/>
  <c r="F201" i="5"/>
  <c r="F202" i="5"/>
  <c r="F203" i="5"/>
  <c r="F204" i="5"/>
  <c r="F205" i="5"/>
  <c r="I205" i="5" s="1"/>
  <c r="F206" i="5"/>
  <c r="F207" i="5"/>
  <c r="I207" i="5" s="1"/>
  <c r="F208" i="5"/>
  <c r="F209" i="5"/>
  <c r="F210" i="5"/>
  <c r="F211" i="5"/>
  <c r="F212" i="5"/>
  <c r="F213" i="5"/>
  <c r="F214" i="5"/>
  <c r="F215" i="5"/>
  <c r="F216" i="5"/>
  <c r="F217" i="5"/>
  <c r="I217" i="5" s="1"/>
  <c r="F218" i="5"/>
  <c r="F219" i="5"/>
  <c r="I219" i="5" s="1"/>
  <c r="F220" i="5"/>
  <c r="F221" i="5"/>
  <c r="F222" i="5"/>
  <c r="F223" i="5"/>
  <c r="F193" i="5"/>
  <c r="B193" i="5" s="1"/>
  <c r="F164" i="5"/>
  <c r="F165" i="5"/>
  <c r="F166" i="5"/>
  <c r="F167" i="5"/>
  <c r="F168" i="5"/>
  <c r="I168" i="5" s="1"/>
  <c r="F169" i="5"/>
  <c r="F170" i="5"/>
  <c r="I170" i="5" s="1"/>
  <c r="F171" i="5"/>
  <c r="F172" i="5"/>
  <c r="F173" i="5"/>
  <c r="F174" i="5"/>
  <c r="F175" i="5"/>
  <c r="I175" i="5" s="1"/>
  <c r="F176" i="5"/>
  <c r="F177" i="5"/>
  <c r="F178" i="5"/>
  <c r="F179" i="5"/>
  <c r="F180" i="5"/>
  <c r="F181" i="5"/>
  <c r="F182" i="5"/>
  <c r="I182" i="5" s="1"/>
  <c r="F183" i="5"/>
  <c r="F184" i="5"/>
  <c r="F185" i="5"/>
  <c r="F186" i="5"/>
  <c r="F187" i="5"/>
  <c r="I187" i="5" s="1"/>
  <c r="F188" i="5"/>
  <c r="F189" i="5"/>
  <c r="F190" i="5"/>
  <c r="F191" i="5"/>
  <c r="F192" i="5"/>
  <c r="I192" i="5" s="1"/>
  <c r="F163" i="5"/>
  <c r="F133" i="5"/>
  <c r="B132" i="5" s="1"/>
  <c r="F134" i="5"/>
  <c r="F135" i="5"/>
  <c r="F136" i="5"/>
  <c r="F137" i="5"/>
  <c r="F138" i="5"/>
  <c r="F139" i="5"/>
  <c r="F140" i="5"/>
  <c r="F141" i="5"/>
  <c r="F142" i="5"/>
  <c r="F143" i="5"/>
  <c r="I143" i="5" s="1"/>
  <c r="F144" i="5"/>
  <c r="I144" i="5" s="1"/>
  <c r="F145" i="5"/>
  <c r="I145" i="5" s="1"/>
  <c r="F146" i="5"/>
  <c r="F147" i="5"/>
  <c r="F148" i="5"/>
  <c r="F149" i="5"/>
  <c r="F150" i="5"/>
  <c r="F151" i="5"/>
  <c r="F152" i="5"/>
  <c r="F153" i="5"/>
  <c r="F154" i="5"/>
  <c r="F155" i="5"/>
  <c r="F156" i="5"/>
  <c r="I156" i="5" s="1"/>
  <c r="F157" i="5"/>
  <c r="I157" i="5" s="1"/>
  <c r="F158" i="5"/>
  <c r="F159" i="5"/>
  <c r="F160" i="5"/>
  <c r="F161" i="5"/>
  <c r="F162" i="5"/>
  <c r="F132" i="5"/>
  <c r="F103" i="5"/>
  <c r="F104" i="5"/>
  <c r="F105" i="5"/>
  <c r="F106" i="5"/>
  <c r="I106" i="5" s="1"/>
  <c r="F107" i="5"/>
  <c r="F108" i="5"/>
  <c r="F109" i="5"/>
  <c r="F110" i="5"/>
  <c r="F111" i="5"/>
  <c r="I111" i="5" s="1"/>
  <c r="F112" i="5"/>
  <c r="I112" i="5" s="1"/>
  <c r="F113" i="5"/>
  <c r="I113" i="5" s="1"/>
  <c r="F114" i="5"/>
  <c r="I114" i="5" s="1"/>
  <c r="F115" i="5"/>
  <c r="F116" i="5"/>
  <c r="F117" i="5"/>
  <c r="F118" i="5"/>
  <c r="I118" i="5" s="1"/>
  <c r="F119" i="5"/>
  <c r="F120" i="5"/>
  <c r="I120" i="5" s="1"/>
  <c r="F121" i="5"/>
  <c r="F122" i="5"/>
  <c r="F123" i="5"/>
  <c r="F124" i="5"/>
  <c r="I124" i="5" s="1"/>
  <c r="F125" i="5"/>
  <c r="I125" i="5" s="1"/>
  <c r="F126" i="5"/>
  <c r="I126" i="5" s="1"/>
  <c r="F127" i="5"/>
  <c r="F128" i="5"/>
  <c r="F129" i="5"/>
  <c r="F130" i="5"/>
  <c r="I130" i="5" s="1"/>
  <c r="F131" i="5"/>
  <c r="F102" i="5"/>
  <c r="B102" i="5" s="1"/>
  <c r="F72" i="5"/>
  <c r="F73" i="5"/>
  <c r="F74" i="5"/>
  <c r="F75" i="5"/>
  <c r="I75" i="5" s="1"/>
  <c r="F76" i="5"/>
  <c r="F77" i="5"/>
  <c r="F78" i="5"/>
  <c r="F79" i="5"/>
  <c r="F80" i="5"/>
  <c r="I80" i="5" s="1"/>
  <c r="F81" i="5"/>
  <c r="I81" i="5" s="1"/>
  <c r="F82" i="5"/>
  <c r="I82" i="5" s="1"/>
  <c r="F83" i="5"/>
  <c r="I83" i="5" s="1"/>
  <c r="F84" i="5"/>
  <c r="F85" i="5"/>
  <c r="F86" i="5"/>
  <c r="F87" i="5"/>
  <c r="I87" i="5" s="1"/>
  <c r="F88" i="5"/>
  <c r="F89" i="5"/>
  <c r="F90" i="5"/>
  <c r="F91" i="5"/>
  <c r="F92" i="5"/>
  <c r="I92" i="5" s="1"/>
  <c r="F93" i="5"/>
  <c r="I93" i="5" s="1"/>
  <c r="F94" i="5"/>
  <c r="I94" i="5" s="1"/>
  <c r="F95" i="5"/>
  <c r="I95" i="5" s="1"/>
  <c r="F96" i="5"/>
  <c r="F97" i="5"/>
  <c r="F98" i="5"/>
  <c r="F99" i="5"/>
  <c r="I99" i="5" s="1"/>
  <c r="F100" i="5"/>
  <c r="F101" i="5"/>
  <c r="F71" i="5"/>
  <c r="B71" i="5" s="1"/>
  <c r="F44" i="5"/>
  <c r="F45" i="5"/>
  <c r="F46" i="5"/>
  <c r="I46" i="5" s="1"/>
  <c r="F47" i="5"/>
  <c r="F48" i="5"/>
  <c r="I48" i="5" s="1"/>
  <c r="F49" i="5"/>
  <c r="F50" i="5"/>
  <c r="F51" i="5"/>
  <c r="I51" i="5" s="1"/>
  <c r="F52" i="5"/>
  <c r="I52" i="5" s="1"/>
  <c r="F53" i="5"/>
  <c r="I53" i="5" s="1"/>
  <c r="F54" i="5"/>
  <c r="I54" i="5" s="1"/>
  <c r="F55" i="5"/>
  <c r="F56" i="5"/>
  <c r="F57" i="5"/>
  <c r="F58" i="5"/>
  <c r="I58" i="5" s="1"/>
  <c r="F59" i="5"/>
  <c r="F60" i="5"/>
  <c r="I60" i="5" s="1"/>
  <c r="F61" i="5"/>
  <c r="F62" i="5"/>
  <c r="F63" i="5"/>
  <c r="F64" i="5"/>
  <c r="I64" i="5" s="1"/>
  <c r="F65" i="5"/>
  <c r="I65" i="5" s="1"/>
  <c r="F66" i="5"/>
  <c r="F67" i="5"/>
  <c r="I67" i="5" s="1"/>
  <c r="F68" i="5"/>
  <c r="F69" i="5"/>
  <c r="F70" i="5"/>
  <c r="I70" i="5" s="1"/>
  <c r="F43" i="5"/>
  <c r="B43" i="5" s="1"/>
  <c r="F42" i="5"/>
  <c r="I42" i="5" s="1"/>
  <c r="F13" i="5"/>
  <c r="F14" i="5"/>
  <c r="F15" i="5"/>
  <c r="I15" i="5" s="1"/>
  <c r="F16" i="5"/>
  <c r="F17" i="5"/>
  <c r="I17" i="5" s="1"/>
  <c r="F18" i="5"/>
  <c r="I18" i="5" s="1"/>
  <c r="F19" i="5"/>
  <c r="F20" i="5"/>
  <c r="I20" i="5" s="1"/>
  <c r="F21" i="5"/>
  <c r="F22" i="5"/>
  <c r="I22" i="5" s="1"/>
  <c r="F23" i="5"/>
  <c r="I23" i="5" s="1"/>
  <c r="F24" i="5"/>
  <c r="I24" i="5" s="1"/>
  <c r="F25" i="5"/>
  <c r="F26" i="5"/>
  <c r="F27" i="5"/>
  <c r="I27" i="5" s="1"/>
  <c r="F28" i="5"/>
  <c r="F29" i="5"/>
  <c r="I29" i="5" s="1"/>
  <c r="F30" i="5"/>
  <c r="F31" i="5"/>
  <c r="F32" i="5"/>
  <c r="I32" i="5" s="1"/>
  <c r="F33" i="5"/>
  <c r="I33" i="5" s="1"/>
  <c r="F34" i="5"/>
  <c r="I34" i="5" s="1"/>
  <c r="F35" i="5"/>
  <c r="I35" i="5" s="1"/>
  <c r="F36" i="5"/>
  <c r="I36" i="5" s="1"/>
  <c r="F37" i="5"/>
  <c r="F38" i="5"/>
  <c r="F39" i="5"/>
  <c r="F40" i="5"/>
  <c r="F41" i="5"/>
  <c r="I41" i="5" s="1"/>
  <c r="F12" i="5"/>
  <c r="B12" i="5" s="1"/>
  <c r="F6" i="5"/>
  <c r="F7" i="5"/>
  <c r="I7" i="5" s="1"/>
  <c r="J7" i="5" s="1"/>
  <c r="F8" i="5"/>
  <c r="F9" i="5"/>
  <c r="I9" i="5" s="1"/>
  <c r="F10" i="5"/>
  <c r="I10" i="5" s="1"/>
  <c r="F11" i="5"/>
  <c r="I11" i="5" s="1"/>
  <c r="F4" i="5"/>
  <c r="I4" i="5" s="1"/>
  <c r="J4" i="5" s="1"/>
  <c r="F5" i="5"/>
  <c r="I5" i="5" s="1"/>
  <c r="H12" i="5"/>
  <c r="I13" i="5"/>
  <c r="H13" i="5"/>
  <c r="I14" i="5"/>
  <c r="H14" i="5"/>
  <c r="H15" i="5"/>
  <c r="I16" i="5"/>
  <c r="H16" i="5"/>
  <c r="H17" i="5"/>
  <c r="H18" i="5"/>
  <c r="I19" i="5"/>
  <c r="H19" i="5"/>
  <c r="H20" i="5"/>
  <c r="I21" i="5"/>
  <c r="H21" i="5"/>
  <c r="H22" i="5"/>
  <c r="H23" i="5"/>
  <c r="H24" i="5"/>
  <c r="I25" i="5"/>
  <c r="H25" i="5"/>
  <c r="I26" i="5"/>
  <c r="H26" i="5"/>
  <c r="H27" i="5"/>
  <c r="I28" i="5"/>
  <c r="H28" i="5"/>
  <c r="H29" i="5"/>
  <c r="I30" i="5"/>
  <c r="H30" i="5"/>
  <c r="I31" i="5"/>
  <c r="H31" i="5"/>
  <c r="H32" i="5"/>
  <c r="H33" i="5"/>
  <c r="H34" i="5"/>
  <c r="H35" i="5"/>
  <c r="H36" i="5"/>
  <c r="I37" i="5"/>
  <c r="H37" i="5"/>
  <c r="I38" i="5"/>
  <c r="H38" i="5"/>
  <c r="I39" i="5"/>
  <c r="H39" i="5"/>
  <c r="I40" i="5"/>
  <c r="H40" i="5"/>
  <c r="H41" i="5"/>
  <c r="H42" i="5"/>
  <c r="H43" i="5"/>
  <c r="I44" i="5"/>
  <c r="H44" i="5"/>
  <c r="I45" i="5"/>
  <c r="H45" i="5"/>
  <c r="H46" i="5"/>
  <c r="I47" i="5"/>
  <c r="H47" i="5"/>
  <c r="H48" i="5"/>
  <c r="I49" i="5"/>
  <c r="H49" i="5"/>
  <c r="I50" i="5"/>
  <c r="H50" i="5"/>
  <c r="H51" i="5"/>
  <c r="H52" i="5"/>
  <c r="H53" i="5"/>
  <c r="H54" i="5"/>
  <c r="I55" i="5"/>
  <c r="H55" i="5"/>
  <c r="I56" i="5"/>
  <c r="H56" i="5"/>
  <c r="I57" i="5"/>
  <c r="H57" i="5"/>
  <c r="H58" i="5"/>
  <c r="I59" i="5"/>
  <c r="H59" i="5"/>
  <c r="H60" i="5"/>
  <c r="I61" i="5"/>
  <c r="H61" i="5"/>
  <c r="I62" i="5"/>
  <c r="H62" i="5"/>
  <c r="I63" i="5"/>
  <c r="H63" i="5"/>
  <c r="H64" i="5"/>
  <c r="H65" i="5"/>
  <c r="I66" i="5"/>
  <c r="H66" i="5"/>
  <c r="H67" i="5"/>
  <c r="I68" i="5"/>
  <c r="H68" i="5"/>
  <c r="I69" i="5"/>
  <c r="H69" i="5"/>
  <c r="H70" i="5"/>
  <c r="I71" i="5"/>
  <c r="H71" i="5"/>
  <c r="I72" i="5"/>
  <c r="H72" i="5"/>
  <c r="I73" i="5"/>
  <c r="H73" i="5"/>
  <c r="I74" i="5"/>
  <c r="H74" i="5"/>
  <c r="H75" i="5"/>
  <c r="I76" i="5"/>
  <c r="H76" i="5"/>
  <c r="I77" i="5"/>
  <c r="H77" i="5"/>
  <c r="I78" i="5"/>
  <c r="H78" i="5"/>
  <c r="I79" i="5"/>
  <c r="H79" i="5"/>
  <c r="H80" i="5"/>
  <c r="H81" i="5"/>
  <c r="H82" i="5"/>
  <c r="H83" i="5"/>
  <c r="I84" i="5"/>
  <c r="H84" i="5"/>
  <c r="I85" i="5"/>
  <c r="H85" i="5"/>
  <c r="I86" i="5"/>
  <c r="H86" i="5"/>
  <c r="H87" i="5"/>
  <c r="I88" i="5"/>
  <c r="H88" i="5"/>
  <c r="I89" i="5"/>
  <c r="H89" i="5"/>
  <c r="I90" i="5"/>
  <c r="H90" i="5"/>
  <c r="I91" i="5"/>
  <c r="H91" i="5"/>
  <c r="H92" i="5"/>
  <c r="H93" i="5"/>
  <c r="H94" i="5"/>
  <c r="H95" i="5"/>
  <c r="I96" i="5"/>
  <c r="H96" i="5"/>
  <c r="I97" i="5"/>
  <c r="H97" i="5"/>
  <c r="I98" i="5"/>
  <c r="H98" i="5"/>
  <c r="H99" i="5"/>
  <c r="I100" i="5"/>
  <c r="H100" i="5"/>
  <c r="I101" i="5"/>
  <c r="H101" i="5"/>
  <c r="H102" i="5"/>
  <c r="I103" i="5"/>
  <c r="H103" i="5"/>
  <c r="I104" i="5"/>
  <c r="H104" i="5"/>
  <c r="I105" i="5"/>
  <c r="H105" i="5"/>
  <c r="H106" i="5"/>
  <c r="I107" i="5"/>
  <c r="H107" i="5"/>
  <c r="I108" i="5"/>
  <c r="H108" i="5"/>
  <c r="I109" i="5"/>
  <c r="H109" i="5"/>
  <c r="I110" i="5"/>
  <c r="H110" i="5"/>
  <c r="H111" i="5"/>
  <c r="H112" i="5"/>
  <c r="H113" i="5"/>
  <c r="H114" i="5"/>
  <c r="I115" i="5"/>
  <c r="H115" i="5"/>
  <c r="I116" i="5"/>
  <c r="H116" i="5"/>
  <c r="I117" i="5"/>
  <c r="H117" i="5"/>
  <c r="H118" i="5"/>
  <c r="I119" i="5"/>
  <c r="H119" i="5"/>
  <c r="H120" i="5"/>
  <c r="I121" i="5"/>
  <c r="H121" i="5"/>
  <c r="I122" i="5"/>
  <c r="H122" i="5"/>
  <c r="I123" i="5"/>
  <c r="H123" i="5"/>
  <c r="H124" i="5"/>
  <c r="H125" i="5"/>
  <c r="H126" i="5"/>
  <c r="I127" i="5"/>
  <c r="H127" i="5"/>
  <c r="I128" i="5"/>
  <c r="H128" i="5"/>
  <c r="I129" i="5"/>
  <c r="H129" i="5"/>
  <c r="H130" i="5"/>
  <c r="I131" i="5"/>
  <c r="H131" i="5"/>
  <c r="I132" i="5"/>
  <c r="H132" i="5"/>
  <c r="H133" i="5"/>
  <c r="I134" i="5"/>
  <c r="H134" i="5"/>
  <c r="I135" i="5"/>
  <c r="H135" i="5"/>
  <c r="I136" i="5"/>
  <c r="H136" i="5"/>
  <c r="I137" i="5"/>
  <c r="H137" i="5"/>
  <c r="I138" i="5"/>
  <c r="H138" i="5"/>
  <c r="I139" i="5"/>
  <c r="H139" i="5"/>
  <c r="I140" i="5"/>
  <c r="H140" i="5"/>
  <c r="I141" i="5"/>
  <c r="H141" i="5"/>
  <c r="I142" i="5"/>
  <c r="H142" i="5"/>
  <c r="H143" i="5"/>
  <c r="H144" i="5"/>
  <c r="H145" i="5"/>
  <c r="I146" i="5"/>
  <c r="H146" i="5"/>
  <c r="I147" i="5"/>
  <c r="H147" i="5"/>
  <c r="I148" i="5"/>
  <c r="H148" i="5"/>
  <c r="I149" i="5"/>
  <c r="H149" i="5"/>
  <c r="I150" i="5"/>
  <c r="H150" i="5"/>
  <c r="I151" i="5"/>
  <c r="H151" i="5"/>
  <c r="I152" i="5"/>
  <c r="H152" i="5"/>
  <c r="I153" i="5"/>
  <c r="H153" i="5"/>
  <c r="I154" i="5"/>
  <c r="H154" i="5"/>
  <c r="I155" i="5"/>
  <c r="H155" i="5"/>
  <c r="H156" i="5"/>
  <c r="H157" i="5"/>
  <c r="I158" i="5"/>
  <c r="H158" i="5"/>
  <c r="I159" i="5"/>
  <c r="H159" i="5"/>
  <c r="I160" i="5"/>
  <c r="H160" i="5"/>
  <c r="I161" i="5"/>
  <c r="H161" i="5"/>
  <c r="I162" i="5"/>
  <c r="H162" i="5"/>
  <c r="I163" i="5"/>
  <c r="H163" i="5"/>
  <c r="I164" i="5"/>
  <c r="H164" i="5"/>
  <c r="I165" i="5"/>
  <c r="H165" i="5"/>
  <c r="I166" i="5"/>
  <c r="H166" i="5"/>
  <c r="I167" i="5"/>
  <c r="H167" i="5"/>
  <c r="H168" i="5"/>
  <c r="I169" i="5"/>
  <c r="H169" i="5"/>
  <c r="H170" i="5"/>
  <c r="I171" i="5"/>
  <c r="H171" i="5"/>
  <c r="I172" i="5"/>
  <c r="H172" i="5"/>
  <c r="I173" i="5"/>
  <c r="H173" i="5"/>
  <c r="I174" i="5"/>
  <c r="H174" i="5"/>
  <c r="H175" i="5"/>
  <c r="I176" i="5"/>
  <c r="H176" i="5"/>
  <c r="I177" i="5"/>
  <c r="H177" i="5"/>
  <c r="I178" i="5"/>
  <c r="H178" i="5"/>
  <c r="I179" i="5"/>
  <c r="H179" i="5"/>
  <c r="I180" i="5"/>
  <c r="H180" i="5"/>
  <c r="I181" i="5"/>
  <c r="H181" i="5"/>
  <c r="H182" i="5"/>
  <c r="I183" i="5"/>
  <c r="H183" i="5"/>
  <c r="I184" i="5"/>
  <c r="H184" i="5"/>
  <c r="I185" i="5"/>
  <c r="H185" i="5"/>
  <c r="I186" i="5"/>
  <c r="H186" i="5"/>
  <c r="H187" i="5"/>
  <c r="I188" i="5"/>
  <c r="H188" i="5"/>
  <c r="I189" i="5"/>
  <c r="H189" i="5"/>
  <c r="I190" i="5"/>
  <c r="H190" i="5"/>
  <c r="I191" i="5"/>
  <c r="H191" i="5"/>
  <c r="H192" i="5"/>
  <c r="I193" i="5"/>
  <c r="H193" i="5"/>
  <c r="I194" i="5"/>
  <c r="H194" i="5"/>
  <c r="H195" i="5"/>
  <c r="I196" i="5"/>
  <c r="H196" i="5"/>
  <c r="I197" i="5"/>
  <c r="H197" i="5"/>
  <c r="I198" i="5"/>
  <c r="H198" i="5"/>
  <c r="I199" i="5"/>
  <c r="H199" i="5"/>
  <c r="I200" i="5"/>
  <c r="H200" i="5"/>
  <c r="I201" i="5"/>
  <c r="H201" i="5"/>
  <c r="I202" i="5"/>
  <c r="H202" i="5"/>
  <c r="I203" i="5"/>
  <c r="H203" i="5"/>
  <c r="I204" i="5"/>
  <c r="H204" i="5"/>
  <c r="H205" i="5"/>
  <c r="I206" i="5"/>
  <c r="H206" i="5"/>
  <c r="H207" i="5"/>
  <c r="I208" i="5"/>
  <c r="H208" i="5"/>
  <c r="I209" i="5"/>
  <c r="H209" i="5"/>
  <c r="I210" i="5"/>
  <c r="H210" i="5"/>
  <c r="I211" i="5"/>
  <c r="H211" i="5"/>
  <c r="I212" i="5"/>
  <c r="H212" i="5"/>
  <c r="I213" i="5"/>
  <c r="H213" i="5"/>
  <c r="I214" i="5"/>
  <c r="H214" i="5"/>
  <c r="I215" i="5"/>
  <c r="H215" i="5"/>
  <c r="I216" i="5"/>
  <c r="H216" i="5"/>
  <c r="H217" i="5"/>
  <c r="I218" i="5"/>
  <c r="H218" i="5"/>
  <c r="H219" i="5"/>
  <c r="I220" i="5"/>
  <c r="H220" i="5"/>
  <c r="I221" i="5"/>
  <c r="H221" i="5"/>
  <c r="I222" i="5"/>
  <c r="H222" i="5"/>
  <c r="I223" i="5"/>
  <c r="H223" i="5"/>
  <c r="B120" i="4"/>
  <c r="B89" i="4"/>
  <c r="B59" i="4"/>
  <c r="B28" i="4"/>
  <c r="B5" i="4"/>
  <c r="H119" i="4"/>
  <c r="F119" i="4"/>
  <c r="I119" i="4" s="1"/>
  <c r="H118" i="4"/>
  <c r="F118" i="4"/>
  <c r="I118" i="4" s="1"/>
  <c r="H117" i="4"/>
  <c r="F117" i="4"/>
  <c r="I117" i="4" s="1"/>
  <c r="H116" i="4"/>
  <c r="F116" i="4"/>
  <c r="I116" i="4" s="1"/>
  <c r="H115" i="4"/>
  <c r="F115" i="4"/>
  <c r="I115" i="4" s="1"/>
  <c r="H114" i="4"/>
  <c r="F114" i="4"/>
  <c r="I114" i="4" s="1"/>
  <c r="H113" i="4"/>
  <c r="F113" i="4"/>
  <c r="I113" i="4" s="1"/>
  <c r="H112" i="4"/>
  <c r="F112" i="4"/>
  <c r="I112" i="4" s="1"/>
  <c r="H111" i="4"/>
  <c r="F111" i="4"/>
  <c r="I111" i="4" s="1"/>
  <c r="H110" i="4"/>
  <c r="F110" i="4"/>
  <c r="I110" i="4" s="1"/>
  <c r="H109" i="4"/>
  <c r="F109" i="4"/>
  <c r="I109" i="4" s="1"/>
  <c r="H108" i="4"/>
  <c r="F108" i="4"/>
  <c r="I108" i="4" s="1"/>
  <c r="H107" i="4"/>
  <c r="F107" i="4"/>
  <c r="I107" i="4" s="1"/>
  <c r="H106" i="4"/>
  <c r="F106" i="4"/>
  <c r="I106" i="4" s="1"/>
  <c r="H105" i="4"/>
  <c r="F105" i="4"/>
  <c r="I105" i="4" s="1"/>
  <c r="H104" i="4"/>
  <c r="F104" i="4"/>
  <c r="I104" i="4" s="1"/>
  <c r="H103" i="4"/>
  <c r="F103" i="4"/>
  <c r="I103" i="4" s="1"/>
  <c r="H102" i="4"/>
  <c r="F102" i="4"/>
  <c r="I102" i="4" s="1"/>
  <c r="H101" i="4"/>
  <c r="F101" i="4"/>
  <c r="I101" i="4" s="1"/>
  <c r="H100" i="4"/>
  <c r="F100" i="4"/>
  <c r="I100" i="4" s="1"/>
  <c r="H99" i="4"/>
  <c r="F99" i="4"/>
  <c r="I99" i="4" s="1"/>
  <c r="H98" i="4"/>
  <c r="F98" i="4"/>
  <c r="I98" i="4" s="1"/>
  <c r="H97" i="4"/>
  <c r="F97" i="4"/>
  <c r="I97" i="4" s="1"/>
  <c r="H96" i="4"/>
  <c r="F96" i="4"/>
  <c r="I96" i="4" s="1"/>
  <c r="H95" i="4"/>
  <c r="F95" i="4"/>
  <c r="I95" i="4" s="1"/>
  <c r="H94" i="4"/>
  <c r="F94" i="4"/>
  <c r="I94" i="4" s="1"/>
  <c r="H93" i="4"/>
  <c r="F93" i="4"/>
  <c r="I93" i="4" s="1"/>
  <c r="H92" i="4"/>
  <c r="F92" i="4"/>
  <c r="I92" i="4" s="1"/>
  <c r="H91" i="4"/>
  <c r="F91" i="4"/>
  <c r="I91" i="4" s="1"/>
  <c r="H90" i="4"/>
  <c r="F90" i="4"/>
  <c r="I90" i="4" s="1"/>
  <c r="H89" i="4"/>
  <c r="F89" i="4"/>
  <c r="I89" i="4" s="1"/>
  <c r="H88" i="4"/>
  <c r="F88" i="4"/>
  <c r="I88" i="4" s="1"/>
  <c r="H87" i="4"/>
  <c r="F87" i="4"/>
  <c r="I87" i="4" s="1"/>
  <c r="H86" i="4"/>
  <c r="F86" i="4"/>
  <c r="I86" i="4" s="1"/>
  <c r="H85" i="4"/>
  <c r="F85" i="4"/>
  <c r="I85" i="4" s="1"/>
  <c r="H84" i="4"/>
  <c r="F84" i="4"/>
  <c r="I84" i="4" s="1"/>
  <c r="H83" i="4"/>
  <c r="F83" i="4"/>
  <c r="I83" i="4" s="1"/>
  <c r="H82" i="4"/>
  <c r="F82" i="4"/>
  <c r="I82" i="4" s="1"/>
  <c r="H81" i="4"/>
  <c r="F81" i="4"/>
  <c r="I81" i="4" s="1"/>
  <c r="H80" i="4"/>
  <c r="F80" i="4"/>
  <c r="I80" i="4" s="1"/>
  <c r="H79" i="4"/>
  <c r="F79" i="4"/>
  <c r="I79" i="4" s="1"/>
  <c r="H78" i="4"/>
  <c r="F78" i="4"/>
  <c r="I78" i="4" s="1"/>
  <c r="H77" i="4"/>
  <c r="F77" i="4"/>
  <c r="I77" i="4" s="1"/>
  <c r="H76" i="4"/>
  <c r="F76" i="4"/>
  <c r="I76" i="4" s="1"/>
  <c r="H75" i="4"/>
  <c r="F75" i="4"/>
  <c r="I75" i="4" s="1"/>
  <c r="H74" i="4"/>
  <c r="F74" i="4"/>
  <c r="I74" i="4" s="1"/>
  <c r="H73" i="4"/>
  <c r="F73" i="4"/>
  <c r="I73" i="4" s="1"/>
  <c r="H72" i="4"/>
  <c r="F72" i="4"/>
  <c r="I72" i="4" s="1"/>
  <c r="H71" i="4"/>
  <c r="F71" i="4"/>
  <c r="I71" i="4" s="1"/>
  <c r="H70" i="4"/>
  <c r="F70" i="4"/>
  <c r="I70" i="4" s="1"/>
  <c r="H69" i="4"/>
  <c r="F69" i="4"/>
  <c r="I69" i="4" s="1"/>
  <c r="H68" i="4"/>
  <c r="F68" i="4"/>
  <c r="I68" i="4" s="1"/>
  <c r="H67" i="4"/>
  <c r="F67" i="4"/>
  <c r="I67" i="4" s="1"/>
  <c r="H66" i="4"/>
  <c r="F66" i="4"/>
  <c r="I66" i="4" s="1"/>
  <c r="H65" i="4"/>
  <c r="F65" i="4"/>
  <c r="I65" i="4" s="1"/>
  <c r="H64" i="4"/>
  <c r="F64" i="4"/>
  <c r="I64" i="4" s="1"/>
  <c r="H63" i="4"/>
  <c r="F63" i="4"/>
  <c r="I63" i="4" s="1"/>
  <c r="H62" i="4"/>
  <c r="F62" i="4"/>
  <c r="I62" i="4" s="1"/>
  <c r="H61" i="4"/>
  <c r="F61" i="4"/>
  <c r="I61" i="4" s="1"/>
  <c r="H60" i="4"/>
  <c r="F60" i="4"/>
  <c r="I60" i="4" s="1"/>
  <c r="H59" i="4"/>
  <c r="F59" i="4"/>
  <c r="I59" i="4" s="1"/>
  <c r="H58" i="4"/>
  <c r="F58" i="4"/>
  <c r="I58" i="4" s="1"/>
  <c r="H57" i="4"/>
  <c r="F57" i="4"/>
  <c r="I57" i="4" s="1"/>
  <c r="H56" i="4"/>
  <c r="F56" i="4"/>
  <c r="I56" i="4" s="1"/>
  <c r="H55" i="4"/>
  <c r="F55" i="4"/>
  <c r="I55" i="4" s="1"/>
  <c r="H54" i="4"/>
  <c r="F54" i="4"/>
  <c r="I54" i="4" s="1"/>
  <c r="H53" i="4"/>
  <c r="F53" i="4"/>
  <c r="I53" i="4" s="1"/>
  <c r="H52" i="4"/>
  <c r="F52" i="4"/>
  <c r="I52" i="4" s="1"/>
  <c r="H51" i="4"/>
  <c r="F51" i="4"/>
  <c r="I51" i="4" s="1"/>
  <c r="H50" i="4"/>
  <c r="F50" i="4"/>
  <c r="I50" i="4" s="1"/>
  <c r="H49" i="4"/>
  <c r="F49" i="4"/>
  <c r="I49" i="4" s="1"/>
  <c r="H48" i="4"/>
  <c r="F48" i="4"/>
  <c r="I48" i="4" s="1"/>
  <c r="H47" i="4"/>
  <c r="F47" i="4"/>
  <c r="I47" i="4" s="1"/>
  <c r="H46" i="4"/>
  <c r="F46" i="4"/>
  <c r="I46" i="4" s="1"/>
  <c r="H45" i="4"/>
  <c r="F45" i="4"/>
  <c r="I45" i="4" s="1"/>
  <c r="H44" i="4"/>
  <c r="F44" i="4"/>
  <c r="I44" i="4" s="1"/>
  <c r="H43" i="4"/>
  <c r="F43" i="4"/>
  <c r="I43" i="4" s="1"/>
  <c r="H42" i="4"/>
  <c r="F42" i="4"/>
  <c r="I42" i="4" s="1"/>
  <c r="H41" i="4"/>
  <c r="F41" i="4"/>
  <c r="I41" i="4" s="1"/>
  <c r="H40" i="4"/>
  <c r="F40" i="4"/>
  <c r="I40" i="4" s="1"/>
  <c r="H39" i="4"/>
  <c r="F39" i="4"/>
  <c r="I39" i="4" s="1"/>
  <c r="H38" i="4"/>
  <c r="F38" i="4"/>
  <c r="I38" i="4" s="1"/>
  <c r="H37" i="4"/>
  <c r="F37" i="4"/>
  <c r="I37" i="4" s="1"/>
  <c r="H36" i="4"/>
  <c r="F36" i="4"/>
  <c r="I36" i="4" s="1"/>
  <c r="H35" i="4"/>
  <c r="F35" i="4"/>
  <c r="I35" i="4" s="1"/>
  <c r="H34" i="4"/>
  <c r="F34" i="4"/>
  <c r="I34" i="4" s="1"/>
  <c r="H33" i="4"/>
  <c r="F33" i="4"/>
  <c r="I33" i="4" s="1"/>
  <c r="H32" i="4"/>
  <c r="F32" i="4"/>
  <c r="I32" i="4" s="1"/>
  <c r="H31" i="4"/>
  <c r="F31" i="4"/>
  <c r="I31" i="4" s="1"/>
  <c r="H30" i="4"/>
  <c r="F30" i="4"/>
  <c r="I30" i="4" s="1"/>
  <c r="H29" i="4"/>
  <c r="F29" i="4"/>
  <c r="I29" i="4" s="1"/>
  <c r="H28" i="4"/>
  <c r="F28" i="4"/>
  <c r="I28" i="4" s="1"/>
  <c r="H27" i="4"/>
  <c r="F27" i="4"/>
  <c r="I27" i="4" s="1"/>
  <c r="H26" i="4"/>
  <c r="F26" i="4"/>
  <c r="I26" i="4" s="1"/>
  <c r="H25" i="4"/>
  <c r="F25" i="4"/>
  <c r="I25" i="4" s="1"/>
  <c r="H24" i="4"/>
  <c r="F24" i="4"/>
  <c r="I24" i="4" s="1"/>
  <c r="H23" i="4"/>
  <c r="F23" i="4"/>
  <c r="I23" i="4" s="1"/>
  <c r="H22" i="4"/>
  <c r="F22" i="4"/>
  <c r="I22" i="4" s="1"/>
  <c r="H21" i="4"/>
  <c r="F21" i="4"/>
  <c r="I21" i="4" s="1"/>
  <c r="H20" i="4"/>
  <c r="F20" i="4"/>
  <c r="I20" i="4" s="1"/>
  <c r="H19" i="4"/>
  <c r="F19" i="4"/>
  <c r="I19" i="4" s="1"/>
  <c r="H18" i="4"/>
  <c r="F18" i="4"/>
  <c r="I18" i="4" s="1"/>
  <c r="H17" i="4"/>
  <c r="F17" i="4"/>
  <c r="I17" i="4" s="1"/>
  <c r="H16" i="4"/>
  <c r="F16" i="4"/>
  <c r="I16" i="4" s="1"/>
  <c r="H15" i="4"/>
  <c r="F15" i="4"/>
  <c r="I15" i="4" s="1"/>
  <c r="H14" i="4"/>
  <c r="F14" i="4"/>
  <c r="I14" i="4" s="1"/>
  <c r="H13" i="4"/>
  <c r="F13" i="4"/>
  <c r="I13" i="4" s="1"/>
  <c r="H12" i="4"/>
  <c r="F12" i="4"/>
  <c r="I12" i="4" s="1"/>
  <c r="H11" i="4"/>
  <c r="F11" i="4"/>
  <c r="I11" i="4" s="1"/>
  <c r="H10" i="4"/>
  <c r="F10" i="4"/>
  <c r="I10" i="4" s="1"/>
  <c r="H9" i="4"/>
  <c r="F9" i="4"/>
  <c r="I9" i="4" s="1"/>
  <c r="H8" i="4"/>
  <c r="F8" i="4"/>
  <c r="I8" i="4" s="1"/>
  <c r="H7" i="4"/>
  <c r="F7" i="4"/>
  <c r="I7" i="4" s="1"/>
  <c r="H6" i="4"/>
  <c r="F6" i="4"/>
  <c r="I6" i="4" s="1"/>
  <c r="H5" i="4"/>
  <c r="F5" i="4"/>
  <c r="I5" i="4" s="1"/>
  <c r="B147" i="6"/>
  <c r="B116" i="6"/>
  <c r="B86" i="6"/>
  <c r="B55" i="6"/>
  <c r="B25" i="6"/>
  <c r="B4" i="6"/>
  <c r="J146" i="6"/>
  <c r="I146" i="6"/>
  <c r="H146" i="6"/>
  <c r="F146" i="6"/>
  <c r="I145" i="6"/>
  <c r="H145" i="6"/>
  <c r="J145" i="6" s="1"/>
  <c r="F145" i="6"/>
  <c r="H144" i="6"/>
  <c r="J144" i="6" s="1"/>
  <c r="F144" i="6"/>
  <c r="I144" i="6" s="1"/>
  <c r="J143" i="6"/>
  <c r="I143" i="6"/>
  <c r="H143" i="6"/>
  <c r="F143" i="6"/>
  <c r="I142" i="6"/>
  <c r="H142" i="6"/>
  <c r="J142" i="6" s="1"/>
  <c r="F142" i="6"/>
  <c r="H141" i="6"/>
  <c r="F141" i="6"/>
  <c r="I141" i="6" s="1"/>
  <c r="I140" i="6"/>
  <c r="H140" i="6"/>
  <c r="J140" i="6" s="1"/>
  <c r="F140" i="6"/>
  <c r="I139" i="6"/>
  <c r="H139" i="6"/>
  <c r="J139" i="6" s="1"/>
  <c r="F139" i="6"/>
  <c r="H138" i="6"/>
  <c r="F138" i="6"/>
  <c r="I138" i="6" s="1"/>
  <c r="J137" i="6"/>
  <c r="I137" i="6"/>
  <c r="H137" i="6"/>
  <c r="F137" i="6"/>
  <c r="I136" i="6"/>
  <c r="H136" i="6"/>
  <c r="J136" i="6" s="1"/>
  <c r="F136" i="6"/>
  <c r="H135" i="6"/>
  <c r="F135" i="6"/>
  <c r="I135" i="6" s="1"/>
  <c r="J134" i="6"/>
  <c r="I134" i="6"/>
  <c r="H134" i="6"/>
  <c r="F134" i="6"/>
  <c r="I133" i="6"/>
  <c r="H133" i="6"/>
  <c r="J133" i="6" s="1"/>
  <c r="F133" i="6"/>
  <c r="H132" i="6"/>
  <c r="J132" i="6" s="1"/>
  <c r="F132" i="6"/>
  <c r="I132" i="6" s="1"/>
  <c r="J131" i="6"/>
  <c r="I131" i="6"/>
  <c r="H131" i="6"/>
  <c r="F131" i="6"/>
  <c r="I130" i="6"/>
  <c r="H130" i="6"/>
  <c r="J130" i="6" s="1"/>
  <c r="F130" i="6"/>
  <c r="H129" i="6"/>
  <c r="F129" i="6"/>
  <c r="I129" i="6" s="1"/>
  <c r="J128" i="6"/>
  <c r="I128" i="6"/>
  <c r="H128" i="6"/>
  <c r="F128" i="6"/>
  <c r="I127" i="6"/>
  <c r="H127" i="6"/>
  <c r="J127" i="6" s="1"/>
  <c r="F127" i="6"/>
  <c r="H126" i="6"/>
  <c r="F126" i="6"/>
  <c r="I126" i="6" s="1"/>
  <c r="J125" i="6"/>
  <c r="I125" i="6"/>
  <c r="H125" i="6"/>
  <c r="F125" i="6"/>
  <c r="I124" i="6"/>
  <c r="H124" i="6"/>
  <c r="J124" i="6" s="1"/>
  <c r="F124" i="6"/>
  <c r="H123" i="6"/>
  <c r="F123" i="6"/>
  <c r="I123" i="6" s="1"/>
  <c r="J122" i="6"/>
  <c r="I122" i="6"/>
  <c r="H122" i="6"/>
  <c r="F122" i="6"/>
  <c r="I121" i="6"/>
  <c r="H121" i="6"/>
  <c r="J121" i="6" s="1"/>
  <c r="F121" i="6"/>
  <c r="H120" i="6"/>
  <c r="J120" i="6" s="1"/>
  <c r="F120" i="6"/>
  <c r="I120" i="6" s="1"/>
  <c r="J119" i="6"/>
  <c r="I119" i="6"/>
  <c r="H119" i="6"/>
  <c r="F119" i="6"/>
  <c r="I118" i="6"/>
  <c r="H118" i="6"/>
  <c r="J118" i="6" s="1"/>
  <c r="F118" i="6"/>
  <c r="H117" i="6"/>
  <c r="F117" i="6"/>
  <c r="I117" i="6" s="1"/>
  <c r="J116" i="6"/>
  <c r="I116" i="6"/>
  <c r="H116" i="6"/>
  <c r="F116" i="6"/>
  <c r="I115" i="6"/>
  <c r="J115" i="6" s="1"/>
  <c r="H115" i="6"/>
  <c r="F115" i="6"/>
  <c r="I114" i="6"/>
  <c r="H114" i="6"/>
  <c r="J114" i="6" s="1"/>
  <c r="F114" i="6"/>
  <c r="H113" i="6"/>
  <c r="F113" i="6"/>
  <c r="I113" i="6" s="1"/>
  <c r="J113" i="6" s="1"/>
  <c r="I112" i="6"/>
  <c r="H112" i="6"/>
  <c r="F112" i="6"/>
  <c r="I111" i="6"/>
  <c r="H111" i="6"/>
  <c r="J111" i="6" s="1"/>
  <c r="F111" i="6"/>
  <c r="H110" i="6"/>
  <c r="F110" i="6"/>
  <c r="I110" i="6" s="1"/>
  <c r="I109" i="6"/>
  <c r="H109" i="6"/>
  <c r="F109" i="6"/>
  <c r="I108" i="6"/>
  <c r="H108" i="6"/>
  <c r="J108" i="6" s="1"/>
  <c r="F108" i="6"/>
  <c r="H107" i="6"/>
  <c r="F107" i="6"/>
  <c r="I107" i="6" s="1"/>
  <c r="J107" i="6" s="1"/>
  <c r="I106" i="6"/>
  <c r="J106" i="6" s="1"/>
  <c r="H106" i="6"/>
  <c r="F106" i="6"/>
  <c r="I105" i="6"/>
  <c r="H105" i="6"/>
  <c r="J105" i="6" s="1"/>
  <c r="F105" i="6"/>
  <c r="H104" i="6"/>
  <c r="F104" i="6"/>
  <c r="I104" i="6" s="1"/>
  <c r="J104" i="6" s="1"/>
  <c r="I103" i="6"/>
  <c r="H103" i="6"/>
  <c r="F103" i="6"/>
  <c r="I102" i="6"/>
  <c r="H102" i="6"/>
  <c r="J102" i="6" s="1"/>
  <c r="F102" i="6"/>
  <c r="H101" i="6"/>
  <c r="F101" i="6"/>
  <c r="I101" i="6" s="1"/>
  <c r="I100" i="6"/>
  <c r="H100" i="6"/>
  <c r="F100" i="6"/>
  <c r="I99" i="6"/>
  <c r="H99" i="6"/>
  <c r="J99" i="6" s="1"/>
  <c r="F99" i="6"/>
  <c r="H98" i="6"/>
  <c r="F98" i="6"/>
  <c r="I98" i="6" s="1"/>
  <c r="J98" i="6" s="1"/>
  <c r="I97" i="6"/>
  <c r="J97" i="6" s="1"/>
  <c r="H97" i="6"/>
  <c r="F97" i="6"/>
  <c r="I96" i="6"/>
  <c r="H96" i="6"/>
  <c r="J96" i="6" s="1"/>
  <c r="F96" i="6"/>
  <c r="H95" i="6"/>
  <c r="F95" i="6"/>
  <c r="I95" i="6" s="1"/>
  <c r="J95" i="6" s="1"/>
  <c r="I94" i="6"/>
  <c r="H94" i="6"/>
  <c r="F94" i="6"/>
  <c r="I93" i="6"/>
  <c r="H93" i="6"/>
  <c r="J93" i="6" s="1"/>
  <c r="F93" i="6"/>
  <c r="H92" i="6"/>
  <c r="F92" i="6"/>
  <c r="I92" i="6" s="1"/>
  <c r="I91" i="6"/>
  <c r="H91" i="6"/>
  <c r="F91" i="6"/>
  <c r="I90" i="6"/>
  <c r="H90" i="6"/>
  <c r="J90" i="6" s="1"/>
  <c r="F90" i="6"/>
  <c r="H89" i="6"/>
  <c r="F89" i="6"/>
  <c r="I89" i="6" s="1"/>
  <c r="J89" i="6" s="1"/>
  <c r="I88" i="6"/>
  <c r="J88" i="6" s="1"/>
  <c r="H88" i="6"/>
  <c r="F88" i="6"/>
  <c r="I87" i="6"/>
  <c r="H87" i="6"/>
  <c r="J87" i="6" s="1"/>
  <c r="F87" i="6"/>
  <c r="H86" i="6"/>
  <c r="F86" i="6"/>
  <c r="I86" i="6" s="1"/>
  <c r="J86" i="6" s="1"/>
  <c r="H85" i="6"/>
  <c r="F85" i="6"/>
  <c r="I85" i="6" s="1"/>
  <c r="J85" i="6" s="1"/>
  <c r="I84" i="6"/>
  <c r="H84" i="6"/>
  <c r="J84" i="6" s="1"/>
  <c r="F84" i="6"/>
  <c r="H83" i="6"/>
  <c r="J83" i="6" s="1"/>
  <c r="F83" i="6"/>
  <c r="I83" i="6" s="1"/>
  <c r="H82" i="6"/>
  <c r="F82" i="6"/>
  <c r="I82" i="6" s="1"/>
  <c r="J82" i="6" s="1"/>
  <c r="I81" i="6"/>
  <c r="H81" i="6"/>
  <c r="J81" i="6" s="1"/>
  <c r="F81" i="6"/>
  <c r="H80" i="6"/>
  <c r="F80" i="6"/>
  <c r="I80" i="6" s="1"/>
  <c r="H79" i="6"/>
  <c r="F79" i="6"/>
  <c r="I79" i="6" s="1"/>
  <c r="I78" i="6"/>
  <c r="H78" i="6"/>
  <c r="J78" i="6" s="1"/>
  <c r="F78" i="6"/>
  <c r="H77" i="6"/>
  <c r="F77" i="6"/>
  <c r="I77" i="6" s="1"/>
  <c r="H76" i="6"/>
  <c r="F76" i="6"/>
  <c r="I76" i="6" s="1"/>
  <c r="J76" i="6" s="1"/>
  <c r="I75" i="6"/>
  <c r="H75" i="6"/>
  <c r="J75" i="6" s="1"/>
  <c r="F75" i="6"/>
  <c r="H74" i="6"/>
  <c r="J74" i="6" s="1"/>
  <c r="F74" i="6"/>
  <c r="I74" i="6" s="1"/>
  <c r="H73" i="6"/>
  <c r="F73" i="6"/>
  <c r="I73" i="6" s="1"/>
  <c r="J73" i="6" s="1"/>
  <c r="J72" i="6"/>
  <c r="I72" i="6"/>
  <c r="H72" i="6"/>
  <c r="F72" i="6"/>
  <c r="H71" i="6"/>
  <c r="F71" i="6"/>
  <c r="I71" i="6" s="1"/>
  <c r="H70" i="6"/>
  <c r="F70" i="6"/>
  <c r="I70" i="6" s="1"/>
  <c r="I69" i="6"/>
  <c r="H69" i="6"/>
  <c r="J69" i="6" s="1"/>
  <c r="F69" i="6"/>
  <c r="H68" i="6"/>
  <c r="F68" i="6"/>
  <c r="I68" i="6" s="1"/>
  <c r="H67" i="6"/>
  <c r="F67" i="6"/>
  <c r="I67" i="6" s="1"/>
  <c r="J67" i="6" s="1"/>
  <c r="I66" i="6"/>
  <c r="H66" i="6"/>
  <c r="J66" i="6" s="1"/>
  <c r="F66" i="6"/>
  <c r="H65" i="6"/>
  <c r="J65" i="6" s="1"/>
  <c r="F65" i="6"/>
  <c r="I65" i="6" s="1"/>
  <c r="H64" i="6"/>
  <c r="F64" i="6"/>
  <c r="I64" i="6" s="1"/>
  <c r="J64" i="6" s="1"/>
  <c r="J63" i="6"/>
  <c r="I63" i="6"/>
  <c r="H63" i="6"/>
  <c r="F63" i="6"/>
  <c r="H62" i="6"/>
  <c r="F62" i="6"/>
  <c r="I62" i="6" s="1"/>
  <c r="H61" i="6"/>
  <c r="F61" i="6"/>
  <c r="I61" i="6" s="1"/>
  <c r="I60" i="6"/>
  <c r="H60" i="6"/>
  <c r="J60" i="6" s="1"/>
  <c r="F60" i="6"/>
  <c r="H59" i="6"/>
  <c r="F59" i="6"/>
  <c r="I59" i="6" s="1"/>
  <c r="H58" i="6"/>
  <c r="F58" i="6"/>
  <c r="I58" i="6" s="1"/>
  <c r="J58" i="6" s="1"/>
  <c r="I57" i="6"/>
  <c r="H57" i="6"/>
  <c r="J57" i="6" s="1"/>
  <c r="F57" i="6"/>
  <c r="H56" i="6"/>
  <c r="J56" i="6" s="1"/>
  <c r="F56" i="6"/>
  <c r="I56" i="6" s="1"/>
  <c r="H55" i="6"/>
  <c r="F55" i="6"/>
  <c r="I55" i="6" s="1"/>
  <c r="J55" i="6" s="1"/>
  <c r="I54" i="6"/>
  <c r="H54" i="6"/>
  <c r="F54" i="6"/>
  <c r="H53" i="6"/>
  <c r="F53" i="6"/>
  <c r="I53" i="6" s="1"/>
  <c r="H52" i="6"/>
  <c r="F52" i="6"/>
  <c r="I52" i="6" s="1"/>
  <c r="I51" i="6"/>
  <c r="H51" i="6"/>
  <c r="F51" i="6"/>
  <c r="H50" i="6"/>
  <c r="J50" i="6" s="1"/>
  <c r="F50" i="6"/>
  <c r="I50" i="6" s="1"/>
  <c r="H49" i="6"/>
  <c r="J49" i="6" s="1"/>
  <c r="F49" i="6"/>
  <c r="I49" i="6" s="1"/>
  <c r="I48" i="6"/>
  <c r="J48" i="6" s="1"/>
  <c r="H48" i="6"/>
  <c r="F48" i="6"/>
  <c r="H47" i="6"/>
  <c r="F47" i="6"/>
  <c r="I47" i="6" s="1"/>
  <c r="H46" i="6"/>
  <c r="J46" i="6" s="1"/>
  <c r="F46" i="6"/>
  <c r="I46" i="6" s="1"/>
  <c r="I45" i="6"/>
  <c r="H45" i="6"/>
  <c r="F45" i="6"/>
  <c r="H44" i="6"/>
  <c r="J44" i="6" s="1"/>
  <c r="F44" i="6"/>
  <c r="I44" i="6" s="1"/>
  <c r="H43" i="6"/>
  <c r="F43" i="6"/>
  <c r="I43" i="6" s="1"/>
  <c r="I42" i="6"/>
  <c r="J42" i="6" s="1"/>
  <c r="H42" i="6"/>
  <c r="F42" i="6"/>
  <c r="H41" i="6"/>
  <c r="J41" i="6" s="1"/>
  <c r="F41" i="6"/>
  <c r="I41" i="6" s="1"/>
  <c r="H40" i="6"/>
  <c r="F40" i="6"/>
  <c r="I40" i="6" s="1"/>
  <c r="I39" i="6"/>
  <c r="H39" i="6"/>
  <c r="F39" i="6"/>
  <c r="H38" i="6"/>
  <c r="F38" i="6"/>
  <c r="I38" i="6" s="1"/>
  <c r="H37" i="6"/>
  <c r="J37" i="6" s="1"/>
  <c r="F37" i="6"/>
  <c r="I37" i="6" s="1"/>
  <c r="I36" i="6"/>
  <c r="H36" i="6"/>
  <c r="F36" i="6"/>
  <c r="H35" i="6"/>
  <c r="F35" i="6"/>
  <c r="I35" i="6" s="1"/>
  <c r="H34" i="6"/>
  <c r="F34" i="6"/>
  <c r="I34" i="6" s="1"/>
  <c r="I33" i="6"/>
  <c r="H33" i="6"/>
  <c r="F33" i="6"/>
  <c r="H32" i="6"/>
  <c r="J32" i="6" s="1"/>
  <c r="F32" i="6"/>
  <c r="I32" i="6" s="1"/>
  <c r="H31" i="6"/>
  <c r="F31" i="6"/>
  <c r="I31" i="6" s="1"/>
  <c r="I30" i="6"/>
  <c r="H30" i="6"/>
  <c r="F30" i="6"/>
  <c r="H29" i="6"/>
  <c r="F29" i="6"/>
  <c r="I29" i="6" s="1"/>
  <c r="H28" i="6"/>
  <c r="F28" i="6"/>
  <c r="I28" i="6" s="1"/>
  <c r="I27" i="6"/>
  <c r="H27" i="6"/>
  <c r="F27" i="6"/>
  <c r="H26" i="6"/>
  <c r="F26" i="6"/>
  <c r="I26" i="6" s="1"/>
  <c r="H25" i="6"/>
  <c r="J25" i="6" s="1"/>
  <c r="F25" i="6"/>
  <c r="I25" i="6" s="1"/>
  <c r="I24" i="6"/>
  <c r="H24" i="6"/>
  <c r="J24" i="6" s="1"/>
  <c r="F24" i="6"/>
  <c r="I23" i="6"/>
  <c r="H23" i="6"/>
  <c r="J23" i="6" s="1"/>
  <c r="F23" i="6"/>
  <c r="H22" i="6"/>
  <c r="F22" i="6"/>
  <c r="I22" i="6" s="1"/>
  <c r="J21" i="6"/>
  <c r="I21" i="6"/>
  <c r="H21" i="6"/>
  <c r="F21" i="6"/>
  <c r="I20" i="6"/>
  <c r="H20" i="6"/>
  <c r="J20" i="6" s="1"/>
  <c r="F20" i="6"/>
  <c r="H19" i="6"/>
  <c r="F19" i="6"/>
  <c r="I19" i="6" s="1"/>
  <c r="J18" i="6"/>
  <c r="I18" i="6"/>
  <c r="H18" i="6"/>
  <c r="F18" i="6"/>
  <c r="I17" i="6"/>
  <c r="H17" i="6"/>
  <c r="J17" i="6" s="1"/>
  <c r="F17" i="6"/>
  <c r="H16" i="6"/>
  <c r="F16" i="6"/>
  <c r="I16" i="6" s="1"/>
  <c r="J15" i="6"/>
  <c r="I15" i="6"/>
  <c r="H15" i="6"/>
  <c r="F15" i="6"/>
  <c r="I14" i="6"/>
  <c r="H14" i="6"/>
  <c r="J14" i="6" s="1"/>
  <c r="F14" i="6"/>
  <c r="H13" i="6"/>
  <c r="F13" i="6"/>
  <c r="I13" i="6" s="1"/>
  <c r="J12" i="6"/>
  <c r="I12" i="6"/>
  <c r="H12" i="6"/>
  <c r="F12" i="6"/>
  <c r="I11" i="6"/>
  <c r="H11" i="6"/>
  <c r="J11" i="6" s="1"/>
  <c r="F11" i="6"/>
  <c r="H10" i="6"/>
  <c r="F10" i="6"/>
  <c r="I10" i="6" s="1"/>
  <c r="I9" i="6"/>
  <c r="H9" i="6"/>
  <c r="J9" i="6" s="1"/>
  <c r="F9" i="6"/>
  <c r="I8" i="6"/>
  <c r="H8" i="6"/>
  <c r="J8" i="6" s="1"/>
  <c r="F8" i="6"/>
  <c r="H7" i="6"/>
  <c r="F7" i="6"/>
  <c r="I7" i="6" s="1"/>
  <c r="J6" i="6"/>
  <c r="I6" i="6"/>
  <c r="H6" i="6"/>
  <c r="F6" i="6"/>
  <c r="I5" i="6"/>
  <c r="H5" i="6"/>
  <c r="J5" i="6" s="1"/>
  <c r="F5" i="6"/>
  <c r="H4" i="6"/>
  <c r="F4" i="6"/>
  <c r="I4" i="6" s="1"/>
  <c r="B147" i="7"/>
  <c r="B116" i="7"/>
  <c r="B86" i="7"/>
  <c r="B55" i="7"/>
  <c r="B25" i="7"/>
  <c r="B4" i="7"/>
  <c r="I125" i="7"/>
  <c r="I126" i="7"/>
  <c r="I128" i="7"/>
  <c r="I137" i="7"/>
  <c r="I138" i="7"/>
  <c r="I143" i="7"/>
  <c r="I87" i="7"/>
  <c r="I92" i="7"/>
  <c r="I95" i="7"/>
  <c r="I96" i="7"/>
  <c r="I99" i="7"/>
  <c r="I107" i="7"/>
  <c r="I108" i="7"/>
  <c r="I111" i="7"/>
  <c r="I115" i="7"/>
  <c r="I63" i="7"/>
  <c r="I64" i="7"/>
  <c r="I66" i="7"/>
  <c r="J66" i="7" s="1"/>
  <c r="I67" i="7"/>
  <c r="I75" i="7"/>
  <c r="I76" i="7"/>
  <c r="I77" i="7"/>
  <c r="I78" i="7"/>
  <c r="I79" i="7"/>
  <c r="I34" i="7"/>
  <c r="I37" i="7"/>
  <c r="I46" i="7"/>
  <c r="I47" i="7"/>
  <c r="I49" i="7"/>
  <c r="I16" i="7"/>
  <c r="I28" i="7"/>
  <c r="I40" i="7"/>
  <c r="I52" i="7"/>
  <c r="I88" i="7"/>
  <c r="I98" i="7"/>
  <c r="I100" i="7"/>
  <c r="I110" i="7"/>
  <c r="I112" i="7"/>
  <c r="I122" i="7"/>
  <c r="I123" i="7"/>
  <c r="I124" i="7"/>
  <c r="I134" i="7"/>
  <c r="I135" i="7"/>
  <c r="I136" i="7"/>
  <c r="I146" i="7"/>
  <c r="I148" i="7"/>
  <c r="I160" i="7"/>
  <c r="I172" i="7"/>
  <c r="H146" i="7"/>
  <c r="H145" i="7"/>
  <c r="I145" i="7"/>
  <c r="H144" i="7"/>
  <c r="I144" i="7"/>
  <c r="H143" i="7"/>
  <c r="H142" i="7"/>
  <c r="I142" i="7"/>
  <c r="H141" i="7"/>
  <c r="I141" i="7"/>
  <c r="H140" i="7"/>
  <c r="I140" i="7"/>
  <c r="H139" i="7"/>
  <c r="I139" i="7"/>
  <c r="H138" i="7"/>
  <c r="H137" i="7"/>
  <c r="H136" i="7"/>
  <c r="H135" i="7"/>
  <c r="H134" i="7"/>
  <c r="H133" i="7"/>
  <c r="I133" i="7"/>
  <c r="H132" i="7"/>
  <c r="I132" i="7"/>
  <c r="H131" i="7"/>
  <c r="I131" i="7"/>
  <c r="H130" i="7"/>
  <c r="I130" i="7"/>
  <c r="H129" i="7"/>
  <c r="I129" i="7"/>
  <c r="H128" i="7"/>
  <c r="H127" i="7"/>
  <c r="I127" i="7"/>
  <c r="H126" i="7"/>
  <c r="H125" i="7"/>
  <c r="H124" i="7"/>
  <c r="H123" i="7"/>
  <c r="H122" i="7"/>
  <c r="H121" i="7"/>
  <c r="I121" i="7"/>
  <c r="H120" i="7"/>
  <c r="I120" i="7"/>
  <c r="H119" i="7"/>
  <c r="I119" i="7"/>
  <c r="H118" i="7"/>
  <c r="I118" i="7"/>
  <c r="H117" i="7"/>
  <c r="I117" i="7"/>
  <c r="H116" i="7"/>
  <c r="I116" i="7"/>
  <c r="H115" i="7"/>
  <c r="H114" i="7"/>
  <c r="I114" i="7"/>
  <c r="H113" i="7"/>
  <c r="I113" i="7"/>
  <c r="H112" i="7"/>
  <c r="H111" i="7"/>
  <c r="H110" i="7"/>
  <c r="H109" i="7"/>
  <c r="I109" i="7"/>
  <c r="H108" i="7"/>
  <c r="H107" i="7"/>
  <c r="H106" i="7"/>
  <c r="I106" i="7"/>
  <c r="H105" i="7"/>
  <c r="I105" i="7"/>
  <c r="H104" i="7"/>
  <c r="I104" i="7"/>
  <c r="H103" i="7"/>
  <c r="I103" i="7"/>
  <c r="H102" i="7"/>
  <c r="I102" i="7"/>
  <c r="H101" i="7"/>
  <c r="I101" i="7"/>
  <c r="H100" i="7"/>
  <c r="H99" i="7"/>
  <c r="H98" i="7"/>
  <c r="H97" i="7"/>
  <c r="I97" i="7"/>
  <c r="H96" i="7"/>
  <c r="H95" i="7"/>
  <c r="H94" i="7"/>
  <c r="I94" i="7"/>
  <c r="H93" i="7"/>
  <c r="I93" i="7"/>
  <c r="H92" i="7"/>
  <c r="H91" i="7"/>
  <c r="I91" i="7"/>
  <c r="H90" i="7"/>
  <c r="I90" i="7"/>
  <c r="H89" i="7"/>
  <c r="I89" i="7"/>
  <c r="H88" i="7"/>
  <c r="H87" i="7"/>
  <c r="H86" i="7"/>
  <c r="I86" i="7"/>
  <c r="H85" i="7"/>
  <c r="I85" i="7"/>
  <c r="H84" i="7"/>
  <c r="I84" i="7"/>
  <c r="H83" i="7"/>
  <c r="I83" i="7"/>
  <c r="H82" i="7"/>
  <c r="I82" i="7"/>
  <c r="H81" i="7"/>
  <c r="I81" i="7"/>
  <c r="H80" i="7"/>
  <c r="I80" i="7"/>
  <c r="H79" i="7"/>
  <c r="H78" i="7"/>
  <c r="H77" i="7"/>
  <c r="H76" i="7"/>
  <c r="H75" i="7"/>
  <c r="H74" i="7"/>
  <c r="I74" i="7"/>
  <c r="H73" i="7"/>
  <c r="I73" i="7"/>
  <c r="H72" i="7"/>
  <c r="I72" i="7"/>
  <c r="H71" i="7"/>
  <c r="I71" i="7"/>
  <c r="H70" i="7"/>
  <c r="I70" i="7"/>
  <c r="H69" i="7"/>
  <c r="I69" i="7"/>
  <c r="H68" i="7"/>
  <c r="I68" i="7"/>
  <c r="H67" i="7"/>
  <c r="H66" i="7"/>
  <c r="H65" i="7"/>
  <c r="I65" i="7"/>
  <c r="H64" i="7"/>
  <c r="H63" i="7"/>
  <c r="H62" i="7"/>
  <c r="I62" i="7"/>
  <c r="H61" i="7"/>
  <c r="I61" i="7"/>
  <c r="H60" i="7"/>
  <c r="I60" i="7"/>
  <c r="H59" i="7"/>
  <c r="I59" i="7"/>
  <c r="H58" i="7"/>
  <c r="I58" i="7"/>
  <c r="H57" i="7"/>
  <c r="I57" i="7"/>
  <c r="H56" i="7"/>
  <c r="I56" i="7"/>
  <c r="H55" i="7"/>
  <c r="I55" i="7"/>
  <c r="H54" i="7"/>
  <c r="I54" i="7"/>
  <c r="H53" i="7"/>
  <c r="I53" i="7"/>
  <c r="H52" i="7"/>
  <c r="H51" i="7"/>
  <c r="I51" i="7"/>
  <c r="H50" i="7"/>
  <c r="I50" i="7"/>
  <c r="H49" i="7"/>
  <c r="H48" i="7"/>
  <c r="I48" i="7"/>
  <c r="H47" i="7"/>
  <c r="H46" i="7"/>
  <c r="H45" i="7"/>
  <c r="I45" i="7"/>
  <c r="H44" i="7"/>
  <c r="I44" i="7"/>
  <c r="H43" i="7"/>
  <c r="I43" i="7"/>
  <c r="H42" i="7"/>
  <c r="I42" i="7"/>
  <c r="J42" i="7" s="1"/>
  <c r="H41" i="7"/>
  <c r="I41" i="7"/>
  <c r="H40" i="7"/>
  <c r="H39" i="7"/>
  <c r="I39" i="7"/>
  <c r="H38" i="7"/>
  <c r="I38" i="7"/>
  <c r="H37" i="7"/>
  <c r="H36" i="7"/>
  <c r="I36" i="7"/>
  <c r="H35" i="7"/>
  <c r="I35" i="7"/>
  <c r="H34" i="7"/>
  <c r="H33" i="7"/>
  <c r="I33" i="7"/>
  <c r="J33" i="7" s="1"/>
  <c r="H32" i="7"/>
  <c r="I32" i="7"/>
  <c r="H31" i="7"/>
  <c r="I31" i="7"/>
  <c r="H30" i="7"/>
  <c r="I30" i="7"/>
  <c r="H29" i="7"/>
  <c r="I29" i="7"/>
  <c r="H28" i="7"/>
  <c r="H27" i="7"/>
  <c r="I27" i="7"/>
  <c r="H26" i="7"/>
  <c r="I26" i="7"/>
  <c r="H25" i="7"/>
  <c r="I25" i="7"/>
  <c r="H24" i="7"/>
  <c r="I24" i="7"/>
  <c r="H23" i="7"/>
  <c r="I23" i="7"/>
  <c r="H22" i="7"/>
  <c r="I22" i="7"/>
  <c r="H21" i="7"/>
  <c r="I21" i="7"/>
  <c r="H20" i="7"/>
  <c r="I20" i="7"/>
  <c r="H19" i="7"/>
  <c r="I19" i="7"/>
  <c r="H18" i="7"/>
  <c r="I18" i="7"/>
  <c r="H17" i="7"/>
  <c r="I17" i="7"/>
  <c r="H16" i="7"/>
  <c r="H15" i="7"/>
  <c r="I15" i="7"/>
  <c r="H14" i="7"/>
  <c r="I14" i="7"/>
  <c r="H13" i="7"/>
  <c r="I13" i="7"/>
  <c r="H12" i="7"/>
  <c r="I12" i="7"/>
  <c r="H11" i="7"/>
  <c r="I11" i="7"/>
  <c r="H10" i="7"/>
  <c r="I10" i="7"/>
  <c r="H9" i="7"/>
  <c r="I9" i="7"/>
  <c r="H8" i="7"/>
  <c r="I8" i="7"/>
  <c r="H7" i="7"/>
  <c r="I7" i="7"/>
  <c r="H6" i="7"/>
  <c r="I6" i="7"/>
  <c r="H5" i="7"/>
  <c r="I5" i="7"/>
  <c r="H4" i="7"/>
  <c r="I4" i="7"/>
  <c r="I111" i="8"/>
  <c r="I113" i="8"/>
  <c r="I114" i="8"/>
  <c r="I118" i="8"/>
  <c r="I119" i="8"/>
  <c r="I123" i="8"/>
  <c r="I125" i="8"/>
  <c r="I126" i="8"/>
  <c r="I129" i="8"/>
  <c r="I130" i="8"/>
  <c r="I131" i="8"/>
  <c r="I134" i="8"/>
  <c r="I135" i="8"/>
  <c r="I137" i="8"/>
  <c r="I138" i="8"/>
  <c r="I80" i="8"/>
  <c r="I81" i="8"/>
  <c r="I86" i="8"/>
  <c r="I87" i="8"/>
  <c r="I88" i="8"/>
  <c r="I90" i="8"/>
  <c r="I93" i="8"/>
  <c r="I95" i="8"/>
  <c r="I98" i="8"/>
  <c r="I99" i="8"/>
  <c r="I100" i="8"/>
  <c r="I102" i="8"/>
  <c r="I104" i="8"/>
  <c r="I105" i="8"/>
  <c r="I46" i="8"/>
  <c r="I53" i="8"/>
  <c r="I55" i="8"/>
  <c r="I58" i="8"/>
  <c r="I62" i="8"/>
  <c r="I65" i="8"/>
  <c r="I70" i="8"/>
  <c r="I74" i="8"/>
  <c r="I77" i="8"/>
  <c r="I18" i="8"/>
  <c r="I20" i="8"/>
  <c r="I21" i="8"/>
  <c r="I22" i="8"/>
  <c r="I24" i="8"/>
  <c r="I27" i="8"/>
  <c r="I32" i="8"/>
  <c r="I33" i="8"/>
  <c r="I34" i="8"/>
  <c r="I36" i="8"/>
  <c r="I39" i="8"/>
  <c r="I44" i="8"/>
  <c r="I13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174" i="10"/>
  <c r="F174" i="10"/>
  <c r="I174" i="10" s="1"/>
  <c r="H173" i="10"/>
  <c r="F173" i="10"/>
  <c r="I173" i="10" s="1"/>
  <c r="H172" i="10"/>
  <c r="F172" i="10"/>
  <c r="I172" i="10" s="1"/>
  <c r="H171" i="10"/>
  <c r="F171" i="10"/>
  <c r="I171" i="10" s="1"/>
  <c r="H170" i="10"/>
  <c r="F170" i="10"/>
  <c r="I170" i="10" s="1"/>
  <c r="H169" i="10"/>
  <c r="F169" i="10"/>
  <c r="I169" i="10" s="1"/>
  <c r="H168" i="10"/>
  <c r="F168" i="10"/>
  <c r="I168" i="10" s="1"/>
  <c r="H167" i="10"/>
  <c r="F167" i="10"/>
  <c r="I167" i="10" s="1"/>
  <c r="H166" i="10"/>
  <c r="F166" i="10"/>
  <c r="I166" i="10" s="1"/>
  <c r="H165" i="10"/>
  <c r="F165" i="10"/>
  <c r="I165" i="10" s="1"/>
  <c r="H164" i="10"/>
  <c r="F164" i="10"/>
  <c r="I164" i="10" s="1"/>
  <c r="H163" i="10"/>
  <c r="F163" i="10"/>
  <c r="I163" i="10" s="1"/>
  <c r="H162" i="10"/>
  <c r="F162" i="10"/>
  <c r="I162" i="10" s="1"/>
  <c r="H161" i="10"/>
  <c r="F161" i="10"/>
  <c r="I161" i="10" s="1"/>
  <c r="H160" i="10"/>
  <c r="F160" i="10"/>
  <c r="I160" i="10" s="1"/>
  <c r="H159" i="10"/>
  <c r="F159" i="10"/>
  <c r="I159" i="10" s="1"/>
  <c r="H158" i="10"/>
  <c r="F158" i="10"/>
  <c r="I158" i="10" s="1"/>
  <c r="H157" i="10"/>
  <c r="F157" i="10"/>
  <c r="I157" i="10" s="1"/>
  <c r="H156" i="10"/>
  <c r="F156" i="10"/>
  <c r="I156" i="10" s="1"/>
  <c r="H155" i="10"/>
  <c r="F155" i="10"/>
  <c r="I155" i="10" s="1"/>
  <c r="H154" i="10"/>
  <c r="F154" i="10"/>
  <c r="I154" i="10" s="1"/>
  <c r="H153" i="10"/>
  <c r="F153" i="10"/>
  <c r="I153" i="10" s="1"/>
  <c r="H152" i="10"/>
  <c r="F152" i="10"/>
  <c r="I152" i="10" s="1"/>
  <c r="H151" i="10"/>
  <c r="F151" i="10"/>
  <c r="I151" i="10" s="1"/>
  <c r="H150" i="10"/>
  <c r="F150" i="10"/>
  <c r="I150" i="10" s="1"/>
  <c r="H149" i="10"/>
  <c r="F149" i="10"/>
  <c r="I149" i="10" s="1"/>
  <c r="H148" i="10"/>
  <c r="F148" i="10"/>
  <c r="I148" i="10" s="1"/>
  <c r="H147" i="10"/>
  <c r="F147" i="10"/>
  <c r="I147" i="10" s="1"/>
  <c r="H146" i="10"/>
  <c r="F146" i="10"/>
  <c r="I146" i="10" s="1"/>
  <c r="H144" i="10"/>
  <c r="I144" i="10"/>
  <c r="H143" i="10"/>
  <c r="I143" i="10"/>
  <c r="H142" i="10"/>
  <c r="I142" i="10"/>
  <c r="H141" i="10"/>
  <c r="I141" i="10"/>
  <c r="H140" i="10"/>
  <c r="I140" i="10"/>
  <c r="H139" i="10"/>
  <c r="I139" i="10"/>
  <c r="H138" i="10"/>
  <c r="H137" i="10"/>
  <c r="I137" i="10"/>
  <c r="H136" i="10"/>
  <c r="I136" i="10"/>
  <c r="H135" i="10"/>
  <c r="I135" i="10"/>
  <c r="H134" i="10"/>
  <c r="I134" i="10"/>
  <c r="H133" i="10"/>
  <c r="I133" i="10"/>
  <c r="H132" i="10"/>
  <c r="I132" i="10"/>
  <c r="H131" i="10"/>
  <c r="I131" i="10"/>
  <c r="H130" i="10"/>
  <c r="I130" i="10"/>
  <c r="H129" i="10"/>
  <c r="I129" i="10"/>
  <c r="H128" i="10"/>
  <c r="I128" i="10"/>
  <c r="H127" i="10"/>
  <c r="I127" i="10"/>
  <c r="H126" i="10"/>
  <c r="H125" i="10"/>
  <c r="I125" i="10"/>
  <c r="H124" i="10"/>
  <c r="I124" i="10"/>
  <c r="H123" i="10"/>
  <c r="I123" i="10"/>
  <c r="H122" i="10"/>
  <c r="I122" i="10"/>
  <c r="H121" i="10"/>
  <c r="I121" i="10"/>
  <c r="H120" i="10"/>
  <c r="I120" i="10"/>
  <c r="H119" i="10"/>
  <c r="I119" i="10"/>
  <c r="H118" i="10"/>
  <c r="I118" i="10"/>
  <c r="H117" i="10"/>
  <c r="I117" i="10"/>
  <c r="H116" i="10"/>
  <c r="I116" i="10"/>
  <c r="H115" i="10"/>
  <c r="I115" i="10"/>
  <c r="H114" i="10"/>
  <c r="I114" i="10"/>
  <c r="H113" i="10"/>
  <c r="I113" i="10"/>
  <c r="H112" i="10"/>
  <c r="I112" i="10"/>
  <c r="H111" i="10"/>
  <c r="I111" i="10"/>
  <c r="H110" i="10"/>
  <c r="I110" i="10"/>
  <c r="H109" i="10"/>
  <c r="I109" i="10"/>
  <c r="H108" i="10"/>
  <c r="I108" i="10"/>
  <c r="H107" i="10"/>
  <c r="I107" i="10"/>
  <c r="H106" i="10"/>
  <c r="I106" i="10"/>
  <c r="H105" i="10"/>
  <c r="I105" i="10"/>
  <c r="H104" i="10"/>
  <c r="I104" i="10"/>
  <c r="H103" i="10"/>
  <c r="I103" i="10"/>
  <c r="H102" i="10"/>
  <c r="I102" i="10"/>
  <c r="H101" i="10"/>
  <c r="I101" i="10"/>
  <c r="H100" i="10"/>
  <c r="I100" i="10"/>
  <c r="H99" i="10"/>
  <c r="I99" i="10"/>
  <c r="H98" i="10"/>
  <c r="I98" i="10"/>
  <c r="H97" i="10"/>
  <c r="I97" i="10"/>
  <c r="H96" i="10"/>
  <c r="I96" i="10"/>
  <c r="H95" i="10"/>
  <c r="I95" i="10"/>
  <c r="H94" i="10"/>
  <c r="I94" i="10"/>
  <c r="H93" i="10"/>
  <c r="I93" i="10"/>
  <c r="H92" i="10"/>
  <c r="I92" i="10"/>
  <c r="H91" i="10"/>
  <c r="I91" i="10"/>
  <c r="H90" i="10"/>
  <c r="I90" i="10"/>
  <c r="H89" i="10"/>
  <c r="I89" i="10"/>
  <c r="H88" i="10"/>
  <c r="I88" i="10"/>
  <c r="H87" i="10"/>
  <c r="I87" i="10"/>
  <c r="H86" i="10"/>
  <c r="I86" i="10"/>
  <c r="H85" i="10"/>
  <c r="I85" i="10"/>
  <c r="H84" i="10"/>
  <c r="I84" i="10"/>
  <c r="H83" i="10"/>
  <c r="I83" i="10"/>
  <c r="H82" i="10"/>
  <c r="I82" i="10"/>
  <c r="H81" i="10"/>
  <c r="I81" i="10"/>
  <c r="H80" i="10"/>
  <c r="I80" i="10"/>
  <c r="H79" i="10"/>
  <c r="I79" i="10"/>
  <c r="H78" i="10"/>
  <c r="I78" i="10"/>
  <c r="H77" i="10"/>
  <c r="H76" i="10"/>
  <c r="I76" i="10"/>
  <c r="H75" i="10"/>
  <c r="I75" i="10"/>
  <c r="H74" i="10"/>
  <c r="I74" i="10"/>
  <c r="H73" i="10"/>
  <c r="I73" i="10"/>
  <c r="H72" i="10"/>
  <c r="I72" i="10"/>
  <c r="H71" i="10"/>
  <c r="I71" i="10"/>
  <c r="H70" i="10"/>
  <c r="I70" i="10"/>
  <c r="H69" i="10"/>
  <c r="I69" i="10"/>
  <c r="H68" i="10"/>
  <c r="I68" i="10"/>
  <c r="H67" i="10"/>
  <c r="I67" i="10"/>
  <c r="H66" i="10"/>
  <c r="I66" i="10"/>
  <c r="H65" i="10"/>
  <c r="H64" i="10"/>
  <c r="I64" i="10"/>
  <c r="H63" i="10"/>
  <c r="I63" i="10"/>
  <c r="H62" i="10"/>
  <c r="I62" i="10"/>
  <c r="H61" i="10"/>
  <c r="I61" i="10"/>
  <c r="H60" i="10"/>
  <c r="I60" i="10"/>
  <c r="H59" i="10"/>
  <c r="I59" i="10"/>
  <c r="H58" i="10"/>
  <c r="I58" i="10"/>
  <c r="H57" i="10"/>
  <c r="I57" i="10"/>
  <c r="H56" i="10"/>
  <c r="I56" i="10"/>
  <c r="H55" i="10"/>
  <c r="I55" i="10"/>
  <c r="H54" i="10"/>
  <c r="I54" i="10"/>
  <c r="H53" i="10"/>
  <c r="I53" i="10"/>
  <c r="H52" i="10"/>
  <c r="I52" i="10"/>
  <c r="H51" i="10"/>
  <c r="I51" i="10"/>
  <c r="H50" i="10"/>
  <c r="I50" i="10"/>
  <c r="H49" i="10"/>
  <c r="I49" i="10"/>
  <c r="H48" i="10"/>
  <c r="I48" i="10"/>
  <c r="H47" i="10"/>
  <c r="I47" i="10"/>
  <c r="H46" i="10"/>
  <c r="H45" i="10"/>
  <c r="I45" i="10"/>
  <c r="H44" i="10"/>
  <c r="I44" i="10"/>
  <c r="H43" i="10"/>
  <c r="I43" i="10"/>
  <c r="H42" i="10"/>
  <c r="I42" i="10"/>
  <c r="H41" i="10"/>
  <c r="I41" i="10"/>
  <c r="H40" i="10"/>
  <c r="I40" i="10"/>
  <c r="H39" i="10"/>
  <c r="I39" i="10"/>
  <c r="H38" i="10"/>
  <c r="I38" i="10"/>
  <c r="H37" i="10"/>
  <c r="I37" i="10"/>
  <c r="H36" i="10"/>
  <c r="I36" i="10"/>
  <c r="H35" i="10"/>
  <c r="I35" i="10"/>
  <c r="H34" i="10"/>
  <c r="H33" i="10"/>
  <c r="I33" i="10"/>
  <c r="H32" i="10"/>
  <c r="I32" i="10"/>
  <c r="H31" i="10"/>
  <c r="I31" i="10"/>
  <c r="H30" i="10"/>
  <c r="I30" i="10"/>
  <c r="H29" i="10"/>
  <c r="I29" i="10"/>
  <c r="H28" i="10"/>
  <c r="I28" i="10"/>
  <c r="H27" i="10"/>
  <c r="I27" i="10"/>
  <c r="H26" i="10"/>
  <c r="I26" i="10"/>
  <c r="H22" i="10"/>
  <c r="I22" i="10"/>
  <c r="H21" i="10"/>
  <c r="H20" i="10"/>
  <c r="I20" i="10"/>
  <c r="H19" i="10"/>
  <c r="I19" i="10"/>
  <c r="H18" i="10"/>
  <c r="I18" i="10"/>
  <c r="H17" i="10"/>
  <c r="I17" i="10"/>
  <c r="H16" i="10"/>
  <c r="I16" i="10"/>
  <c r="H15" i="10"/>
  <c r="H14" i="10"/>
  <c r="I14" i="10"/>
  <c r="H13" i="10"/>
  <c r="H12" i="10"/>
  <c r="I12" i="10"/>
  <c r="H11" i="10"/>
  <c r="H10" i="10"/>
  <c r="I10" i="10"/>
  <c r="H9" i="10"/>
  <c r="H8" i="10"/>
  <c r="I8" i="10"/>
  <c r="H7" i="10"/>
  <c r="I7" i="10"/>
  <c r="H6" i="10"/>
  <c r="I6" i="10"/>
  <c r="H5" i="10"/>
  <c r="I5" i="10"/>
  <c r="H4" i="10"/>
  <c r="I4" i="10"/>
  <c r="H3" i="10"/>
  <c r="I3" i="10"/>
  <c r="H198" i="9"/>
  <c r="I169" i="9"/>
  <c r="I171" i="9"/>
  <c r="I172" i="9"/>
  <c r="I173" i="9"/>
  <c r="I174" i="9"/>
  <c r="I176" i="9"/>
  <c r="I181" i="9"/>
  <c r="I183" i="9"/>
  <c r="I184" i="9"/>
  <c r="I185" i="9"/>
  <c r="I186" i="9"/>
  <c r="I188" i="9"/>
  <c r="I193" i="9"/>
  <c r="I136" i="9"/>
  <c r="I137" i="9"/>
  <c r="I139" i="9"/>
  <c r="I140" i="9"/>
  <c r="I144" i="9"/>
  <c r="I147" i="9"/>
  <c r="I148" i="9"/>
  <c r="I149" i="9"/>
  <c r="I151" i="9"/>
  <c r="I152" i="9"/>
  <c r="I156" i="9"/>
  <c r="I159" i="9"/>
  <c r="I160" i="9"/>
  <c r="I161" i="9"/>
  <c r="I163" i="9"/>
  <c r="I164" i="9"/>
  <c r="I108" i="9"/>
  <c r="I109" i="9"/>
  <c r="I110" i="9"/>
  <c r="I111" i="9"/>
  <c r="I113" i="9"/>
  <c r="I115" i="9"/>
  <c r="I120" i="9"/>
  <c r="I121" i="9"/>
  <c r="I122" i="9"/>
  <c r="I123" i="9"/>
  <c r="I125" i="9"/>
  <c r="I126" i="9"/>
  <c r="I127" i="9"/>
  <c r="I132" i="9"/>
  <c r="I133" i="9"/>
  <c r="I104" i="9"/>
  <c r="I75" i="9"/>
  <c r="I77" i="9"/>
  <c r="I82" i="9"/>
  <c r="I84" i="9"/>
  <c r="I85" i="9"/>
  <c r="I87" i="9"/>
  <c r="I89" i="9"/>
  <c r="I90" i="9"/>
  <c r="I94" i="9"/>
  <c r="I96" i="9"/>
  <c r="I97" i="9"/>
  <c r="I99" i="9"/>
  <c r="I101" i="9"/>
  <c r="I45" i="9"/>
  <c r="I46" i="9"/>
  <c r="I47" i="9"/>
  <c r="I48" i="9"/>
  <c r="I57" i="9"/>
  <c r="I58" i="9"/>
  <c r="I59" i="9"/>
  <c r="I60" i="9"/>
  <c r="I63" i="9"/>
  <c r="I69" i="9"/>
  <c r="I70" i="9"/>
  <c r="I71" i="9"/>
  <c r="I72" i="9"/>
  <c r="I15" i="9"/>
  <c r="I16" i="9"/>
  <c r="I19" i="9"/>
  <c r="I27" i="9"/>
  <c r="I28" i="9"/>
  <c r="I31" i="9"/>
  <c r="I39" i="9"/>
  <c r="I40" i="9"/>
  <c r="I41" i="9"/>
  <c r="I2" i="9"/>
  <c r="I3" i="9"/>
  <c r="I4" i="9"/>
  <c r="I5" i="9"/>
  <c r="I7" i="9"/>
  <c r="I9" i="9"/>
  <c r="I10" i="9"/>
  <c r="I11" i="9"/>
  <c r="I18" i="9"/>
  <c r="I20" i="9"/>
  <c r="I21" i="9"/>
  <c r="I32" i="9"/>
  <c r="I33" i="9"/>
  <c r="I43" i="9"/>
  <c r="I55" i="9"/>
  <c r="I67" i="9"/>
  <c r="I74" i="9"/>
  <c r="I81" i="9"/>
  <c r="I93" i="9"/>
  <c r="I105" i="9"/>
  <c r="I106" i="9"/>
  <c r="I117" i="9"/>
  <c r="I118" i="9"/>
  <c r="I129" i="9"/>
  <c r="I130" i="9"/>
  <c r="I134" i="9"/>
  <c r="I141" i="9"/>
  <c r="I142" i="9"/>
  <c r="I143" i="9"/>
  <c r="I153" i="9"/>
  <c r="I154" i="9"/>
  <c r="I155" i="9"/>
  <c r="I166" i="9"/>
  <c r="I167" i="9"/>
  <c r="I168" i="9"/>
  <c r="I178" i="9"/>
  <c r="I179" i="9"/>
  <c r="I180" i="9"/>
  <c r="I190" i="9"/>
  <c r="I191" i="9"/>
  <c r="I192" i="9"/>
  <c r="H2" i="9"/>
  <c r="H3" i="9"/>
  <c r="H4" i="9"/>
  <c r="H5" i="9"/>
  <c r="H6" i="9"/>
  <c r="H7" i="9"/>
  <c r="H8" i="9"/>
  <c r="H9" i="9"/>
  <c r="H10" i="9"/>
  <c r="H11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I225" i="9"/>
  <c r="I196" i="9"/>
  <c r="I197" i="9"/>
  <c r="I198" i="9"/>
  <c r="I199" i="9"/>
  <c r="I201" i="9"/>
  <c r="I202" i="9"/>
  <c r="I203" i="9"/>
  <c r="I204" i="9"/>
  <c r="I205" i="9"/>
  <c r="I206" i="9"/>
  <c r="I208" i="9"/>
  <c r="I209" i="9"/>
  <c r="I210" i="9"/>
  <c r="I211" i="9"/>
  <c r="I213" i="9"/>
  <c r="I214" i="9"/>
  <c r="I215" i="9"/>
  <c r="I216" i="9"/>
  <c r="I217" i="9"/>
  <c r="I218" i="9"/>
  <c r="I220" i="9"/>
  <c r="I221" i="9"/>
  <c r="I222" i="9"/>
  <c r="I223" i="9"/>
  <c r="I224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7" i="9"/>
  <c r="H196" i="9"/>
  <c r="H195" i="9"/>
  <c r="H177" i="7"/>
  <c r="I177" i="7"/>
  <c r="H176" i="7"/>
  <c r="I176" i="7"/>
  <c r="H175" i="7"/>
  <c r="I175" i="7"/>
  <c r="H174" i="7"/>
  <c r="I174" i="7"/>
  <c r="H173" i="7"/>
  <c r="I173" i="7"/>
  <c r="H172" i="7"/>
  <c r="H171" i="7"/>
  <c r="I171" i="7"/>
  <c r="H170" i="7"/>
  <c r="I170" i="7"/>
  <c r="H169" i="7"/>
  <c r="I169" i="7"/>
  <c r="H168" i="7"/>
  <c r="I168" i="7"/>
  <c r="H167" i="7"/>
  <c r="I167" i="7"/>
  <c r="H166" i="7"/>
  <c r="I166" i="7"/>
  <c r="H165" i="7"/>
  <c r="I165" i="7"/>
  <c r="H164" i="7"/>
  <c r="I164" i="7"/>
  <c r="H163" i="7"/>
  <c r="I163" i="7"/>
  <c r="H162" i="7"/>
  <c r="I162" i="7"/>
  <c r="H161" i="7"/>
  <c r="I161" i="7"/>
  <c r="H160" i="7"/>
  <c r="H159" i="7"/>
  <c r="I159" i="7"/>
  <c r="H158" i="7"/>
  <c r="I158" i="7"/>
  <c r="H157" i="7"/>
  <c r="I157" i="7"/>
  <c r="H156" i="7"/>
  <c r="I156" i="7"/>
  <c r="H155" i="7"/>
  <c r="I155" i="7"/>
  <c r="H154" i="7"/>
  <c r="I154" i="7"/>
  <c r="H153" i="7"/>
  <c r="I153" i="7"/>
  <c r="H152" i="7"/>
  <c r="I152" i="7"/>
  <c r="H151" i="7"/>
  <c r="I151" i="7"/>
  <c r="H150" i="7"/>
  <c r="I150" i="7"/>
  <c r="H149" i="7"/>
  <c r="I149" i="7"/>
  <c r="H148" i="7"/>
  <c r="H147" i="7"/>
  <c r="I147" i="7"/>
  <c r="H177" i="6"/>
  <c r="F177" i="6"/>
  <c r="I177" i="6" s="1"/>
  <c r="H176" i="6"/>
  <c r="F176" i="6"/>
  <c r="I176" i="6" s="1"/>
  <c r="H175" i="6"/>
  <c r="F175" i="6"/>
  <c r="I175" i="6" s="1"/>
  <c r="H174" i="6"/>
  <c r="F174" i="6"/>
  <c r="I174" i="6" s="1"/>
  <c r="H173" i="6"/>
  <c r="F173" i="6"/>
  <c r="I173" i="6" s="1"/>
  <c r="H172" i="6"/>
  <c r="F172" i="6"/>
  <c r="I172" i="6" s="1"/>
  <c r="H171" i="6"/>
  <c r="F171" i="6"/>
  <c r="I171" i="6" s="1"/>
  <c r="H170" i="6"/>
  <c r="F170" i="6"/>
  <c r="I170" i="6" s="1"/>
  <c r="H169" i="6"/>
  <c r="F169" i="6"/>
  <c r="I169" i="6" s="1"/>
  <c r="H168" i="6"/>
  <c r="F168" i="6"/>
  <c r="I168" i="6" s="1"/>
  <c r="H167" i="6"/>
  <c r="F167" i="6"/>
  <c r="I167" i="6" s="1"/>
  <c r="H166" i="6"/>
  <c r="F166" i="6"/>
  <c r="I166" i="6" s="1"/>
  <c r="H165" i="6"/>
  <c r="F165" i="6"/>
  <c r="I165" i="6" s="1"/>
  <c r="H164" i="6"/>
  <c r="F164" i="6"/>
  <c r="I164" i="6" s="1"/>
  <c r="H163" i="6"/>
  <c r="F163" i="6"/>
  <c r="I163" i="6" s="1"/>
  <c r="I162" i="6"/>
  <c r="H162" i="6"/>
  <c r="F162" i="6"/>
  <c r="H161" i="6"/>
  <c r="F161" i="6"/>
  <c r="I161" i="6" s="1"/>
  <c r="H160" i="6"/>
  <c r="F160" i="6"/>
  <c r="I160" i="6" s="1"/>
  <c r="I159" i="6"/>
  <c r="H159" i="6"/>
  <c r="F159" i="6"/>
  <c r="H158" i="6"/>
  <c r="F158" i="6"/>
  <c r="I158" i="6" s="1"/>
  <c r="H157" i="6"/>
  <c r="F157" i="6"/>
  <c r="I157" i="6" s="1"/>
  <c r="H156" i="6"/>
  <c r="F156" i="6"/>
  <c r="I156" i="6" s="1"/>
  <c r="H155" i="6"/>
  <c r="F155" i="6"/>
  <c r="I155" i="6" s="1"/>
  <c r="H154" i="6"/>
  <c r="F154" i="6"/>
  <c r="I154" i="6" s="1"/>
  <c r="H153" i="6"/>
  <c r="F153" i="6"/>
  <c r="I153" i="6" s="1"/>
  <c r="H152" i="6"/>
  <c r="F152" i="6"/>
  <c r="I152" i="6" s="1"/>
  <c r="H151" i="6"/>
  <c r="F151" i="6"/>
  <c r="I151" i="6" s="1"/>
  <c r="I150" i="6"/>
  <c r="H150" i="6"/>
  <c r="F150" i="6"/>
  <c r="H149" i="6"/>
  <c r="F149" i="6"/>
  <c r="I149" i="6" s="1"/>
  <c r="H148" i="6"/>
  <c r="F148" i="6"/>
  <c r="I148" i="6" s="1"/>
  <c r="H147" i="6"/>
  <c r="F147" i="6"/>
  <c r="I147" i="6" s="1"/>
  <c r="H120" i="4"/>
  <c r="F121" i="4"/>
  <c r="I121" i="4" s="1"/>
  <c r="F122" i="4"/>
  <c r="I122" i="4" s="1"/>
  <c r="F123" i="4"/>
  <c r="I123" i="4" s="1"/>
  <c r="F124" i="4"/>
  <c r="I124" i="4" s="1"/>
  <c r="F125" i="4"/>
  <c r="F126" i="4"/>
  <c r="F127" i="4"/>
  <c r="I127" i="4" s="1"/>
  <c r="F128" i="4"/>
  <c r="I128" i="4" s="1"/>
  <c r="F129" i="4"/>
  <c r="I129" i="4" s="1"/>
  <c r="F130" i="4"/>
  <c r="I130" i="4" s="1"/>
  <c r="F131" i="4"/>
  <c r="I131" i="4" s="1"/>
  <c r="F132" i="4"/>
  <c r="I132" i="4" s="1"/>
  <c r="F133" i="4"/>
  <c r="I133" i="4" s="1"/>
  <c r="F134" i="4"/>
  <c r="I134" i="4" s="1"/>
  <c r="F135" i="4"/>
  <c r="I135" i="4" s="1"/>
  <c r="F136" i="4"/>
  <c r="I136" i="4" s="1"/>
  <c r="F137" i="4"/>
  <c r="F138" i="4"/>
  <c r="I138" i="4" s="1"/>
  <c r="F139" i="4"/>
  <c r="I139" i="4" s="1"/>
  <c r="F140" i="4"/>
  <c r="I140" i="4" s="1"/>
  <c r="F141" i="4"/>
  <c r="I141" i="4" s="1"/>
  <c r="F142" i="4"/>
  <c r="I142" i="4" s="1"/>
  <c r="F143" i="4"/>
  <c r="I143" i="4" s="1"/>
  <c r="F144" i="4"/>
  <c r="I144" i="4" s="1"/>
  <c r="F145" i="4"/>
  <c r="I145" i="4" s="1"/>
  <c r="F146" i="4"/>
  <c r="I146" i="4" s="1"/>
  <c r="F147" i="4"/>
  <c r="I147" i="4" s="1"/>
  <c r="F148" i="4"/>
  <c r="I148" i="4" s="1"/>
  <c r="F149" i="4"/>
  <c r="F150" i="4"/>
  <c r="I150" i="4" s="1"/>
  <c r="F120" i="4"/>
  <c r="I120" i="4" s="1"/>
  <c r="H150" i="4"/>
  <c r="H149" i="4"/>
  <c r="I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I137" i="4"/>
  <c r="H136" i="4"/>
  <c r="H135" i="4"/>
  <c r="H134" i="4"/>
  <c r="H133" i="4"/>
  <c r="H132" i="4"/>
  <c r="H131" i="4"/>
  <c r="H130" i="4"/>
  <c r="H129" i="4"/>
  <c r="H128" i="4"/>
  <c r="H127" i="4"/>
  <c r="H126" i="4"/>
  <c r="I126" i="4"/>
  <c r="H125" i="4"/>
  <c r="I125" i="4"/>
  <c r="H124" i="4"/>
  <c r="H123" i="4"/>
  <c r="H122" i="4"/>
  <c r="H121" i="4"/>
  <c r="F225" i="5"/>
  <c r="I225" i="5" s="1"/>
  <c r="F226" i="5"/>
  <c r="I226" i="5" s="1"/>
  <c r="F227" i="5"/>
  <c r="I227" i="5" s="1"/>
  <c r="F228" i="5"/>
  <c r="F229" i="5"/>
  <c r="F230" i="5"/>
  <c r="I230" i="5" s="1"/>
  <c r="F231" i="5"/>
  <c r="I231" i="5" s="1"/>
  <c r="F232" i="5"/>
  <c r="I232" i="5" s="1"/>
  <c r="F233" i="5"/>
  <c r="I233" i="5" s="1"/>
  <c r="F234" i="5"/>
  <c r="I234" i="5" s="1"/>
  <c r="F235" i="5"/>
  <c r="I235" i="5" s="1"/>
  <c r="F236" i="5"/>
  <c r="I236" i="5" s="1"/>
  <c r="F237" i="5"/>
  <c r="I237" i="5" s="1"/>
  <c r="F238" i="5"/>
  <c r="I238" i="5" s="1"/>
  <c r="F239" i="5"/>
  <c r="I239" i="5" s="1"/>
  <c r="F240" i="5"/>
  <c r="I240" i="5" s="1"/>
  <c r="F241" i="5"/>
  <c r="I241" i="5" s="1"/>
  <c r="F242" i="5"/>
  <c r="I242" i="5" s="1"/>
  <c r="F243" i="5"/>
  <c r="I243" i="5" s="1"/>
  <c r="F244" i="5"/>
  <c r="I244" i="5" s="1"/>
  <c r="F245" i="5"/>
  <c r="I245" i="5" s="1"/>
  <c r="F246" i="5"/>
  <c r="I246" i="5" s="1"/>
  <c r="F247" i="5"/>
  <c r="I247" i="5" s="1"/>
  <c r="F248" i="5"/>
  <c r="I248" i="5" s="1"/>
  <c r="F249" i="5"/>
  <c r="I249" i="5" s="1"/>
  <c r="F250" i="5"/>
  <c r="I250" i="5" s="1"/>
  <c r="F251" i="5"/>
  <c r="I251" i="5" s="1"/>
  <c r="F252" i="5"/>
  <c r="F253" i="5"/>
  <c r="I253" i="5" s="1"/>
  <c r="F254" i="5"/>
  <c r="I254" i="5" s="1"/>
  <c r="F224" i="5"/>
  <c r="I224" i="5" s="1"/>
  <c r="H254" i="5"/>
  <c r="J254" i="5" s="1"/>
  <c r="H253" i="5"/>
  <c r="J253" i="5" s="1"/>
  <c r="I252" i="5"/>
  <c r="H252" i="5"/>
  <c r="J252" i="5" s="1"/>
  <c r="H251" i="5"/>
  <c r="J251" i="5" s="1"/>
  <c r="H250" i="5"/>
  <c r="J250" i="5" s="1"/>
  <c r="H249" i="5"/>
  <c r="J249" i="5" s="1"/>
  <c r="H248" i="5"/>
  <c r="J248" i="5" s="1"/>
  <c r="H247" i="5"/>
  <c r="J247" i="5" s="1"/>
  <c r="H246" i="5"/>
  <c r="J246" i="5" s="1"/>
  <c r="H245" i="5"/>
  <c r="J245" i="5" s="1"/>
  <c r="H244" i="5"/>
  <c r="H243" i="5"/>
  <c r="J243" i="5" s="1"/>
  <c r="H242" i="5"/>
  <c r="H241" i="5"/>
  <c r="J241" i="5" s="1"/>
  <c r="H240" i="5"/>
  <c r="J240" i="5" s="1"/>
  <c r="H239" i="5"/>
  <c r="J239" i="5" s="1"/>
  <c r="H238" i="5"/>
  <c r="J238" i="5" s="1"/>
  <c r="H237" i="5"/>
  <c r="J237" i="5" s="1"/>
  <c r="H236" i="5"/>
  <c r="J236" i="5" s="1"/>
  <c r="H235" i="5"/>
  <c r="J235" i="5" s="1"/>
  <c r="H234" i="5"/>
  <c r="J234" i="5" s="1"/>
  <c r="H233" i="5"/>
  <c r="J233" i="5" s="1"/>
  <c r="H232" i="5"/>
  <c r="H231" i="5"/>
  <c r="J231" i="5" s="1"/>
  <c r="H230" i="5"/>
  <c r="H229" i="5"/>
  <c r="I229" i="5"/>
  <c r="I228" i="5"/>
  <c r="H228" i="5"/>
  <c r="J228" i="5" s="1"/>
  <c r="H227" i="5"/>
  <c r="J227" i="5" s="1"/>
  <c r="H226" i="5"/>
  <c r="J226" i="5" s="1"/>
  <c r="H225" i="5"/>
  <c r="J225" i="5" s="1"/>
  <c r="H224" i="5"/>
  <c r="I95" i="3"/>
  <c r="I97" i="3"/>
  <c r="I98" i="3"/>
  <c r="J98" i="3" s="1"/>
  <c r="H95" i="3"/>
  <c r="J95" i="3" s="1"/>
  <c r="H96" i="3"/>
  <c r="J96" i="3" s="1"/>
  <c r="H97" i="3"/>
  <c r="J97" i="3" s="1"/>
  <c r="H98" i="3"/>
  <c r="F95" i="3"/>
  <c r="F96" i="3"/>
  <c r="I96" i="3" s="1"/>
  <c r="F97" i="3"/>
  <c r="F98" i="3"/>
  <c r="I87" i="3"/>
  <c r="I90" i="3"/>
  <c r="I91" i="3"/>
  <c r="I92" i="3"/>
  <c r="H87" i="3"/>
  <c r="J87" i="3" s="1"/>
  <c r="H88" i="3"/>
  <c r="J88" i="3" s="1"/>
  <c r="H89" i="3"/>
  <c r="H90" i="3"/>
  <c r="H91" i="3"/>
  <c r="H92" i="3"/>
  <c r="J92" i="3" s="1"/>
  <c r="H93" i="3"/>
  <c r="H94" i="3"/>
  <c r="F69" i="3"/>
  <c r="I69" i="3" s="1"/>
  <c r="F70" i="3"/>
  <c r="I70" i="3" s="1"/>
  <c r="F71" i="3"/>
  <c r="I71" i="3" s="1"/>
  <c r="F72" i="3"/>
  <c r="F73" i="3"/>
  <c r="F74" i="3"/>
  <c r="I74" i="3" s="1"/>
  <c r="F75" i="3"/>
  <c r="I75" i="3" s="1"/>
  <c r="F76" i="3"/>
  <c r="F77" i="3"/>
  <c r="I77" i="3" s="1"/>
  <c r="J77" i="3" s="1"/>
  <c r="F78" i="3"/>
  <c r="I78" i="3" s="1"/>
  <c r="F79" i="3"/>
  <c r="I79" i="3" s="1"/>
  <c r="F80" i="3"/>
  <c r="I80" i="3" s="1"/>
  <c r="F81" i="3"/>
  <c r="F82" i="3"/>
  <c r="I82" i="3" s="1"/>
  <c r="F83" i="3"/>
  <c r="I83" i="3" s="1"/>
  <c r="F84" i="3"/>
  <c r="F85" i="3"/>
  <c r="F86" i="3"/>
  <c r="I86" i="3" s="1"/>
  <c r="J86" i="3" s="1"/>
  <c r="F87" i="3"/>
  <c r="F88" i="3"/>
  <c r="I88" i="3" s="1"/>
  <c r="F89" i="3"/>
  <c r="I89" i="3" s="1"/>
  <c r="J89" i="3" s="1"/>
  <c r="F90" i="3"/>
  <c r="F91" i="3"/>
  <c r="F92" i="3"/>
  <c r="F93" i="3"/>
  <c r="I93" i="3" s="1"/>
  <c r="F94" i="3"/>
  <c r="I94" i="3" s="1"/>
  <c r="F68" i="3"/>
  <c r="H86" i="3"/>
  <c r="H85" i="3"/>
  <c r="J85" i="3" s="1"/>
  <c r="I85" i="3"/>
  <c r="H84" i="3"/>
  <c r="J84" i="3" s="1"/>
  <c r="I84" i="3"/>
  <c r="H83" i="3"/>
  <c r="H82" i="3"/>
  <c r="J82" i="3" s="1"/>
  <c r="H81" i="3"/>
  <c r="J81" i="3" s="1"/>
  <c r="I81" i="3"/>
  <c r="H80" i="3"/>
  <c r="J80" i="3" s="1"/>
  <c r="H79" i="3"/>
  <c r="H78" i="3"/>
  <c r="H77" i="3"/>
  <c r="H76" i="3"/>
  <c r="J76" i="3" s="1"/>
  <c r="I76" i="3"/>
  <c r="H75" i="3"/>
  <c r="J75" i="3" s="1"/>
  <c r="H74" i="3"/>
  <c r="H73" i="3"/>
  <c r="J73" i="3" s="1"/>
  <c r="I73" i="3"/>
  <c r="H72" i="3"/>
  <c r="J72" i="3" s="1"/>
  <c r="I72" i="3"/>
  <c r="H71" i="3"/>
  <c r="J71" i="3" s="1"/>
  <c r="H70" i="3"/>
  <c r="J70" i="3" s="1"/>
  <c r="H69" i="3"/>
  <c r="J69" i="3" s="1"/>
  <c r="I68" i="3"/>
  <c r="H68" i="3"/>
  <c r="J68" i="3" s="1"/>
  <c r="G23" i="2"/>
  <c r="G24" i="2"/>
  <c r="G25" i="2"/>
  <c r="G26" i="2"/>
  <c r="G27" i="2"/>
  <c r="G28" i="2"/>
  <c r="G29" i="2"/>
  <c r="G30" i="2"/>
  <c r="H30" i="2"/>
  <c r="E5" i="2"/>
  <c r="H5" i="2" s="1"/>
  <c r="E6" i="2"/>
  <c r="E7" i="2"/>
  <c r="H7" i="2" s="1"/>
  <c r="E8" i="2"/>
  <c r="E9" i="2"/>
  <c r="E10" i="2"/>
  <c r="H10" i="2" s="1"/>
  <c r="E11" i="2"/>
  <c r="H11" i="2" s="1"/>
  <c r="E12" i="2"/>
  <c r="H12" i="2" s="1"/>
  <c r="E13" i="2"/>
  <c r="H13" i="2" s="1"/>
  <c r="E14" i="2"/>
  <c r="E15" i="2"/>
  <c r="H15" i="2" s="1"/>
  <c r="E16" i="2"/>
  <c r="H16" i="2" s="1"/>
  <c r="E17" i="2"/>
  <c r="H17" i="2" s="1"/>
  <c r="E18" i="2"/>
  <c r="E19" i="2"/>
  <c r="H19" i="2" s="1"/>
  <c r="E20" i="2"/>
  <c r="H20" i="2" s="1"/>
  <c r="E21" i="2"/>
  <c r="E22" i="2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4" i="2"/>
  <c r="H4" i="2" s="1"/>
  <c r="G4" i="2"/>
  <c r="G5" i="2"/>
  <c r="G22" i="2"/>
  <c r="H22" i="2"/>
  <c r="G21" i="2"/>
  <c r="H21" i="2"/>
  <c r="G20" i="2"/>
  <c r="G19" i="2"/>
  <c r="G18" i="2"/>
  <c r="H18" i="2"/>
  <c r="G17" i="2"/>
  <c r="G16" i="2"/>
  <c r="G15" i="2"/>
  <c r="G14" i="2"/>
  <c r="H14" i="2"/>
  <c r="G13" i="2"/>
  <c r="G12" i="2"/>
  <c r="G11" i="2"/>
  <c r="G10" i="2"/>
  <c r="G9" i="2"/>
  <c r="H9" i="2"/>
  <c r="H8" i="2"/>
  <c r="G8" i="2"/>
  <c r="G7" i="2"/>
  <c r="G6" i="2"/>
  <c r="H6" i="2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7" i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I35" i="1"/>
  <c r="F17" i="1"/>
  <c r="I17" i="1" s="1"/>
  <c r="J170" i="8" l="1"/>
  <c r="J403" i="8"/>
  <c r="J242" i="8"/>
  <c r="B201" i="8"/>
  <c r="J226" i="8"/>
  <c r="J214" i="8"/>
  <c r="J208" i="8"/>
  <c r="J202" i="8"/>
  <c r="J10" i="5"/>
  <c r="J224" i="5"/>
  <c r="J244" i="5"/>
  <c r="J229" i="5"/>
  <c r="B4" i="5"/>
  <c r="B224" i="5"/>
  <c r="J232" i="5"/>
  <c r="J230" i="5"/>
  <c r="J242" i="5"/>
  <c r="J83" i="3"/>
  <c r="J74" i="3"/>
  <c r="J94" i="3"/>
  <c r="J93" i="3"/>
  <c r="B4" i="3"/>
  <c r="J23" i="3"/>
  <c r="I37" i="3"/>
  <c r="J37" i="3" s="1"/>
  <c r="J65" i="3"/>
  <c r="J40" i="3"/>
  <c r="J55" i="3"/>
  <c r="J20" i="3"/>
  <c r="J8" i="3"/>
  <c r="J412" i="10"/>
  <c r="J400" i="10"/>
  <c r="J379" i="10"/>
  <c r="J367" i="10"/>
  <c r="J355" i="10"/>
  <c r="J391" i="10"/>
  <c r="J349" i="10"/>
  <c r="J328" i="10"/>
  <c r="J320" i="10"/>
  <c r="J337" i="10"/>
  <c r="J323" i="10"/>
  <c r="J331" i="10"/>
  <c r="J290" i="10"/>
  <c r="J281" i="10"/>
  <c r="J272" i="10"/>
  <c r="I418" i="10"/>
  <c r="J86" i="10"/>
  <c r="J98" i="10"/>
  <c r="J104" i="10"/>
  <c r="J147" i="10"/>
  <c r="J159" i="10"/>
  <c r="J204" i="10"/>
  <c r="J101" i="10"/>
  <c r="J107" i="10"/>
  <c r="J156" i="10"/>
  <c r="J174" i="10"/>
  <c r="J70" i="10"/>
  <c r="J198" i="10"/>
  <c r="J192" i="10"/>
  <c r="J46" i="10"/>
  <c r="J205" i="10"/>
  <c r="J199" i="10"/>
  <c r="J193" i="10"/>
  <c r="J54" i="10"/>
  <c r="J186" i="10"/>
  <c r="J169" i="10"/>
  <c r="J56" i="10"/>
  <c r="J83" i="10"/>
  <c r="J202" i="10"/>
  <c r="J196" i="10"/>
  <c r="J190" i="10"/>
  <c r="J184" i="10"/>
  <c r="J103" i="10"/>
  <c r="J200" i="10"/>
  <c r="J194" i="10"/>
  <c r="J188" i="10"/>
  <c r="J182" i="10"/>
  <c r="J176" i="10"/>
  <c r="J153" i="10"/>
  <c r="J59" i="10"/>
  <c r="J180" i="10"/>
  <c r="J71" i="10"/>
  <c r="J126" i="10"/>
  <c r="J49" i="10"/>
  <c r="J121" i="10"/>
  <c r="J66" i="10"/>
  <c r="J187" i="10"/>
  <c r="J181" i="10"/>
  <c r="J67" i="10"/>
  <c r="I145" i="10"/>
  <c r="J145" i="10" s="1"/>
  <c r="J179" i="10"/>
  <c r="J36" i="10"/>
  <c r="J47" i="10"/>
  <c r="J58" i="10"/>
  <c r="J79" i="10"/>
  <c r="J45" i="10"/>
  <c r="J55" i="10"/>
  <c r="J64" i="10"/>
  <c r="J88" i="10"/>
  <c r="J93" i="10"/>
  <c r="J124" i="10"/>
  <c r="J129" i="10"/>
  <c r="J161" i="10"/>
  <c r="J30" i="10"/>
  <c r="J73" i="10"/>
  <c r="J109" i="10"/>
  <c r="J146" i="10"/>
  <c r="J51" i="10"/>
  <c r="J94" i="10"/>
  <c r="J167" i="10"/>
  <c r="J65" i="10"/>
  <c r="J152" i="10"/>
  <c r="J61" i="10"/>
  <c r="J74" i="10"/>
  <c r="J100" i="10"/>
  <c r="J173" i="10"/>
  <c r="J178" i="10"/>
  <c r="J42" i="10"/>
  <c r="J85" i="10"/>
  <c r="J90" i="10"/>
  <c r="J158" i="10"/>
  <c r="J27" i="10"/>
  <c r="J106" i="10"/>
  <c r="J48" i="10"/>
  <c r="J53" i="10"/>
  <c r="J62" i="10"/>
  <c r="J91" i="10"/>
  <c r="J164" i="10"/>
  <c r="J5" i="10"/>
  <c r="J33" i="10"/>
  <c r="J76" i="10"/>
  <c r="J112" i="10"/>
  <c r="J149" i="10"/>
  <c r="J68" i="10"/>
  <c r="J97" i="10"/>
  <c r="J170" i="10"/>
  <c r="J39" i="10"/>
  <c r="J82" i="10"/>
  <c r="J155" i="10"/>
  <c r="J201" i="10"/>
  <c r="J195" i="10"/>
  <c r="J189" i="10"/>
  <c r="J183" i="10"/>
  <c r="J177" i="10"/>
  <c r="I175" i="10"/>
  <c r="J175" i="10" s="1"/>
  <c r="I195" i="9"/>
  <c r="I42" i="9"/>
  <c r="I407" i="9"/>
  <c r="I347" i="9"/>
  <c r="I438" i="9"/>
  <c r="I165" i="9"/>
  <c r="I257" i="9"/>
  <c r="I285" i="9"/>
  <c r="B226" i="9"/>
  <c r="I14" i="9"/>
  <c r="B316" i="9"/>
  <c r="I377" i="9"/>
  <c r="I10" i="8"/>
  <c r="J315" i="8"/>
  <c r="J309" i="8"/>
  <c r="J303" i="8"/>
  <c r="J361" i="8"/>
  <c r="J172" i="8"/>
  <c r="J442" i="8"/>
  <c r="J436" i="8"/>
  <c r="J377" i="8"/>
  <c r="J371" i="8"/>
  <c r="J297" i="8"/>
  <c r="J255" i="8"/>
  <c r="J249" i="8"/>
  <c r="J374" i="8"/>
  <c r="J350" i="8"/>
  <c r="J341" i="8"/>
  <c r="J335" i="8"/>
  <c r="J329" i="8"/>
  <c r="J323" i="8"/>
  <c r="J234" i="8"/>
  <c r="J408" i="8"/>
  <c r="J262" i="8"/>
  <c r="J250" i="8"/>
  <c r="J362" i="8"/>
  <c r="J265" i="8"/>
  <c r="J259" i="8"/>
  <c r="J387" i="8"/>
  <c r="J382" i="8"/>
  <c r="J406" i="8"/>
  <c r="J274" i="8"/>
  <c r="J269" i="8"/>
  <c r="J258" i="8"/>
  <c r="J366" i="8"/>
  <c r="J360" i="8"/>
  <c r="J343" i="8"/>
  <c r="J337" i="8"/>
  <c r="J331" i="8"/>
  <c r="J325" i="8"/>
  <c r="J439" i="8"/>
  <c r="J433" i="8"/>
  <c r="J427" i="8"/>
  <c r="J365" i="8"/>
  <c r="J359" i="8"/>
  <c r="J254" i="8"/>
  <c r="J231" i="8"/>
  <c r="J225" i="8"/>
  <c r="J219" i="8"/>
  <c r="J207" i="8"/>
  <c r="J347" i="8"/>
  <c r="J253" i="8"/>
  <c r="J443" i="8"/>
  <c r="J437" i="8"/>
  <c r="J431" i="8"/>
  <c r="J425" i="8"/>
  <c r="J419" i="8"/>
  <c r="J357" i="8"/>
  <c r="J351" i="8"/>
  <c r="J244" i="8"/>
  <c r="J227" i="8"/>
  <c r="J221" i="8"/>
  <c r="J215" i="8"/>
  <c r="J209" i="8"/>
  <c r="J203" i="8"/>
  <c r="J409" i="8"/>
  <c r="J372" i="8"/>
  <c r="J367" i="8"/>
  <c r="J346" i="8"/>
  <c r="J260" i="8"/>
  <c r="J220" i="8"/>
  <c r="B382" i="8"/>
  <c r="J237" i="8"/>
  <c r="J264" i="8"/>
  <c r="J213" i="8"/>
  <c r="J407" i="8"/>
  <c r="J396" i="8"/>
  <c r="J391" i="8"/>
  <c r="J344" i="8"/>
  <c r="B321" i="8"/>
  <c r="J247" i="8"/>
  <c r="J424" i="8"/>
  <c r="J418" i="8"/>
  <c r="J412" i="8"/>
  <c r="J380" i="8"/>
  <c r="J320" i="8"/>
  <c r="J268" i="8"/>
  <c r="J263" i="8"/>
  <c r="J252" i="8"/>
  <c r="J441" i="8"/>
  <c r="J411" i="8"/>
  <c r="J395" i="8"/>
  <c r="J358" i="8"/>
  <c r="J353" i="8"/>
  <c r="J246" i="8"/>
  <c r="J368" i="8"/>
  <c r="J363" i="8"/>
  <c r="J352" i="8"/>
  <c r="J342" i="8"/>
  <c r="J336" i="8"/>
  <c r="J330" i="8"/>
  <c r="J324" i="8"/>
  <c r="J267" i="8"/>
  <c r="J245" i="8"/>
  <c r="J240" i="8"/>
  <c r="J50" i="8"/>
  <c r="J49" i="8"/>
  <c r="J383" i="8"/>
  <c r="J270" i="8"/>
  <c r="J404" i="8"/>
  <c r="J398" i="8"/>
  <c r="J338" i="8"/>
  <c r="J332" i="8"/>
  <c r="J326" i="8"/>
  <c r="J314" i="8"/>
  <c r="J308" i="8"/>
  <c r="J302" i="8"/>
  <c r="J296" i="8"/>
  <c r="J290" i="8"/>
  <c r="J285" i="8"/>
  <c r="B260" i="8"/>
  <c r="J239" i="8"/>
  <c r="J402" i="8"/>
  <c r="J397" i="8"/>
  <c r="J392" i="8"/>
  <c r="J356" i="8"/>
  <c r="B352" i="8"/>
  <c r="J319" i="8"/>
  <c r="J313" i="8"/>
  <c r="J307" i="8"/>
  <c r="J301" i="8"/>
  <c r="J295" i="8"/>
  <c r="J289" i="8"/>
  <c r="J284" i="8"/>
  <c r="J279" i="8"/>
  <c r="J243" i="8"/>
  <c r="J238" i="8"/>
  <c r="J233" i="8"/>
  <c r="J228" i="8"/>
  <c r="J222" i="8"/>
  <c r="J216" i="8"/>
  <c r="J210" i="8"/>
  <c r="J204" i="8"/>
  <c r="I48" i="8"/>
  <c r="J48" i="8" s="1"/>
  <c r="J430" i="8"/>
  <c r="J386" i="8"/>
  <c r="J273" i="8"/>
  <c r="J435" i="8"/>
  <c r="J429" i="8"/>
  <c r="J423" i="8"/>
  <c r="J417" i="8"/>
  <c r="J401" i="8"/>
  <c r="J355" i="8"/>
  <c r="J288" i="8"/>
  <c r="B232" i="8"/>
  <c r="J282" i="8"/>
  <c r="J410" i="8"/>
  <c r="J384" i="8"/>
  <c r="J369" i="8"/>
  <c r="J364" i="8"/>
  <c r="J316" i="8"/>
  <c r="J310" i="8"/>
  <c r="J304" i="8"/>
  <c r="J298" i="8"/>
  <c r="J292" i="8"/>
  <c r="J271" i="8"/>
  <c r="J266" i="8"/>
  <c r="J261" i="8"/>
  <c r="J256" i="8"/>
  <c r="J251" i="8"/>
  <c r="J201" i="8"/>
  <c r="J389" i="8"/>
  <c r="J276" i="8"/>
  <c r="J438" i="8"/>
  <c r="J432" i="8"/>
  <c r="J426" i="8"/>
  <c r="J420" i="8"/>
  <c r="J414" i="8"/>
  <c r="J393" i="8"/>
  <c r="J388" i="8"/>
  <c r="J378" i="8"/>
  <c r="J373" i="8"/>
  <c r="J348" i="8"/>
  <c r="J280" i="8"/>
  <c r="J275" i="8"/>
  <c r="J229" i="8"/>
  <c r="J223" i="8"/>
  <c r="J217" i="8"/>
  <c r="J211" i="8"/>
  <c r="J205" i="8"/>
  <c r="J248" i="8"/>
  <c r="J381" i="8"/>
  <c r="J376" i="8"/>
  <c r="J318" i="8"/>
  <c r="J312" i="8"/>
  <c r="J306" i="8"/>
  <c r="J300" i="8"/>
  <c r="J294" i="8"/>
  <c r="J283" i="8"/>
  <c r="J278" i="8"/>
  <c r="J232" i="8"/>
  <c r="J390" i="8"/>
  <c r="J385" i="8"/>
  <c r="J375" i="8"/>
  <c r="J370" i="8"/>
  <c r="J317" i="8"/>
  <c r="J311" i="8"/>
  <c r="J305" i="8"/>
  <c r="J299" i="8"/>
  <c r="J293" i="8"/>
  <c r="J277" i="8"/>
  <c r="J272" i="8"/>
  <c r="J257" i="8"/>
  <c r="J440" i="8"/>
  <c r="J434" i="8"/>
  <c r="J428" i="8"/>
  <c r="J422" i="8"/>
  <c r="J416" i="8"/>
  <c r="J405" i="8"/>
  <c r="J400" i="8"/>
  <c r="J354" i="8"/>
  <c r="J345" i="8"/>
  <c r="J340" i="8"/>
  <c r="J334" i="8"/>
  <c r="J328" i="8"/>
  <c r="J322" i="8"/>
  <c r="J287" i="8"/>
  <c r="J241" i="8"/>
  <c r="J236" i="8"/>
  <c r="J421" i="8"/>
  <c r="J415" i="8"/>
  <c r="J399" i="8"/>
  <c r="J394" i="8"/>
  <c r="J379" i="8"/>
  <c r="J349" i="8"/>
  <c r="J339" i="8"/>
  <c r="J333" i="8"/>
  <c r="J327" i="8"/>
  <c r="J321" i="8"/>
  <c r="J286" i="8"/>
  <c r="J281" i="8"/>
  <c r="J235" i="8"/>
  <c r="J230" i="8"/>
  <c r="J224" i="8"/>
  <c r="J218" i="8"/>
  <c r="J212" i="8"/>
  <c r="J206" i="8"/>
  <c r="I413" i="8"/>
  <c r="J413" i="8" s="1"/>
  <c r="I291" i="8"/>
  <c r="J291" i="8" s="1"/>
  <c r="J152" i="8"/>
  <c r="J146" i="8"/>
  <c r="J162" i="8"/>
  <c r="J155" i="8"/>
  <c r="J141" i="8"/>
  <c r="J164" i="8"/>
  <c r="J150" i="8"/>
  <c r="J149" i="8"/>
  <c r="J143" i="8"/>
  <c r="J194" i="8"/>
  <c r="J182" i="8"/>
  <c r="J168" i="8"/>
  <c r="J199" i="8"/>
  <c r="J193" i="8"/>
  <c r="J187" i="8"/>
  <c r="J181" i="8"/>
  <c r="J175" i="8"/>
  <c r="J161" i="8"/>
  <c r="J197" i="8"/>
  <c r="J191" i="8"/>
  <c r="J185" i="8"/>
  <c r="J179" i="8"/>
  <c r="J165" i="8"/>
  <c r="J144" i="8"/>
  <c r="J196" i="8"/>
  <c r="J190" i="8"/>
  <c r="J184" i="8"/>
  <c r="J178" i="8"/>
  <c r="J200" i="8"/>
  <c r="J188" i="8"/>
  <c r="J176" i="8"/>
  <c r="J167" i="8"/>
  <c r="J159" i="8"/>
  <c r="J153" i="8"/>
  <c r="J158" i="8"/>
  <c r="J147" i="8"/>
  <c r="J156" i="8"/>
  <c r="J148" i="8"/>
  <c r="J166" i="8"/>
  <c r="J169" i="8"/>
  <c r="J198" i="8"/>
  <c r="J186" i="8"/>
  <c r="J174" i="8"/>
  <c r="J142" i="8"/>
  <c r="J189" i="8"/>
  <c r="J177" i="8"/>
  <c r="I173" i="8"/>
  <c r="J173" i="8" s="1"/>
  <c r="J145" i="8"/>
  <c r="J192" i="8"/>
  <c r="J180" i="8"/>
  <c r="J154" i="8"/>
  <c r="J157" i="8"/>
  <c r="J160" i="8"/>
  <c r="J151" i="8"/>
  <c r="J163" i="8"/>
  <c r="J195" i="8"/>
  <c r="J183" i="8"/>
  <c r="I140" i="8"/>
  <c r="J140" i="8" s="1"/>
  <c r="J93" i="8"/>
  <c r="I17" i="8"/>
  <c r="J17" i="8" s="1"/>
  <c r="J12" i="8"/>
  <c r="J97" i="8"/>
  <c r="J102" i="8"/>
  <c r="I45" i="8"/>
  <c r="J45" i="8" s="1"/>
  <c r="I79" i="8"/>
  <c r="J79" i="8" s="1"/>
  <c r="J32" i="8"/>
  <c r="J85" i="8"/>
  <c r="J52" i="8"/>
  <c r="J137" i="8"/>
  <c r="J87" i="8"/>
  <c r="J138" i="8"/>
  <c r="J60" i="3"/>
  <c r="J61" i="3"/>
  <c r="J49" i="3"/>
  <c r="J50" i="3"/>
  <c r="J62" i="3"/>
  <c r="J57" i="3"/>
  <c r="J46" i="3"/>
  <c r="J58" i="3"/>
  <c r="J64" i="3"/>
  <c r="J35" i="3"/>
  <c r="J18" i="3"/>
  <c r="J14" i="3"/>
  <c r="J26" i="3"/>
  <c r="J32" i="3"/>
  <c r="J5" i="3"/>
  <c r="J10" i="3"/>
  <c r="J41" i="3"/>
  <c r="J63" i="3"/>
  <c r="J16" i="3"/>
  <c r="J31" i="3"/>
  <c r="J36" i="3"/>
  <c r="J47" i="3"/>
  <c r="J53" i="3"/>
  <c r="J30" i="3"/>
  <c r="J21" i="3"/>
  <c r="J42" i="3"/>
  <c r="J52" i="3"/>
  <c r="J48" i="3"/>
  <c r="J54" i="3"/>
  <c r="J59" i="3"/>
  <c r="J7" i="3"/>
  <c r="J12" i="3"/>
  <c r="J22" i="3"/>
  <c r="J27" i="3"/>
  <c r="J43" i="3"/>
  <c r="J15" i="3"/>
  <c r="J13" i="3"/>
  <c r="J28" i="3"/>
  <c r="J33" i="3"/>
  <c r="J38" i="3"/>
  <c r="J44" i="3"/>
  <c r="J66" i="3"/>
  <c r="J34" i="3"/>
  <c r="J39" i="3"/>
  <c r="J45" i="3"/>
  <c r="J56" i="3"/>
  <c r="J25" i="3"/>
  <c r="J9" i="3"/>
  <c r="J19" i="3"/>
  <c r="J24" i="3"/>
  <c r="J51" i="3"/>
  <c r="J67" i="3"/>
  <c r="J4" i="3"/>
  <c r="J6" i="3"/>
  <c r="J164" i="5"/>
  <c r="J122" i="5"/>
  <c r="J162" i="5"/>
  <c r="J14" i="5"/>
  <c r="J18" i="5"/>
  <c r="J191" i="5"/>
  <c r="J190" i="5"/>
  <c r="J31" i="5"/>
  <c r="J117" i="5"/>
  <c r="J69" i="5"/>
  <c r="J19" i="5"/>
  <c r="J64" i="5"/>
  <c r="J169" i="5"/>
  <c r="J174" i="5"/>
  <c r="I12" i="5"/>
  <c r="J12" i="5" s="1"/>
  <c r="J173" i="5"/>
  <c r="I133" i="5"/>
  <c r="J133" i="5" s="1"/>
  <c r="J48" i="5"/>
  <c r="J120" i="5"/>
  <c r="J130" i="5"/>
  <c r="J119" i="5"/>
  <c r="J114" i="5"/>
  <c r="J108" i="5"/>
  <c r="J184" i="5"/>
  <c r="J113" i="5"/>
  <c r="J70" i="5"/>
  <c r="J46" i="5"/>
  <c r="J204" i="5"/>
  <c r="J220" i="5"/>
  <c r="J214" i="5"/>
  <c r="J186" i="5"/>
  <c r="J95" i="5"/>
  <c r="J83" i="5"/>
  <c r="J78" i="5"/>
  <c r="J61" i="5"/>
  <c r="J179" i="5"/>
  <c r="J168" i="5"/>
  <c r="J105" i="5"/>
  <c r="J55" i="5"/>
  <c r="J49" i="5"/>
  <c r="J28" i="5"/>
  <c r="J178" i="5"/>
  <c r="J104" i="5"/>
  <c r="J109" i="5"/>
  <c r="J17" i="5"/>
  <c r="J171" i="5"/>
  <c r="J188" i="5"/>
  <c r="J156" i="5"/>
  <c r="I102" i="5"/>
  <c r="J102" i="5" s="1"/>
  <c r="J203" i="5"/>
  <c r="J124" i="5"/>
  <c r="J16" i="5"/>
  <c r="J180" i="5"/>
  <c r="J159" i="5"/>
  <c r="J129" i="5"/>
  <c r="J80" i="5"/>
  <c r="J75" i="5"/>
  <c r="J39" i="5"/>
  <c r="J34" i="5"/>
  <c r="J25" i="5"/>
  <c r="J189" i="5"/>
  <c r="J107" i="5"/>
  <c r="J167" i="5"/>
  <c r="J116" i="5"/>
  <c r="J111" i="5"/>
  <c r="J62" i="5"/>
  <c r="J13" i="5"/>
  <c r="J177" i="5"/>
  <c r="J126" i="5"/>
  <c r="J56" i="5"/>
  <c r="J125" i="5"/>
  <c r="J27" i="5"/>
  <c r="J176" i="5"/>
  <c r="J115" i="5"/>
  <c r="J110" i="5"/>
  <c r="J181" i="5"/>
  <c r="J150" i="5"/>
  <c r="J52" i="5"/>
  <c r="J213" i="5"/>
  <c r="J208" i="5"/>
  <c r="J197" i="5"/>
  <c r="J153" i="5"/>
  <c r="J138" i="5"/>
  <c r="J38" i="5"/>
  <c r="J202" i="5"/>
  <c r="J123" i="5"/>
  <c r="J118" i="5"/>
  <c r="J33" i="5"/>
  <c r="J196" i="5"/>
  <c r="J103" i="5"/>
  <c r="J87" i="5"/>
  <c r="J76" i="5"/>
  <c r="J15" i="5"/>
  <c r="J127" i="5"/>
  <c r="J97" i="5"/>
  <c r="J92" i="5"/>
  <c r="J24" i="5"/>
  <c r="J185" i="5"/>
  <c r="J141" i="5"/>
  <c r="J112" i="5"/>
  <c r="J86" i="5"/>
  <c r="J59" i="5"/>
  <c r="J50" i="5"/>
  <c r="J36" i="5"/>
  <c r="J205" i="5"/>
  <c r="J121" i="5"/>
  <c r="J96" i="5"/>
  <c r="J40" i="5"/>
  <c r="J210" i="5"/>
  <c r="J199" i="5"/>
  <c r="J140" i="5"/>
  <c r="J135" i="5"/>
  <c r="J101" i="5"/>
  <c r="J90" i="5"/>
  <c r="J63" i="5"/>
  <c r="J58" i="5"/>
  <c r="J22" i="5"/>
  <c r="J163" i="5"/>
  <c r="J88" i="5"/>
  <c r="J198" i="5"/>
  <c r="J144" i="5"/>
  <c r="I43" i="5"/>
  <c r="J43" i="5" s="1"/>
  <c r="J219" i="5"/>
  <c r="J187" i="5"/>
  <c r="J182" i="5"/>
  <c r="J172" i="5"/>
  <c r="J67" i="5"/>
  <c r="J30" i="5"/>
  <c r="J147" i="5"/>
  <c r="J132" i="5"/>
  <c r="J37" i="5"/>
  <c r="J165" i="5"/>
  <c r="J183" i="5"/>
  <c r="J192" i="5"/>
  <c r="J146" i="5"/>
  <c r="J207" i="5"/>
  <c r="J161" i="5"/>
  <c r="J143" i="5"/>
  <c r="J53" i="5"/>
  <c r="J222" i="5"/>
  <c r="J217" i="5"/>
  <c r="J212" i="5"/>
  <c r="J157" i="5"/>
  <c r="J139" i="5"/>
  <c r="J85" i="5"/>
  <c r="J65" i="5"/>
  <c r="J57" i="5"/>
  <c r="J44" i="5"/>
  <c r="J26" i="5"/>
  <c r="J201" i="5"/>
  <c r="J100" i="5"/>
  <c r="J216" i="5"/>
  <c r="J211" i="5"/>
  <c r="J206" i="5"/>
  <c r="J160" i="5"/>
  <c r="J142" i="5"/>
  <c r="J131" i="5"/>
  <c r="J79" i="5"/>
  <c r="J74" i="5"/>
  <c r="J29" i="5"/>
  <c r="J221" i="5"/>
  <c r="J195" i="5"/>
  <c r="J149" i="5"/>
  <c r="J94" i="5"/>
  <c r="J89" i="5"/>
  <c r="J84" i="5"/>
  <c r="J60" i="5"/>
  <c r="J200" i="5"/>
  <c r="J145" i="5"/>
  <c r="J99" i="5"/>
  <c r="J73" i="5"/>
  <c r="J68" i="5"/>
  <c r="J47" i="5"/>
  <c r="J32" i="5"/>
  <c r="J21" i="5"/>
  <c r="J215" i="5"/>
  <c r="J152" i="5"/>
  <c r="J194" i="5"/>
  <c r="J148" i="5"/>
  <c r="J98" i="5"/>
  <c r="J93" i="5"/>
  <c r="J51" i="5"/>
  <c r="J35" i="5"/>
  <c r="J209" i="5"/>
  <c r="J175" i="5"/>
  <c r="J155" i="5"/>
  <c r="J137" i="5"/>
  <c r="J82" i="5"/>
  <c r="J77" i="5"/>
  <c r="J72" i="5"/>
  <c r="J42" i="5"/>
  <c r="J193" i="5"/>
  <c r="J151" i="5"/>
  <c r="J20" i="5"/>
  <c r="J170" i="5"/>
  <c r="J158" i="5"/>
  <c r="J106" i="5"/>
  <c r="J71" i="5"/>
  <c r="J54" i="5"/>
  <c r="J223" i="5"/>
  <c r="J218" i="5"/>
  <c r="J154" i="5"/>
  <c r="J136" i="5"/>
  <c r="J128" i="5"/>
  <c r="J91" i="5"/>
  <c r="J81" i="5"/>
  <c r="J41" i="5"/>
  <c r="J23" i="5"/>
  <c r="J134" i="5"/>
  <c r="J166" i="5"/>
  <c r="J66" i="5"/>
  <c r="J45" i="5"/>
  <c r="J93" i="4"/>
  <c r="J62" i="4"/>
  <c r="J40" i="4"/>
  <c r="J41" i="4"/>
  <c r="J100" i="4"/>
  <c r="J101" i="4"/>
  <c r="J34" i="4"/>
  <c r="J92" i="4"/>
  <c r="J103" i="4"/>
  <c r="J35" i="4"/>
  <c r="J46" i="4"/>
  <c r="J14" i="4"/>
  <c r="J89" i="4"/>
  <c r="J10" i="4"/>
  <c r="J68" i="4"/>
  <c r="J74" i="4"/>
  <c r="J80" i="4"/>
  <c r="J86" i="4"/>
  <c r="J91" i="4"/>
  <c r="J99" i="4"/>
  <c r="J104" i="4"/>
  <c r="J26" i="4"/>
  <c r="J22" i="4"/>
  <c r="J115" i="4"/>
  <c r="J33" i="4"/>
  <c r="J96" i="4"/>
  <c r="J29" i="4"/>
  <c r="J112" i="4"/>
  <c r="J36" i="4"/>
  <c r="J113" i="4"/>
  <c r="J9" i="4"/>
  <c r="J24" i="4"/>
  <c r="J27" i="4"/>
  <c r="J94" i="4"/>
  <c r="J105" i="4"/>
  <c r="J61" i="4"/>
  <c r="J67" i="4"/>
  <c r="J73" i="4"/>
  <c r="J79" i="4"/>
  <c r="J85" i="4"/>
  <c r="J110" i="4"/>
  <c r="J111" i="4"/>
  <c r="J106" i="4"/>
  <c r="J15" i="4"/>
  <c r="J108" i="4"/>
  <c r="J12" i="4"/>
  <c r="J21" i="4"/>
  <c r="J59" i="4"/>
  <c r="J65" i="4"/>
  <c r="J71" i="4"/>
  <c r="J77" i="4"/>
  <c r="J83" i="4"/>
  <c r="J98" i="4"/>
  <c r="J95" i="4"/>
  <c r="J107" i="4"/>
  <c r="J6" i="4"/>
  <c r="J18" i="4"/>
  <c r="J57" i="4"/>
  <c r="J42" i="4"/>
  <c r="J7" i="4"/>
  <c r="J11" i="4"/>
  <c r="J19" i="4"/>
  <c r="J23" i="4"/>
  <c r="J32" i="4"/>
  <c r="J37" i="4"/>
  <c r="J63" i="4"/>
  <c r="J69" i="4"/>
  <c r="J75" i="4"/>
  <c r="J81" i="4"/>
  <c r="J87" i="4"/>
  <c r="J48" i="4"/>
  <c r="J64" i="4"/>
  <c r="J70" i="4"/>
  <c r="J76" i="4"/>
  <c r="J82" i="4"/>
  <c r="J88" i="4"/>
  <c r="J116" i="4"/>
  <c r="J8" i="4"/>
  <c r="J16" i="4"/>
  <c r="J20" i="4"/>
  <c r="J28" i="4"/>
  <c r="J54" i="4"/>
  <c r="J39" i="4"/>
  <c r="J5" i="4"/>
  <c r="J13" i="4"/>
  <c r="J17" i="4"/>
  <c r="J25" i="4"/>
  <c r="J45" i="4"/>
  <c r="J97" i="4"/>
  <c r="J109" i="4"/>
  <c r="J30" i="4"/>
  <c r="J51" i="4"/>
  <c r="J90" i="4"/>
  <c r="J102" i="4"/>
  <c r="J114" i="4"/>
  <c r="J31" i="4"/>
  <c r="J47" i="4"/>
  <c r="J52" i="4"/>
  <c r="J53" i="4"/>
  <c r="J58" i="4"/>
  <c r="J38" i="4"/>
  <c r="J43" i="4"/>
  <c r="J44" i="4"/>
  <c r="J49" i="4"/>
  <c r="J117" i="4"/>
  <c r="J50" i="4"/>
  <c r="J55" i="4"/>
  <c r="J60" i="4"/>
  <c r="J66" i="4"/>
  <c r="J72" i="4"/>
  <c r="J78" i="4"/>
  <c r="J84" i="4"/>
  <c r="J118" i="4"/>
  <c r="J56" i="4"/>
  <c r="J119" i="4"/>
  <c r="J94" i="6"/>
  <c r="J103" i="6"/>
  <c r="J112" i="6"/>
  <c r="J91" i="6"/>
  <c r="J100" i="6"/>
  <c r="J109" i="6"/>
  <c r="J92" i="6"/>
  <c r="J101" i="6"/>
  <c r="J110" i="6"/>
  <c r="J61" i="6"/>
  <c r="J70" i="6"/>
  <c r="J79" i="6"/>
  <c r="J27" i="6"/>
  <c r="J33" i="6"/>
  <c r="J54" i="6"/>
  <c r="J39" i="6"/>
  <c r="J45" i="6"/>
  <c r="J30" i="6"/>
  <c r="J51" i="6"/>
  <c r="J36" i="6"/>
  <c r="J53" i="6"/>
  <c r="J62" i="6"/>
  <c r="J135" i="6"/>
  <c r="J7" i="6"/>
  <c r="J19" i="6"/>
  <c r="J38" i="6"/>
  <c r="J43" i="6"/>
  <c r="J71" i="6"/>
  <c r="J80" i="6"/>
  <c r="J123" i="6"/>
  <c r="J28" i="6"/>
  <c r="J4" i="6"/>
  <c r="J16" i="6"/>
  <c r="J29" i="6"/>
  <c r="J34" i="6"/>
  <c r="J59" i="6"/>
  <c r="J68" i="6"/>
  <c r="J77" i="6"/>
  <c r="J35" i="6"/>
  <c r="J40" i="6"/>
  <c r="J117" i="6"/>
  <c r="J129" i="6"/>
  <c r="J141" i="6"/>
  <c r="J13" i="6"/>
  <c r="J26" i="6"/>
  <c r="J31" i="6"/>
  <c r="J126" i="6"/>
  <c r="J138" i="6"/>
  <c r="J10" i="6"/>
  <c r="J22" i="6"/>
  <c r="J47" i="6"/>
  <c r="J52" i="6"/>
  <c r="J48" i="7"/>
  <c r="J40" i="7"/>
  <c r="J75" i="7"/>
  <c r="J76" i="7"/>
  <c r="J56" i="7"/>
  <c r="J59" i="7"/>
  <c r="J100" i="7"/>
  <c r="J106" i="7"/>
  <c r="J7" i="7"/>
  <c r="J136" i="7"/>
  <c r="J95" i="7"/>
  <c r="J101" i="7"/>
  <c r="J8" i="7"/>
  <c r="J38" i="7"/>
  <c r="J61" i="7"/>
  <c r="J120" i="7"/>
  <c r="J17" i="7"/>
  <c r="J23" i="7"/>
  <c r="J46" i="7"/>
  <c r="J52" i="7"/>
  <c r="J28" i="7"/>
  <c r="J90" i="7"/>
  <c r="J118" i="7"/>
  <c r="J141" i="7"/>
  <c r="J64" i="7"/>
  <c r="J131" i="7"/>
  <c r="J24" i="7"/>
  <c r="J30" i="7"/>
  <c r="J36" i="7"/>
  <c r="J41" i="7"/>
  <c r="J80" i="7"/>
  <c r="J103" i="7"/>
  <c r="J13" i="7"/>
  <c r="J98" i="7"/>
  <c r="J71" i="7"/>
  <c r="J121" i="7"/>
  <c r="J49" i="7"/>
  <c r="J139" i="7"/>
  <c r="J32" i="7"/>
  <c r="J67" i="7"/>
  <c r="J10" i="7"/>
  <c r="J39" i="7"/>
  <c r="J45" i="7"/>
  <c r="J62" i="7"/>
  <c r="J123" i="7"/>
  <c r="J18" i="7"/>
  <c r="J111" i="7"/>
  <c r="J47" i="7"/>
  <c r="J96" i="7"/>
  <c r="J116" i="7"/>
  <c r="J142" i="7"/>
  <c r="J4" i="7"/>
  <c r="J9" i="7"/>
  <c r="J14" i="7"/>
  <c r="J19" i="7"/>
  <c r="J53" i="7"/>
  <c r="J68" i="7"/>
  <c r="J77" i="7"/>
  <c r="J102" i="7"/>
  <c r="J122" i="7"/>
  <c r="J87" i="7"/>
  <c r="J128" i="7"/>
  <c r="J5" i="7"/>
  <c r="J15" i="7"/>
  <c r="J54" i="7"/>
  <c r="J108" i="7"/>
  <c r="J26" i="7"/>
  <c r="J93" i="7"/>
  <c r="J134" i="7"/>
  <c r="J69" i="7"/>
  <c r="J74" i="7"/>
  <c r="J114" i="7"/>
  <c r="J6" i="7"/>
  <c r="J50" i="7"/>
  <c r="J99" i="7"/>
  <c r="J119" i="7"/>
  <c r="J12" i="7"/>
  <c r="J34" i="7"/>
  <c r="J105" i="7"/>
  <c r="J57" i="7"/>
  <c r="J137" i="7"/>
  <c r="J72" i="7"/>
  <c r="J81" i="7"/>
  <c r="J63" i="7"/>
  <c r="J143" i="7"/>
  <c r="J27" i="7"/>
  <c r="J78" i="7"/>
  <c r="J60" i="7"/>
  <c r="J140" i="7"/>
  <c r="J51" i="7"/>
  <c r="J84" i="7"/>
  <c r="J29" i="7"/>
  <c r="J35" i="7"/>
  <c r="J85" i="7"/>
  <c r="J126" i="7"/>
  <c r="J86" i="7"/>
  <c r="J91" i="7"/>
  <c r="J127" i="7"/>
  <c r="J132" i="7"/>
  <c r="J107" i="7"/>
  <c r="J112" i="7"/>
  <c r="J25" i="7"/>
  <c r="J31" i="7"/>
  <c r="J37" i="7"/>
  <c r="J58" i="7"/>
  <c r="J92" i="7"/>
  <c r="J97" i="7"/>
  <c r="J117" i="7"/>
  <c r="J133" i="7"/>
  <c r="J138" i="7"/>
  <c r="J20" i="7"/>
  <c r="J43" i="7"/>
  <c r="J73" i="7"/>
  <c r="J82" i="7"/>
  <c r="J113" i="7"/>
  <c r="J144" i="7"/>
  <c r="J21" i="7"/>
  <c r="J44" i="7"/>
  <c r="J83" i="7"/>
  <c r="J88" i="7"/>
  <c r="J129" i="7"/>
  <c r="J11" i="7"/>
  <c r="J16" i="7"/>
  <c r="J65" i="7"/>
  <c r="J104" i="7"/>
  <c r="J109" i="7"/>
  <c r="J124" i="7"/>
  <c r="J145" i="7"/>
  <c r="J22" i="7"/>
  <c r="J55" i="7"/>
  <c r="J70" i="7"/>
  <c r="J79" i="7"/>
  <c r="J89" i="7"/>
  <c r="J94" i="7"/>
  <c r="J130" i="7"/>
  <c r="J135" i="7"/>
  <c r="J110" i="7"/>
  <c r="J115" i="7"/>
  <c r="J125" i="7"/>
  <c r="J146" i="7"/>
  <c r="J127" i="8"/>
  <c r="J115" i="8"/>
  <c r="J136" i="8"/>
  <c r="J91" i="8"/>
  <c r="J84" i="8"/>
  <c r="J29" i="8"/>
  <c r="J114" i="8"/>
  <c r="J131" i="8"/>
  <c r="J89" i="8"/>
  <c r="J98" i="8"/>
  <c r="J54" i="8"/>
  <c r="J46" i="8"/>
  <c r="J57" i="8"/>
  <c r="J27" i="8"/>
  <c r="J16" i="8"/>
  <c r="J11" i="8"/>
  <c r="J26" i="8"/>
  <c r="J38" i="8"/>
  <c r="J69" i="8"/>
  <c r="J75" i="8"/>
  <c r="J96" i="8"/>
  <c r="J108" i="8"/>
  <c r="J23" i="8"/>
  <c r="J44" i="8"/>
  <c r="J88" i="8"/>
  <c r="J15" i="8"/>
  <c r="J35" i="8"/>
  <c r="J41" i="8"/>
  <c r="J66" i="8"/>
  <c r="J72" i="8"/>
  <c r="J78" i="8"/>
  <c r="J94" i="8"/>
  <c r="J100" i="8"/>
  <c r="J105" i="8"/>
  <c r="J20" i="8"/>
  <c r="J106" i="8"/>
  <c r="J109" i="8"/>
  <c r="J99" i="8"/>
  <c r="J121" i="8"/>
  <c r="J90" i="8"/>
  <c r="J112" i="8"/>
  <c r="J118" i="8"/>
  <c r="J124" i="8"/>
  <c r="J65" i="8"/>
  <c r="J103" i="8"/>
  <c r="J120" i="8"/>
  <c r="J133" i="8"/>
  <c r="J139" i="8"/>
  <c r="J47" i="8"/>
  <c r="J25" i="8"/>
  <c r="J34" i="8"/>
  <c r="J43" i="8"/>
  <c r="J71" i="8"/>
  <c r="J81" i="8"/>
  <c r="J56" i="8"/>
  <c r="J61" i="8"/>
  <c r="J86" i="8"/>
  <c r="J95" i="8"/>
  <c r="J104" i="8"/>
  <c r="J117" i="8"/>
  <c r="J129" i="8"/>
  <c r="J134" i="8"/>
  <c r="J77" i="8"/>
  <c r="J62" i="8"/>
  <c r="J130" i="8"/>
  <c r="J14" i="8"/>
  <c r="J22" i="8"/>
  <c r="J31" i="8"/>
  <c r="J40" i="8"/>
  <c r="J126" i="8"/>
  <c r="J68" i="8"/>
  <c r="J18" i="8"/>
  <c r="J36" i="8"/>
  <c r="J53" i="8"/>
  <c r="J74" i="8"/>
  <c r="J111" i="8"/>
  <c r="J123" i="8"/>
  <c r="J19" i="8"/>
  <c r="J28" i="8"/>
  <c r="J37" i="8"/>
  <c r="J59" i="8"/>
  <c r="J132" i="8"/>
  <c r="J24" i="8"/>
  <c r="J33" i="8"/>
  <c r="J42" i="8"/>
  <c r="J80" i="8"/>
  <c r="J55" i="8"/>
  <c r="J60" i="8"/>
  <c r="J116" i="8"/>
  <c r="J128" i="8"/>
  <c r="J76" i="8"/>
  <c r="J13" i="8"/>
  <c r="J21" i="8"/>
  <c r="J30" i="8"/>
  <c r="J39" i="8"/>
  <c r="J51" i="8"/>
  <c r="J113" i="8"/>
  <c r="J125" i="8"/>
  <c r="J67" i="8"/>
  <c r="J82" i="8"/>
  <c r="J135" i="8"/>
  <c r="J73" i="8"/>
  <c r="J83" i="8"/>
  <c r="J92" i="8"/>
  <c r="J101" i="8"/>
  <c r="J122" i="8"/>
  <c r="J58" i="8"/>
  <c r="J63" i="8"/>
  <c r="J10" i="8"/>
  <c r="J70" i="8"/>
  <c r="J64" i="8"/>
  <c r="J107" i="8"/>
  <c r="J119" i="8"/>
  <c r="I110" i="8"/>
  <c r="J110" i="8" s="1"/>
  <c r="J163" i="10"/>
  <c r="J168" i="10"/>
  <c r="J154" i="10"/>
  <c r="J150" i="10"/>
  <c r="J166" i="10"/>
  <c r="J171" i="10"/>
  <c r="J172" i="10"/>
  <c r="J131" i="10"/>
  <c r="J140" i="10"/>
  <c r="J92" i="10"/>
  <c r="J113" i="10"/>
  <c r="J110" i="10"/>
  <c r="J38" i="10"/>
  <c r="J52" i="10"/>
  <c r="J19" i="10"/>
  <c r="J116" i="10"/>
  <c r="J4" i="10"/>
  <c r="J137" i="10"/>
  <c r="J122" i="10"/>
  <c r="J10" i="10"/>
  <c r="J143" i="10"/>
  <c r="J128" i="10"/>
  <c r="J16" i="10"/>
  <c r="J44" i="10"/>
  <c r="J160" i="10"/>
  <c r="J165" i="10"/>
  <c r="J134" i="10"/>
  <c r="J50" i="10"/>
  <c r="J119" i="10"/>
  <c r="J7" i="10"/>
  <c r="J89" i="10"/>
  <c r="J151" i="10"/>
  <c r="J125" i="10"/>
  <c r="J13" i="10"/>
  <c r="J41" i="10"/>
  <c r="J95" i="10"/>
  <c r="J157" i="10"/>
  <c r="J162" i="10"/>
  <c r="J9" i="10"/>
  <c r="J14" i="10"/>
  <c r="J26" i="10"/>
  <c r="J31" i="10"/>
  <c r="J60" i="10"/>
  <c r="J72" i="10"/>
  <c r="J81" i="10"/>
  <c r="J111" i="10"/>
  <c r="J142" i="10"/>
  <c r="J96" i="10"/>
  <c r="J127" i="10"/>
  <c r="J132" i="10"/>
  <c r="J15" i="10"/>
  <c r="J20" i="10"/>
  <c r="J32" i="10"/>
  <c r="J37" i="10"/>
  <c r="J77" i="10"/>
  <c r="J117" i="10"/>
  <c r="J148" i="10"/>
  <c r="J57" i="10"/>
  <c r="J69" i="10"/>
  <c r="J102" i="10"/>
  <c r="J133" i="10"/>
  <c r="J138" i="10"/>
  <c r="J21" i="10"/>
  <c r="J43" i="10"/>
  <c r="J78" i="10"/>
  <c r="J87" i="10"/>
  <c r="J118" i="10"/>
  <c r="J123" i="10"/>
  <c r="J6" i="10"/>
  <c r="J11" i="10"/>
  <c r="J28" i="10"/>
  <c r="J108" i="10"/>
  <c r="J139" i="10"/>
  <c r="J144" i="10"/>
  <c r="J12" i="10"/>
  <c r="J17" i="10"/>
  <c r="J29" i="10"/>
  <c r="J34" i="10"/>
  <c r="J114" i="10"/>
  <c r="J75" i="10"/>
  <c r="J99" i="10"/>
  <c r="J130" i="10"/>
  <c r="J135" i="10"/>
  <c r="J18" i="10"/>
  <c r="J35" i="10"/>
  <c r="J40" i="10"/>
  <c r="J63" i="10"/>
  <c r="J84" i="10"/>
  <c r="J115" i="10"/>
  <c r="J120" i="10"/>
  <c r="J3" i="10"/>
  <c r="J8" i="10"/>
  <c r="J22" i="10"/>
  <c r="J80" i="10"/>
  <c r="J105" i="10"/>
  <c r="J136" i="10"/>
  <c r="J141" i="10"/>
  <c r="J476" i="8" l="1"/>
  <c r="J360" i="5"/>
</calcChain>
</file>

<file path=xl/sharedStrings.xml><?xml version="1.0" encoding="utf-8"?>
<sst xmlns="http://schemas.openxmlformats.org/spreadsheetml/2006/main" count="2728" uniqueCount="531">
  <si>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</si>
  <si>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</si>
  <si>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</si>
  <si>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</si>
  <si>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</si>
  <si>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</si>
  <si>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</si>
  <si>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</si>
  <si>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</si>
  <si>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</si>
  <si>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</si>
  <si>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</si>
  <si>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</si>
  <si>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</si>
  <si>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</si>
  <si>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</si>
  <si>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</si>
  <si>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</si>
  <si>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</si>
  <si>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date</t>
  </si>
  <si>
    <t>Yf (kWh/kWp)</t>
  </si>
  <si>
    <t>Yr (kWh/kWp)</t>
  </si>
  <si>
    <t>PR(%)</t>
  </si>
  <si>
    <t>Hi (kW/m2)</t>
  </si>
  <si>
    <t>Po(kWp)</t>
  </si>
  <si>
    <t xml:space="preserve"> Egrid (kWh)</t>
  </si>
  <si>
    <t>Gstd (kW/m2)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</si>
  <si>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</si>
  <si>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</si>
  <si>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</si>
  <si>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</si>
  <si>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</si>
  <si>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</si>
  <si>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</si>
  <si>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</si>
  <si>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month</t>
  </si>
  <si>
    <t>2025-08-01</t>
  </si>
  <si>
    <t>2025-08-02</t>
  </si>
  <si>
    <t>2025-08-03</t>
  </si>
  <si>
    <t>2025-08-04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</si>
  <si>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</si>
  <si>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</si>
  <si>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</si>
  <si>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</si>
  <si>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</si>
  <si>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</si>
  <si>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</si>
  <si>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</si>
  <si>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</si>
  <si>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</si>
  <si>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</si>
  <si>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</si>
  <si>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</si>
  <si>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</si>
  <si>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</si>
  <si>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</si>
  <si>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</si>
  <si>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</si>
  <si>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</si>
  <si>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</si>
  <si>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</si>
  <si>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</si>
  <si>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</si>
  <si>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</si>
  <si>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</si>
  <si>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</si>
  <si>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</si>
  <si>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</si>
  <si>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</si>
  <si>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</si>
  <si>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</si>
  <si>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</si>
  <si>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</si>
  <si>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</si>
  <si>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</si>
  <si>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</si>
  <si>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</si>
  <si>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</si>
  <si>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</si>
  <si>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</si>
  <si>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</si>
  <si>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</si>
  <si>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</si>
  <si>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</si>
  <si>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</si>
  <si>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</si>
  <si>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</si>
  <si>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</si>
  <si>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</si>
  <si>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</si>
  <si>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</si>
  <si>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</si>
  <si>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</si>
  <si>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</si>
  <si>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</si>
  <si>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</si>
  <si>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</si>
  <si>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</si>
  <si>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</si>
  <si>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</si>
  <si>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</si>
  <si>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</si>
  <si>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</si>
  <si>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</si>
  <si>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</si>
  <si>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</si>
  <si>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</si>
  <si>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</si>
  <si>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</si>
  <si>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</si>
  <si>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</si>
  <si>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</si>
  <si>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</si>
  <si>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</si>
  <si>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</si>
  <si>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</si>
  <si>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</si>
  <si>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</si>
  <si>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</si>
  <si>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</si>
  <si>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</si>
  <si>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</si>
  <si>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</si>
  <si>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</si>
  <si>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</si>
  <si>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</si>
  <si>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</si>
  <si>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</si>
  <si>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</si>
  <si>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</si>
  <si>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</si>
  <si>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</si>
  <si>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</si>
  <si>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</si>
  <si>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</si>
  <si>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</si>
  <si>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</si>
  <si>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</si>
  <si>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</si>
  <si>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</si>
  <si>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</si>
  <si>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</si>
  <si>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</si>
  <si>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</si>
  <si>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</si>
  <si>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</si>
  <si>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</si>
  <si>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</si>
  <si>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</si>
  <si>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</si>
  <si>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</si>
  <si>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</si>
  <si>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</si>
  <si>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</si>
  <si>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</si>
  <si>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</si>
  <si>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</si>
  <si>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</si>
  <si>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</si>
  <si>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</si>
  <si>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</si>
  <si>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</si>
  <si>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</si>
  <si>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</si>
  <si>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</si>
  <si>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</si>
  <si>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</si>
  <si>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</si>
  <si>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</si>
  <si>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</si>
  <si>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</si>
  <si>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</si>
  <si>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</si>
  <si>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</si>
  <si>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</si>
  <si>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</si>
  <si>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</si>
  <si>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</si>
  <si>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</si>
  <si>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</si>
  <si>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</si>
  <si>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</si>
  <si>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</si>
  <si>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</si>
  <si>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</si>
  <si>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</si>
  <si>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</si>
  <si>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</si>
  <si>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</si>
  <si>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</si>
  <si>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</si>
  <si>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</si>
  <si>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</si>
  <si>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</si>
  <si>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</si>
  <si>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</si>
  <si>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</si>
  <si>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</si>
  <si>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</si>
  <si>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</si>
  <si>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</si>
  <si>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</si>
  <si>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</si>
  <si>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</si>
  <si>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</si>
  <si>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</si>
  <si>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</si>
  <si>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</si>
  <si>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</si>
  <si>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</si>
  <si>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</si>
  <si>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</si>
  <si>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</si>
  <si>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</si>
  <si>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</si>
  <si>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</si>
  <si>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</si>
  <si>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</si>
  <si>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</si>
  <si>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</si>
  <si>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</si>
  <si>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</si>
  <si>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</si>
  <si>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</si>
  <si>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</si>
  <si>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</si>
  <si>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</si>
  <si>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</si>
  <si>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</si>
  <si>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</si>
  <si>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</si>
  <si>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</si>
  <si>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</si>
  <si>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</si>
  <si>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</si>
  <si>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</si>
  <si>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</si>
  <si>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</si>
  <si>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</si>
  <si>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</si>
  <si>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</si>
  <si>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</si>
  <si>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</si>
  <si>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</si>
  <si>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</si>
  <si>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</si>
  <si>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</si>
  <si>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</si>
  <si>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</si>
  <si>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</si>
  <si>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</si>
  <si>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</si>
  <si>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</si>
  <si>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</si>
  <si>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</si>
  <si>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</si>
  <si>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</si>
  <si>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</si>
  <si>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</si>
  <si>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</si>
  <si>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</si>
  <si>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</si>
  <si>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</si>
  <si>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</si>
  <si>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</si>
  <si>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</si>
  <si>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</si>
  <si>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</si>
  <si>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</si>
  <si>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</si>
  <si>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</si>
  <si>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</si>
  <si>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</si>
  <si>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</si>
  <si>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</si>
  <si>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</si>
  <si>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</si>
  <si>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</si>
  <si>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</si>
  <si>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</si>
  <si>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</si>
  <si>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</si>
  <si>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</si>
  <si>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</si>
  <si>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</si>
  <si>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</si>
  <si>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</si>
  <si>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</si>
  <si>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</si>
  <si>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</si>
  <si>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</si>
  <si>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</si>
  <si>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</si>
  <si>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</si>
  <si>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</si>
  <si>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</si>
  <si>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</si>
  <si>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</si>
  <si>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</si>
  <si>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</si>
  <si>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</si>
  <si>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</si>
  <si>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</si>
  <si>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</si>
  <si>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</si>
  <si>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</si>
  <si>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</si>
  <si>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</si>
  <si>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</si>
  <si>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</si>
  <si>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</si>
  <si>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</si>
  <si>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</si>
  <si>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</si>
  <si>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</si>
  <si>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</si>
  <si>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</si>
  <si>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</si>
  <si>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</si>
  <si>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</si>
  <si>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</si>
  <si>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</si>
  <si>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</si>
  <si>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</si>
  <si>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</si>
  <si>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</si>
  <si>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</si>
  <si>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</si>
  <si>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</si>
  <si>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</si>
  <si>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</si>
  <si>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</si>
  <si>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</si>
  <si>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</si>
  <si>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</si>
  <si>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</si>
  <si>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</si>
  <si>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</si>
  <si>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</si>
  <si>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</si>
  <si>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</si>
  <si>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</si>
  <si>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</si>
  <si>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</si>
  <si>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</si>
  <si>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</si>
  <si>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</si>
  <si>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</si>
  <si>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</si>
  <si>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</si>
  <si>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</si>
  <si>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</si>
  <si>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</si>
  <si>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</si>
  <si>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</si>
  <si>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</si>
  <si>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</si>
  <si>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</si>
  <si>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</si>
  <si>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</si>
  <si>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</si>
  <si>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</si>
  <si>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</si>
  <si>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</si>
  <si>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</si>
  <si>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</si>
  <si>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</si>
  <si>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</si>
  <si>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</si>
  <si>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</si>
  <si>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</si>
  <si>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</si>
  <si>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</si>
  <si>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</si>
  <si>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</si>
  <si>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</si>
  <si>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</si>
  <si>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</si>
  <si>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</si>
  <si>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</si>
  <si>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</si>
  <si>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</si>
  <si>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</si>
  <si>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</si>
  <si>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</si>
  <si>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</si>
  <si>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</si>
  <si>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</si>
  <si>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</si>
  <si>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</si>
  <si>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</si>
  <si>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</si>
  <si>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</si>
  <si>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</si>
  <si>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</si>
  <si>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</si>
  <si>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</si>
  <si>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</si>
  <si>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</si>
  <si>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</si>
  <si>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</si>
  <si>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</si>
  <si>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</si>
  <si>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</si>
  <si>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</si>
  <si>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</si>
  <si>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</si>
  <si>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</si>
  <si>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</si>
  <si>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</si>
  <si>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</si>
  <si>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</si>
  <si>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</si>
  <si>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</si>
  <si>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</si>
  <si>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</si>
  <si>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</si>
  <si>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</si>
  <si>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</si>
  <si>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</si>
  <si>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</si>
  <si>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</si>
  <si>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</si>
  <si>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</si>
  <si>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</si>
  <si>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</si>
  <si>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</si>
  <si>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</si>
  <si>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</si>
  <si>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</si>
  <si>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</si>
  <si>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</si>
  <si>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</si>
  <si>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</si>
  <si>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</si>
  <si>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</si>
  <si>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</si>
  <si>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</si>
  <si>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</si>
  <si>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</si>
  <si>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</si>
  <si>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</si>
  <si>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</si>
  <si>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</si>
  <si>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</si>
  <si>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</si>
  <si>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</si>
  <si>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</si>
  <si>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</si>
  <si>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</si>
  <si>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</si>
  <si>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</si>
  <si>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</si>
  <si>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</si>
  <si>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</si>
  <si>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</si>
  <si>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</si>
  <si>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</si>
  <si>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</si>
  <si>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</si>
  <si>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</si>
  <si>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</si>
  <si>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</si>
  <si>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</si>
  <si>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</si>
  <si>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</si>
  <si>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</si>
  <si>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</si>
  <si>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</si>
  <si>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</si>
  <si>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</si>
  <si>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</si>
  <si>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</si>
  <si>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</si>
  <si>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</si>
  <si>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</si>
  <si>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</si>
  <si>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</si>
  <si>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</si>
  <si>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</si>
  <si>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</si>
  <si>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</si>
  <si>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</si>
  <si>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</si>
  <si>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</si>
  <si>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</si>
  <si>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</si>
  <si>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</si>
  <si>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 xml:space="preserve">Average in one year </t>
  </si>
  <si>
    <t>2025-09-01</t>
  </si>
  <si>
    <t>2025-09-02</t>
  </si>
  <si>
    <t>2025-09-03</t>
  </si>
  <si>
    <t>2025-09-04</t>
  </si>
  <si>
    <t>2025-09-05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</si>
  <si>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</si>
  <si>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</si>
  <si>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</si>
  <si>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</si>
  <si>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</si>
  <si>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</si>
  <si>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</si>
  <si>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</si>
  <si>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</si>
  <si>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</si>
  <si>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</si>
  <si>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</si>
  <si>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</si>
  <si>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</si>
  <si>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</si>
  <si>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</si>
  <si>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</si>
  <si>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</si>
  <si>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</si>
  <si>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</si>
  <si>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</si>
  <si>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</si>
  <si>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</si>
  <si>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</si>
  <si>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</si>
  <si>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/>
  </si>
  <si>
    <t>สหกรณ์การเกษตรดอนตูม</t>
  </si>
  <si>
    <t>สหกรณ์การเกษตรจัตุรัส</t>
  </si>
  <si>
    <t>สหกรณ์การเกษตรโนนสูง</t>
  </si>
  <si>
    <t>สหกรณ์นิคมสันทราย</t>
  </si>
  <si>
    <t>สหกรณ์หนองสูง(ปศุสัตว์)</t>
  </si>
  <si>
    <t xml:space="preserve">สหกรณ์หนองสูง(สำนักงานใหญ่) </t>
  </si>
  <si>
    <t>สหกรณ์หนองสูง(ปั๊มน้ำมัน)</t>
  </si>
  <si>
    <t>sep</t>
  </si>
  <si>
    <t>สหกรณ์พิมาย(สำนักงาน)</t>
  </si>
  <si>
    <t>สหกรณ์พิมาย(โรงสี)</t>
  </si>
  <si>
    <t>สหกรณ์เมืองลับแล(โรงสี)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</si>
</sst>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#,##0.000_ "/>
  </numFmts>
  <fonts count="4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DF8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>
      <alignment vertical="center"/>
    </xf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165" fontId="0" fillId="0" borderId="0" xfId="0" applyNumberFormat="1" applyAlignment="1">
      <alignment horizontal="center" vertical="center"/>
    </xf>
    <xf numFmtId="164" fontId="3" fillId="0" borderId="0" xfId="2" applyNumberFormat="1" applyAlignment="1">
      <alignment horizontal="center" vertical="center"/>
    </xf>
    <xf numFmtId="164" fontId="3" fillId="2" borderId="0" xfId="2" applyNumberFormat="1" applyFill="1" applyAlignment="1">
      <alignment horizontal="center" vertical="center"/>
    </xf>
    <xf numFmtId="164" fontId="3" fillId="0" borderId="2" xfId="2" applyNumberFormat="1" applyBorder="1" applyAlignment="1">
      <alignment horizontal="center" vertical="center"/>
    </xf>
    <xf numFmtId="164" fontId="3" fillId="0" borderId="0" xfId="2" applyNumberFormat="1">
      <alignment vertical="center"/>
    </xf>
    <xf numFmtId="0" fontId="0" fillId="0" borderId="0" xfId="0" applyAlignment="1">
      <alignment vertical="top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Fill="1" applyAlignment="1">
      <alignment vertical="center"/>
    </xf>
    <xf numFmtId="49" fontId="3" fillId="2" borderId="0" xfId="2" applyNumberFormat="1" applyFill="1" applyAlignment="1">
      <alignment horizontal="center" vertical="center"/>
    </xf>
    <xf numFmtId="165" fontId="3" fillId="0" borderId="0" xfId="2" applyNumberFormat="1" applyAlignment="1">
      <alignment horizontal="center" vertical="center"/>
    </xf>
    <xf numFmtId="165" fontId="3" fillId="2" borderId="0" xfId="2" applyNumberFormat="1" applyFill="1" applyAlignment="1">
      <alignment horizontal="center" vertical="center"/>
    </xf>
    <xf numFmtId="9" fontId="0" fillId="0" borderId="0" xfId="1" applyFont="1" applyBorder="1"/>
    <xf numFmtId="165" fontId="3" fillId="2" borderId="1" xfId="2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3" fillId="0" borderId="1" xfId="2" applyNumberFormat="1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164" fontId="3" fillId="2" borderId="2" xfId="2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9" fontId="0" fillId="0" borderId="2" xfId="1" applyFont="1" applyBorder="1"/>
    <xf numFmtId="164" fontId="3" fillId="2" borderId="1" xfId="2" applyNumberFormat="1" applyFill="1" applyBorder="1" applyAlignment="1">
      <alignment horizontal="center" vertical="center"/>
    </xf>
    <xf numFmtId="164" fontId="3" fillId="0" borderId="1" xfId="2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3" borderId="0" xfId="1" applyNumberFormat="1" applyFont="1" applyFill="1"/>
    <xf numFmtId="2" fontId="0" fillId="0" borderId="0" xfId="1" applyNumberFormat="1" applyFont="1"/>
    <xf numFmtId="9" fontId="0" fillId="4" borderId="0" xfId="1" applyFont="1" applyFill="1"/>
    <xf numFmtId="9" fontId="0" fillId="0" borderId="0" xfId="1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 wrapText="1"/>
    </xf>
    <xf numFmtId="164" fontId="3" fillId="0" borderId="2" xfId="2" applyNumberFormat="1" applyBorder="1" applyAlignment="1">
      <alignment horizontal="center" vertical="center"/>
    </xf>
    <xf numFmtId="164" fontId="3" fillId="0" borderId="0" xfId="2" applyNumberFormat="1" applyAlignment="1">
      <alignment horizontal="center" vertical="center"/>
    </xf>
    <xf numFmtId="164" fontId="3" fillId="0" borderId="1" xfId="2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4" fontId="3" fillId="0" borderId="0" xfId="2" applyNumberFormat="1" applyBorder="1" applyAlignment="1">
      <alignment horizontal="center" vertical="center"/>
    </xf>
    <xf numFmtId="164" fontId="3" fillId="2" borderId="0" xfId="2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9" fontId="0" fillId="0" borderId="0" xfId="0" applyNumberFormat="1"/>
    <xf numFmtId="165" fontId="3" fillId="0" borderId="0" xfId="2" applyNumberFormat="1" applyBorder="1" applyAlignment="1">
      <alignment horizontal="center" vertical="center"/>
    </xf>
    <xf numFmtId="165" fontId="3" fillId="2" borderId="0" xfId="2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9" fontId="0" fillId="0" borderId="0" xfId="1" applyFont="1" applyFill="1"/>
    <xf numFmtId="9" fontId="0" fillId="0" borderId="0" xfId="1" applyFont="1" applyBorder="1" applyAlignment="1">
      <alignment vertical="center"/>
    </xf>
    <xf numFmtId="164" fontId="3" fillId="0" borderId="0" xfId="2" applyNumberFormat="1" applyFill="1" applyBorder="1" applyAlignment="1">
      <alignment horizontal="center" vertical="center"/>
    </xf>
    <xf numFmtId="164" fontId="3" fillId="5" borderId="0" xfId="2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9" fontId="0" fillId="5" borderId="0" xfId="1" applyFont="1" applyFill="1"/>
  </cellXfs>
  <cellStyles count="3">
    <cellStyle name="Normal" xfId="0" builtinId="0"/>
    <cellStyle name="Normal 2" xfId="2" xr:uid="{0BE7E7CD-7AB9-41B6-BCEC-C1BAD61D6236}"/>
    <cellStyle name="Percent" xfId="1" builtinId="5"/>
  </cellStyles>
  <dxfs count="0"/>
  <tableStyles count="0" defaultTableStyle="TableStyleMedium2" defaultPivotStyle="PivotStyleLight16"/>
  <colors>
    <mruColors>
      <color rgb="FFF9F9F9"/>
      <color rgb="FF333333"/>
      <color rgb="FFB2DF8A"/>
      <color rgb="FF4575B4"/>
      <color rgb="FFCAB2D6"/>
      <color rgb="FFFFD92F"/>
      <color rgb="FFA6CEE3"/>
      <color rgb="FF1B9E77"/>
      <color rgb="FFFC8D62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สหกรณ์การเกษตรดอนตูม!$C$17</c:f>
              <c:strCache>
                <c:ptCount val="1"/>
                <c:pt idx="0">
                  <c:v>2025-08-13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สหกรณ์การเกษตรดอนตูม!$J$17</c:f>
              <c:numCache>
                <c:formatCode>0%</c:formatCode>
                <c:ptCount val="1"/>
                <c:pt idx="0">
                  <c:v>0.22938054472273267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0-47CD-B122-4564986FA486}"/>
            </c:ext>
          </c:extLst>
        </c:ser>
        <c:ser>
          <c:idx val="1"/>
          <c:order val="1"/>
          <c:tx>
            <c:strRef>
              <c:f>สหกรณ์การเกษตรดอนตูม!$C$18</c:f>
              <c:strCache>
                <c:ptCount val="1"/>
                <c:pt idx="0">
                  <c:v>2025-08-14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สหกรณ์การเกษตรดอนตูม!$J$18</c:f>
              <c:numCache>
                <c:formatCode>0%</c:formatCode>
                <c:ptCount val="1"/>
                <c:pt idx="0">
                  <c:v>0.73055569084136163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F-4709-9528-895B6B3FDD34}"/>
            </c:ext>
          </c:extLst>
        </c:ser>
        <c:ser>
          <c:idx val="2"/>
          <c:order val="2"/>
          <c:tx>
            <c:strRef>
              <c:f>สหกรณ์การเกษตรดอนตูม!$C$19</c:f>
              <c:strCache>
                <c:ptCount val="1"/>
                <c:pt idx="0">
                  <c:v>2025-08-15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สหกรณ์การเกษตรดอนตูม!$J$19</c:f>
              <c:numCache>
                <c:formatCode>0%</c:formatCode>
                <c:ptCount val="1"/>
                <c:pt idx="0">
                  <c:v>0.61596332719807756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F-4709-9528-895B6B3FDD34}"/>
            </c:ext>
          </c:extLst>
        </c:ser>
        <c:ser>
          <c:idx val="3"/>
          <c:order val="3"/>
          <c:tx>
            <c:strRef>
              <c:f>สหกรณ์การเกษตรดอนตูม!$C$20</c:f>
              <c:strCache>
                <c:ptCount val="1"/>
                <c:pt idx="0">
                  <c:v>2025-08-16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สหกรณ์การเกษตรดอนตูม!$J$20</c:f>
              <c:numCache>
                <c:formatCode>0%</c:formatCode>
                <c:ptCount val="1"/>
                <c:pt idx="0">
                  <c:v>0.34741929524250664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F-4709-9528-895B6B3FDD34}"/>
            </c:ext>
          </c:extLst>
        </c:ser>
        <c:ser>
          <c:idx val="4"/>
          <c:order val="4"/>
          <c:tx>
            <c:strRef>
              <c:f>สหกรณ์การเกษตรดอนตูม!$C$21</c:f>
              <c:strCache>
                <c:ptCount val="1"/>
                <c:pt idx="0">
                  <c:v>2025-08-17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สหกรณ์การเกษตรดอนตูม!$J$21</c:f>
              <c:numCache>
                <c:formatCode>0%</c:formatCode>
                <c:ptCount val="1"/>
                <c:pt idx="0">
                  <c:v>0.29529269373559919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F-4709-9528-895B6B3FDD34}"/>
            </c:ext>
          </c:extLst>
        </c:ser>
        <c:ser>
          <c:idx val="5"/>
          <c:order val="5"/>
          <c:tx>
            <c:strRef>
              <c:f>สหกรณ์การเกษตรดอนตูม!$C$22</c:f>
              <c:strCache>
                <c:ptCount val="1"/>
                <c:pt idx="0">
                  <c:v>2025-08-18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สหกรณ์การเกษตรดอนตูม!$J$22</c:f>
              <c:numCache>
                <c:formatCode>0%</c:formatCode>
                <c:ptCount val="1"/>
                <c:pt idx="0">
                  <c:v>0.61012796760038457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7F-4709-9528-895B6B3FDD34}"/>
            </c:ext>
          </c:extLst>
        </c:ser>
        <c:ser>
          <c:idx val="6"/>
          <c:order val="6"/>
          <c:tx>
            <c:strRef>
              <c:f>สหกรณ์การเกษตรดอนตูม!$C$23</c:f>
              <c:strCache>
                <c:ptCount val="1"/>
                <c:pt idx="0">
                  <c:v>2025-08-19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สหกรณ์การเกษตรดอนตูม!$J$23</c:f>
              <c:numCache>
                <c:formatCode>0%</c:formatCode>
                <c:ptCount val="1"/>
                <c:pt idx="0">
                  <c:v>0.65771160458828282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7F-4709-9528-895B6B3FDD34}"/>
            </c:ext>
          </c:extLst>
        </c:ser>
        <c:ser>
          <c:idx val="7"/>
          <c:order val="7"/>
          <c:tx>
            <c:strRef>
              <c:f>สหกรณ์การเกษตรดอนตูม!$C$24</c:f>
              <c:strCache>
                <c:ptCount val="1"/>
                <c:pt idx="0">
                  <c:v>2025-08-20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สหกรณ์การเกษตรดอนตูม!$J$24</c:f>
              <c:numCache>
                <c:formatCode>0%</c:formatCode>
                <c:ptCount val="1"/>
                <c:pt idx="0">
                  <c:v>0.85732789901405859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7F-4709-9528-895B6B3FDD34}"/>
            </c:ext>
          </c:extLst>
        </c:ser>
        <c:ser>
          <c:idx val="8"/>
          <c:order val="8"/>
          <c:tx>
            <c:strRef>
              <c:f>สหกรณ์การเกษตรดอนตูม!$C$25</c:f>
              <c:strCache>
                <c:ptCount val="1"/>
                <c:pt idx="0">
                  <c:v>2025-08-21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สหกรณ์การเกษตรดอนตูม!$J$25</c:f>
              <c:numCache>
                <c:formatCode>0%</c:formatCode>
                <c:ptCount val="1"/>
                <c:pt idx="0">
                  <c:v>0.57664318601630804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7F-4709-9528-895B6B3FDD34}"/>
            </c:ext>
          </c:extLst>
        </c:ser>
        <c:ser>
          <c:idx val="9"/>
          <c:order val="9"/>
          <c:tx>
            <c:strRef>
              <c:f>สหกรณ์การเกษตรดอนตูม!$C$26</c:f>
              <c:strCache>
                <c:ptCount val="1"/>
                <c:pt idx="0">
                  <c:v>2025-08-22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สหกรณ์การเกษตรดอนตูม!$J$26</c:f>
              <c:numCache>
                <c:formatCode>0%</c:formatCode>
                <c:ptCount val="1"/>
                <c:pt idx="0">
                  <c:v>0.79995339021795075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7F-4709-9528-895B6B3FDD34}"/>
            </c:ext>
          </c:extLst>
        </c:ser>
        <c:ser>
          <c:idx val="10"/>
          <c:order val="10"/>
          <c:tx>
            <c:strRef>
              <c:f>สหกรณ์การเกษตรดอนตูม!$C$27</c:f>
              <c:strCache>
                <c:ptCount val="1"/>
                <c:pt idx="0">
                  <c:v>2025-08-23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สหกรณ์การเกษตรดอนตูม!$J$27</c:f>
              <c:numCache>
                <c:formatCode>0%</c:formatCode>
                <c:ptCount val="1"/>
                <c:pt idx="0">
                  <c:v>0.39856680956859325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7F-4709-9528-895B6B3FDD34}"/>
            </c:ext>
          </c:extLst>
        </c:ser>
        <c:ser>
          <c:idx val="11"/>
          <c:order val="11"/>
          <c:tx>
            <c:strRef>
              <c:f>สหกรณ์การเกษตรดอนตูม!$C$28</c:f>
              <c:strCache>
                <c:ptCount val="1"/>
                <c:pt idx="0">
                  <c:v>2025-08-24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สหกรณ์การเกษตรดอนตูม!$J$28</c:f>
              <c:numCache>
                <c:formatCode>0%</c:formatCode>
                <c:ptCount val="1"/>
                <c:pt idx="0">
                  <c:v>0.34283716723626462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7F-4709-9528-895B6B3FDD34}"/>
            </c:ext>
          </c:extLst>
        </c:ser>
        <c:ser>
          <c:idx val="12"/>
          <c:order val="12"/>
          <c:tx>
            <c:strRef>
              <c:f>สหกรณ์การเกษตรดอนตูม!$C$29</c:f>
              <c:strCache>
                <c:ptCount val="1"/>
                <c:pt idx="0">
                  <c:v>2025-08-25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สหกรณ์การเกษตรดอนตูม!$J$29</c:f>
              <c:numCache>
                <c:formatCode>0%</c:formatCode>
                <c:ptCount val="1"/>
                <c:pt idx="0">
                  <c:v>0.876322190321985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7F-4709-9528-895B6B3FDD34}"/>
            </c:ext>
          </c:extLst>
        </c:ser>
        <c:ser>
          <c:idx val="13"/>
          <c:order val="13"/>
          <c:tx>
            <c:strRef>
              <c:f>สหกรณ์การเกษตรดอนตูม!$C$30</c:f>
              <c:strCache>
                <c:ptCount val="1"/>
                <c:pt idx="0">
                  <c:v>2025-08-26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สหกรณ์การเกษตรดอนตูม!$J$30</c:f>
              <c:numCache>
                <c:formatCode>0%</c:formatCode>
                <c:ptCount val="1"/>
                <c:pt idx="0">
                  <c:v>0.68923821181071765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7F-4709-9528-895B6B3FDD34}"/>
            </c:ext>
          </c:extLst>
        </c:ser>
        <c:ser>
          <c:idx val="14"/>
          <c:order val="14"/>
          <c:tx>
            <c:strRef>
              <c:f>สหกรณ์การเกษตรดอนตูม!$C$31</c:f>
              <c:strCache>
                <c:ptCount val="1"/>
                <c:pt idx="0">
                  <c:v>2025-08-27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สหกรณ์การเกษตรดอนตูม!$J$31</c:f>
              <c:numCache>
                <c:formatCode>0%</c:formatCode>
                <c:ptCount val="1"/>
                <c:pt idx="0">
                  <c:v>0.74931500122589123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7F-4709-9528-895B6B3FDD34}"/>
            </c:ext>
          </c:extLst>
        </c:ser>
        <c:ser>
          <c:idx val="15"/>
          <c:order val="15"/>
          <c:tx>
            <c:strRef>
              <c:f>สหกรณ์การเกษตรดอนตูม!$C$32</c:f>
              <c:strCache>
                <c:ptCount val="1"/>
                <c:pt idx="0">
                  <c:v>2025-08-28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สหกรณ์การเกษตรดอนตูม!$J$32</c:f>
              <c:numCache>
                <c:formatCode>0%</c:formatCode>
                <c:ptCount val="1"/>
                <c:pt idx="0">
                  <c:v>0.78272145583550212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7F-4709-9528-895B6B3FDD34}"/>
            </c:ext>
          </c:extLst>
        </c:ser>
        <c:ser>
          <c:idx val="16"/>
          <c:order val="16"/>
          <c:tx>
            <c:strRef>
              <c:f>สหกรณ์การเกษตรดอนตูม!$C$33</c:f>
              <c:strCache>
                <c:ptCount val="1"/>
                <c:pt idx="0">
                  <c:v>2025-08-29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สหกรณ์การเกษตรดอนตูม!$J$33</c:f>
              <c:numCache>
                <c:formatCode>0%</c:formatCode>
                <c:ptCount val="1"/>
                <c:pt idx="0">
                  <c:v>0.8748731412943701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7F-4709-9528-895B6B3FDD34}"/>
            </c:ext>
          </c:extLst>
        </c:ser>
        <c:ser>
          <c:idx val="17"/>
          <c:order val="17"/>
          <c:tx>
            <c:strRef>
              <c:f>สหกรณ์การเกษตรดอนตูม!$C$34</c:f>
              <c:strCache>
                <c:ptCount val="1"/>
                <c:pt idx="0">
                  <c:v>2025-08-30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สหกรณ์การเกษตรดอนตูม!$J$34</c:f>
              <c:numCache>
                <c:formatCode>0%</c:formatCode>
                <c:ptCount val="1"/>
                <c:pt idx="0">
                  <c:v>0.39026415027523159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7F-4709-9528-895B6B3FDD34}"/>
            </c:ext>
          </c:extLst>
        </c:ser>
        <c:ser>
          <c:idx val="18"/>
          <c:order val="18"/>
          <c:tx>
            <c:strRef>
              <c:f>สหกรณ์การเกษตรดอนตูม!$C$35</c:f>
              <c:strCache>
                <c:ptCount val="1"/>
                <c:pt idx="0">
                  <c:v>2025-08-31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สหกรณ์การเกษตรดอนตูม!$J$16</c:f>
              <c:strCache>
                <c:ptCount val="1"/>
                <c:pt idx="0">
                  <c:v>PR(%)</c:v>
                </c:pt>
              </c:strCache>
            </c:strRef>
          </c:cat>
          <c:val>
            <c:numRef>
              <c:f>สหกรณ์การเกษตรดอนตูม!$J$35</c:f>
              <c:numCache>
                <c:formatCode>0%</c:formatCode>
                <c:ptCount val="1"/>
                <c:pt idx="0">
                  <c:v>0.31875162258806922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7F-4709-9528-895B6B3FD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132687"/>
        <c:axId val="1477138927"/>
      </c:barChart>
      <c:catAx>
        <c:axId val="14771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38927"/>
        <c:crosses val="autoZero"/>
        <c:auto val="1"/>
        <c:lblAlgn val="ctr"/>
        <c:lblOffset val="100"/>
        <c:noMultiLvlLbl val="0"/>
      </c:catAx>
      <c:valAx>
        <c:axId val="14771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PR(%)</a:t>
            </a:r>
          </a:p>
          <a:p>
            <a:pPr>
              <a:defRPr/>
            </a:pPr>
            <a:r>
              <a:rPr lang="th-TH"/>
              <a:t>สหกรณ์หนองสูง(ปั๊มน้ำมัน)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'สหกรณ์หนองสูง(ปั๊มน้ำมัน)'!$J$3</c:f>
              <c:strCache>
                <c:ptCount val="1"/>
                <c:pt idx="0">
                  <c:v>PR(%)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'สหกรณ์หนองสูง(ปั๊มน้ำมัน)'!$J$147:$J$177</c:f>
              <c:numCache>
                <c:formatCode>0%</c:formatCode>
                <c:ptCount val="31"/>
                <c:pt idx="0">
                  <c:v>0.78755680526395033</c:v>
                </c:pt>
                <c:pt idx="1">
                  <c:v>0.79321492805236726</c:v>
                </c:pt>
                <c:pt idx="2">
                  <c:v>0.6769988822077383</c:v>
                </c:pt>
                <c:pt idx="3">
                  <c:v>0.93897894845872953</c:v>
                </c:pt>
                <c:pt idx="4">
                  <c:v>0.69469174235564546</c:v>
                </c:pt>
                <c:pt idx="5">
                  <c:v>0.83300141051695054</c:v>
                </c:pt>
                <c:pt idx="6">
                  <c:v>0.84791011500706515</c:v>
                </c:pt>
                <c:pt idx="7">
                  <c:v>0.84189274632732014</c:v>
                </c:pt>
                <c:pt idx="8">
                  <c:v>0.87629054042198229</c:v>
                </c:pt>
                <c:pt idx="9">
                  <c:v>0.72621556931968323</c:v>
                </c:pt>
                <c:pt idx="10">
                  <c:v>0.56383642643939791</c:v>
                </c:pt>
                <c:pt idx="11">
                  <c:v>0.40478030805389714</c:v>
                </c:pt>
                <c:pt idx="12">
                  <c:v>0.56976398364631098</c:v>
                </c:pt>
                <c:pt idx="13">
                  <c:v>0.79267605921537532</c:v>
                </c:pt>
                <c:pt idx="14">
                  <c:v>0.63182371137323412</c:v>
                </c:pt>
                <c:pt idx="15">
                  <c:v>0.64439731756971641</c:v>
                </c:pt>
                <c:pt idx="16">
                  <c:v>0.52342126366499053</c:v>
                </c:pt>
                <c:pt idx="17">
                  <c:v>0.46450493748718791</c:v>
                </c:pt>
                <c:pt idx="18">
                  <c:v>0.76438544527329011</c:v>
                </c:pt>
                <c:pt idx="19">
                  <c:v>0.801926640917073</c:v>
                </c:pt>
                <c:pt idx="20">
                  <c:v>0.79644814107431994</c:v>
                </c:pt>
                <c:pt idx="21">
                  <c:v>0.53060618149155181</c:v>
                </c:pt>
                <c:pt idx="22">
                  <c:v>0.43756149563758306</c:v>
                </c:pt>
                <c:pt idx="23">
                  <c:v>0.73762162636934925</c:v>
                </c:pt>
                <c:pt idx="24">
                  <c:v>0.28102009849137877</c:v>
                </c:pt>
                <c:pt idx="25">
                  <c:v>0.18959201914838625</c:v>
                </c:pt>
                <c:pt idx="26">
                  <c:v>0.54093450086723371</c:v>
                </c:pt>
                <c:pt idx="27">
                  <c:v>0.49064007608130467</c:v>
                </c:pt>
                <c:pt idx="28">
                  <c:v>0.75145259318547986</c:v>
                </c:pt>
                <c:pt idx="29">
                  <c:v>6.9873325863308619E-2</c:v>
                </c:pt>
                <c:pt idx="30">
                  <c:v>0.6150289659536472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6-4725-A1A8-0530B739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63279"/>
        <c:axId val="1955063759"/>
      </c:lineChart>
      <c:catAx>
        <c:axId val="195506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63759"/>
        <c:crosses val="autoZero"/>
        <c:auto val="1"/>
        <c:lblAlgn val="ctr"/>
        <c:lblOffset val="100"/>
        <c:noMultiLvlLbl val="0"/>
      </c:catAx>
      <c:valAx>
        <c:axId val="19550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PR(%) </a:t>
            </a:r>
            <a:r>
              <a:rPr lang="th-TH"/>
              <a:t>ตลอดระยะการใช้งาน</a:t>
            </a:r>
            <a:endParaRPr lang="en-US"/>
          </a:p>
          <a:p>
            <a:pPr>
              <a:defRPr/>
            </a:pPr>
            <a:r>
              <a:rPr lang="th-TH"/>
              <a:t>สหกรณ์หนองสูง(ปั๊มน้ำมัน)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2338914170848E-2"/>
          <c:y val="0.24079982900018695"/>
          <c:w val="0.84288249651293823"/>
          <c:h val="0.63716155790832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'สหกรณ์หนองสูง(ปั๊มน้ำมัน)'!$A$25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'สหกรณ์หนองสูง(ปั๊มน้ำมัน)'!$B$25</c:f>
              <c:numCache>
                <c:formatCode>0%</c:formatCode>
                <c:ptCount val="1"/>
                <c:pt idx="0">
                  <c:v>0.20550722851783332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A-4235-B8FF-45AEA1BD1C6D}"/>
            </c:ext>
          </c:extLst>
        </c:ser>
        <c:ser>
          <c:idx val="30"/>
          <c:order val="30"/>
          <c:tx>
            <c:strRef>
              <c:f>'สหกรณ์หนองสูง(ปั๊มน้ำมัน)'!$A$55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'สหกรณ์หนองสูง(ปั๊มน้ำมัน)'!$B$55</c:f>
              <c:numCache>
                <c:formatCode>0%</c:formatCode>
                <c:ptCount val="1"/>
                <c:pt idx="0">
                  <c:v>0.56338114291710562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9BA-4235-B8FF-45AEA1BD1C6D}"/>
            </c:ext>
          </c:extLst>
        </c:ser>
        <c:ser>
          <c:idx val="61"/>
          <c:order val="61"/>
          <c:tx>
            <c:strRef>
              <c:f>'สหกรณ์หนองสูง(ปั๊มน้ำมัน)'!$A$86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'สหกรณ์หนองสูง(ปั๊มน้ำมัน)'!$B$86</c:f>
              <c:numCache>
                <c:formatCode>0%</c:formatCode>
                <c:ptCount val="1"/>
                <c:pt idx="0">
                  <c:v>0.43574215937648497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9BA-4235-B8FF-45AEA1BD1C6D}"/>
            </c:ext>
          </c:extLst>
        </c:ser>
        <c:ser>
          <c:idx val="91"/>
          <c:order val="91"/>
          <c:tx>
            <c:strRef>
              <c:f>'สหกรณ์หนองสูง(ปั๊มน้ำมัน)'!$A$116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'สหกรณ์หนองสูง(ปั๊มน้ำมัน)'!$B$116</c:f>
              <c:numCache>
                <c:formatCode>0%</c:formatCode>
                <c:ptCount val="1"/>
                <c:pt idx="0">
                  <c:v>0.50124159839517646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9BA-4235-B8FF-45AEA1BD1C6D}"/>
            </c:ext>
          </c:extLst>
        </c:ser>
        <c:ser>
          <c:idx val="122"/>
          <c:order val="122"/>
          <c:tx>
            <c:strRef>
              <c:f>'สหกรณ์หนองสูง(ปั๊มน้ำมัน)'!$A$147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'สหกรณ์หนองสูง(ปั๊มน้ำมัน)'!$B$147</c:f>
              <c:numCache>
                <c:formatCode>0%</c:formatCode>
                <c:ptCount val="1"/>
                <c:pt idx="0">
                  <c:v>0.63287247760436927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9BA-4235-B8FF-45AEA1BD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01136"/>
        <c:axId val="25929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'สหกรณ์หนองสูง(ปั๊มน้ำมัน)'!$A$26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'สหกรณ์หนองสูง(ปั๊มน้ำมัน)'!$B$26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BA-4235-B8FF-45AEA1BD1C6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BA-4235-B8FF-45AEA1BD1C6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BA-4235-B8FF-45AEA1BD1C6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BA-4235-B8FF-45AEA1BD1C6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BA-4235-B8FF-45AEA1BD1C6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BA-4235-B8FF-45AEA1BD1C6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BA-4235-B8FF-45AEA1BD1C6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BA-4235-B8FF-45AEA1BD1C6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BA-4235-B8FF-45AEA1BD1C6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BA-4235-B8FF-45AEA1BD1C6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BA-4235-B8FF-45AEA1BD1C6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BA-4235-B8FF-45AEA1BD1C6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9BA-4235-B8FF-45AEA1BD1C6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9BA-4235-B8FF-45AEA1BD1C6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9BA-4235-B8FF-45AEA1BD1C6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9BA-4235-B8FF-45AEA1BD1C6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9BA-4235-B8FF-45AEA1BD1C6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9BA-4235-B8FF-45AEA1BD1C6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9BA-4235-B8FF-45AEA1BD1C6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9BA-4235-B8FF-45AEA1BD1C6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9BA-4235-B8FF-45AEA1BD1C6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9BA-4235-B8FF-45AEA1BD1C6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9BA-4235-B8FF-45AEA1BD1C6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9BA-4235-B8FF-45AEA1BD1C6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9BA-4235-B8FF-45AEA1BD1C6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9BA-4235-B8FF-45AEA1BD1C6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9BA-4235-B8FF-45AEA1BD1C6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9BA-4235-B8FF-45AEA1BD1C6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F9BA-4235-B8FF-45AEA1BD1C6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9BA-4235-B8FF-45AEA1BD1C6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F9BA-4235-B8FF-45AEA1BD1C6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F9BA-4235-B8FF-45AEA1BD1C6D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F9BA-4235-B8FF-45AEA1BD1C6D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9BA-4235-B8FF-45AEA1BD1C6D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9BA-4235-B8FF-45AEA1BD1C6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F9BA-4235-B8FF-45AEA1BD1C6D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F9BA-4235-B8FF-45AEA1BD1C6D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F9BA-4235-B8FF-45AEA1BD1C6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F9BA-4235-B8FF-45AEA1BD1C6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F9BA-4235-B8FF-45AEA1BD1C6D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F9BA-4235-B8FF-45AEA1BD1C6D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F9BA-4235-B8FF-45AEA1BD1C6D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F9BA-4235-B8FF-45AEA1BD1C6D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F9BA-4235-B8FF-45AEA1BD1C6D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F9BA-4235-B8FF-45AEA1BD1C6D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F9BA-4235-B8FF-45AEA1BD1C6D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F9BA-4235-B8FF-45AEA1BD1C6D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F9BA-4235-B8FF-45AEA1BD1C6D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F9BA-4235-B8FF-45AEA1BD1C6D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F9BA-4235-B8FF-45AEA1BD1C6D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F9BA-4235-B8FF-45AEA1BD1C6D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F9BA-4235-B8FF-45AEA1BD1C6D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F9BA-4235-B8FF-45AEA1BD1C6D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F9BA-4235-B8FF-45AEA1BD1C6D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9BA-4235-B8FF-45AEA1BD1C6D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9BA-4235-B8FF-45AEA1BD1C6D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9BA-4235-B8FF-45AEA1BD1C6D}"/>
                  </c:ext>
                </c:extLst>
              </c15:ser>
            </c15:filteredBarSeries>
            <c15:filteredBa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9BA-4235-B8FF-45AEA1BD1C6D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F9BA-4235-B8FF-45AEA1BD1C6D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F9BA-4235-B8FF-45AEA1BD1C6D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F9BA-4235-B8FF-45AEA1BD1C6D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F9BA-4235-B8FF-45AEA1BD1C6D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F9BA-4235-B8FF-45AEA1BD1C6D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F9BA-4235-B8FF-45AEA1BD1C6D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F9BA-4235-B8FF-45AEA1BD1C6D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F9BA-4235-B8FF-45AEA1BD1C6D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F9BA-4235-B8FF-45AEA1BD1C6D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F9BA-4235-B8FF-45AEA1BD1C6D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F9BA-4235-B8FF-45AEA1BD1C6D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F9BA-4235-B8FF-45AEA1BD1C6D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F9BA-4235-B8FF-45AEA1BD1C6D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F9BA-4235-B8FF-45AEA1BD1C6D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F9BA-4235-B8FF-45AEA1BD1C6D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F9BA-4235-B8FF-45AEA1BD1C6D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F9BA-4235-B8FF-45AEA1BD1C6D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F9BA-4235-B8FF-45AEA1BD1C6D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F9BA-4235-B8FF-45AEA1BD1C6D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F9BA-4235-B8FF-45AEA1BD1C6D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F9BA-4235-B8FF-45AEA1BD1C6D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F9BA-4235-B8FF-45AEA1BD1C6D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F9BA-4235-B8FF-45AEA1BD1C6D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F9BA-4235-B8FF-45AEA1BD1C6D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F9BA-4235-B8FF-45AEA1BD1C6D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F9BA-4235-B8FF-45AEA1BD1C6D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F9BA-4235-B8FF-45AEA1BD1C6D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F9BA-4235-B8FF-45AEA1BD1C6D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F9BA-4235-B8FF-45AEA1BD1C6D}"/>
                  </c:ext>
                </c:extLst>
              </c15:ser>
            </c15:filteredBarSeries>
            <c15:filteredBa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F9BA-4235-B8FF-45AEA1BD1C6D}"/>
                  </c:ext>
                </c:extLst>
              </c15:ser>
            </c15:filteredBarSeries>
            <c15:filteredBa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F9BA-4235-B8FF-45AEA1BD1C6D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F9BA-4235-B8FF-45AEA1BD1C6D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F9BA-4235-B8FF-45AEA1BD1C6D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F9BA-4235-B8FF-45AEA1BD1C6D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F9BA-4235-B8FF-45AEA1BD1C6D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F9BA-4235-B8FF-45AEA1BD1C6D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F9BA-4235-B8FF-45AEA1BD1C6D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F9BA-4235-B8FF-45AEA1BD1C6D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F9BA-4235-B8FF-45AEA1BD1C6D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F9BA-4235-B8FF-45AEA1BD1C6D}"/>
                  </c:ext>
                </c:extLst>
              </c15:ser>
            </c15:filteredBarSeries>
            <c15:filteredB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F9BA-4235-B8FF-45AEA1BD1C6D}"/>
                  </c:ext>
                </c:extLst>
              </c15:ser>
            </c15:filteredBarSeries>
            <c15:filteredB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F9BA-4235-B8FF-45AEA1BD1C6D}"/>
                  </c:ext>
                </c:extLst>
              </c15:ser>
            </c15:filteredBarSeries>
            <c15:filteredB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F9BA-4235-B8FF-45AEA1BD1C6D}"/>
                  </c:ext>
                </c:extLst>
              </c15:ser>
            </c15:filteredBarSeries>
            <c15:filteredB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F9BA-4235-B8FF-45AEA1BD1C6D}"/>
                  </c:ext>
                </c:extLst>
              </c15:ser>
            </c15:filteredBarSeries>
            <c15:filteredBar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F9BA-4235-B8FF-45AEA1BD1C6D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F9BA-4235-B8FF-45AEA1BD1C6D}"/>
                  </c:ext>
                </c:extLst>
              </c15:ser>
            </c15:filteredBarSeries>
            <c15:filteredB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F9BA-4235-B8FF-45AEA1BD1C6D}"/>
                  </c:ext>
                </c:extLst>
              </c15:ser>
            </c15:filteredBarSeries>
            <c15:filteredB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F9BA-4235-B8FF-45AEA1BD1C6D}"/>
                  </c:ext>
                </c:extLst>
              </c15:ser>
            </c15:filteredBarSeries>
            <c15:filteredB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F9BA-4235-B8FF-45AEA1BD1C6D}"/>
                  </c:ext>
                </c:extLst>
              </c15:ser>
            </c15:filteredBarSeries>
            <c15:filteredB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F9BA-4235-B8FF-45AEA1BD1C6D}"/>
                  </c:ext>
                </c:extLst>
              </c15:ser>
            </c15:filteredBarSeries>
            <c15:filteredB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F9BA-4235-B8FF-45AEA1BD1C6D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F9BA-4235-B8FF-45AEA1BD1C6D}"/>
                  </c:ext>
                </c:extLst>
              </c15:ser>
            </c15:filteredBarSeries>
            <c15:filteredB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F9BA-4235-B8FF-45AEA1BD1C6D}"/>
                  </c:ext>
                </c:extLst>
              </c15:ser>
            </c15:filteredBarSeries>
            <c15:filteredBar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F9BA-4235-B8FF-45AEA1BD1C6D}"/>
                  </c:ext>
                </c:extLst>
              </c15:ser>
            </c15:filteredBarSeries>
            <c15:filteredBar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F9BA-4235-B8FF-45AEA1BD1C6D}"/>
                  </c:ext>
                </c:extLst>
              </c15:ser>
            </c15:filteredBarSeries>
            <c15:filteredBar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F9BA-4235-B8FF-45AEA1BD1C6D}"/>
                  </c:ext>
                </c:extLst>
              </c15:ser>
            </c15:filteredBarSeries>
            <c15:filteredBar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F9BA-4235-B8FF-45AEA1BD1C6D}"/>
                  </c:ext>
                </c:extLst>
              </c15:ser>
            </c15:filteredBarSeries>
            <c15:filteredBar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F9BA-4235-B8FF-45AEA1BD1C6D}"/>
                  </c:ext>
                </c:extLst>
              </c15:ser>
            </c15:filteredBarSeries>
            <c15:filteredBarSeries>
              <c15:ser>
                <c:idx val="120"/>
                <c:order val="1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F9BA-4235-B8FF-45AEA1BD1C6D}"/>
                  </c:ext>
                </c:extLst>
              </c15:ser>
            </c15:filteredBarSeries>
            <c15:filteredB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F9BA-4235-B8FF-45AEA1BD1C6D}"/>
                  </c:ext>
                </c:extLst>
              </c15:ser>
            </c15:filteredBarSeries>
            <c15:filteredBar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F9BA-4235-B8FF-45AEA1BD1C6D}"/>
                  </c:ext>
                </c:extLst>
              </c15:ser>
            </c15:filteredBarSeries>
            <c15:filteredBarSeries>
              <c15:ser>
                <c:idx val="124"/>
                <c:order val="1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F9BA-4235-B8FF-45AEA1BD1C6D}"/>
                  </c:ext>
                </c:extLst>
              </c15:ser>
            </c15:filteredBarSeries>
            <c15:filteredBarSeries>
              <c15:ser>
                <c:idx val="125"/>
                <c:order val="1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F9BA-4235-B8FF-45AEA1BD1C6D}"/>
                  </c:ext>
                </c:extLst>
              </c15:ser>
            </c15:filteredBarSeries>
            <c15:filteredBarSeries>
              <c15:ser>
                <c:idx val="126"/>
                <c:order val="1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F9BA-4235-B8FF-45AEA1BD1C6D}"/>
                  </c:ext>
                </c:extLst>
              </c15:ser>
            </c15:filteredBarSeries>
            <c15:filteredBarSeries>
              <c15:ser>
                <c:idx val="127"/>
                <c:order val="1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F9BA-4235-B8FF-45AEA1BD1C6D}"/>
                  </c:ext>
                </c:extLst>
              </c15:ser>
            </c15:filteredBarSeries>
            <c15:filteredBarSeries>
              <c15:ser>
                <c:idx val="128"/>
                <c:order val="1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F9BA-4235-B8FF-45AEA1BD1C6D}"/>
                  </c:ext>
                </c:extLst>
              </c15:ser>
            </c15:filteredBarSeries>
            <c15:filteredBar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F9BA-4235-B8FF-45AEA1BD1C6D}"/>
                  </c:ext>
                </c:extLst>
              </c15:ser>
            </c15:filteredBarSeries>
            <c15:filteredBar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F9BA-4235-B8FF-45AEA1BD1C6D}"/>
                  </c:ext>
                </c:extLst>
              </c15:ser>
            </c15:filteredBarSeries>
            <c15:filteredBar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F9BA-4235-B8FF-45AEA1BD1C6D}"/>
                  </c:ext>
                </c:extLst>
              </c15:ser>
            </c15:filteredBarSeries>
            <c15:filteredBar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F9BA-4235-B8FF-45AEA1BD1C6D}"/>
                  </c:ext>
                </c:extLst>
              </c15:ser>
            </c15:filteredBarSeries>
            <c15:filteredBarSeries>
              <c15:ser>
                <c:idx val="133"/>
                <c:order val="1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F9BA-4235-B8FF-45AEA1BD1C6D}"/>
                  </c:ext>
                </c:extLst>
              </c15:ser>
            </c15:filteredBarSeries>
            <c15:filteredBarSeries>
              <c15:ser>
                <c:idx val="134"/>
                <c:order val="1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F9BA-4235-B8FF-45AEA1BD1C6D}"/>
                  </c:ext>
                </c:extLst>
              </c15:ser>
            </c15:filteredBarSeries>
            <c15:filteredBarSeries>
              <c15:ser>
                <c:idx val="135"/>
                <c:order val="1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F9BA-4235-B8FF-45AEA1BD1C6D}"/>
                  </c:ext>
                </c:extLst>
              </c15:ser>
            </c15:filteredBarSeries>
            <c15:filteredBarSeries>
              <c15:ser>
                <c:idx val="136"/>
                <c:order val="1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F9BA-4235-B8FF-45AEA1BD1C6D}"/>
                  </c:ext>
                </c:extLst>
              </c15:ser>
            </c15:filteredBarSeries>
            <c15:filteredBarSeries>
              <c15:ser>
                <c:idx val="137"/>
                <c:order val="1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F9BA-4235-B8FF-45AEA1BD1C6D}"/>
                  </c:ext>
                </c:extLst>
              </c15:ser>
            </c15:filteredBarSeries>
            <c15:filteredBarSeries>
              <c15:ser>
                <c:idx val="138"/>
                <c:order val="1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F9BA-4235-B8FF-45AEA1BD1C6D}"/>
                  </c:ext>
                </c:extLst>
              </c15:ser>
            </c15:filteredBarSeries>
            <c15:filteredBarSeries>
              <c15:ser>
                <c:idx val="139"/>
                <c:order val="1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F9BA-4235-B8FF-45AEA1BD1C6D}"/>
                  </c:ext>
                </c:extLst>
              </c15:ser>
            </c15:filteredBarSeries>
            <c15:filteredBar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F9BA-4235-B8FF-45AEA1BD1C6D}"/>
                  </c:ext>
                </c:extLst>
              </c15:ser>
            </c15:filteredBarSeries>
            <c15:filteredBar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F9BA-4235-B8FF-45AEA1BD1C6D}"/>
                  </c:ext>
                </c:extLst>
              </c15:ser>
            </c15:filteredBarSeries>
            <c15:filteredBar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F9BA-4235-B8FF-45AEA1BD1C6D}"/>
                  </c:ext>
                </c:extLst>
              </c15:ser>
            </c15:filteredBarSeries>
            <c15:filteredBar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F9BA-4235-B8FF-45AEA1BD1C6D}"/>
                  </c:ext>
                </c:extLst>
              </c15:ser>
            </c15:filteredBarSeries>
            <c15:filteredBarSeries>
              <c15:ser>
                <c:idx val="144"/>
                <c:order val="1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F9BA-4235-B8FF-45AEA1BD1C6D}"/>
                  </c:ext>
                </c:extLst>
              </c15:ser>
            </c15:filteredBarSeries>
            <c15:filteredBarSeries>
              <c15:ser>
                <c:idx val="145"/>
                <c:order val="1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F9BA-4235-B8FF-45AEA1BD1C6D}"/>
                  </c:ext>
                </c:extLst>
              </c15:ser>
            </c15:filteredBarSeries>
            <c15:filteredBar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F9BA-4235-B8FF-45AEA1BD1C6D}"/>
                  </c:ext>
                </c:extLst>
              </c15:ser>
            </c15:filteredBarSeries>
            <c15:filteredBar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F9BA-4235-B8FF-45AEA1BD1C6D}"/>
                  </c:ext>
                </c:extLst>
              </c15:ser>
            </c15:filteredBarSeries>
            <c15:filteredBarSeries>
              <c15:ser>
                <c:idx val="148"/>
                <c:order val="1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F9BA-4235-B8FF-45AEA1BD1C6D}"/>
                  </c:ext>
                </c:extLst>
              </c15:ser>
            </c15:filteredBarSeries>
            <c15:filteredBar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F9BA-4235-B8FF-45AEA1BD1C6D}"/>
                  </c:ext>
                </c:extLst>
              </c15:ser>
            </c15:filteredBarSeries>
            <c15:filteredBar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F9BA-4235-B8FF-45AEA1BD1C6D}"/>
                  </c:ext>
                </c:extLst>
              </c15:ser>
            </c15:filteredBarSeries>
            <c15:filteredBarSeries>
              <c15:ser>
                <c:idx val="151"/>
                <c:order val="1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F9BA-4235-B8FF-45AEA1BD1C6D}"/>
                  </c:ext>
                </c:extLst>
              </c15:ser>
            </c15:filteredBarSeries>
            <c15:filteredBar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'สหกรณ์หนองสูง(ปั๊มน้ำมัน)'!$A$177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'สหกรณ์หนองสูง(ปั๊มน้ำมัน)'!$B$177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F9BA-4235-B8FF-45AEA1BD1C6D}"/>
                  </c:ext>
                </c:extLst>
              </c15:ser>
            </c15:filteredBarSeries>
          </c:ext>
        </c:extLst>
      </c:barChart>
      <c:catAx>
        <c:axId val="25930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99216"/>
        <c:crosses val="autoZero"/>
        <c:auto val="1"/>
        <c:lblAlgn val="ctr"/>
        <c:lblOffset val="100"/>
        <c:noMultiLvlLbl val="0"/>
      </c:catAx>
      <c:valAx>
        <c:axId val="259299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PR(%) </a:t>
            </a:r>
            <a:r>
              <a:rPr lang="th-TH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ประจำปี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2025</a:t>
            </a:r>
            <a:r>
              <a:rPr lang="th-TH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h-TH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สำนักงาน พิมาย</a:t>
            </a:r>
            <a:endParaRPr lang="en-US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2660081114725131"/>
          <c:y val="2.35162365725992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 โรงสี สกก.เมืองลับแล'!$A$201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สกก.เมืองลับแล'!$B$201</c:f>
              <c:numCache>
                <c:formatCode>0%</c:formatCode>
                <c:ptCount val="1"/>
                <c:pt idx="0">
                  <c:v>0.33157763805753981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1B0-48FE-9F96-768AC8DD0A1D}"/>
            </c:ext>
          </c:extLst>
        </c:ser>
        <c:ser>
          <c:idx val="1"/>
          <c:order val="1"/>
          <c:tx>
            <c:strRef>
              <c:f>'  โรงสี สกก.เมืองลับแล'!$A$202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สกก.เมืองลับแล'!$B$202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0-51B0-48FE-9F96-768AC8DD0A1D}"/>
            </c:ext>
          </c:extLst>
        </c:ser>
        <c:ser>
          <c:idx val="2"/>
          <c:order val="2"/>
          <c:tx>
            <c:strRef>
              <c:f>'  โรงสี สกก.เมืองลับแล'!$A$203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สกก.เมืองลับแล'!$B$203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1-51B0-48FE-9F96-768AC8DD0A1D}"/>
            </c:ext>
          </c:extLst>
        </c:ser>
        <c:ser>
          <c:idx val="3"/>
          <c:order val="3"/>
          <c:tx>
            <c:strRef>
              <c:f>'  โรงสี สกก.เมืองลับแล'!$A$204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สกก.เมืองลับแล'!$B$204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2-51B0-48FE-9F96-768AC8DD0A1D}"/>
            </c:ext>
          </c:extLst>
        </c:ser>
        <c:ser>
          <c:idx val="4"/>
          <c:order val="4"/>
          <c:tx>
            <c:strRef>
              <c:f>'  โรงสี สกก.เมืองลับแล'!$A$205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สกก.เมืองลับแล'!$B$205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3-51B0-48FE-9F96-768AC8DD0A1D}"/>
            </c:ext>
          </c:extLst>
        </c:ser>
        <c:ser>
          <c:idx val="5"/>
          <c:order val="5"/>
          <c:tx>
            <c:strRef>
              <c:f>'  โรงสี สกก.เมืองลับแล'!$A$206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สกก.เมืองลับแล'!$B$206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4-51B0-48FE-9F96-768AC8DD0A1D}"/>
            </c:ext>
          </c:extLst>
        </c:ser>
        <c:ser>
          <c:idx val="6"/>
          <c:order val="6"/>
          <c:tx>
            <c:strRef>
              <c:f>'  โรงสี สกก.เมืองลับแล'!$A$207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สกก.เมืองลับแล'!$B$207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5-51B0-48FE-9F96-768AC8DD0A1D}"/>
            </c:ext>
          </c:extLst>
        </c:ser>
        <c:ser>
          <c:idx val="7"/>
          <c:order val="7"/>
          <c:tx>
            <c:strRef>
              <c:f>'  โรงสี สกก.เมืองลับแล'!$A$208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สกก.เมืองลับแล'!$B$208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6-51B0-48FE-9F96-768AC8DD0A1D}"/>
            </c:ext>
          </c:extLst>
        </c:ser>
        <c:ser>
          <c:idx val="8"/>
          <c:order val="8"/>
          <c:tx>
            <c:strRef>
              <c:f>'  โรงสี สกก.เมืองลับแล'!$A$209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สกก.เมืองลับแล'!$B$209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7-51B0-48FE-9F96-768AC8DD0A1D}"/>
            </c:ext>
          </c:extLst>
        </c:ser>
        <c:ser>
          <c:idx val="9"/>
          <c:order val="9"/>
          <c:tx>
            <c:strRef>
              <c:f>'  โรงสี สกก.เมืองลับแล'!$A$210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8-51B0-48FE-9F96-768AC8DD0A1D}"/>
            </c:ext>
          </c:extLst>
        </c:ser>
        <c:ser>
          <c:idx val="10"/>
          <c:order val="10"/>
          <c:tx>
            <c:strRef>
              <c:f>'  โรงสี สกก.เมืองลับแล'!$A$211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9-51B0-48FE-9F96-768AC8DD0A1D}"/>
            </c:ext>
          </c:extLst>
        </c:ser>
        <c:ser>
          <c:idx val="11"/>
          <c:order val="11"/>
          <c:tx>
            <c:strRef>
              <c:f>'  โรงสี สกก.เมืองลับแล'!$A$212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A-51B0-48FE-9F96-768AC8DD0A1D}"/>
            </c:ext>
          </c:extLst>
        </c:ser>
        <c:ser>
          <c:idx val="12"/>
          <c:order val="12"/>
          <c:tx>
            <c:strRef>
              <c:f>'  โรงสี สกก.เมืองลับแล'!$A$213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B-51B0-48FE-9F96-768AC8DD0A1D}"/>
            </c:ext>
          </c:extLst>
        </c:ser>
        <c:ser>
          <c:idx val="13"/>
          <c:order val="13"/>
          <c:tx>
            <c:strRef>
              <c:f>'  โรงสี สกก.เมืองลับแล'!$A$214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C-51B0-48FE-9F96-768AC8DD0A1D}"/>
            </c:ext>
          </c:extLst>
        </c:ser>
        <c:ser>
          <c:idx val="14"/>
          <c:order val="14"/>
          <c:tx>
            <c:strRef>
              <c:f>'  โรงสี สกก.เมืองลับแล'!$A$215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D-51B0-48FE-9F96-768AC8DD0A1D}"/>
            </c:ext>
          </c:extLst>
        </c:ser>
        <c:ser>
          <c:idx val="15"/>
          <c:order val="15"/>
          <c:tx>
            <c:strRef>
              <c:f>'  โรงสี สกก.เมืองลับแล'!$A$216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E-51B0-48FE-9F96-768AC8DD0A1D}"/>
            </c:ext>
          </c:extLst>
        </c:ser>
        <c:ser>
          <c:idx val="16"/>
          <c:order val="16"/>
          <c:tx>
            <c:strRef>
              <c:f>'  โรงสี สกก.เมืองลับแล'!$A$217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F-51B0-48FE-9F96-768AC8DD0A1D}"/>
            </c:ext>
          </c:extLst>
        </c:ser>
        <c:ser>
          <c:idx val="17"/>
          <c:order val="17"/>
          <c:tx>
            <c:strRef>
              <c:f>'  โรงสี สกก.เมืองลับแล'!$A$218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0-51B0-48FE-9F96-768AC8DD0A1D}"/>
            </c:ext>
          </c:extLst>
        </c:ser>
        <c:ser>
          <c:idx val="18"/>
          <c:order val="18"/>
          <c:tx>
            <c:strRef>
              <c:f>'  โรงสี สกก.เมืองลับแล'!$A$219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สกก.เมืองลับแล'!$B$219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1-51B0-48FE-9F96-768AC8DD0A1D}"/>
            </c:ext>
          </c:extLst>
        </c:ser>
        <c:ser>
          <c:idx val="19"/>
          <c:order val="19"/>
          <c:tx>
            <c:strRef>
              <c:f>'  โรงสี สกก.เมืองลับแล'!$A$220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2-51B0-48FE-9F96-768AC8DD0A1D}"/>
            </c:ext>
          </c:extLst>
        </c:ser>
        <c:ser>
          <c:idx val="20"/>
          <c:order val="20"/>
          <c:tx>
            <c:strRef>
              <c:f>'  โรงสี สกก.เมืองลับแล'!$A$221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3-51B0-48FE-9F96-768AC8DD0A1D}"/>
            </c:ext>
          </c:extLst>
        </c:ser>
        <c:ser>
          <c:idx val="21"/>
          <c:order val="21"/>
          <c:tx>
            <c:strRef>
              <c:f>'  โรงสี สกก.เมืองลับแล'!$A$222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4-51B0-48FE-9F96-768AC8DD0A1D}"/>
            </c:ext>
          </c:extLst>
        </c:ser>
        <c:ser>
          <c:idx val="22"/>
          <c:order val="22"/>
          <c:tx>
            <c:strRef>
              <c:f>'  โรงสี สกก.เมืองลับแล'!$A$223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5-51B0-48FE-9F96-768AC8DD0A1D}"/>
            </c:ext>
          </c:extLst>
        </c:ser>
        <c:ser>
          <c:idx val="23"/>
          <c:order val="23"/>
          <c:tx>
            <c:strRef>
              <c:f>'  โรงสี สกก.เมืองลับแล'!$A$224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6-51B0-48FE-9F96-768AC8DD0A1D}"/>
            </c:ext>
          </c:extLst>
        </c:ser>
        <c:ser>
          <c:idx val="24"/>
          <c:order val="24"/>
          <c:tx>
            <c:strRef>
              <c:f>'  โรงสี สกก.เมืองลับแล'!$A$225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7-51B0-48FE-9F96-768AC8DD0A1D}"/>
            </c:ext>
          </c:extLst>
        </c:ser>
        <c:ser>
          <c:idx val="25"/>
          <c:order val="25"/>
          <c:tx>
            <c:strRef>
              <c:f>'  โรงสี สกก.เมืองลับแล'!$A$226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8-51B0-48FE-9F96-768AC8DD0A1D}"/>
            </c:ext>
          </c:extLst>
        </c:ser>
        <c:ser>
          <c:idx val="26"/>
          <c:order val="26"/>
          <c:tx>
            <c:strRef>
              <c:f>'  โรงสี สกก.เมืองลับแล'!$A$227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9-51B0-48FE-9F96-768AC8DD0A1D}"/>
            </c:ext>
          </c:extLst>
        </c:ser>
        <c:ser>
          <c:idx val="27"/>
          <c:order val="27"/>
          <c:tx>
            <c:strRef>
              <c:f>'  โรงสี สกก.เมืองลับแล'!$A$228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A-51B0-48FE-9F96-768AC8DD0A1D}"/>
            </c:ext>
          </c:extLst>
        </c:ser>
        <c:ser>
          <c:idx val="28"/>
          <c:order val="28"/>
          <c:tx>
            <c:strRef>
              <c:f>'  โรงสี สกก.เมืองลับแล'!$A$229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สกก.เมืองลับแล'!$B$229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B-51B0-48FE-9F96-768AC8DD0A1D}"/>
            </c:ext>
          </c:extLst>
        </c:ser>
        <c:ser>
          <c:idx val="29"/>
          <c:order val="29"/>
          <c:tx>
            <c:strRef>
              <c:f>'  โรงสี สกก.เมืองลับแล'!$A$230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C-51B0-48FE-9F96-768AC8DD0A1D}"/>
            </c:ext>
          </c:extLst>
        </c:ser>
        <c:ser>
          <c:idx val="30"/>
          <c:order val="30"/>
          <c:tx>
            <c:strRef>
              <c:f>'  โรงสี สกก.เมืองลับแล'!$A$231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D-51B0-48FE-9F96-768AC8DD0A1D}"/>
            </c:ext>
          </c:extLst>
        </c:ser>
        <c:ser>
          <c:idx val="31"/>
          <c:order val="31"/>
          <c:tx>
            <c:strRef>
              <c:f>'  โรงสี สกก.เมืองลับแล'!$A$232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สกก.เมืองลับแล'!$B$232</c:f>
              <c:numCache>
                <c:formatCode>0%</c:formatCode>
                <c:ptCount val="1"/>
                <c:pt idx="0">
                  <c:v>0.21757703017570823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E-51B0-48FE-9F96-768AC8DD0A1D}"/>
            </c:ext>
          </c:extLst>
        </c:ser>
        <c:ser>
          <c:idx val="32"/>
          <c:order val="32"/>
          <c:tx>
            <c:strRef>
              <c:f>'  โรงสี สกก.เมืองลับแล'!$A$233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F-51B0-48FE-9F96-768AC8DD0A1D}"/>
            </c:ext>
          </c:extLst>
        </c:ser>
        <c:ser>
          <c:idx val="33"/>
          <c:order val="33"/>
          <c:tx>
            <c:strRef>
              <c:f>'  โรงสี สกก.เมืองลับแล'!$A$234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0-51B0-48FE-9F96-768AC8DD0A1D}"/>
            </c:ext>
          </c:extLst>
        </c:ser>
        <c:ser>
          <c:idx val="34"/>
          <c:order val="34"/>
          <c:tx>
            <c:strRef>
              <c:f>'  โรงสี สกก.เมืองลับแล'!$A$235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1-51B0-48FE-9F96-768AC8DD0A1D}"/>
            </c:ext>
          </c:extLst>
        </c:ser>
        <c:ser>
          <c:idx val="35"/>
          <c:order val="35"/>
          <c:tx>
            <c:strRef>
              <c:f>'  โรงสี สกก.เมืองลับแล'!$A$236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2-51B0-48FE-9F96-768AC8DD0A1D}"/>
            </c:ext>
          </c:extLst>
        </c:ser>
        <c:ser>
          <c:idx val="36"/>
          <c:order val="36"/>
          <c:tx>
            <c:strRef>
              <c:f>'  โรงสี สกก.เมืองลับแล'!$A$237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3-51B0-48FE-9F96-768AC8DD0A1D}"/>
            </c:ext>
          </c:extLst>
        </c:ser>
        <c:ser>
          <c:idx val="37"/>
          <c:order val="37"/>
          <c:tx>
            <c:strRef>
              <c:f>'  โรงสี สกก.เมืองลับแล'!$A$238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4-51B0-48FE-9F96-768AC8DD0A1D}"/>
            </c:ext>
          </c:extLst>
        </c:ser>
        <c:ser>
          <c:idx val="38"/>
          <c:order val="38"/>
          <c:tx>
            <c:strRef>
              <c:f>'  โรงสี สกก.เมืองลับแล'!$A$239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สกก.เมืองลับแล'!$B$239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5-51B0-48FE-9F96-768AC8DD0A1D}"/>
            </c:ext>
          </c:extLst>
        </c:ser>
        <c:ser>
          <c:idx val="39"/>
          <c:order val="39"/>
          <c:tx>
            <c:strRef>
              <c:f>'  โรงสี สกก.เมืองลับแล'!$A$240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6-51B0-48FE-9F96-768AC8DD0A1D}"/>
            </c:ext>
          </c:extLst>
        </c:ser>
        <c:ser>
          <c:idx val="40"/>
          <c:order val="40"/>
          <c:tx>
            <c:strRef>
              <c:f>'  โรงสี สกก.เมืองลับแล'!$A$241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7-51B0-48FE-9F96-768AC8DD0A1D}"/>
            </c:ext>
          </c:extLst>
        </c:ser>
        <c:ser>
          <c:idx val="41"/>
          <c:order val="41"/>
          <c:tx>
            <c:strRef>
              <c:f>'  โรงสี สกก.เมืองลับแล'!$A$242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8-51B0-48FE-9F96-768AC8DD0A1D}"/>
            </c:ext>
          </c:extLst>
        </c:ser>
        <c:ser>
          <c:idx val="42"/>
          <c:order val="42"/>
          <c:tx>
            <c:strRef>
              <c:f>'  โรงสี สกก.เมืองลับแล'!$A$243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9-51B0-48FE-9F96-768AC8DD0A1D}"/>
            </c:ext>
          </c:extLst>
        </c:ser>
        <c:ser>
          <c:idx val="43"/>
          <c:order val="43"/>
          <c:tx>
            <c:strRef>
              <c:f>'  โรงสี สกก.เมืองลับแล'!$A$244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A-51B0-48FE-9F96-768AC8DD0A1D}"/>
            </c:ext>
          </c:extLst>
        </c:ser>
        <c:ser>
          <c:idx val="44"/>
          <c:order val="44"/>
          <c:tx>
            <c:strRef>
              <c:f>'  โรงสี สกก.เมืองลับแล'!$A$245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B-51B0-48FE-9F96-768AC8DD0A1D}"/>
            </c:ext>
          </c:extLst>
        </c:ser>
        <c:ser>
          <c:idx val="45"/>
          <c:order val="45"/>
          <c:tx>
            <c:strRef>
              <c:f>'  โรงสี สกก.เมืองลับแล'!$A$246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C-51B0-48FE-9F96-768AC8DD0A1D}"/>
            </c:ext>
          </c:extLst>
        </c:ser>
        <c:ser>
          <c:idx val="46"/>
          <c:order val="46"/>
          <c:tx>
            <c:strRef>
              <c:f>'  โรงสี สกก.เมืองลับแล'!$A$247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D-51B0-48FE-9F96-768AC8DD0A1D}"/>
            </c:ext>
          </c:extLst>
        </c:ser>
        <c:ser>
          <c:idx val="47"/>
          <c:order val="47"/>
          <c:tx>
            <c:strRef>
              <c:f>'  โรงสี สกก.เมืองลับแล'!$A$248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E-51B0-48FE-9F96-768AC8DD0A1D}"/>
            </c:ext>
          </c:extLst>
        </c:ser>
        <c:ser>
          <c:idx val="48"/>
          <c:order val="48"/>
          <c:tx>
            <c:strRef>
              <c:f>'  โรงสี สกก.เมืองลับแล'!$A$249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สกก.เมืองลับแล'!$B$249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5F-51B0-48FE-9F96-768AC8DD0A1D}"/>
            </c:ext>
          </c:extLst>
        </c:ser>
        <c:ser>
          <c:idx val="49"/>
          <c:order val="49"/>
          <c:tx>
            <c:strRef>
              <c:f>'  โรงสี สกก.เมืองลับแล'!$A$250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0-51B0-48FE-9F96-768AC8DD0A1D}"/>
            </c:ext>
          </c:extLst>
        </c:ser>
        <c:ser>
          <c:idx val="50"/>
          <c:order val="50"/>
          <c:tx>
            <c:strRef>
              <c:f>'  โรงสี สกก.เมืองลับแล'!$A$251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1-51B0-48FE-9F96-768AC8DD0A1D}"/>
            </c:ext>
          </c:extLst>
        </c:ser>
        <c:ser>
          <c:idx val="51"/>
          <c:order val="51"/>
          <c:tx>
            <c:strRef>
              <c:f>'  โรงสี สกก.เมืองลับแล'!$A$252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2-51B0-48FE-9F96-768AC8DD0A1D}"/>
            </c:ext>
          </c:extLst>
        </c:ser>
        <c:ser>
          <c:idx val="52"/>
          <c:order val="52"/>
          <c:tx>
            <c:strRef>
              <c:f>'  โรงสี สกก.เมืองลับแล'!$A$253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3-51B0-48FE-9F96-768AC8DD0A1D}"/>
            </c:ext>
          </c:extLst>
        </c:ser>
        <c:ser>
          <c:idx val="53"/>
          <c:order val="53"/>
          <c:tx>
            <c:strRef>
              <c:f>'  โรงสี สกก.เมืองลับแล'!$A$254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4-51B0-48FE-9F96-768AC8DD0A1D}"/>
            </c:ext>
          </c:extLst>
        </c:ser>
        <c:ser>
          <c:idx val="54"/>
          <c:order val="54"/>
          <c:tx>
            <c:strRef>
              <c:f>'  โรงสี สกก.เมืองลับแล'!$A$255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5-51B0-48FE-9F96-768AC8DD0A1D}"/>
            </c:ext>
          </c:extLst>
        </c:ser>
        <c:ser>
          <c:idx val="55"/>
          <c:order val="55"/>
          <c:tx>
            <c:strRef>
              <c:f>'  โรงสี สกก.เมืองลับแล'!$A$256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6-51B0-48FE-9F96-768AC8DD0A1D}"/>
            </c:ext>
          </c:extLst>
        </c:ser>
        <c:ser>
          <c:idx val="56"/>
          <c:order val="56"/>
          <c:tx>
            <c:strRef>
              <c:f>'  โรงสี สกก.เมืองลับแล'!$A$257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7-51B0-48FE-9F96-768AC8DD0A1D}"/>
            </c:ext>
          </c:extLst>
        </c:ser>
        <c:ser>
          <c:idx val="57"/>
          <c:order val="57"/>
          <c:tx>
            <c:strRef>
              <c:f>'  โรงสี สกก.เมืองลับแล'!$A$258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8-51B0-48FE-9F96-768AC8DD0A1D}"/>
            </c:ext>
          </c:extLst>
        </c:ser>
        <c:ser>
          <c:idx val="58"/>
          <c:order val="58"/>
          <c:tx>
            <c:strRef>
              <c:f>'  โรงสี สกก.เมืองลับแล'!$A$259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สกก.เมืองลับแล'!$B$259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9-51B0-48FE-9F96-768AC8DD0A1D}"/>
            </c:ext>
          </c:extLst>
        </c:ser>
        <c:ser>
          <c:idx val="59"/>
          <c:order val="59"/>
          <c:tx>
            <c:strRef>
              <c:f>'  โรงสี สกก.เมืองลับแล'!$A$260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สกก.เมืองลับแล'!$B$260</c:f>
              <c:numCache>
                <c:formatCode>0%</c:formatCode>
                <c:ptCount val="1"/>
                <c:pt idx="0">
                  <c:v>0.22819580587160754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A-51B0-48FE-9F96-768AC8DD0A1D}"/>
            </c:ext>
          </c:extLst>
        </c:ser>
        <c:ser>
          <c:idx val="60"/>
          <c:order val="60"/>
          <c:tx>
            <c:strRef>
              <c:f>'  โรงสี สกก.เมืองลับแล'!$A$261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B-51B0-48FE-9F96-768AC8DD0A1D}"/>
            </c:ext>
          </c:extLst>
        </c:ser>
        <c:ser>
          <c:idx val="61"/>
          <c:order val="61"/>
          <c:tx>
            <c:strRef>
              <c:f>'  โรงสี สกก.เมืองลับแล'!$A$262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C-51B0-48FE-9F96-768AC8DD0A1D}"/>
            </c:ext>
          </c:extLst>
        </c:ser>
        <c:ser>
          <c:idx val="62"/>
          <c:order val="62"/>
          <c:tx>
            <c:strRef>
              <c:f>'  โรงสี สกก.เมืองลับแล'!$A$263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D-51B0-48FE-9F96-768AC8DD0A1D}"/>
            </c:ext>
          </c:extLst>
        </c:ser>
        <c:ser>
          <c:idx val="63"/>
          <c:order val="63"/>
          <c:tx>
            <c:strRef>
              <c:f>'  โรงสี สกก.เมืองลับแล'!$A$264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E-51B0-48FE-9F96-768AC8DD0A1D}"/>
            </c:ext>
          </c:extLst>
        </c:ser>
        <c:ser>
          <c:idx val="64"/>
          <c:order val="64"/>
          <c:tx>
            <c:strRef>
              <c:f>'  โรงสี สกก.เมืองลับแล'!$A$265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6F-51B0-48FE-9F96-768AC8DD0A1D}"/>
            </c:ext>
          </c:extLst>
        </c:ser>
        <c:ser>
          <c:idx val="65"/>
          <c:order val="65"/>
          <c:tx>
            <c:strRef>
              <c:f>'  โรงสี สกก.เมืองลับแล'!$A$266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0-51B0-48FE-9F96-768AC8DD0A1D}"/>
            </c:ext>
          </c:extLst>
        </c:ser>
        <c:ser>
          <c:idx val="66"/>
          <c:order val="66"/>
          <c:tx>
            <c:strRef>
              <c:f>'  โรงสี สกก.เมืองลับแล'!$A$267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1-51B0-48FE-9F96-768AC8DD0A1D}"/>
            </c:ext>
          </c:extLst>
        </c:ser>
        <c:ser>
          <c:idx val="67"/>
          <c:order val="67"/>
          <c:tx>
            <c:strRef>
              <c:f>'  โรงสี สกก.เมืองลับแล'!$A$268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2-51B0-48FE-9F96-768AC8DD0A1D}"/>
            </c:ext>
          </c:extLst>
        </c:ser>
        <c:ser>
          <c:idx val="68"/>
          <c:order val="68"/>
          <c:tx>
            <c:strRef>
              <c:f>'  โรงสี สกก.เมืองลับแล'!$A$269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สกก.เมืองลับแล'!$B$269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3-51B0-48FE-9F96-768AC8DD0A1D}"/>
            </c:ext>
          </c:extLst>
        </c:ser>
        <c:ser>
          <c:idx val="69"/>
          <c:order val="69"/>
          <c:tx>
            <c:strRef>
              <c:f>'  โรงสี สกก.เมืองลับแล'!$A$270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4-51B0-48FE-9F96-768AC8DD0A1D}"/>
            </c:ext>
          </c:extLst>
        </c:ser>
        <c:ser>
          <c:idx val="70"/>
          <c:order val="70"/>
          <c:tx>
            <c:strRef>
              <c:f>'  โรงสี สกก.เมืองลับแล'!$A$271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5-51B0-48FE-9F96-768AC8DD0A1D}"/>
            </c:ext>
          </c:extLst>
        </c:ser>
        <c:ser>
          <c:idx val="71"/>
          <c:order val="71"/>
          <c:tx>
            <c:strRef>
              <c:f>'  โรงสี สกก.เมืองลับแล'!$A$272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6-51B0-48FE-9F96-768AC8DD0A1D}"/>
            </c:ext>
          </c:extLst>
        </c:ser>
        <c:ser>
          <c:idx val="72"/>
          <c:order val="72"/>
          <c:tx>
            <c:strRef>
              <c:f>'  โรงสี สกก.เมืองลับแล'!$A$273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7-51B0-48FE-9F96-768AC8DD0A1D}"/>
            </c:ext>
          </c:extLst>
        </c:ser>
        <c:ser>
          <c:idx val="73"/>
          <c:order val="73"/>
          <c:tx>
            <c:strRef>
              <c:f>'  โรงสี สกก.เมืองลับแล'!$A$274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8-51B0-48FE-9F96-768AC8DD0A1D}"/>
            </c:ext>
          </c:extLst>
        </c:ser>
        <c:ser>
          <c:idx val="74"/>
          <c:order val="74"/>
          <c:tx>
            <c:strRef>
              <c:f>'  โรงสี สกก.เมืองลับแล'!$A$275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9-51B0-48FE-9F96-768AC8DD0A1D}"/>
            </c:ext>
          </c:extLst>
        </c:ser>
        <c:ser>
          <c:idx val="75"/>
          <c:order val="75"/>
          <c:tx>
            <c:strRef>
              <c:f>'  โรงสี สกก.เมืองลับแล'!$A$276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A-51B0-48FE-9F96-768AC8DD0A1D}"/>
            </c:ext>
          </c:extLst>
        </c:ser>
        <c:ser>
          <c:idx val="76"/>
          <c:order val="76"/>
          <c:tx>
            <c:strRef>
              <c:f>'  โรงสี สกก.เมืองลับแล'!$A$277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B-51B0-48FE-9F96-768AC8DD0A1D}"/>
            </c:ext>
          </c:extLst>
        </c:ser>
        <c:ser>
          <c:idx val="77"/>
          <c:order val="77"/>
          <c:tx>
            <c:strRef>
              <c:f>'  โรงสี สกก.เมืองลับแล'!$A$278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C-51B0-48FE-9F96-768AC8DD0A1D}"/>
            </c:ext>
          </c:extLst>
        </c:ser>
        <c:ser>
          <c:idx val="78"/>
          <c:order val="78"/>
          <c:tx>
            <c:strRef>
              <c:f>'  โรงสี สกก.เมืองลับแล'!$A$279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สกก.เมืองลับแล'!$B$279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D-51B0-48FE-9F96-768AC8DD0A1D}"/>
            </c:ext>
          </c:extLst>
        </c:ser>
        <c:ser>
          <c:idx val="79"/>
          <c:order val="79"/>
          <c:tx>
            <c:strRef>
              <c:f>'  โรงสี สกก.เมืองลับแล'!$A$280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E-51B0-48FE-9F96-768AC8DD0A1D}"/>
            </c:ext>
          </c:extLst>
        </c:ser>
        <c:ser>
          <c:idx val="80"/>
          <c:order val="80"/>
          <c:tx>
            <c:strRef>
              <c:f>'  โรงสี สกก.เมืองลับแล'!$A$281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7F-51B0-48FE-9F96-768AC8DD0A1D}"/>
            </c:ext>
          </c:extLst>
        </c:ser>
        <c:ser>
          <c:idx val="81"/>
          <c:order val="81"/>
          <c:tx>
            <c:strRef>
              <c:f>'  โรงสี สกก.เมืองลับแล'!$A$282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0-51B0-48FE-9F96-768AC8DD0A1D}"/>
            </c:ext>
          </c:extLst>
        </c:ser>
        <c:ser>
          <c:idx val="82"/>
          <c:order val="82"/>
          <c:tx>
            <c:strRef>
              <c:f>'  โรงสี สกก.เมืองลับแล'!$A$283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1-51B0-48FE-9F96-768AC8DD0A1D}"/>
            </c:ext>
          </c:extLst>
        </c:ser>
        <c:ser>
          <c:idx val="83"/>
          <c:order val="83"/>
          <c:tx>
            <c:strRef>
              <c:f>'  โรงสี สกก.เมืองลับแล'!$A$284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2-51B0-48FE-9F96-768AC8DD0A1D}"/>
            </c:ext>
          </c:extLst>
        </c:ser>
        <c:ser>
          <c:idx val="84"/>
          <c:order val="84"/>
          <c:tx>
            <c:strRef>
              <c:f>'  โรงสี สกก.เมืองลับแล'!$A$285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3-51B0-48FE-9F96-768AC8DD0A1D}"/>
            </c:ext>
          </c:extLst>
        </c:ser>
        <c:ser>
          <c:idx val="85"/>
          <c:order val="85"/>
          <c:tx>
            <c:strRef>
              <c:f>'  โรงสี สกก.เมืองลับแล'!$A$286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4-51B0-48FE-9F96-768AC8DD0A1D}"/>
            </c:ext>
          </c:extLst>
        </c:ser>
        <c:ser>
          <c:idx val="86"/>
          <c:order val="86"/>
          <c:tx>
            <c:strRef>
              <c:f>'  โรงสี สกก.เมืองลับแล'!$A$287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5-51B0-48FE-9F96-768AC8DD0A1D}"/>
            </c:ext>
          </c:extLst>
        </c:ser>
        <c:ser>
          <c:idx val="87"/>
          <c:order val="87"/>
          <c:tx>
            <c:strRef>
              <c:f>'  โรงสี สกก.เมืองลับแล'!$A$288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6-51B0-48FE-9F96-768AC8DD0A1D}"/>
            </c:ext>
          </c:extLst>
        </c:ser>
        <c:ser>
          <c:idx val="88"/>
          <c:order val="88"/>
          <c:tx>
            <c:strRef>
              <c:f>'  โรงสี สกก.เมืองลับแล'!$A$289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สกก.เมืองลับแล'!$B$289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7-51B0-48FE-9F96-768AC8DD0A1D}"/>
            </c:ext>
          </c:extLst>
        </c:ser>
        <c:ser>
          <c:idx val="89"/>
          <c:order val="89"/>
          <c:tx>
            <c:strRef>
              <c:f>'  โรงสี สกก.เมืองลับแล'!$A$290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8-51B0-48FE-9F96-768AC8DD0A1D}"/>
            </c:ext>
          </c:extLst>
        </c:ser>
        <c:ser>
          <c:idx val="90"/>
          <c:order val="90"/>
          <c:tx>
            <c:strRef>
              <c:f>'  โรงสี สกก.เมืองลับแล'!$A$291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สกก.เมืองลับแล'!$B$291</c:f>
              <c:numCache>
                <c:formatCode>0%</c:formatCode>
                <c:ptCount val="1"/>
                <c:pt idx="0">
                  <c:v>0.2024157608877698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9-51B0-48FE-9F96-768AC8DD0A1D}"/>
            </c:ext>
          </c:extLst>
        </c:ser>
        <c:ser>
          <c:idx val="91"/>
          <c:order val="91"/>
          <c:tx>
            <c:strRef>
              <c:f>'  โรงสี สกก.เมืองลับแล'!$A$292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A-51B0-48FE-9F96-768AC8DD0A1D}"/>
            </c:ext>
          </c:extLst>
        </c:ser>
        <c:ser>
          <c:idx val="92"/>
          <c:order val="92"/>
          <c:tx>
            <c:strRef>
              <c:f>'  โรงสี สกก.เมืองลับแล'!$A$293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B-51B0-48FE-9F96-768AC8DD0A1D}"/>
            </c:ext>
          </c:extLst>
        </c:ser>
        <c:ser>
          <c:idx val="93"/>
          <c:order val="93"/>
          <c:tx>
            <c:strRef>
              <c:f>'  โรงสี สกก.เมืองลับแล'!$A$294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C-51B0-48FE-9F96-768AC8DD0A1D}"/>
            </c:ext>
          </c:extLst>
        </c:ser>
        <c:ser>
          <c:idx val="94"/>
          <c:order val="94"/>
          <c:tx>
            <c:strRef>
              <c:f>'  โรงสี สกก.เมืองลับแล'!$A$295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D-51B0-48FE-9F96-768AC8DD0A1D}"/>
            </c:ext>
          </c:extLst>
        </c:ser>
        <c:ser>
          <c:idx val="95"/>
          <c:order val="95"/>
          <c:tx>
            <c:strRef>
              <c:f>'  โรงสี สกก.เมืองลับแล'!$A$296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E-51B0-48FE-9F96-768AC8DD0A1D}"/>
            </c:ext>
          </c:extLst>
        </c:ser>
        <c:ser>
          <c:idx val="96"/>
          <c:order val="96"/>
          <c:tx>
            <c:strRef>
              <c:f>'  โรงสี สกก.เมืองลับแล'!$A$297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8F-51B0-48FE-9F96-768AC8DD0A1D}"/>
            </c:ext>
          </c:extLst>
        </c:ser>
        <c:ser>
          <c:idx val="97"/>
          <c:order val="97"/>
          <c:tx>
            <c:strRef>
              <c:f>'  โรงสี สกก.เมืองลับแล'!$A$298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0-51B0-48FE-9F96-768AC8DD0A1D}"/>
            </c:ext>
          </c:extLst>
        </c:ser>
        <c:ser>
          <c:idx val="98"/>
          <c:order val="98"/>
          <c:tx>
            <c:strRef>
              <c:f>'  โรงสี สกก.เมืองลับแล'!$A$299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สกก.เมืองลับแล'!$B$299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1-51B0-48FE-9F96-768AC8DD0A1D}"/>
            </c:ext>
          </c:extLst>
        </c:ser>
        <c:ser>
          <c:idx val="99"/>
          <c:order val="99"/>
          <c:tx>
            <c:strRef>
              <c:f>'  โรงสี สกก.เมืองลับแล'!$A$300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2-51B0-48FE-9F96-768AC8DD0A1D}"/>
            </c:ext>
          </c:extLst>
        </c:ser>
        <c:ser>
          <c:idx val="100"/>
          <c:order val="100"/>
          <c:tx>
            <c:strRef>
              <c:f>'  โรงสี สกก.เมืองลับแล'!$A$301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3-51B0-48FE-9F96-768AC8DD0A1D}"/>
            </c:ext>
          </c:extLst>
        </c:ser>
        <c:ser>
          <c:idx val="101"/>
          <c:order val="101"/>
          <c:tx>
            <c:strRef>
              <c:f>'  โรงสี สกก.เมืองลับแล'!$A$302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4-51B0-48FE-9F96-768AC8DD0A1D}"/>
            </c:ext>
          </c:extLst>
        </c:ser>
        <c:ser>
          <c:idx val="102"/>
          <c:order val="102"/>
          <c:tx>
            <c:strRef>
              <c:f>'  โรงสี สกก.เมืองลับแล'!$A$303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5-51B0-48FE-9F96-768AC8DD0A1D}"/>
            </c:ext>
          </c:extLst>
        </c:ser>
        <c:ser>
          <c:idx val="103"/>
          <c:order val="103"/>
          <c:tx>
            <c:strRef>
              <c:f>'  โรงสี สกก.เมืองลับแล'!$A$304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6-51B0-48FE-9F96-768AC8DD0A1D}"/>
            </c:ext>
          </c:extLst>
        </c:ser>
        <c:ser>
          <c:idx val="104"/>
          <c:order val="104"/>
          <c:tx>
            <c:strRef>
              <c:f>'  โรงสี สกก.เมืองลับแล'!$A$305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7-51B0-48FE-9F96-768AC8DD0A1D}"/>
            </c:ext>
          </c:extLst>
        </c:ser>
        <c:ser>
          <c:idx val="105"/>
          <c:order val="105"/>
          <c:tx>
            <c:strRef>
              <c:f>'  โรงสี สกก.เมืองลับแล'!$A$306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8-51B0-48FE-9F96-768AC8DD0A1D}"/>
            </c:ext>
          </c:extLst>
        </c:ser>
        <c:ser>
          <c:idx val="106"/>
          <c:order val="106"/>
          <c:tx>
            <c:strRef>
              <c:f>'  โรงสี สกก.เมืองลับแล'!$A$307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9-51B0-48FE-9F96-768AC8DD0A1D}"/>
            </c:ext>
          </c:extLst>
        </c:ser>
        <c:ser>
          <c:idx val="107"/>
          <c:order val="107"/>
          <c:tx>
            <c:strRef>
              <c:f>'  โรงสี สกก.เมืองลับแล'!$A$308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A-51B0-48FE-9F96-768AC8DD0A1D}"/>
            </c:ext>
          </c:extLst>
        </c:ser>
        <c:ser>
          <c:idx val="108"/>
          <c:order val="108"/>
          <c:tx>
            <c:strRef>
              <c:f>'  โรงสี สกก.เมืองลับแล'!$A$309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สกก.เมืองลับแล'!$B$309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B-51B0-48FE-9F96-768AC8DD0A1D}"/>
            </c:ext>
          </c:extLst>
        </c:ser>
        <c:ser>
          <c:idx val="109"/>
          <c:order val="109"/>
          <c:tx>
            <c:strRef>
              <c:f>'  โรงสี สกก.เมืองลับแล'!$A$310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C-51B0-48FE-9F96-768AC8DD0A1D}"/>
            </c:ext>
          </c:extLst>
        </c:ser>
        <c:ser>
          <c:idx val="110"/>
          <c:order val="110"/>
          <c:tx>
            <c:strRef>
              <c:f>'  โรงสี สกก.เมืองลับแล'!$A$311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D-51B0-48FE-9F96-768AC8DD0A1D}"/>
            </c:ext>
          </c:extLst>
        </c:ser>
        <c:ser>
          <c:idx val="111"/>
          <c:order val="111"/>
          <c:tx>
            <c:strRef>
              <c:f>'  โรงสี สกก.เมืองลับแล'!$A$312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E-51B0-48FE-9F96-768AC8DD0A1D}"/>
            </c:ext>
          </c:extLst>
        </c:ser>
        <c:ser>
          <c:idx val="112"/>
          <c:order val="112"/>
          <c:tx>
            <c:strRef>
              <c:f>'  โรงสี สกก.เมืองลับแล'!$A$313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9F-51B0-48FE-9F96-768AC8DD0A1D}"/>
            </c:ext>
          </c:extLst>
        </c:ser>
        <c:ser>
          <c:idx val="113"/>
          <c:order val="113"/>
          <c:tx>
            <c:strRef>
              <c:f>'  โรงสี สกก.เมืองลับแล'!$A$314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0-51B0-48FE-9F96-768AC8DD0A1D}"/>
            </c:ext>
          </c:extLst>
        </c:ser>
        <c:ser>
          <c:idx val="114"/>
          <c:order val="114"/>
          <c:tx>
            <c:strRef>
              <c:f>'  โรงสี สกก.เมืองลับแล'!$A$315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1-51B0-48FE-9F96-768AC8DD0A1D}"/>
            </c:ext>
          </c:extLst>
        </c:ser>
        <c:ser>
          <c:idx val="115"/>
          <c:order val="115"/>
          <c:tx>
            <c:strRef>
              <c:f>'  โรงสี สกก.เมืองลับแล'!$A$316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2-51B0-48FE-9F96-768AC8DD0A1D}"/>
            </c:ext>
          </c:extLst>
        </c:ser>
        <c:ser>
          <c:idx val="116"/>
          <c:order val="116"/>
          <c:tx>
            <c:strRef>
              <c:f>'  โรงสี สกก.เมืองลับแล'!$A$317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3-51B0-48FE-9F96-768AC8DD0A1D}"/>
            </c:ext>
          </c:extLst>
        </c:ser>
        <c:ser>
          <c:idx val="117"/>
          <c:order val="117"/>
          <c:tx>
            <c:strRef>
              <c:f>'  โรงสี สกก.เมืองลับแล'!$A$318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4-51B0-48FE-9F96-768AC8DD0A1D}"/>
            </c:ext>
          </c:extLst>
        </c:ser>
        <c:ser>
          <c:idx val="118"/>
          <c:order val="118"/>
          <c:tx>
            <c:strRef>
              <c:f>'  โรงสี สกก.เมืองลับแล'!$A$319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สกก.เมืองลับแล'!$B$319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5-51B0-48FE-9F96-768AC8DD0A1D}"/>
            </c:ext>
          </c:extLst>
        </c:ser>
        <c:ser>
          <c:idx val="119"/>
          <c:order val="119"/>
          <c:tx>
            <c:strRef>
              <c:f>'  โรงสี สกก.เมืองลับแล'!$A$320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6-51B0-48FE-9F96-768AC8DD0A1D}"/>
            </c:ext>
          </c:extLst>
        </c:ser>
        <c:ser>
          <c:idx val="120"/>
          <c:order val="120"/>
          <c:tx>
            <c:strRef>
              <c:f>'  โรงสี สกก.เมืองลับแล'!$A$321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สกก.เมืองลับแล'!$B$321</c:f>
              <c:numCache>
                <c:formatCode>0%</c:formatCode>
                <c:ptCount val="1"/>
                <c:pt idx="0">
                  <c:v>0.21078044693581965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7-51B0-48FE-9F96-768AC8DD0A1D}"/>
            </c:ext>
          </c:extLst>
        </c:ser>
        <c:ser>
          <c:idx val="121"/>
          <c:order val="121"/>
          <c:tx>
            <c:strRef>
              <c:f>'  โรงสี สกก.เมืองลับแล'!$A$322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8-51B0-48FE-9F96-768AC8DD0A1D}"/>
            </c:ext>
          </c:extLst>
        </c:ser>
        <c:ser>
          <c:idx val="122"/>
          <c:order val="122"/>
          <c:tx>
            <c:strRef>
              <c:f>'  โรงสี สกก.เมืองลับแล'!$A$323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9-51B0-48FE-9F96-768AC8DD0A1D}"/>
            </c:ext>
          </c:extLst>
        </c:ser>
        <c:ser>
          <c:idx val="123"/>
          <c:order val="123"/>
          <c:tx>
            <c:strRef>
              <c:f>'  โรงสี สกก.เมืองลับแล'!$A$324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A-51B0-48FE-9F96-768AC8DD0A1D}"/>
            </c:ext>
          </c:extLst>
        </c:ser>
        <c:ser>
          <c:idx val="124"/>
          <c:order val="124"/>
          <c:tx>
            <c:strRef>
              <c:f>'  โรงสี สกก.เมืองลับแล'!$A$325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B-51B0-48FE-9F96-768AC8DD0A1D}"/>
            </c:ext>
          </c:extLst>
        </c:ser>
        <c:ser>
          <c:idx val="125"/>
          <c:order val="125"/>
          <c:tx>
            <c:strRef>
              <c:f>'  โรงสี สกก.เมืองลับแล'!$A$326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C-51B0-48FE-9F96-768AC8DD0A1D}"/>
            </c:ext>
          </c:extLst>
        </c:ser>
        <c:ser>
          <c:idx val="126"/>
          <c:order val="126"/>
          <c:tx>
            <c:strRef>
              <c:f>'  โรงสี สกก.เมืองลับแล'!$A$327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D-51B0-48FE-9F96-768AC8DD0A1D}"/>
            </c:ext>
          </c:extLst>
        </c:ser>
        <c:ser>
          <c:idx val="127"/>
          <c:order val="127"/>
          <c:tx>
            <c:strRef>
              <c:f>'  โรงสี สกก.เมืองลับแล'!$A$328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E-51B0-48FE-9F96-768AC8DD0A1D}"/>
            </c:ext>
          </c:extLst>
        </c:ser>
        <c:ser>
          <c:idx val="128"/>
          <c:order val="128"/>
          <c:tx>
            <c:strRef>
              <c:f>'  โรงสี สกก.เมืองลับแล'!$A$329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สกก.เมืองลับแล'!$B$329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AF-51B0-48FE-9F96-768AC8DD0A1D}"/>
            </c:ext>
          </c:extLst>
        </c:ser>
        <c:ser>
          <c:idx val="129"/>
          <c:order val="129"/>
          <c:tx>
            <c:strRef>
              <c:f>'  โรงสี สกก.เมืองลับแล'!$A$330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0-51B0-48FE-9F96-768AC8DD0A1D}"/>
            </c:ext>
          </c:extLst>
        </c:ser>
        <c:ser>
          <c:idx val="130"/>
          <c:order val="130"/>
          <c:tx>
            <c:strRef>
              <c:f>'  โรงสี สกก.เมืองลับแล'!$A$331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1-51B0-48FE-9F96-768AC8DD0A1D}"/>
            </c:ext>
          </c:extLst>
        </c:ser>
        <c:ser>
          <c:idx val="131"/>
          <c:order val="131"/>
          <c:tx>
            <c:strRef>
              <c:f>'  โรงสี สกก.เมืองลับแล'!$A$332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2-51B0-48FE-9F96-768AC8DD0A1D}"/>
            </c:ext>
          </c:extLst>
        </c:ser>
        <c:ser>
          <c:idx val="132"/>
          <c:order val="132"/>
          <c:tx>
            <c:strRef>
              <c:f>'  โรงสี สกก.เมืองลับแล'!$A$333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3-51B0-48FE-9F96-768AC8DD0A1D}"/>
            </c:ext>
          </c:extLst>
        </c:ser>
        <c:ser>
          <c:idx val="133"/>
          <c:order val="133"/>
          <c:tx>
            <c:strRef>
              <c:f>'  โรงสี สกก.เมืองลับแล'!$A$334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4-51B0-48FE-9F96-768AC8DD0A1D}"/>
            </c:ext>
          </c:extLst>
        </c:ser>
        <c:ser>
          <c:idx val="134"/>
          <c:order val="134"/>
          <c:tx>
            <c:strRef>
              <c:f>'  โรงสี สกก.เมืองลับแล'!$A$335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5-51B0-48FE-9F96-768AC8DD0A1D}"/>
            </c:ext>
          </c:extLst>
        </c:ser>
        <c:ser>
          <c:idx val="135"/>
          <c:order val="135"/>
          <c:tx>
            <c:strRef>
              <c:f>'  โรงสี สกก.เมืองลับแล'!$A$336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6-51B0-48FE-9F96-768AC8DD0A1D}"/>
            </c:ext>
          </c:extLst>
        </c:ser>
        <c:ser>
          <c:idx val="136"/>
          <c:order val="136"/>
          <c:tx>
            <c:strRef>
              <c:f>'  โรงสี สกก.เมืองลับแล'!$A$337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7-51B0-48FE-9F96-768AC8DD0A1D}"/>
            </c:ext>
          </c:extLst>
        </c:ser>
        <c:ser>
          <c:idx val="137"/>
          <c:order val="137"/>
          <c:tx>
            <c:strRef>
              <c:f>'  โรงสี สกก.เมืองลับแล'!$A$338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8-51B0-48FE-9F96-768AC8DD0A1D}"/>
            </c:ext>
          </c:extLst>
        </c:ser>
        <c:ser>
          <c:idx val="138"/>
          <c:order val="138"/>
          <c:tx>
            <c:strRef>
              <c:f>'  โรงสี สกก.เมืองลับแล'!$A$339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สกก.เมืองลับแล'!$B$339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9-51B0-48FE-9F96-768AC8DD0A1D}"/>
            </c:ext>
          </c:extLst>
        </c:ser>
        <c:ser>
          <c:idx val="139"/>
          <c:order val="139"/>
          <c:tx>
            <c:strRef>
              <c:f>'  โรงสี สกก.เมืองลับแล'!$A$340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A-51B0-48FE-9F96-768AC8DD0A1D}"/>
            </c:ext>
          </c:extLst>
        </c:ser>
        <c:ser>
          <c:idx val="140"/>
          <c:order val="140"/>
          <c:tx>
            <c:strRef>
              <c:f>'  โรงสี สกก.เมืองลับแล'!$A$341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B-51B0-48FE-9F96-768AC8DD0A1D}"/>
            </c:ext>
          </c:extLst>
        </c:ser>
        <c:ser>
          <c:idx val="141"/>
          <c:order val="141"/>
          <c:tx>
            <c:strRef>
              <c:f>'  โรงสี สกก.เมืองลับแล'!$A$342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C-51B0-48FE-9F96-768AC8DD0A1D}"/>
            </c:ext>
          </c:extLst>
        </c:ser>
        <c:ser>
          <c:idx val="142"/>
          <c:order val="142"/>
          <c:tx>
            <c:strRef>
              <c:f>'  โรงสี สกก.เมืองลับแล'!$A$343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D-51B0-48FE-9F96-768AC8DD0A1D}"/>
            </c:ext>
          </c:extLst>
        </c:ser>
        <c:ser>
          <c:idx val="143"/>
          <c:order val="143"/>
          <c:tx>
            <c:strRef>
              <c:f>'  โรงสี สกก.เมืองลับแล'!$A$344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E-51B0-48FE-9F96-768AC8DD0A1D}"/>
            </c:ext>
          </c:extLst>
        </c:ser>
        <c:ser>
          <c:idx val="144"/>
          <c:order val="144"/>
          <c:tx>
            <c:strRef>
              <c:f>'  โรงสี สกก.เมืองลับแล'!$A$345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BF-51B0-48FE-9F96-768AC8DD0A1D}"/>
            </c:ext>
          </c:extLst>
        </c:ser>
        <c:ser>
          <c:idx val="145"/>
          <c:order val="145"/>
          <c:tx>
            <c:strRef>
              <c:f>'  โรงสี สกก.เมืองลับแล'!$A$346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0-51B0-48FE-9F96-768AC8DD0A1D}"/>
            </c:ext>
          </c:extLst>
        </c:ser>
        <c:ser>
          <c:idx val="146"/>
          <c:order val="146"/>
          <c:tx>
            <c:strRef>
              <c:f>'  โรงสี สกก.เมืองลับแล'!$A$347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1-51B0-48FE-9F96-768AC8DD0A1D}"/>
            </c:ext>
          </c:extLst>
        </c:ser>
        <c:ser>
          <c:idx val="147"/>
          <c:order val="147"/>
          <c:tx>
            <c:strRef>
              <c:f>'  โรงสี สกก.เมืองลับแล'!$A$348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2-51B0-48FE-9F96-768AC8DD0A1D}"/>
            </c:ext>
          </c:extLst>
        </c:ser>
        <c:ser>
          <c:idx val="148"/>
          <c:order val="148"/>
          <c:tx>
            <c:strRef>
              <c:f>'  โรงสี สกก.เมืองลับแล'!$A$349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สกก.เมืองลับแล'!$B$349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3-51B0-48FE-9F96-768AC8DD0A1D}"/>
            </c:ext>
          </c:extLst>
        </c:ser>
        <c:ser>
          <c:idx val="149"/>
          <c:order val="149"/>
          <c:tx>
            <c:strRef>
              <c:f>'  โรงสี สกก.เมืองลับแล'!$A$350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4-51B0-48FE-9F96-768AC8DD0A1D}"/>
            </c:ext>
          </c:extLst>
        </c:ser>
        <c:ser>
          <c:idx val="150"/>
          <c:order val="150"/>
          <c:tx>
            <c:strRef>
              <c:f>'  โรงสี สกก.เมืองลับแล'!$A$351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5-51B0-48FE-9F96-768AC8DD0A1D}"/>
            </c:ext>
          </c:extLst>
        </c:ser>
        <c:ser>
          <c:idx val="151"/>
          <c:order val="151"/>
          <c:tx>
            <c:strRef>
              <c:f>'  โรงสี สกก.เมืองลับแล'!$A$352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สกก.เมืองลับแล'!$B$352</c:f>
              <c:numCache>
                <c:formatCode>0%</c:formatCode>
                <c:ptCount val="1"/>
                <c:pt idx="0">
                  <c:v>9.4944038209800283E-2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6-51B0-48FE-9F96-768AC8DD0A1D}"/>
            </c:ext>
          </c:extLst>
        </c:ser>
        <c:ser>
          <c:idx val="152"/>
          <c:order val="152"/>
          <c:tx>
            <c:strRef>
              <c:f>'  โรงสี สกก.เมืองลับแล'!$A$353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7-51B0-48FE-9F96-768AC8DD0A1D}"/>
            </c:ext>
          </c:extLst>
        </c:ser>
        <c:ser>
          <c:idx val="153"/>
          <c:order val="153"/>
          <c:tx>
            <c:strRef>
              <c:f>'  โรงสี สกก.เมืองลับแล'!$A$354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8-51B0-48FE-9F96-768AC8DD0A1D}"/>
            </c:ext>
          </c:extLst>
        </c:ser>
        <c:ser>
          <c:idx val="154"/>
          <c:order val="154"/>
          <c:tx>
            <c:strRef>
              <c:f>'  โรงสี สกก.เมืองลับแล'!$A$355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9-51B0-48FE-9F96-768AC8DD0A1D}"/>
            </c:ext>
          </c:extLst>
        </c:ser>
        <c:ser>
          <c:idx val="155"/>
          <c:order val="155"/>
          <c:tx>
            <c:strRef>
              <c:f>'  โรงสี สกก.เมืองลับแล'!$A$356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A-51B0-48FE-9F96-768AC8DD0A1D}"/>
            </c:ext>
          </c:extLst>
        </c:ser>
        <c:ser>
          <c:idx val="156"/>
          <c:order val="156"/>
          <c:tx>
            <c:strRef>
              <c:f>'  โรงสี สกก.เมืองลับแล'!$A$357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B-51B0-48FE-9F96-768AC8DD0A1D}"/>
            </c:ext>
          </c:extLst>
        </c:ser>
        <c:ser>
          <c:idx val="157"/>
          <c:order val="157"/>
          <c:tx>
            <c:strRef>
              <c:f>'  โรงสี สกก.เมืองลับแล'!$A$358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C-51B0-48FE-9F96-768AC8DD0A1D}"/>
            </c:ext>
          </c:extLst>
        </c:ser>
        <c:ser>
          <c:idx val="158"/>
          <c:order val="158"/>
          <c:tx>
            <c:strRef>
              <c:f>'  โรงสี สกก.เมืองลับแล'!$A$359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สกก.เมืองลับแล'!$B$359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D-51B0-48FE-9F96-768AC8DD0A1D}"/>
            </c:ext>
          </c:extLst>
        </c:ser>
        <c:ser>
          <c:idx val="159"/>
          <c:order val="159"/>
          <c:tx>
            <c:strRef>
              <c:f>'  โรงสี สกก.เมืองลับแล'!$A$360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E-51B0-48FE-9F96-768AC8DD0A1D}"/>
            </c:ext>
          </c:extLst>
        </c:ser>
        <c:ser>
          <c:idx val="160"/>
          <c:order val="160"/>
          <c:tx>
            <c:strRef>
              <c:f>'  โรงสี สกก.เมืองลับแล'!$A$361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CF-51B0-48FE-9F96-768AC8DD0A1D}"/>
            </c:ext>
          </c:extLst>
        </c:ser>
        <c:ser>
          <c:idx val="161"/>
          <c:order val="161"/>
          <c:tx>
            <c:strRef>
              <c:f>'  โรงสี สกก.เมืองลับแล'!$A$362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0-51B0-48FE-9F96-768AC8DD0A1D}"/>
            </c:ext>
          </c:extLst>
        </c:ser>
        <c:ser>
          <c:idx val="162"/>
          <c:order val="162"/>
          <c:tx>
            <c:strRef>
              <c:f>'  โรงสี สกก.เมืองลับแล'!$A$363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1-51B0-48FE-9F96-768AC8DD0A1D}"/>
            </c:ext>
          </c:extLst>
        </c:ser>
        <c:ser>
          <c:idx val="163"/>
          <c:order val="163"/>
          <c:tx>
            <c:strRef>
              <c:f>'  โรงสี สกก.เมืองลับแล'!$A$364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2-51B0-48FE-9F96-768AC8DD0A1D}"/>
            </c:ext>
          </c:extLst>
        </c:ser>
        <c:ser>
          <c:idx val="164"/>
          <c:order val="164"/>
          <c:tx>
            <c:strRef>
              <c:f>'  โรงสี สกก.เมืองลับแล'!$A$365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3-51B0-48FE-9F96-768AC8DD0A1D}"/>
            </c:ext>
          </c:extLst>
        </c:ser>
        <c:ser>
          <c:idx val="165"/>
          <c:order val="165"/>
          <c:tx>
            <c:strRef>
              <c:f>'  โรงสี สกก.เมืองลับแล'!$A$366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4-51B0-48FE-9F96-768AC8DD0A1D}"/>
            </c:ext>
          </c:extLst>
        </c:ser>
        <c:ser>
          <c:idx val="166"/>
          <c:order val="166"/>
          <c:tx>
            <c:strRef>
              <c:f>'  โรงสี สกก.เมืองลับแล'!$A$367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5-51B0-48FE-9F96-768AC8DD0A1D}"/>
            </c:ext>
          </c:extLst>
        </c:ser>
        <c:ser>
          <c:idx val="167"/>
          <c:order val="167"/>
          <c:tx>
            <c:strRef>
              <c:f>'  โรงสี สกก.เมืองลับแล'!$A$368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6-51B0-48FE-9F96-768AC8DD0A1D}"/>
            </c:ext>
          </c:extLst>
        </c:ser>
        <c:ser>
          <c:idx val="168"/>
          <c:order val="168"/>
          <c:tx>
            <c:strRef>
              <c:f>'  โรงสี สกก.เมืองลับแล'!$A$369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สกก.เมืองลับแล'!$B$369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7-51B0-48FE-9F96-768AC8DD0A1D}"/>
            </c:ext>
          </c:extLst>
        </c:ser>
        <c:ser>
          <c:idx val="169"/>
          <c:order val="169"/>
          <c:tx>
            <c:strRef>
              <c:f>'  โรงสี สกก.เมืองลับแล'!$A$370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8-51B0-48FE-9F96-768AC8DD0A1D}"/>
            </c:ext>
          </c:extLst>
        </c:ser>
        <c:ser>
          <c:idx val="170"/>
          <c:order val="170"/>
          <c:tx>
            <c:strRef>
              <c:f>'  โรงสี สกก.เมืองลับแล'!$A$371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9-51B0-48FE-9F96-768AC8DD0A1D}"/>
            </c:ext>
          </c:extLst>
        </c:ser>
        <c:ser>
          <c:idx val="171"/>
          <c:order val="171"/>
          <c:tx>
            <c:strRef>
              <c:f>'  โรงสี สกก.เมืองลับแล'!$A$372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A-51B0-48FE-9F96-768AC8DD0A1D}"/>
            </c:ext>
          </c:extLst>
        </c:ser>
        <c:ser>
          <c:idx val="172"/>
          <c:order val="172"/>
          <c:tx>
            <c:strRef>
              <c:f>'  โรงสี สกก.เมืองลับแล'!$A$373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B-51B0-48FE-9F96-768AC8DD0A1D}"/>
            </c:ext>
          </c:extLst>
        </c:ser>
        <c:ser>
          <c:idx val="173"/>
          <c:order val="173"/>
          <c:tx>
            <c:strRef>
              <c:f>'  โรงสี สกก.เมืองลับแล'!$A$374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C-51B0-48FE-9F96-768AC8DD0A1D}"/>
            </c:ext>
          </c:extLst>
        </c:ser>
        <c:ser>
          <c:idx val="174"/>
          <c:order val="174"/>
          <c:tx>
            <c:strRef>
              <c:f>'  โรงสี สกก.เมืองลับแล'!$A$375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D-51B0-48FE-9F96-768AC8DD0A1D}"/>
            </c:ext>
          </c:extLst>
        </c:ser>
        <c:ser>
          <c:idx val="175"/>
          <c:order val="175"/>
          <c:tx>
            <c:strRef>
              <c:f>'  โรงสี สกก.เมืองลับแล'!$A$376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E-51B0-48FE-9F96-768AC8DD0A1D}"/>
            </c:ext>
          </c:extLst>
        </c:ser>
        <c:ser>
          <c:idx val="176"/>
          <c:order val="176"/>
          <c:tx>
            <c:strRef>
              <c:f>'  โรงสี สกก.เมืองลับแล'!$A$377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DF-51B0-48FE-9F96-768AC8DD0A1D}"/>
            </c:ext>
          </c:extLst>
        </c:ser>
        <c:ser>
          <c:idx val="177"/>
          <c:order val="177"/>
          <c:tx>
            <c:strRef>
              <c:f>'  โรงสี สกก.เมืองลับแล'!$A$378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0-51B0-48FE-9F96-768AC8DD0A1D}"/>
            </c:ext>
          </c:extLst>
        </c:ser>
        <c:ser>
          <c:idx val="178"/>
          <c:order val="178"/>
          <c:tx>
            <c:strRef>
              <c:f>'  โรงสี สกก.เมืองลับแล'!$A$379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สกก.เมืองลับแล'!$B$379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1-51B0-48FE-9F96-768AC8DD0A1D}"/>
            </c:ext>
          </c:extLst>
        </c:ser>
        <c:ser>
          <c:idx val="179"/>
          <c:order val="179"/>
          <c:tx>
            <c:strRef>
              <c:f>'  โรงสี สกก.เมืองลับแล'!$A$380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2-51B0-48FE-9F96-768AC8DD0A1D}"/>
            </c:ext>
          </c:extLst>
        </c:ser>
        <c:ser>
          <c:idx val="180"/>
          <c:order val="180"/>
          <c:tx>
            <c:strRef>
              <c:f>'  โรงสี สกก.เมืองลับแล'!$A$381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3-51B0-48FE-9F96-768AC8DD0A1D}"/>
            </c:ext>
          </c:extLst>
        </c:ser>
        <c:ser>
          <c:idx val="181"/>
          <c:order val="181"/>
          <c:tx>
            <c:strRef>
              <c:f>'  โรงสี สกก.เมืองลับแล'!$A$382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สกก.เมืองลับแล'!$B$382</c:f>
              <c:numCache>
                <c:formatCode>0%</c:formatCode>
                <c:ptCount val="1"/>
                <c:pt idx="0">
                  <c:v>0.12810887130773438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4-51B0-48FE-9F96-768AC8DD0A1D}"/>
            </c:ext>
          </c:extLst>
        </c:ser>
        <c:ser>
          <c:idx val="182"/>
          <c:order val="182"/>
          <c:tx>
            <c:strRef>
              <c:f>'  โรงสี สกก.เมืองลับแล'!$A$383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5-51B0-48FE-9F96-768AC8DD0A1D}"/>
            </c:ext>
          </c:extLst>
        </c:ser>
        <c:ser>
          <c:idx val="183"/>
          <c:order val="183"/>
          <c:tx>
            <c:strRef>
              <c:f>'  โรงสี สกก.เมืองลับแล'!$A$384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6-51B0-48FE-9F96-768AC8DD0A1D}"/>
            </c:ext>
          </c:extLst>
        </c:ser>
        <c:ser>
          <c:idx val="184"/>
          <c:order val="184"/>
          <c:tx>
            <c:strRef>
              <c:f>'  โรงสี สกก.เมืองลับแล'!$A$385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7-51B0-48FE-9F96-768AC8DD0A1D}"/>
            </c:ext>
          </c:extLst>
        </c:ser>
        <c:ser>
          <c:idx val="185"/>
          <c:order val="185"/>
          <c:tx>
            <c:strRef>
              <c:f>'  โรงสี สกก.เมืองลับแล'!$A$386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8-51B0-48FE-9F96-768AC8DD0A1D}"/>
            </c:ext>
          </c:extLst>
        </c:ser>
        <c:ser>
          <c:idx val="186"/>
          <c:order val="186"/>
          <c:tx>
            <c:strRef>
              <c:f>'  โรงสี สกก.เมืองลับแล'!$A$387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9-51B0-48FE-9F96-768AC8DD0A1D}"/>
            </c:ext>
          </c:extLst>
        </c:ser>
        <c:ser>
          <c:idx val="187"/>
          <c:order val="187"/>
          <c:tx>
            <c:strRef>
              <c:f>'  โรงสี สกก.เมืองลับแล'!$A$388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A-51B0-48FE-9F96-768AC8DD0A1D}"/>
            </c:ext>
          </c:extLst>
        </c:ser>
        <c:ser>
          <c:idx val="188"/>
          <c:order val="188"/>
          <c:tx>
            <c:strRef>
              <c:f>'  โรงสี สกก.เมืองลับแล'!$A$389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สกก.เมืองลับแล'!$B$389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B-51B0-48FE-9F96-768AC8DD0A1D}"/>
            </c:ext>
          </c:extLst>
        </c:ser>
        <c:ser>
          <c:idx val="189"/>
          <c:order val="189"/>
          <c:tx>
            <c:strRef>
              <c:f>'  โรงสี สกก.เมืองลับแล'!$A$390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C-51B0-48FE-9F96-768AC8DD0A1D}"/>
            </c:ext>
          </c:extLst>
        </c:ser>
        <c:ser>
          <c:idx val="190"/>
          <c:order val="190"/>
          <c:tx>
            <c:strRef>
              <c:f>'  โรงสี สกก.เมืองลับแล'!$A$391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D-51B0-48FE-9F96-768AC8DD0A1D}"/>
            </c:ext>
          </c:extLst>
        </c:ser>
        <c:ser>
          <c:idx val="191"/>
          <c:order val="191"/>
          <c:tx>
            <c:strRef>
              <c:f>'  โรงสี สกก.เมืองลับแล'!$A$392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E-51B0-48FE-9F96-768AC8DD0A1D}"/>
            </c:ext>
          </c:extLst>
        </c:ser>
        <c:ser>
          <c:idx val="192"/>
          <c:order val="192"/>
          <c:tx>
            <c:strRef>
              <c:f>'  โรงสี สกก.เมืองลับแล'!$A$393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EF-51B0-48FE-9F96-768AC8DD0A1D}"/>
            </c:ext>
          </c:extLst>
        </c:ser>
        <c:ser>
          <c:idx val="193"/>
          <c:order val="193"/>
          <c:tx>
            <c:strRef>
              <c:f>'  โรงสี สกก.เมืองลับแล'!$A$394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0-51B0-48FE-9F96-768AC8DD0A1D}"/>
            </c:ext>
          </c:extLst>
        </c:ser>
        <c:ser>
          <c:idx val="194"/>
          <c:order val="194"/>
          <c:tx>
            <c:strRef>
              <c:f>'  โรงสี สกก.เมืองลับแล'!$A$395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1-51B0-48FE-9F96-768AC8DD0A1D}"/>
            </c:ext>
          </c:extLst>
        </c:ser>
        <c:ser>
          <c:idx val="195"/>
          <c:order val="195"/>
          <c:tx>
            <c:strRef>
              <c:f>'  โรงสี สกก.เมืองลับแล'!$A$396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2-51B0-48FE-9F96-768AC8DD0A1D}"/>
            </c:ext>
          </c:extLst>
        </c:ser>
        <c:ser>
          <c:idx val="196"/>
          <c:order val="196"/>
          <c:tx>
            <c:strRef>
              <c:f>'  โรงสี สกก.เมืองลับแล'!$A$397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3-51B0-48FE-9F96-768AC8DD0A1D}"/>
            </c:ext>
          </c:extLst>
        </c:ser>
        <c:ser>
          <c:idx val="197"/>
          <c:order val="197"/>
          <c:tx>
            <c:strRef>
              <c:f>'  โรงสี สกก.เมืองลับแล'!$A$398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4-51B0-48FE-9F96-768AC8DD0A1D}"/>
            </c:ext>
          </c:extLst>
        </c:ser>
        <c:ser>
          <c:idx val="198"/>
          <c:order val="198"/>
          <c:tx>
            <c:strRef>
              <c:f>'  โรงสี สกก.เมืองลับแล'!$A$399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สกก.เมืองลับแล'!$B$399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5-51B0-48FE-9F96-768AC8DD0A1D}"/>
            </c:ext>
          </c:extLst>
        </c:ser>
        <c:ser>
          <c:idx val="199"/>
          <c:order val="199"/>
          <c:tx>
            <c:strRef>
              <c:f>'  โรงสี สกก.เมืองลับแล'!$A$400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6-51B0-48FE-9F96-768AC8DD0A1D}"/>
            </c:ext>
          </c:extLst>
        </c:ser>
        <c:ser>
          <c:idx val="200"/>
          <c:order val="200"/>
          <c:tx>
            <c:strRef>
              <c:f>'  โรงสี สกก.เมืองลับแล'!$A$401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7-51B0-48FE-9F96-768AC8DD0A1D}"/>
            </c:ext>
          </c:extLst>
        </c:ser>
        <c:ser>
          <c:idx val="201"/>
          <c:order val="201"/>
          <c:tx>
            <c:strRef>
              <c:f>'  โรงสี สกก.เมืองลับแล'!$A$402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8-51B0-48FE-9F96-768AC8DD0A1D}"/>
            </c:ext>
          </c:extLst>
        </c:ser>
        <c:ser>
          <c:idx val="202"/>
          <c:order val="202"/>
          <c:tx>
            <c:strRef>
              <c:f>'  โรงสี สกก.เมืองลับแล'!$A$403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9-51B0-48FE-9F96-768AC8DD0A1D}"/>
            </c:ext>
          </c:extLst>
        </c:ser>
        <c:ser>
          <c:idx val="203"/>
          <c:order val="203"/>
          <c:tx>
            <c:strRef>
              <c:f>'  โรงสี สกก.เมืองลับแล'!$A$404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A-51B0-48FE-9F96-768AC8DD0A1D}"/>
            </c:ext>
          </c:extLst>
        </c:ser>
        <c:ser>
          <c:idx val="204"/>
          <c:order val="204"/>
          <c:tx>
            <c:strRef>
              <c:f>'  โรงสี สกก.เมืองลับแล'!$A$405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B-51B0-48FE-9F96-768AC8DD0A1D}"/>
            </c:ext>
          </c:extLst>
        </c:ser>
        <c:ser>
          <c:idx val="205"/>
          <c:order val="205"/>
          <c:tx>
            <c:strRef>
              <c:f>'  โรงสี สกก.เมืองลับแล'!$A$406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C-51B0-48FE-9F96-768AC8DD0A1D}"/>
            </c:ext>
          </c:extLst>
        </c:ser>
        <c:ser>
          <c:idx val="206"/>
          <c:order val="206"/>
          <c:tx>
            <c:strRef>
              <c:f>'  โรงสี สกก.เมืองลับแล'!$A$407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D-51B0-48FE-9F96-768AC8DD0A1D}"/>
            </c:ext>
          </c:extLst>
        </c:ser>
        <c:ser>
          <c:idx val="207"/>
          <c:order val="207"/>
          <c:tx>
            <c:strRef>
              <c:f>'  โรงสี สกก.เมืองลับแล'!$A$408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E-51B0-48FE-9F96-768AC8DD0A1D}"/>
            </c:ext>
          </c:extLst>
        </c:ser>
        <c:ser>
          <c:idx val="208"/>
          <c:order val="208"/>
          <c:tx>
            <c:strRef>
              <c:f>'  โรงสี สกก.เมืองลับแล'!$A$409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สกก.เมืองลับแล'!$B$409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FF-51B0-48FE-9F96-768AC8DD0A1D}"/>
            </c:ext>
          </c:extLst>
        </c:ser>
        <c:ser>
          <c:idx val="209"/>
          <c:order val="209"/>
          <c:tx>
            <c:strRef>
              <c:f>'  โรงสี สกก.เมืองลับแล'!$A$410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0-51B0-48FE-9F96-768AC8DD0A1D}"/>
            </c:ext>
          </c:extLst>
        </c:ser>
        <c:ser>
          <c:idx val="210"/>
          <c:order val="210"/>
          <c:tx>
            <c:strRef>
              <c:f>'  โรงสี สกก.เมืองลับแล'!$A$411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1-51B0-48FE-9F96-768AC8DD0A1D}"/>
            </c:ext>
          </c:extLst>
        </c:ser>
        <c:ser>
          <c:idx val="211"/>
          <c:order val="211"/>
          <c:tx>
            <c:strRef>
              <c:f>'  โรงสี สกก.เมืองลับแล'!$A$412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2-51B0-48FE-9F96-768AC8DD0A1D}"/>
            </c:ext>
          </c:extLst>
        </c:ser>
        <c:ser>
          <c:idx val="212"/>
          <c:order val="212"/>
          <c:tx>
            <c:strRef>
              <c:f>'  โรงสี สกก.เมืองลับแล'!$A$413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สกก.เมืองลับแล'!$B$413</c:f>
              <c:numCache>
                <c:formatCode>0%</c:formatCode>
                <c:ptCount val="1"/>
                <c:pt idx="0">
                  <c:v>1.2043536745510801E-2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3-51B0-48FE-9F96-768AC8DD0A1D}"/>
            </c:ext>
          </c:extLst>
        </c:ser>
        <c:ser>
          <c:idx val="213"/>
          <c:order val="213"/>
          <c:tx>
            <c:strRef>
              <c:f>'  โรงสี สกก.เมืองลับแล'!$A$414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4-51B0-48FE-9F96-768AC8DD0A1D}"/>
            </c:ext>
          </c:extLst>
        </c:ser>
        <c:ser>
          <c:idx val="214"/>
          <c:order val="214"/>
          <c:tx>
            <c:strRef>
              <c:f>'  โรงสี สกก.เมืองลับแล'!$A$415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5-51B0-48FE-9F96-768AC8DD0A1D}"/>
            </c:ext>
          </c:extLst>
        </c:ser>
        <c:ser>
          <c:idx val="215"/>
          <c:order val="215"/>
          <c:tx>
            <c:strRef>
              <c:f>'  โรงสี สกก.เมืองลับแล'!$A$416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6-51B0-48FE-9F96-768AC8DD0A1D}"/>
            </c:ext>
          </c:extLst>
        </c:ser>
        <c:ser>
          <c:idx val="216"/>
          <c:order val="216"/>
          <c:tx>
            <c:strRef>
              <c:f>'  โรงสี สกก.เมืองลับแล'!$A$417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7-51B0-48FE-9F96-768AC8DD0A1D}"/>
            </c:ext>
          </c:extLst>
        </c:ser>
        <c:ser>
          <c:idx val="217"/>
          <c:order val="217"/>
          <c:tx>
            <c:strRef>
              <c:f>'  โรงสี สกก.เมืองลับแล'!$A$418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8-51B0-48FE-9F96-768AC8DD0A1D}"/>
            </c:ext>
          </c:extLst>
        </c:ser>
        <c:ser>
          <c:idx val="218"/>
          <c:order val="218"/>
          <c:tx>
            <c:strRef>
              <c:f>'  โรงสี สกก.เมืองลับแล'!$A$419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สกก.เมืองลับแล'!$B$419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9-51B0-48FE-9F96-768AC8DD0A1D}"/>
            </c:ext>
          </c:extLst>
        </c:ser>
        <c:ser>
          <c:idx val="219"/>
          <c:order val="219"/>
          <c:tx>
            <c:strRef>
              <c:f>'  โรงสี สกก.เมืองลับแล'!$A$420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A-51B0-48FE-9F96-768AC8DD0A1D}"/>
            </c:ext>
          </c:extLst>
        </c:ser>
        <c:ser>
          <c:idx val="220"/>
          <c:order val="220"/>
          <c:tx>
            <c:strRef>
              <c:f>'  โรงสี สกก.เมืองลับแล'!$A$421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B-51B0-48FE-9F96-768AC8DD0A1D}"/>
            </c:ext>
          </c:extLst>
        </c:ser>
        <c:ser>
          <c:idx val="221"/>
          <c:order val="221"/>
          <c:tx>
            <c:strRef>
              <c:f>'  โรงสี สกก.เมืองลับแล'!$A$422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C-51B0-48FE-9F96-768AC8DD0A1D}"/>
            </c:ext>
          </c:extLst>
        </c:ser>
        <c:ser>
          <c:idx val="222"/>
          <c:order val="222"/>
          <c:tx>
            <c:strRef>
              <c:f>'  โรงสี สกก.เมืองลับแล'!$A$423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D-51B0-48FE-9F96-768AC8DD0A1D}"/>
            </c:ext>
          </c:extLst>
        </c:ser>
        <c:ser>
          <c:idx val="223"/>
          <c:order val="223"/>
          <c:tx>
            <c:strRef>
              <c:f>'  โรงสี สกก.เมืองลับแล'!$A$424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E-51B0-48FE-9F96-768AC8DD0A1D}"/>
            </c:ext>
          </c:extLst>
        </c:ser>
        <c:ser>
          <c:idx val="224"/>
          <c:order val="224"/>
          <c:tx>
            <c:strRef>
              <c:f>'  โรงสี สกก.เมืองลับแล'!$A$425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0F-51B0-48FE-9F96-768AC8DD0A1D}"/>
            </c:ext>
          </c:extLst>
        </c:ser>
        <c:ser>
          <c:idx val="225"/>
          <c:order val="225"/>
          <c:tx>
            <c:strRef>
              <c:f>'  โรงสี สกก.เมืองลับแล'!$A$426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0-51B0-48FE-9F96-768AC8DD0A1D}"/>
            </c:ext>
          </c:extLst>
        </c:ser>
        <c:ser>
          <c:idx val="226"/>
          <c:order val="226"/>
          <c:tx>
            <c:strRef>
              <c:f>'  โรงสี สกก.เมืองลับแล'!$A$427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1-51B0-48FE-9F96-768AC8DD0A1D}"/>
            </c:ext>
          </c:extLst>
        </c:ser>
        <c:ser>
          <c:idx val="227"/>
          <c:order val="227"/>
          <c:tx>
            <c:strRef>
              <c:f>'  โรงสี สกก.เมืองลับแล'!$A$428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2-51B0-48FE-9F96-768AC8DD0A1D}"/>
            </c:ext>
          </c:extLst>
        </c:ser>
        <c:ser>
          <c:idx val="228"/>
          <c:order val="228"/>
          <c:tx>
            <c:strRef>
              <c:f>'  โรงสี สกก.เมืองลับแล'!$A$429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สกก.เมืองลับแล'!$B$429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3-51B0-48FE-9F96-768AC8DD0A1D}"/>
            </c:ext>
          </c:extLst>
        </c:ser>
        <c:ser>
          <c:idx val="229"/>
          <c:order val="229"/>
          <c:tx>
            <c:strRef>
              <c:f>'  โรงสี สกก.เมืองลับแล'!$A$430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4-51B0-48FE-9F96-768AC8DD0A1D}"/>
            </c:ext>
          </c:extLst>
        </c:ser>
        <c:ser>
          <c:idx val="230"/>
          <c:order val="230"/>
          <c:tx>
            <c:strRef>
              <c:f>'  โรงสี สกก.เมืองลับแล'!$A$431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5-51B0-48FE-9F96-768AC8DD0A1D}"/>
            </c:ext>
          </c:extLst>
        </c:ser>
        <c:ser>
          <c:idx val="231"/>
          <c:order val="231"/>
          <c:tx>
            <c:strRef>
              <c:f>'  โรงสี สกก.เมืองลับแล'!$A$432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6-51B0-48FE-9F96-768AC8DD0A1D}"/>
            </c:ext>
          </c:extLst>
        </c:ser>
        <c:ser>
          <c:idx val="232"/>
          <c:order val="232"/>
          <c:tx>
            <c:strRef>
              <c:f>'  โรงสี สกก.เมืองลับแล'!$A$433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7-51B0-48FE-9F96-768AC8DD0A1D}"/>
            </c:ext>
          </c:extLst>
        </c:ser>
        <c:ser>
          <c:idx val="233"/>
          <c:order val="233"/>
          <c:tx>
            <c:strRef>
              <c:f>'  โรงสี สกก.เมืองลับแล'!$A$434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8-51B0-48FE-9F96-768AC8DD0A1D}"/>
            </c:ext>
          </c:extLst>
        </c:ser>
        <c:ser>
          <c:idx val="234"/>
          <c:order val="234"/>
          <c:tx>
            <c:strRef>
              <c:f>'  โรงสี สกก.เมืองลับแล'!$A$435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สกก.เมืองลับแล'!$B$435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9-51B0-48FE-9F96-768AC8DD0A1D}"/>
            </c:ext>
          </c:extLst>
        </c:ser>
        <c:ser>
          <c:idx val="235"/>
          <c:order val="235"/>
          <c:tx>
            <c:strRef>
              <c:f>'  โรงสี สกก.เมืองลับแล'!$A$436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สกก.เมืองลับแล'!$B$436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A-51B0-48FE-9F96-768AC8DD0A1D}"/>
            </c:ext>
          </c:extLst>
        </c:ser>
        <c:ser>
          <c:idx val="236"/>
          <c:order val="236"/>
          <c:tx>
            <c:strRef>
              <c:f>'  โรงสี สกก.เมืองลับแล'!$A$437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สกก.เมืองลับแล'!$B$437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B-51B0-48FE-9F96-768AC8DD0A1D}"/>
            </c:ext>
          </c:extLst>
        </c:ser>
        <c:ser>
          <c:idx val="237"/>
          <c:order val="237"/>
          <c:tx>
            <c:strRef>
              <c:f>'  โรงสี สกก.เมืองลับแล'!$A$438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สกก.เมืองลับแล'!$B$438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C-51B0-48FE-9F96-768AC8DD0A1D}"/>
            </c:ext>
          </c:extLst>
        </c:ser>
        <c:ser>
          <c:idx val="238"/>
          <c:order val="238"/>
          <c:tx>
            <c:strRef>
              <c:f>'  โรงสี สกก.เมืองลับแล'!$A$439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สกก.เมืองลับแล'!$B$439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D-51B0-48FE-9F96-768AC8DD0A1D}"/>
            </c:ext>
          </c:extLst>
        </c:ser>
        <c:ser>
          <c:idx val="239"/>
          <c:order val="239"/>
          <c:tx>
            <c:strRef>
              <c:f>'  โรงสี สกก.เมืองลับแล'!$A$440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สกก.เมืองลับแล'!$B$440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E-51B0-48FE-9F96-768AC8DD0A1D}"/>
            </c:ext>
          </c:extLst>
        </c:ser>
        <c:ser>
          <c:idx val="240"/>
          <c:order val="240"/>
          <c:tx>
            <c:strRef>
              <c:f>'  โรงสี สกก.เมืองลับแล'!$A$441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สกก.เมืองลับแล'!$B$441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1F-51B0-48FE-9F96-768AC8DD0A1D}"/>
            </c:ext>
          </c:extLst>
        </c:ser>
        <c:ser>
          <c:idx val="241"/>
          <c:order val="241"/>
          <c:tx>
            <c:strRef>
              <c:f>'  โรงสี สกก.เมืองลับแล'!$A$442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สกก.เมืองลับแล'!$B$442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20-51B0-48FE-9F96-768AC8DD0A1D}"/>
            </c:ext>
          </c:extLst>
        </c:ser>
        <c:ser>
          <c:idx val="242"/>
          <c:order val="242"/>
          <c:tx>
            <c:strRef>
              <c:f>'  โรงสี สกก.เมืองลับแล'!$A$443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 โรงสี สกก.เมืองลับแล'!$A$201:$A$443</c:f>
              <c:strCache>
                <c:ptCount val="213"/>
                <c:pt idx="0">
                  <c:v>january</c:v>
                </c:pt>
                <c:pt idx="31">
                  <c:v>february</c:v>
                </c:pt>
                <c:pt idx="59">
                  <c:v>march</c:v>
                </c:pt>
                <c:pt idx="90">
                  <c:v>april</c:v>
                </c:pt>
                <c:pt idx="120">
                  <c:v>may</c:v>
                </c:pt>
                <c:pt idx="151">
                  <c:v>june</c:v>
                </c:pt>
                <c:pt idx="181">
                  <c:v>july</c:v>
                </c:pt>
                <c:pt idx="212">
                  <c:v>August</c:v>
                </c:pt>
              </c:strCache>
            </c:strRef>
          </c:cat>
          <c:val>
            <c:numRef>
              <c:f>'  โรงสี สกก.เมืองลับแล'!$B$443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221-51B0-48FE-9F96-768AC8DD0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0512319"/>
        <c:axId val="1945697615"/>
      </c:barChart>
      <c:catAx>
        <c:axId val="1840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97615"/>
        <c:crosses val="autoZero"/>
        <c:auto val="1"/>
        <c:lblAlgn val="ctr"/>
        <c:lblOffset val="100"/>
        <c:noMultiLvlLbl val="0"/>
      </c:catAx>
      <c:valAx>
        <c:axId val="1945697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915585529725111"/>
          <c:y val="0.25036766955658696"/>
          <c:w val="4.6561727974257845E-2"/>
          <c:h val="0.41132464275910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PR(%)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ประจำปี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2025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>
              <a:defRPr/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โรงสี สกก.เมืองลับแล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30902668416447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 โรงสี สกก.เมืองลับแล'!$A$201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 โรงสี สกก.เมืองลับแล'!$B$201</c:f>
              <c:numCache>
                <c:formatCode>0%</c:formatCode>
                <c:ptCount val="1"/>
                <c:pt idx="0">
                  <c:v>0.33157763805753981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1-40F8-A7D0-C009BA9A1970}"/>
            </c:ext>
          </c:extLst>
        </c:ser>
        <c:ser>
          <c:idx val="31"/>
          <c:order val="31"/>
          <c:tx>
            <c:strRef>
              <c:f>'  โรงสี สกก.เมืองลับแล'!$A$232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  โรงสี สกก.เมืองลับแล'!$B$232</c:f>
              <c:numCache>
                <c:formatCode>0%</c:formatCode>
                <c:ptCount val="1"/>
                <c:pt idx="0">
                  <c:v>0.21757703017570823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4D1-40F8-A7D0-C009BA9A1970}"/>
            </c:ext>
          </c:extLst>
        </c:ser>
        <c:ser>
          <c:idx val="59"/>
          <c:order val="59"/>
          <c:tx>
            <c:strRef>
              <c:f>'  โรงสี สกก.เมืองลับแล'!$A$260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  โรงสี สกก.เมืองลับแล'!$B$260</c:f>
              <c:numCache>
                <c:formatCode>0%</c:formatCode>
                <c:ptCount val="1"/>
                <c:pt idx="0">
                  <c:v>0.22819580587160754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4D1-40F8-A7D0-C009BA9A1970}"/>
            </c:ext>
          </c:extLst>
        </c:ser>
        <c:ser>
          <c:idx val="90"/>
          <c:order val="90"/>
          <c:tx>
            <c:strRef>
              <c:f>'  โรงสี สกก.เมืองลับแล'!$A$291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  โรงสี สกก.เมืองลับแล'!$B$291</c:f>
              <c:numCache>
                <c:formatCode>0%</c:formatCode>
                <c:ptCount val="1"/>
                <c:pt idx="0">
                  <c:v>0.2024157608877698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4D1-40F8-A7D0-C009BA9A1970}"/>
            </c:ext>
          </c:extLst>
        </c:ser>
        <c:ser>
          <c:idx val="120"/>
          <c:order val="120"/>
          <c:tx>
            <c:strRef>
              <c:f>'  โรงสี สกก.เมืองลับแล'!$A$321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  โรงสี สกก.เมืองลับแล'!$B$321</c:f>
              <c:numCache>
                <c:formatCode>0%</c:formatCode>
                <c:ptCount val="1"/>
                <c:pt idx="0">
                  <c:v>0.21078044693581965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54D1-40F8-A7D0-C009BA9A1970}"/>
            </c:ext>
          </c:extLst>
        </c:ser>
        <c:ser>
          <c:idx val="151"/>
          <c:order val="151"/>
          <c:tx>
            <c:strRef>
              <c:f>'  โรงสี สกก.เมืองลับแล'!$A$352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  โรงสี สกก.เมืองลับแล'!$B$352</c:f>
              <c:numCache>
                <c:formatCode>0%</c:formatCode>
                <c:ptCount val="1"/>
                <c:pt idx="0">
                  <c:v>9.4944038209800283E-2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54D1-40F8-A7D0-C009BA9A1970}"/>
            </c:ext>
          </c:extLst>
        </c:ser>
        <c:ser>
          <c:idx val="181"/>
          <c:order val="181"/>
          <c:tx>
            <c:strRef>
              <c:f>'  โรงสี สกก.เมืองลับแล'!$A$382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  โรงสี สกก.เมืองลับแล'!$B$382</c:f>
              <c:numCache>
                <c:formatCode>0%</c:formatCode>
                <c:ptCount val="1"/>
                <c:pt idx="0">
                  <c:v>0.12810887130773438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54D1-40F8-A7D0-C009BA9A1970}"/>
            </c:ext>
          </c:extLst>
        </c:ser>
        <c:ser>
          <c:idx val="212"/>
          <c:order val="212"/>
          <c:tx>
            <c:strRef>
              <c:f>'  โรงสี สกก.เมืองลับแล'!$A$413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  โรงสี สกก.เมืองลับแล'!$B$413</c:f>
              <c:numCache>
                <c:formatCode>0%</c:formatCode>
                <c:ptCount val="1"/>
                <c:pt idx="0">
                  <c:v>1.2043536745510801E-2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54D1-40F8-A7D0-C009BA9A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287696"/>
        <c:axId val="259304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  โรงสี สกก.เมืองลับแล'!$A$202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  โรงสี สกก.เมืองลับแล'!$B$202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D1-40F8-A7D0-C009BA9A197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D1-40F8-A7D0-C009BA9A197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D1-40F8-A7D0-C009BA9A197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D1-40F8-A7D0-C009BA9A197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D1-40F8-A7D0-C009BA9A197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D1-40F8-A7D0-C009BA9A197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D1-40F8-A7D0-C009BA9A197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D1-40F8-A7D0-C009BA9A197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D1-40F8-A7D0-C009BA9A197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D1-40F8-A7D0-C009BA9A197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D1-40F8-A7D0-C009BA9A197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D1-40F8-A7D0-C009BA9A197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D1-40F8-A7D0-C009BA9A197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D1-40F8-A7D0-C009BA9A1970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D1-40F8-A7D0-C009BA9A1970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D1-40F8-A7D0-C009BA9A1970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D1-40F8-A7D0-C009BA9A1970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4D1-40F8-A7D0-C009BA9A1970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4D1-40F8-A7D0-C009BA9A1970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4D1-40F8-A7D0-C009BA9A1970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4D1-40F8-A7D0-C009BA9A1970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4D1-40F8-A7D0-C009BA9A1970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4D1-40F8-A7D0-C009BA9A1970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4D1-40F8-A7D0-C009BA9A1970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4D1-40F8-A7D0-C009BA9A1970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4D1-40F8-A7D0-C009BA9A1970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4D1-40F8-A7D0-C009BA9A1970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4D1-40F8-A7D0-C009BA9A1970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4D1-40F8-A7D0-C009BA9A1970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4D1-40F8-A7D0-C009BA9A1970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4D1-40F8-A7D0-C009BA9A1970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4D1-40F8-A7D0-C009BA9A1970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4D1-40F8-A7D0-C009BA9A1970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4D1-40F8-A7D0-C009BA9A1970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4D1-40F8-A7D0-C009BA9A1970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4D1-40F8-A7D0-C009BA9A1970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4D1-40F8-A7D0-C009BA9A1970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4D1-40F8-A7D0-C009BA9A1970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4D1-40F8-A7D0-C009BA9A1970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4D1-40F8-A7D0-C009BA9A1970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4D1-40F8-A7D0-C009BA9A1970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54D1-40F8-A7D0-C009BA9A1970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4D1-40F8-A7D0-C009BA9A1970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54D1-40F8-A7D0-C009BA9A1970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54D1-40F8-A7D0-C009BA9A1970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54D1-40F8-A7D0-C009BA9A1970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54D1-40F8-A7D0-C009BA9A1970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4D1-40F8-A7D0-C009BA9A1970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4D1-40F8-A7D0-C009BA9A1970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4D1-40F8-A7D0-C009BA9A1970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4D1-40F8-A7D0-C009BA9A1970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4D1-40F8-A7D0-C009BA9A1970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4D1-40F8-A7D0-C009BA9A1970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54D1-40F8-A7D0-C009BA9A1970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4D1-40F8-A7D0-C009BA9A1970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4D1-40F8-A7D0-C009BA9A1970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4D1-40F8-A7D0-C009BA9A1970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54D1-40F8-A7D0-C009BA9A1970}"/>
                  </c:ext>
                </c:extLst>
              </c15:ser>
            </c15:filteredBarSeries>
            <c15:filteredBa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54D1-40F8-A7D0-C009BA9A1970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54D1-40F8-A7D0-C009BA9A1970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54D1-40F8-A7D0-C009BA9A1970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54D1-40F8-A7D0-C009BA9A1970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54D1-40F8-A7D0-C009BA9A1970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54D1-40F8-A7D0-C009BA9A1970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54D1-40F8-A7D0-C009BA9A1970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54D1-40F8-A7D0-C009BA9A1970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54D1-40F8-A7D0-C009BA9A1970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54D1-40F8-A7D0-C009BA9A1970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54D1-40F8-A7D0-C009BA9A1970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54D1-40F8-A7D0-C009BA9A1970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54D1-40F8-A7D0-C009BA9A1970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54D1-40F8-A7D0-C009BA9A1970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54D1-40F8-A7D0-C009BA9A1970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54D1-40F8-A7D0-C009BA9A1970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54D1-40F8-A7D0-C009BA9A1970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54D1-40F8-A7D0-C009BA9A1970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54D1-40F8-A7D0-C009BA9A1970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54D1-40F8-A7D0-C009BA9A1970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54D1-40F8-A7D0-C009BA9A1970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54D1-40F8-A7D0-C009BA9A1970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54D1-40F8-A7D0-C009BA9A1970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54D1-40F8-A7D0-C009BA9A1970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54D1-40F8-A7D0-C009BA9A1970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54D1-40F8-A7D0-C009BA9A1970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54D1-40F8-A7D0-C009BA9A1970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54D1-40F8-A7D0-C009BA9A1970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54D1-40F8-A7D0-C009BA9A1970}"/>
                  </c:ext>
                </c:extLst>
              </c15:ser>
            </c15:filteredBarSeries>
            <c15:filteredBa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54D1-40F8-A7D0-C009BA9A1970}"/>
                  </c:ext>
                </c:extLst>
              </c15:ser>
            </c15:filteredBarSeries>
            <c15:filteredBa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54D1-40F8-A7D0-C009BA9A1970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54D1-40F8-A7D0-C009BA9A1970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54D1-40F8-A7D0-C009BA9A1970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54D1-40F8-A7D0-C009BA9A1970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54D1-40F8-A7D0-C009BA9A1970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54D1-40F8-A7D0-C009BA9A1970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สกก.เมืองลับแล'!$A$299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สกก.เมืองลับแล'!$B$299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54D1-40F8-A7D0-C009BA9A1970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54D1-40F8-A7D0-C009BA9A1970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54D1-40F8-A7D0-C009BA9A1970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54D1-40F8-A7D0-C009BA9A1970}"/>
                  </c:ext>
                </c:extLst>
              </c15:ser>
            </c15:filteredBarSeries>
            <c15:filteredB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54D1-40F8-A7D0-C009BA9A1970}"/>
                  </c:ext>
                </c:extLst>
              </c15:ser>
            </c15:filteredBarSeries>
            <c15:filteredB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54D1-40F8-A7D0-C009BA9A1970}"/>
                  </c:ext>
                </c:extLst>
              </c15:ser>
            </c15:filteredBarSeries>
            <c15:filteredB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54D1-40F8-A7D0-C009BA9A1970}"/>
                  </c:ext>
                </c:extLst>
              </c15:ser>
            </c15:filteredBarSeries>
            <c15:filteredB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54D1-40F8-A7D0-C009BA9A1970}"/>
                  </c:ext>
                </c:extLst>
              </c15:ser>
            </c15:filteredBarSeries>
            <c15:filteredBar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54D1-40F8-A7D0-C009BA9A1970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54D1-40F8-A7D0-C009BA9A1970}"/>
                  </c:ext>
                </c:extLst>
              </c15:ser>
            </c15:filteredBarSeries>
            <c15:filteredB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54D1-40F8-A7D0-C009BA9A1970}"/>
                  </c:ext>
                </c:extLst>
              </c15:ser>
            </c15:filteredBarSeries>
            <c15:filteredB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54D1-40F8-A7D0-C009BA9A1970}"/>
                  </c:ext>
                </c:extLst>
              </c15:ser>
            </c15:filteredBarSeries>
            <c15:filteredB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54D1-40F8-A7D0-C009BA9A1970}"/>
                  </c:ext>
                </c:extLst>
              </c15:ser>
            </c15:filteredBarSeries>
            <c15:filteredB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54D1-40F8-A7D0-C009BA9A1970}"/>
                  </c:ext>
                </c:extLst>
              </c15:ser>
            </c15:filteredBarSeries>
            <c15:filteredB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54D1-40F8-A7D0-C009BA9A1970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54D1-40F8-A7D0-C009BA9A1970}"/>
                  </c:ext>
                </c:extLst>
              </c15:ser>
            </c15:filteredBarSeries>
            <c15:filteredB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54D1-40F8-A7D0-C009BA9A1970}"/>
                  </c:ext>
                </c:extLst>
              </c15:ser>
            </c15:filteredBarSeries>
            <c15:filteredBar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54D1-40F8-A7D0-C009BA9A1970}"/>
                  </c:ext>
                </c:extLst>
              </c15:ser>
            </c15:filteredBarSeries>
            <c15:filteredBar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54D1-40F8-A7D0-C009BA9A1970}"/>
                  </c:ext>
                </c:extLst>
              </c15:ser>
            </c15:filteredBarSeries>
            <c15:filteredBar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54D1-40F8-A7D0-C009BA9A1970}"/>
                  </c:ext>
                </c:extLst>
              </c15:ser>
            </c15:filteredBarSeries>
            <c15:filteredBar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54D1-40F8-A7D0-C009BA9A1970}"/>
                  </c:ext>
                </c:extLst>
              </c15:ser>
            </c15:filteredBarSeries>
            <c15:filteredBar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54D1-40F8-A7D0-C009BA9A1970}"/>
                  </c:ext>
                </c:extLst>
              </c15:ser>
            </c15:filteredBarSeries>
            <c15:filteredB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54D1-40F8-A7D0-C009BA9A1970}"/>
                  </c:ext>
                </c:extLst>
              </c15:ser>
            </c15:filteredBarSeries>
            <c15:filteredBar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54D1-40F8-A7D0-C009BA9A1970}"/>
                  </c:ext>
                </c:extLst>
              </c15:ser>
            </c15:filteredBarSeries>
            <c15:filteredBar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54D1-40F8-A7D0-C009BA9A1970}"/>
                  </c:ext>
                </c:extLst>
              </c15:ser>
            </c15:filteredBarSeries>
            <c15:filteredBarSeries>
              <c15:ser>
                <c:idx val="124"/>
                <c:order val="1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54D1-40F8-A7D0-C009BA9A1970}"/>
                  </c:ext>
                </c:extLst>
              </c15:ser>
            </c15:filteredBarSeries>
            <c15:filteredBarSeries>
              <c15:ser>
                <c:idx val="125"/>
                <c:order val="1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54D1-40F8-A7D0-C009BA9A1970}"/>
                  </c:ext>
                </c:extLst>
              </c15:ser>
            </c15:filteredBarSeries>
            <c15:filteredBarSeries>
              <c15:ser>
                <c:idx val="126"/>
                <c:order val="1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54D1-40F8-A7D0-C009BA9A1970}"/>
                  </c:ext>
                </c:extLst>
              </c15:ser>
            </c15:filteredBarSeries>
            <c15:filteredBarSeries>
              <c15:ser>
                <c:idx val="127"/>
                <c:order val="1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54D1-40F8-A7D0-C009BA9A1970}"/>
                  </c:ext>
                </c:extLst>
              </c15:ser>
            </c15:filteredBarSeries>
            <c15:filteredBarSeries>
              <c15:ser>
                <c:idx val="128"/>
                <c:order val="1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54D1-40F8-A7D0-C009BA9A1970}"/>
                  </c:ext>
                </c:extLst>
              </c15:ser>
            </c15:filteredBarSeries>
            <c15:filteredBar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54D1-40F8-A7D0-C009BA9A1970}"/>
                  </c:ext>
                </c:extLst>
              </c15:ser>
            </c15:filteredBarSeries>
            <c15:filteredBar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54D1-40F8-A7D0-C009BA9A1970}"/>
                  </c:ext>
                </c:extLst>
              </c15:ser>
            </c15:filteredBarSeries>
            <c15:filteredBar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54D1-40F8-A7D0-C009BA9A1970}"/>
                  </c:ext>
                </c:extLst>
              </c15:ser>
            </c15:filteredBarSeries>
            <c15:filteredBar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54D1-40F8-A7D0-C009BA9A1970}"/>
                  </c:ext>
                </c:extLst>
              </c15:ser>
            </c15:filteredBarSeries>
            <c15:filteredBarSeries>
              <c15:ser>
                <c:idx val="133"/>
                <c:order val="1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54D1-40F8-A7D0-C009BA9A1970}"/>
                  </c:ext>
                </c:extLst>
              </c15:ser>
            </c15:filteredBarSeries>
            <c15:filteredBarSeries>
              <c15:ser>
                <c:idx val="134"/>
                <c:order val="1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54D1-40F8-A7D0-C009BA9A1970}"/>
                  </c:ext>
                </c:extLst>
              </c15:ser>
            </c15:filteredBarSeries>
            <c15:filteredBarSeries>
              <c15:ser>
                <c:idx val="135"/>
                <c:order val="1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54D1-40F8-A7D0-C009BA9A1970}"/>
                  </c:ext>
                </c:extLst>
              </c15:ser>
            </c15:filteredBarSeries>
            <c15:filteredBarSeries>
              <c15:ser>
                <c:idx val="136"/>
                <c:order val="1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54D1-40F8-A7D0-C009BA9A1970}"/>
                  </c:ext>
                </c:extLst>
              </c15:ser>
            </c15:filteredBarSeries>
            <c15:filteredBarSeries>
              <c15:ser>
                <c:idx val="137"/>
                <c:order val="1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54D1-40F8-A7D0-C009BA9A1970}"/>
                  </c:ext>
                </c:extLst>
              </c15:ser>
            </c15:filteredBarSeries>
            <c15:filteredBarSeries>
              <c15:ser>
                <c:idx val="138"/>
                <c:order val="1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54D1-40F8-A7D0-C009BA9A1970}"/>
                  </c:ext>
                </c:extLst>
              </c15:ser>
            </c15:filteredBarSeries>
            <c15:filteredBarSeries>
              <c15:ser>
                <c:idx val="139"/>
                <c:order val="1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54D1-40F8-A7D0-C009BA9A1970}"/>
                  </c:ext>
                </c:extLst>
              </c15:ser>
            </c15:filteredBarSeries>
            <c15:filteredBar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54D1-40F8-A7D0-C009BA9A1970}"/>
                  </c:ext>
                </c:extLst>
              </c15:ser>
            </c15:filteredBarSeries>
            <c15:filteredBar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54D1-40F8-A7D0-C009BA9A1970}"/>
                  </c:ext>
                </c:extLst>
              </c15:ser>
            </c15:filteredBarSeries>
            <c15:filteredBar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54D1-40F8-A7D0-C009BA9A1970}"/>
                  </c:ext>
                </c:extLst>
              </c15:ser>
            </c15:filteredBarSeries>
            <c15:filteredBar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54D1-40F8-A7D0-C009BA9A1970}"/>
                  </c:ext>
                </c:extLst>
              </c15:ser>
            </c15:filteredBarSeries>
            <c15:filteredBarSeries>
              <c15:ser>
                <c:idx val="144"/>
                <c:order val="1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54D1-40F8-A7D0-C009BA9A1970}"/>
                  </c:ext>
                </c:extLst>
              </c15:ser>
            </c15:filteredBarSeries>
            <c15:filteredBarSeries>
              <c15:ser>
                <c:idx val="145"/>
                <c:order val="1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54D1-40F8-A7D0-C009BA9A1970}"/>
                  </c:ext>
                </c:extLst>
              </c15:ser>
            </c15:filteredBarSeries>
            <c15:filteredBar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54D1-40F8-A7D0-C009BA9A1970}"/>
                  </c:ext>
                </c:extLst>
              </c15:ser>
            </c15:filteredBarSeries>
            <c15:filteredBar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54D1-40F8-A7D0-C009BA9A1970}"/>
                  </c:ext>
                </c:extLst>
              </c15:ser>
            </c15:filteredBarSeries>
            <c15:filteredBarSeries>
              <c15:ser>
                <c:idx val="148"/>
                <c:order val="1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54D1-40F8-A7D0-C009BA9A1970}"/>
                  </c:ext>
                </c:extLst>
              </c15:ser>
            </c15:filteredBarSeries>
            <c15:filteredBar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54D1-40F8-A7D0-C009BA9A1970}"/>
                  </c:ext>
                </c:extLst>
              </c15:ser>
            </c15:filteredBarSeries>
            <c15:filteredBar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54D1-40F8-A7D0-C009BA9A1970}"/>
                  </c:ext>
                </c:extLst>
              </c15:ser>
            </c15:filteredBarSeries>
            <c15:filteredBar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54D1-40F8-A7D0-C009BA9A1970}"/>
                  </c:ext>
                </c:extLst>
              </c15:ser>
            </c15:filteredBarSeries>
            <c15:filteredBarSeries>
              <c15:ser>
                <c:idx val="153"/>
                <c:order val="1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54D1-40F8-A7D0-C009BA9A1970}"/>
                  </c:ext>
                </c:extLst>
              </c15:ser>
            </c15:filteredBarSeries>
            <c15:filteredBarSeries>
              <c15:ser>
                <c:idx val="154"/>
                <c:order val="1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54D1-40F8-A7D0-C009BA9A1970}"/>
                  </c:ext>
                </c:extLst>
              </c15:ser>
            </c15:filteredBarSeries>
            <c15:filteredBarSeries>
              <c15:ser>
                <c:idx val="155"/>
                <c:order val="1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B-54D1-40F8-A7D0-C009BA9A1970}"/>
                  </c:ext>
                </c:extLst>
              </c15:ser>
            </c15:filteredBarSeries>
            <c15:filteredBarSeries>
              <c15:ser>
                <c:idx val="156"/>
                <c:order val="1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54D1-40F8-A7D0-C009BA9A1970}"/>
                  </c:ext>
                </c:extLst>
              </c15:ser>
            </c15:filteredBarSeries>
            <c15:filteredBarSeries>
              <c15:ser>
                <c:idx val="157"/>
                <c:order val="1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54D1-40F8-A7D0-C009BA9A1970}"/>
                  </c:ext>
                </c:extLst>
              </c15:ser>
            </c15:filteredBarSeries>
            <c15:filteredBarSeries>
              <c15:ser>
                <c:idx val="158"/>
                <c:order val="1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54D1-40F8-A7D0-C009BA9A1970}"/>
                  </c:ext>
                </c:extLst>
              </c15:ser>
            </c15:filteredBarSeries>
            <c15:filteredBarSeries>
              <c15:ser>
                <c:idx val="159"/>
                <c:order val="1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54D1-40F8-A7D0-C009BA9A1970}"/>
                  </c:ext>
                </c:extLst>
              </c15:ser>
            </c15:filteredBarSeries>
            <c15:filteredBarSeries>
              <c15:ser>
                <c:idx val="160"/>
                <c:order val="1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54D1-40F8-A7D0-C009BA9A1970}"/>
                  </c:ext>
                </c:extLst>
              </c15:ser>
            </c15:filteredBarSeries>
            <c15:filteredBarSeries>
              <c15:ser>
                <c:idx val="161"/>
                <c:order val="1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54D1-40F8-A7D0-C009BA9A1970}"/>
                  </c:ext>
                </c:extLst>
              </c15:ser>
            </c15:filteredBarSeries>
            <c15:filteredBarSeries>
              <c15:ser>
                <c:idx val="162"/>
                <c:order val="1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54D1-40F8-A7D0-C009BA9A1970}"/>
                  </c:ext>
                </c:extLst>
              </c15:ser>
            </c15:filteredBarSeries>
            <c15:filteredBarSeries>
              <c15:ser>
                <c:idx val="163"/>
                <c:order val="1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54D1-40F8-A7D0-C009BA9A1970}"/>
                  </c:ext>
                </c:extLst>
              </c15:ser>
            </c15:filteredBarSeries>
            <c15:filteredBarSeries>
              <c15:ser>
                <c:idx val="164"/>
                <c:order val="1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54D1-40F8-A7D0-C009BA9A1970}"/>
                  </c:ext>
                </c:extLst>
              </c15:ser>
            </c15:filteredBarSeries>
            <c15:filteredBarSeries>
              <c15:ser>
                <c:idx val="165"/>
                <c:order val="1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54D1-40F8-A7D0-C009BA9A1970}"/>
                  </c:ext>
                </c:extLst>
              </c15:ser>
            </c15:filteredBarSeries>
            <c15:filteredBarSeries>
              <c15:ser>
                <c:idx val="166"/>
                <c:order val="1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54D1-40F8-A7D0-C009BA9A1970}"/>
                  </c:ext>
                </c:extLst>
              </c15:ser>
            </c15:filteredBarSeries>
            <c15:filteredBarSeries>
              <c15:ser>
                <c:idx val="167"/>
                <c:order val="1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7-54D1-40F8-A7D0-C009BA9A1970}"/>
                  </c:ext>
                </c:extLst>
              </c15:ser>
            </c15:filteredBarSeries>
            <c15:filteredBarSeries>
              <c15:ser>
                <c:idx val="168"/>
                <c:order val="1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54D1-40F8-A7D0-C009BA9A1970}"/>
                  </c:ext>
                </c:extLst>
              </c15:ser>
            </c15:filteredBarSeries>
            <c15:filteredBarSeries>
              <c15:ser>
                <c:idx val="169"/>
                <c:order val="1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54D1-40F8-A7D0-C009BA9A1970}"/>
                  </c:ext>
                </c:extLst>
              </c15:ser>
            </c15:filteredBarSeries>
            <c15:filteredBarSeries>
              <c15:ser>
                <c:idx val="170"/>
                <c:order val="1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54D1-40F8-A7D0-C009BA9A1970}"/>
                  </c:ext>
                </c:extLst>
              </c15:ser>
            </c15:filteredBarSeries>
            <c15:filteredBarSeries>
              <c15:ser>
                <c:idx val="171"/>
                <c:order val="1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54D1-40F8-A7D0-C009BA9A1970}"/>
                  </c:ext>
                </c:extLst>
              </c15:ser>
            </c15:filteredBarSeries>
            <c15:filteredBarSeries>
              <c15:ser>
                <c:idx val="172"/>
                <c:order val="1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54D1-40F8-A7D0-C009BA9A1970}"/>
                  </c:ext>
                </c:extLst>
              </c15:ser>
            </c15:filteredBarSeries>
            <c15:filteredBarSeries>
              <c15:ser>
                <c:idx val="173"/>
                <c:order val="1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54D1-40F8-A7D0-C009BA9A1970}"/>
                  </c:ext>
                </c:extLst>
              </c15:ser>
            </c15:filteredBarSeries>
            <c15:filteredBarSeries>
              <c15:ser>
                <c:idx val="174"/>
                <c:order val="1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54D1-40F8-A7D0-C009BA9A1970}"/>
                  </c:ext>
                </c:extLst>
              </c15:ser>
            </c15:filteredBarSeries>
            <c15:filteredBarSeries>
              <c15:ser>
                <c:idx val="175"/>
                <c:order val="1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54D1-40F8-A7D0-C009BA9A1970}"/>
                  </c:ext>
                </c:extLst>
              </c15:ser>
            </c15:filteredBarSeries>
            <c15:filteredBarSeries>
              <c15:ser>
                <c:idx val="176"/>
                <c:order val="1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54D1-40F8-A7D0-C009BA9A1970}"/>
                  </c:ext>
                </c:extLst>
              </c15:ser>
            </c15:filteredBarSeries>
            <c15:filteredBarSeries>
              <c15:ser>
                <c:idx val="177"/>
                <c:order val="1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54D1-40F8-A7D0-C009BA9A1970}"/>
                  </c:ext>
                </c:extLst>
              </c15:ser>
            </c15:filteredBarSeries>
            <c15:filteredBarSeries>
              <c15:ser>
                <c:idx val="178"/>
                <c:order val="1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54D1-40F8-A7D0-C009BA9A1970}"/>
                  </c:ext>
                </c:extLst>
              </c15:ser>
            </c15:filteredBarSeries>
            <c15:filteredBarSeries>
              <c15:ser>
                <c:idx val="179"/>
                <c:order val="1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54D1-40F8-A7D0-C009BA9A1970}"/>
                  </c:ext>
                </c:extLst>
              </c15:ser>
            </c15:filteredBarSeries>
            <c15:filteredBarSeries>
              <c15:ser>
                <c:idx val="180"/>
                <c:order val="1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4-54D1-40F8-A7D0-C009BA9A1970}"/>
                  </c:ext>
                </c:extLst>
              </c15:ser>
            </c15:filteredBarSeries>
            <c15:filteredBarSeries>
              <c15:ser>
                <c:idx val="182"/>
                <c:order val="1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6-54D1-40F8-A7D0-C009BA9A1970}"/>
                  </c:ext>
                </c:extLst>
              </c15:ser>
            </c15:filteredBarSeries>
            <c15:filteredBarSeries>
              <c15:ser>
                <c:idx val="183"/>
                <c:order val="1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7-54D1-40F8-A7D0-C009BA9A1970}"/>
                  </c:ext>
                </c:extLst>
              </c15:ser>
            </c15:filteredBarSeries>
            <c15:filteredBarSeries>
              <c15:ser>
                <c:idx val="184"/>
                <c:order val="1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8-54D1-40F8-A7D0-C009BA9A1970}"/>
                  </c:ext>
                </c:extLst>
              </c15:ser>
            </c15:filteredBarSeries>
            <c15:filteredBarSeries>
              <c15:ser>
                <c:idx val="185"/>
                <c:order val="1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9-54D1-40F8-A7D0-C009BA9A1970}"/>
                  </c:ext>
                </c:extLst>
              </c15:ser>
            </c15:filteredBarSeries>
            <c15:filteredBarSeries>
              <c15:ser>
                <c:idx val="186"/>
                <c:order val="1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A-54D1-40F8-A7D0-C009BA9A1970}"/>
                  </c:ext>
                </c:extLst>
              </c15:ser>
            </c15:filteredBarSeries>
            <c15:filteredBarSeries>
              <c15:ser>
                <c:idx val="187"/>
                <c:order val="1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B-54D1-40F8-A7D0-C009BA9A1970}"/>
                  </c:ext>
                </c:extLst>
              </c15:ser>
            </c15:filteredBarSeries>
            <c15:filteredBarSeries>
              <c15:ser>
                <c:idx val="188"/>
                <c:order val="1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C-54D1-40F8-A7D0-C009BA9A1970}"/>
                  </c:ext>
                </c:extLst>
              </c15:ser>
            </c15:filteredBarSeries>
            <c15:filteredBarSeries>
              <c15:ser>
                <c:idx val="189"/>
                <c:order val="1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D-54D1-40F8-A7D0-C009BA9A1970}"/>
                  </c:ext>
                </c:extLst>
              </c15:ser>
            </c15:filteredBarSeries>
            <c15:filteredBarSeries>
              <c15:ser>
                <c:idx val="190"/>
                <c:order val="1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E-54D1-40F8-A7D0-C009BA9A1970}"/>
                  </c:ext>
                </c:extLst>
              </c15:ser>
            </c15:filteredBarSeries>
            <c15:filteredBarSeries>
              <c15:ser>
                <c:idx val="191"/>
                <c:order val="1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F-54D1-40F8-A7D0-C009BA9A1970}"/>
                  </c:ext>
                </c:extLst>
              </c15:ser>
            </c15:filteredBarSeries>
            <c15:filteredBarSeries>
              <c15:ser>
                <c:idx val="192"/>
                <c:order val="1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0-54D1-40F8-A7D0-C009BA9A1970}"/>
                  </c:ext>
                </c:extLst>
              </c15:ser>
            </c15:filteredBarSeries>
            <c15:filteredBarSeries>
              <c15:ser>
                <c:idx val="193"/>
                <c:order val="1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1-54D1-40F8-A7D0-C009BA9A1970}"/>
                  </c:ext>
                </c:extLst>
              </c15:ser>
            </c15:filteredBarSeries>
            <c15:filteredBarSeries>
              <c15:ser>
                <c:idx val="194"/>
                <c:order val="1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2-54D1-40F8-A7D0-C009BA9A1970}"/>
                  </c:ext>
                </c:extLst>
              </c15:ser>
            </c15:filteredBarSeries>
            <c15:filteredBarSeries>
              <c15:ser>
                <c:idx val="195"/>
                <c:order val="1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54D1-40F8-A7D0-C009BA9A1970}"/>
                  </c:ext>
                </c:extLst>
              </c15:ser>
            </c15:filteredBarSeries>
            <c15:filteredBarSeries>
              <c15:ser>
                <c:idx val="196"/>
                <c:order val="1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4-54D1-40F8-A7D0-C009BA9A1970}"/>
                  </c:ext>
                </c:extLst>
              </c15:ser>
            </c15:filteredBarSeries>
            <c15:filteredBarSeries>
              <c15:ser>
                <c:idx val="197"/>
                <c:order val="1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5-54D1-40F8-A7D0-C009BA9A1970}"/>
                  </c:ext>
                </c:extLst>
              </c15:ser>
            </c15:filteredBarSeries>
            <c15:filteredBarSeries>
              <c15:ser>
                <c:idx val="198"/>
                <c:order val="1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สกก.เมืองลับแล'!$A$399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สกก.เมืองลับแล'!$B$399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6-54D1-40F8-A7D0-C009BA9A1970}"/>
                  </c:ext>
                </c:extLst>
              </c15:ser>
            </c15:filteredBarSeries>
            <c15:filteredBarSeries>
              <c15:ser>
                <c:idx val="199"/>
                <c:order val="1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7-54D1-40F8-A7D0-C009BA9A1970}"/>
                  </c:ext>
                </c:extLst>
              </c15:ser>
            </c15:filteredBarSeries>
            <c15:filteredBarSeries>
              <c15:ser>
                <c:idx val="200"/>
                <c:order val="2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8-54D1-40F8-A7D0-C009BA9A1970}"/>
                  </c:ext>
                </c:extLst>
              </c15:ser>
            </c15:filteredBarSeries>
            <c15:filteredBarSeries>
              <c15:ser>
                <c:idx val="201"/>
                <c:order val="2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9-54D1-40F8-A7D0-C009BA9A1970}"/>
                  </c:ext>
                </c:extLst>
              </c15:ser>
            </c15:filteredBarSeries>
            <c15:filteredBarSeries>
              <c15:ser>
                <c:idx val="202"/>
                <c:order val="2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A-54D1-40F8-A7D0-C009BA9A1970}"/>
                  </c:ext>
                </c:extLst>
              </c15:ser>
            </c15:filteredBarSeries>
            <c15:filteredBarSeries>
              <c15:ser>
                <c:idx val="203"/>
                <c:order val="2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B-54D1-40F8-A7D0-C009BA9A1970}"/>
                  </c:ext>
                </c:extLst>
              </c15:ser>
            </c15:filteredBarSeries>
            <c15:filteredBarSeries>
              <c15:ser>
                <c:idx val="204"/>
                <c:order val="2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C-54D1-40F8-A7D0-C009BA9A1970}"/>
                  </c:ext>
                </c:extLst>
              </c15:ser>
            </c15:filteredBarSeries>
            <c15:filteredBarSeries>
              <c15:ser>
                <c:idx val="205"/>
                <c:order val="2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D-54D1-40F8-A7D0-C009BA9A1970}"/>
                  </c:ext>
                </c:extLst>
              </c15:ser>
            </c15:filteredBarSeries>
            <c15:filteredBarSeries>
              <c15:ser>
                <c:idx val="206"/>
                <c:order val="2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E-54D1-40F8-A7D0-C009BA9A1970}"/>
                  </c:ext>
                </c:extLst>
              </c15:ser>
            </c15:filteredBarSeries>
            <c15:filteredBarSeries>
              <c15:ser>
                <c:idx val="207"/>
                <c:order val="2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F-54D1-40F8-A7D0-C009BA9A1970}"/>
                  </c:ext>
                </c:extLst>
              </c15:ser>
            </c15:filteredBarSeries>
            <c15:filteredBarSeries>
              <c15:ser>
                <c:idx val="208"/>
                <c:order val="2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0-54D1-40F8-A7D0-C009BA9A1970}"/>
                  </c:ext>
                </c:extLst>
              </c15:ser>
            </c15:filteredBarSeries>
            <c15:filteredBarSeries>
              <c15:ser>
                <c:idx val="209"/>
                <c:order val="2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1-54D1-40F8-A7D0-C009BA9A1970}"/>
                  </c:ext>
                </c:extLst>
              </c15:ser>
            </c15:filteredBarSeries>
            <c15:filteredBarSeries>
              <c15:ser>
                <c:idx val="210"/>
                <c:order val="2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2-54D1-40F8-A7D0-C009BA9A1970}"/>
                  </c:ext>
                </c:extLst>
              </c15:ser>
            </c15:filteredBarSeries>
            <c15:filteredBarSeries>
              <c15:ser>
                <c:idx val="211"/>
                <c:order val="2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3-54D1-40F8-A7D0-C009BA9A1970}"/>
                  </c:ext>
                </c:extLst>
              </c15:ser>
            </c15:filteredBarSeries>
            <c15:filteredBarSeries>
              <c15:ser>
                <c:idx val="213"/>
                <c:order val="2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5-54D1-40F8-A7D0-C009BA9A1970}"/>
                  </c:ext>
                </c:extLst>
              </c15:ser>
            </c15:filteredBarSeries>
            <c15:filteredBarSeries>
              <c15:ser>
                <c:idx val="214"/>
                <c:order val="2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6-54D1-40F8-A7D0-C009BA9A1970}"/>
                  </c:ext>
                </c:extLst>
              </c15:ser>
            </c15:filteredBarSeries>
            <c15:filteredBarSeries>
              <c15:ser>
                <c:idx val="215"/>
                <c:order val="2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7-54D1-40F8-A7D0-C009BA9A1970}"/>
                  </c:ext>
                </c:extLst>
              </c15:ser>
            </c15:filteredBarSeries>
            <c15:filteredBarSeries>
              <c15:ser>
                <c:idx val="216"/>
                <c:order val="2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8-54D1-40F8-A7D0-C009BA9A1970}"/>
                  </c:ext>
                </c:extLst>
              </c15:ser>
            </c15:filteredBarSeries>
            <c15:filteredBarSeries>
              <c15:ser>
                <c:idx val="217"/>
                <c:order val="2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9-54D1-40F8-A7D0-C009BA9A1970}"/>
                  </c:ext>
                </c:extLst>
              </c15:ser>
            </c15:filteredBarSeries>
            <c15:filteredBarSeries>
              <c15:ser>
                <c:idx val="218"/>
                <c:order val="2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A-54D1-40F8-A7D0-C009BA9A1970}"/>
                  </c:ext>
                </c:extLst>
              </c15:ser>
            </c15:filteredBarSeries>
            <c15:filteredBarSeries>
              <c15:ser>
                <c:idx val="219"/>
                <c:order val="2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B-54D1-40F8-A7D0-C009BA9A1970}"/>
                  </c:ext>
                </c:extLst>
              </c15:ser>
            </c15:filteredBarSeries>
            <c15:filteredBarSeries>
              <c15:ser>
                <c:idx val="220"/>
                <c:order val="2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C-54D1-40F8-A7D0-C009BA9A1970}"/>
                  </c:ext>
                </c:extLst>
              </c15:ser>
            </c15:filteredBarSeries>
            <c15:filteredBarSeries>
              <c15:ser>
                <c:idx val="221"/>
                <c:order val="2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D-54D1-40F8-A7D0-C009BA9A1970}"/>
                  </c:ext>
                </c:extLst>
              </c15:ser>
            </c15:filteredBarSeries>
            <c15:filteredBarSeries>
              <c15:ser>
                <c:idx val="222"/>
                <c:order val="2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E-54D1-40F8-A7D0-C009BA9A1970}"/>
                  </c:ext>
                </c:extLst>
              </c15:ser>
            </c15:filteredBarSeries>
            <c15:filteredBarSeries>
              <c15:ser>
                <c:idx val="223"/>
                <c:order val="2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F-54D1-40F8-A7D0-C009BA9A1970}"/>
                  </c:ext>
                </c:extLst>
              </c15:ser>
            </c15:filteredBarSeries>
            <c15:filteredBarSeries>
              <c15:ser>
                <c:idx val="224"/>
                <c:order val="2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0-54D1-40F8-A7D0-C009BA9A1970}"/>
                  </c:ext>
                </c:extLst>
              </c15:ser>
            </c15:filteredBarSeries>
            <c15:filteredBarSeries>
              <c15:ser>
                <c:idx val="225"/>
                <c:order val="2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1-54D1-40F8-A7D0-C009BA9A1970}"/>
                  </c:ext>
                </c:extLst>
              </c15:ser>
            </c15:filteredBarSeries>
            <c15:filteredBarSeries>
              <c15:ser>
                <c:idx val="226"/>
                <c:order val="2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2-54D1-40F8-A7D0-C009BA9A1970}"/>
                  </c:ext>
                </c:extLst>
              </c15:ser>
            </c15:filteredBarSeries>
            <c15:filteredBarSeries>
              <c15:ser>
                <c:idx val="227"/>
                <c:order val="2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3-54D1-40F8-A7D0-C009BA9A1970}"/>
                  </c:ext>
                </c:extLst>
              </c15:ser>
            </c15:filteredBarSeries>
            <c15:filteredBarSeries>
              <c15:ser>
                <c:idx val="228"/>
                <c:order val="2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4-54D1-40F8-A7D0-C009BA9A1970}"/>
                  </c:ext>
                </c:extLst>
              </c15:ser>
            </c15:filteredBarSeries>
            <c15:filteredBarSeries>
              <c15:ser>
                <c:idx val="229"/>
                <c:order val="2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5-54D1-40F8-A7D0-C009BA9A1970}"/>
                  </c:ext>
                </c:extLst>
              </c15:ser>
            </c15:filteredBarSeries>
            <c15:filteredBarSeries>
              <c15:ser>
                <c:idx val="230"/>
                <c:order val="2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54D1-40F8-A7D0-C009BA9A1970}"/>
                  </c:ext>
                </c:extLst>
              </c15:ser>
            </c15:filteredBarSeries>
            <c15:filteredBarSeries>
              <c15:ser>
                <c:idx val="231"/>
                <c:order val="2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7-54D1-40F8-A7D0-C009BA9A1970}"/>
                  </c:ext>
                </c:extLst>
              </c15:ser>
            </c15:filteredBarSeries>
            <c15:filteredBarSeries>
              <c15:ser>
                <c:idx val="232"/>
                <c:order val="2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8-54D1-40F8-A7D0-C009BA9A1970}"/>
                  </c:ext>
                </c:extLst>
              </c15:ser>
            </c15:filteredBarSeries>
            <c15:filteredBarSeries>
              <c15:ser>
                <c:idx val="233"/>
                <c:order val="2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54D1-40F8-A7D0-C009BA9A1970}"/>
                  </c:ext>
                </c:extLst>
              </c15:ser>
            </c15:filteredBarSeries>
            <c15:filteredBarSeries>
              <c15:ser>
                <c:idx val="234"/>
                <c:order val="2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A-54D1-40F8-A7D0-C009BA9A1970}"/>
                  </c:ext>
                </c:extLst>
              </c15:ser>
            </c15:filteredBarSeries>
            <c15:filteredBarSeries>
              <c15:ser>
                <c:idx val="235"/>
                <c:order val="2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B-54D1-40F8-A7D0-C009BA9A1970}"/>
                  </c:ext>
                </c:extLst>
              </c15:ser>
            </c15:filteredBarSeries>
            <c15:filteredBarSeries>
              <c15:ser>
                <c:idx val="236"/>
                <c:order val="2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C-54D1-40F8-A7D0-C009BA9A1970}"/>
                  </c:ext>
                </c:extLst>
              </c15:ser>
            </c15:filteredBarSeries>
            <c15:filteredBarSeries>
              <c15:ser>
                <c:idx val="237"/>
                <c:order val="2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D-54D1-40F8-A7D0-C009BA9A1970}"/>
                  </c:ext>
                </c:extLst>
              </c15:ser>
            </c15:filteredBarSeries>
            <c15:filteredBarSeries>
              <c15:ser>
                <c:idx val="238"/>
                <c:order val="2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E-54D1-40F8-A7D0-C009BA9A1970}"/>
                  </c:ext>
                </c:extLst>
              </c15:ser>
            </c15:filteredBarSeries>
            <c15:filteredBarSeries>
              <c15:ser>
                <c:idx val="239"/>
                <c:order val="2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F-54D1-40F8-A7D0-C009BA9A1970}"/>
                  </c:ext>
                </c:extLst>
              </c15:ser>
            </c15:filteredBarSeries>
            <c15:filteredBarSeries>
              <c15:ser>
                <c:idx val="240"/>
                <c:order val="2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0-54D1-40F8-A7D0-C009BA9A1970}"/>
                  </c:ext>
                </c:extLst>
              </c15:ser>
            </c15:filteredBarSeries>
            <c15:filteredBarSeries>
              <c15:ser>
                <c:idx val="241"/>
                <c:order val="2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54D1-40F8-A7D0-C009BA9A1970}"/>
                  </c:ext>
                </c:extLst>
              </c15:ser>
            </c15:filteredBarSeries>
            <c15:filteredBarSeries>
              <c15:ser>
                <c:idx val="242"/>
                <c:order val="2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สกก.เมืองลับแล'!$A$443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 โรงสี สกก.เมืองลับแล'!$B$443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2-54D1-40F8-A7D0-C009BA9A1970}"/>
                  </c:ext>
                </c:extLst>
              </c15:ser>
            </c15:filteredBarSeries>
          </c:ext>
        </c:extLst>
      </c:barChart>
      <c:catAx>
        <c:axId val="25928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4496"/>
        <c:crosses val="autoZero"/>
        <c:auto val="1"/>
        <c:lblAlgn val="ctr"/>
        <c:lblOffset val="100"/>
        <c:noMultiLvlLbl val="0"/>
      </c:catAx>
      <c:valAx>
        <c:axId val="25930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u="none" strike="noStrike" kern="1200" cap="none" spc="0" normalizeH="0" baseline="0">
                <a:solidFill>
                  <a:srgbClr val="333333"/>
                </a:solidFill>
                <a:latin typeface="Leelawadee UI" panose="020B0502040204020203" pitchFamily="34" charset="-34"/>
                <a:cs typeface="Leelawadee UI" panose="020B0502040204020203" pitchFamily="34" charset="-34"/>
              </a:rPr>
              <a:t>Performance Ratio </a:t>
            </a:r>
            <a:r>
              <a:rPr lang="th-TH" sz="1800" b="0" i="0" u="none" strike="noStrike" kern="1200" cap="none" spc="0" normalizeH="0" baseline="0">
                <a:solidFill>
                  <a:srgbClr val="333333"/>
                </a:solidFill>
                <a:latin typeface="Leelawadee UI" panose="020B0502040204020203" pitchFamily="34" charset="-34"/>
                <a:cs typeface="Leelawadee UI" panose="020B0502040204020203" pitchFamily="34" charset="-34"/>
              </a:rPr>
              <a:t>ของสหกรณ์เมืองลับแล</a:t>
            </a:r>
            <a:endParaRPr lang="en-US" sz="1800">
              <a:latin typeface="Leelawadee UI" panose="020B0502040204020203" pitchFamily="34" charset="-34"/>
              <a:cs typeface="Leelawadee UI" panose="020B0502040204020203" pitchFamily="34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 โรงสี สกก.เมืองลับแล'!$J$9</c:f>
              <c:strCache>
                <c:ptCount val="1"/>
                <c:pt idx="0">
                  <c:v>PR(%)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C-4802-8C5F-38C90E97400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4C-4802-8C5F-38C90E9740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4C-4802-8C5F-38C90E97400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4C-4802-8C5F-38C90E97400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4C-4802-8C5F-38C90E97400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4C-4802-8C5F-38C90E97400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'  โรงสี สกก.เมืองลับแล'!$C$444:$C$452</c:f>
              <c:strCache>
                <c:ptCount val="9"/>
                <c:pt idx="0">
                  <c:v>2025-09-01</c:v>
                </c:pt>
                <c:pt idx="1">
                  <c:v>2025-09-02</c:v>
                </c:pt>
                <c:pt idx="2">
                  <c:v>2025-09-03</c:v>
                </c:pt>
                <c:pt idx="3">
                  <c:v>2025-09-04</c:v>
                </c:pt>
                <c:pt idx="4">
                  <c:v>2025-09-05</c:v>
                </c:pt>
                <c:pt idx="5">
                  <c:v>2025-09-06</c:v>
                </c:pt>
                <c:pt idx="6">
                  <c:v>2025-09-07</c:v>
                </c:pt>
                <c:pt idx="7">
                  <c:v>2025-09-08</c:v>
                </c:pt>
                <c:pt idx="8">
                  <c:v>2025-09-09</c:v>
                </c:pt>
              </c:strCache>
            </c:strRef>
          </c:cat>
          <c:val>
            <c:numRef>
              <c:f>'  โรงสี สกก.เมืองลับแล'!$L$444:$L$452</c:f>
              <c:numCache>
                <c:formatCode>0%</c:formatCode>
                <c:ptCount val="9"/>
                <c:pt idx="0">
                  <c:v>0.13547999999999999</c:v>
                </c:pt>
                <c:pt idx="1">
                  <c:v>0.68417000000000006</c:v>
                </c:pt>
                <c:pt idx="2">
                  <c:v>0.30271000000000003</c:v>
                </c:pt>
                <c:pt idx="3">
                  <c:v>1.7000000000000001E-4</c:v>
                </c:pt>
                <c:pt idx="4">
                  <c:v>1.823E-2</c:v>
                </c:pt>
                <c:pt idx="5">
                  <c:v>7.5410000000000005E-2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C-4802-8C5F-38C90E974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57914655"/>
        <c:axId val="357931455"/>
      </c:barChart>
      <c:catAx>
        <c:axId val="3579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31455"/>
        <c:crosses val="autoZero"/>
        <c:auto val="1"/>
        <c:lblAlgn val="ctr"/>
        <c:lblOffset val="100"/>
        <c:noMultiLvlLbl val="0"/>
      </c:catAx>
      <c:valAx>
        <c:axId val="3579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 UI" panose="020B0502040204020203" pitchFamily="34" charset="-34"/>
                    <a:ea typeface="+mn-ea"/>
                    <a:cs typeface="Leelawadee UI" panose="020B0502040204020203" pitchFamily="34" charset="-34"/>
                  </a:defRPr>
                </a:pPr>
                <a:r>
                  <a:rPr lang="en-US">
                    <a:latin typeface="Leelawadee UI" panose="020B0502040204020203" pitchFamily="34" charset="-34"/>
                    <a:cs typeface="Leelawadee UI" panose="020B0502040204020203" pitchFamily="34" charset="-34"/>
                  </a:rPr>
                  <a:t> </a:t>
                </a: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eelawadee UI" panose="020B0502040204020203" pitchFamily="34" charset="-34"/>
                    <a:cs typeface="Leelawadee UI" panose="020B0502040204020203" pitchFamily="34" charset="-34"/>
                  </a:rPr>
                  <a:t>performance Ratio</a:t>
                </a:r>
              </a:p>
              <a:p>
                <a:pPr>
                  <a:defRPr>
                    <a:latin typeface="Leelawadee UI" panose="020B0502040204020203" pitchFamily="34" charset="-34"/>
                    <a:cs typeface="Leelawadee UI" panose="020B0502040204020203" pitchFamily="34" charset="-34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eelawadee UI" panose="020B0502040204020203" pitchFamily="34" charset="-34"/>
                    <a:cs typeface="Leelawadee UI" panose="020B0502040204020203" pitchFamily="34" charset="-34"/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 UI" panose="020B0502040204020203" pitchFamily="34" charset="-34"/>
                  <a:ea typeface="+mn-ea"/>
                  <a:cs typeface="Leelawadee UI" panose="020B0502040204020203" pitchFamily="34" charset="-34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1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9F9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333333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333333"/>
                </a:solidFill>
              </a:rPr>
              <a:t>Performance Ratio </a:t>
            </a:r>
            <a:r>
              <a:rPr lang="th-TH" sz="1400" b="0" i="0" u="none" strike="noStrike" kern="1200" spc="0" baseline="0">
                <a:solidFill>
                  <a:srgbClr val="333333"/>
                </a:solidFill>
              </a:rPr>
              <a:t>ของสหกรณ์เมืองลับแล</a:t>
            </a:r>
            <a:r>
              <a:rPr lang="en-US" sz="1400" b="0" i="0" u="none" strike="noStrike" kern="1200" spc="0" baseline="0">
                <a:solidFill>
                  <a:srgbClr val="333333"/>
                </a:solidFill>
              </a:rPr>
              <a:t>(</a:t>
            </a:r>
            <a:r>
              <a:rPr lang="th-TH" sz="1400" b="0" i="0" u="none" strike="noStrike" kern="1200" spc="0" baseline="0">
                <a:solidFill>
                  <a:srgbClr val="333333"/>
                </a:solidFill>
              </a:rPr>
              <a:t>หลังปรับปรุง</a:t>
            </a:r>
            <a:r>
              <a:rPr lang="en-US" sz="1400" b="0" i="0" u="none" strike="noStrike" kern="1200" spc="0" baseline="0">
                <a:solidFill>
                  <a:srgbClr val="333333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33333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 โรงสี สกก.เมืองลับแล'!$C$9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FC8D62">
                <a:alpha val="9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C2A5">
                  <a:alpha val="9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73-4821-92DB-3B00F6880C03}"/>
              </c:ext>
            </c:extLst>
          </c:dPt>
          <c:dPt>
            <c:idx val="1"/>
            <c:invertIfNegative val="0"/>
            <c:bubble3D val="0"/>
            <c:spPr>
              <a:solidFill>
                <a:srgbClr val="8DA0CB">
                  <a:alpha val="9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73-4821-92DB-3B00F6880C03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>
                  <a:alpha val="9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3-4821-92DB-3B00F6880C03}"/>
              </c:ext>
            </c:extLst>
          </c:dPt>
          <c:dPt>
            <c:idx val="3"/>
            <c:invertIfNegative val="0"/>
            <c:bubble3D val="0"/>
            <c:spPr>
              <a:solidFill>
                <a:srgbClr val="1B9E77">
                  <a:alpha val="9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A73-4821-92DB-3B00F6880C03}"/>
              </c:ext>
            </c:extLst>
          </c:dPt>
          <c:dPt>
            <c:idx val="4"/>
            <c:invertIfNegative val="0"/>
            <c:bubble3D val="0"/>
            <c:spPr>
              <a:solidFill>
                <a:srgbClr val="A6CEE3">
                  <a:alpha val="9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73-4821-92DB-3B00F6880C03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>
                  <a:alpha val="9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A73-4821-92DB-3B00F6880C03}"/>
              </c:ext>
            </c:extLst>
          </c:dPt>
          <c:dPt>
            <c:idx val="6"/>
            <c:invertIfNegative val="0"/>
            <c:bubble3D val="0"/>
            <c:spPr>
              <a:solidFill>
                <a:srgbClr val="CAB2D6">
                  <a:alpha val="9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73-4821-92DB-3B00F6880C03}"/>
              </c:ext>
            </c:extLst>
          </c:dPt>
          <c:dPt>
            <c:idx val="7"/>
            <c:invertIfNegative val="0"/>
            <c:bubble3D val="0"/>
            <c:spPr>
              <a:solidFill>
                <a:srgbClr val="4575B4">
                  <a:alpha val="9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A73-4821-92DB-3B00F6880C03}"/>
              </c:ext>
            </c:extLst>
          </c:dPt>
          <c:dPt>
            <c:idx val="8"/>
            <c:invertIfNegative val="0"/>
            <c:bubble3D val="0"/>
            <c:spPr>
              <a:solidFill>
                <a:srgbClr val="B2DF8A">
                  <a:alpha val="9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73-4821-92DB-3B00F6880C03}"/>
              </c:ext>
            </c:extLst>
          </c:dPt>
          <c:cat>
            <c:strRef>
              <c:f>'  โรงสี สกก.เมืองลับแล'!$C$465:$C$473</c:f>
              <c:strCache>
                <c:ptCount val="9"/>
                <c:pt idx="0">
                  <c:v>2025-09-22</c:v>
                </c:pt>
                <c:pt idx="1">
                  <c:v>2025-09-23</c:v>
                </c:pt>
                <c:pt idx="2">
                  <c:v>2025-09-24</c:v>
                </c:pt>
                <c:pt idx="3">
                  <c:v>2025-09-25</c:v>
                </c:pt>
                <c:pt idx="4">
                  <c:v>2025-09-26</c:v>
                </c:pt>
                <c:pt idx="5">
                  <c:v>2025-09-27</c:v>
                </c:pt>
                <c:pt idx="6">
                  <c:v>2025-09-28</c:v>
                </c:pt>
                <c:pt idx="7">
                  <c:v>2025-09-29</c:v>
                </c:pt>
                <c:pt idx="8">
                  <c:v>2025-09-30</c:v>
                </c:pt>
              </c:strCache>
            </c:strRef>
          </c:cat>
          <c:val>
            <c:numRef>
              <c:f>'  โรงสี สกก.เมืองลับแล'!$L$465:$L$473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3-4821-92DB-3B00F688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05503"/>
        <c:axId val="666902143"/>
      </c:barChart>
      <c:catAx>
        <c:axId val="6669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2143"/>
        <c:crosses val="autoZero"/>
        <c:auto val="1"/>
        <c:lblAlgn val="ctr"/>
        <c:lblOffset val="100"/>
        <c:noMultiLvlLbl val="0"/>
      </c:catAx>
      <c:valAx>
        <c:axId val="666902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Ratio</a:t>
                </a:r>
              </a:p>
              <a:p>
                <a:pPr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9F9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PR(%)</a:t>
            </a:r>
            <a:r>
              <a:rPr lang="th-TH" sz="2400"/>
              <a:t> รายเดือน</a:t>
            </a:r>
            <a:r>
              <a:rPr lang="th-TH" sz="2400" baseline="0"/>
              <a:t> ประจำปี </a:t>
            </a:r>
            <a:r>
              <a:rPr lang="en-US" sz="2400" baseline="0"/>
              <a:t>2025</a:t>
            </a:r>
            <a:endParaRPr lang="th-TH" sz="2400" baseline="0"/>
          </a:p>
          <a:p>
            <a:pPr>
              <a:defRPr sz="2400"/>
            </a:pPr>
            <a:r>
              <a:rPr lang="th-TH" sz="2400"/>
              <a:t>สำนักงาน สสก พิมาย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3.4684551014586597E-2"/>
          <c:y val="0.13518225042014093"/>
          <c:w val="0.9549375944113081"/>
          <c:h val="0.79347591406235718"/>
        </c:manualLayout>
      </c:layout>
      <c:lineChart>
        <c:grouping val="standard"/>
        <c:varyColors val="0"/>
        <c:ser>
          <c:idx val="0"/>
          <c:order val="0"/>
          <c:tx>
            <c:strRef>
              <c:f>'สำนักงาน พิมาย'!$A$226:$A$256</c:f>
              <c:strCache>
                <c:ptCount val="31"/>
                <c:pt idx="0">
                  <c:v>january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'สำนักงาน พิมาย'!$K$407:$K$437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'สำนักงาน พิมาย'!$J$226:$J$256</c:f>
              <c:numCache>
                <c:formatCode>0%</c:formatCode>
                <c:ptCount val="31"/>
                <c:pt idx="0">
                  <c:v>0.17397439347052063</c:v>
                </c:pt>
                <c:pt idx="1">
                  <c:v>0.82521410440151821</c:v>
                </c:pt>
                <c:pt idx="2">
                  <c:v>0.85822932151805575</c:v>
                </c:pt>
                <c:pt idx="3">
                  <c:v>0.20008718484229088</c:v>
                </c:pt>
                <c:pt idx="4">
                  <c:v>0.22694843201771067</c:v>
                </c:pt>
                <c:pt idx="5">
                  <c:v>0.81739689934117932</c:v>
                </c:pt>
                <c:pt idx="6">
                  <c:v>0.74013962805336209</c:v>
                </c:pt>
                <c:pt idx="7">
                  <c:v>0.79219888728498056</c:v>
                </c:pt>
                <c:pt idx="8">
                  <c:v>0.77174109531856183</c:v>
                </c:pt>
                <c:pt idx="9">
                  <c:v>0.69273742715556241</c:v>
                </c:pt>
                <c:pt idx="10">
                  <c:v>0.1867813038885226</c:v>
                </c:pt>
                <c:pt idx="11">
                  <c:v>5.4138303130644792E-2</c:v>
                </c:pt>
                <c:pt idx="12">
                  <c:v>0.60267324544974321</c:v>
                </c:pt>
                <c:pt idx="13">
                  <c:v>0.64433728518623024</c:v>
                </c:pt>
                <c:pt idx="14">
                  <c:v>0.71693749814022845</c:v>
                </c:pt>
                <c:pt idx="15">
                  <c:v>0.6515723579548417</c:v>
                </c:pt>
                <c:pt idx="16">
                  <c:v>0.61007464173027681</c:v>
                </c:pt>
                <c:pt idx="17">
                  <c:v>0.16632351192210382</c:v>
                </c:pt>
                <c:pt idx="18">
                  <c:v>8.1831167865675083E-2</c:v>
                </c:pt>
                <c:pt idx="19">
                  <c:v>0.69556492685823823</c:v>
                </c:pt>
                <c:pt idx="20">
                  <c:v>0.66795522387916895</c:v>
                </c:pt>
                <c:pt idx="21">
                  <c:v>0.72882962924265893</c:v>
                </c:pt>
                <c:pt idx="22">
                  <c:v>0.79768756317840994</c:v>
                </c:pt>
                <c:pt idx="23">
                  <c:v>0.81490204666234767</c:v>
                </c:pt>
                <c:pt idx="24">
                  <c:v>5.6300508785632149E-2</c:v>
                </c:pt>
                <c:pt idx="25">
                  <c:v>0.1504396165335429</c:v>
                </c:pt>
                <c:pt idx="26">
                  <c:v>0.78379954993291434</c:v>
                </c:pt>
                <c:pt idx="27">
                  <c:v>0.66038750408671321</c:v>
                </c:pt>
                <c:pt idx="28">
                  <c:v>0.6677057386112859</c:v>
                </c:pt>
                <c:pt idx="29">
                  <c:v>0.64034552090009966</c:v>
                </c:pt>
                <c:pt idx="30">
                  <c:v>0.792864181332669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30B-487A-B9C9-83060CFFDBCE}"/>
            </c:ext>
          </c:extLst>
        </c:ser>
        <c:ser>
          <c:idx val="2"/>
          <c:order val="1"/>
          <c:tx>
            <c:strRef>
              <c:f>'สำนักงาน พิมาย'!$A$257:$A$284</c:f>
              <c:strCache>
                <c:ptCount val="28"/>
                <c:pt idx="0">
                  <c:v>february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'สำนักงาน พิมาย'!$K$407:$K$437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'สำนักงาน พิมาย'!$J$257:$J$284</c:f>
              <c:numCache>
                <c:formatCode>0%</c:formatCode>
                <c:ptCount val="28"/>
                <c:pt idx="0">
                  <c:v>0.13572010913544688</c:v>
                </c:pt>
                <c:pt idx="1">
                  <c:v>5.7176332621664917E-2</c:v>
                </c:pt>
                <c:pt idx="2">
                  <c:v>0.76775436329606772</c:v>
                </c:pt>
                <c:pt idx="3">
                  <c:v>0.72995609185932253</c:v>
                </c:pt>
                <c:pt idx="4">
                  <c:v>0.67594803540097159</c:v>
                </c:pt>
                <c:pt idx="5">
                  <c:v>0.73481902736580451</c:v>
                </c:pt>
                <c:pt idx="6">
                  <c:v>0.71411471104275304</c:v>
                </c:pt>
                <c:pt idx="7">
                  <c:v>5.0176652725971403E-2</c:v>
                </c:pt>
                <c:pt idx="8">
                  <c:v>5.7471055985694124E-2</c:v>
                </c:pt>
                <c:pt idx="9">
                  <c:v>0.63866552985127778</c:v>
                </c:pt>
                <c:pt idx="10">
                  <c:v>0.72221960355355608</c:v>
                </c:pt>
                <c:pt idx="11">
                  <c:v>0.10182692227208882</c:v>
                </c:pt>
                <c:pt idx="12">
                  <c:v>0.83465656693069612</c:v>
                </c:pt>
                <c:pt idx="13">
                  <c:v>0.81586795247383459</c:v>
                </c:pt>
                <c:pt idx="14">
                  <c:v>0.23496820197228022</c:v>
                </c:pt>
                <c:pt idx="15">
                  <c:v>0.22273718236506837</c:v>
                </c:pt>
                <c:pt idx="16">
                  <c:v>0.62812916958723375</c:v>
                </c:pt>
                <c:pt idx="17">
                  <c:v>0.69510505406286971</c:v>
                </c:pt>
                <c:pt idx="18">
                  <c:v>0.60484602382892705</c:v>
                </c:pt>
                <c:pt idx="19">
                  <c:v>0.75007096145431562</c:v>
                </c:pt>
                <c:pt idx="20">
                  <c:v>0.75633383293993617</c:v>
                </c:pt>
                <c:pt idx="21">
                  <c:v>0.139919917072863</c:v>
                </c:pt>
                <c:pt idx="22">
                  <c:v>0.18059174130889269</c:v>
                </c:pt>
                <c:pt idx="23">
                  <c:v>0.44945313014453098</c:v>
                </c:pt>
                <c:pt idx="24">
                  <c:v>0.61899274530232873</c:v>
                </c:pt>
                <c:pt idx="25">
                  <c:v>7.2944032597227149E-2</c:v>
                </c:pt>
                <c:pt idx="26">
                  <c:v>0.86781294538398113</c:v>
                </c:pt>
                <c:pt idx="27">
                  <c:v>0.89993779206316404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30B-487A-B9C9-83060CFFDBCE}"/>
            </c:ext>
          </c:extLst>
        </c:ser>
        <c:ser>
          <c:idx val="1"/>
          <c:order val="2"/>
          <c:tx>
            <c:strRef>
              <c:f>'สำนักงาน พิมาย'!$A$285:$A$315</c:f>
              <c:strCache>
                <c:ptCount val="31"/>
                <c:pt idx="0">
                  <c:v>march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'สำนักงาน พิมาย'!$K$407:$K$437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'สำนักงาน พิมาย'!$J$285:$J$315</c:f>
              <c:numCache>
                <c:formatCode>0%</c:formatCode>
                <c:ptCount val="31"/>
                <c:pt idx="0">
                  <c:v>0.50321635423727873</c:v>
                </c:pt>
                <c:pt idx="1">
                  <c:v>0.38639702585103486</c:v>
                </c:pt>
                <c:pt idx="2">
                  <c:v>0.68305112678886204</c:v>
                </c:pt>
                <c:pt idx="3">
                  <c:v>0.72094413474210606</c:v>
                </c:pt>
                <c:pt idx="4">
                  <c:v>0.87823849924783692</c:v>
                </c:pt>
                <c:pt idx="5">
                  <c:v>0.79044954159557002</c:v>
                </c:pt>
                <c:pt idx="6">
                  <c:v>0.13238128192873633</c:v>
                </c:pt>
                <c:pt idx="7">
                  <c:v>8.4997575850922963E-2</c:v>
                </c:pt>
                <c:pt idx="8">
                  <c:v>0.25338768301699616</c:v>
                </c:pt>
                <c:pt idx="9">
                  <c:v>0.93539204163035405</c:v>
                </c:pt>
                <c:pt idx="10">
                  <c:v>0.75660403725427483</c:v>
                </c:pt>
                <c:pt idx="11">
                  <c:v>0.88598458374656641</c:v>
                </c:pt>
                <c:pt idx="12">
                  <c:v>0.7458572173191006</c:v>
                </c:pt>
                <c:pt idx="13">
                  <c:v>0.7383204864554721</c:v>
                </c:pt>
                <c:pt idx="14">
                  <c:v>0.3100527335842781</c:v>
                </c:pt>
                <c:pt idx="15">
                  <c:v>0.25345746756202975</c:v>
                </c:pt>
                <c:pt idx="16">
                  <c:v>0.63308539254480545</c:v>
                </c:pt>
                <c:pt idx="17">
                  <c:v>0.75192847273702368</c:v>
                </c:pt>
                <c:pt idx="18">
                  <c:v>0.87823849924783692</c:v>
                </c:pt>
                <c:pt idx="19">
                  <c:v>0.81864249778914389</c:v>
                </c:pt>
                <c:pt idx="20">
                  <c:v>0.67293236775899024</c:v>
                </c:pt>
                <c:pt idx="21">
                  <c:v>0.44362035277858564</c:v>
                </c:pt>
                <c:pt idx="22">
                  <c:v>0.51745240142413285</c:v>
                </c:pt>
                <c:pt idx="23">
                  <c:v>0.83964764584425688</c:v>
                </c:pt>
                <c:pt idx="24">
                  <c:v>0.80901223057450733</c:v>
                </c:pt>
                <c:pt idx="25">
                  <c:v>0.83420445133163634</c:v>
                </c:pt>
                <c:pt idx="26">
                  <c:v>0.83399509769653557</c:v>
                </c:pt>
                <c:pt idx="27">
                  <c:v>0.8658866347768901</c:v>
                </c:pt>
                <c:pt idx="28">
                  <c:v>0.76246593903709703</c:v>
                </c:pt>
                <c:pt idx="29">
                  <c:v>0.30865704268360611</c:v>
                </c:pt>
                <c:pt idx="30">
                  <c:v>0.50496096786311861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30B-487A-B9C9-83060CFFDBCE}"/>
            </c:ext>
          </c:extLst>
        </c:ser>
        <c:ser>
          <c:idx val="3"/>
          <c:order val="3"/>
          <c:tx>
            <c:strRef>
              <c:f>'สำนักงาน พิมาย'!$A$316:$A$345</c:f>
              <c:strCache>
                <c:ptCount val="30"/>
                <c:pt idx="0">
                  <c:v>april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'สำนักงาน พิมาย'!$K$407:$K$437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'สำนักงาน พิมาย'!$J$316:$J$345</c:f>
              <c:numCache>
                <c:formatCode>0%</c:formatCode>
                <c:ptCount val="30"/>
                <c:pt idx="0">
                  <c:v>0.83678067950878909</c:v>
                </c:pt>
                <c:pt idx="1">
                  <c:v>0.85235516546511458</c:v>
                </c:pt>
                <c:pt idx="2">
                  <c:v>0.70105069125962072</c:v>
                </c:pt>
                <c:pt idx="3">
                  <c:v>0.8547410441648069</c:v>
                </c:pt>
                <c:pt idx="4">
                  <c:v>0.47445848919716627</c:v>
                </c:pt>
                <c:pt idx="5">
                  <c:v>0.41918563265429198</c:v>
                </c:pt>
                <c:pt idx="6">
                  <c:v>0.43787501580188248</c:v>
                </c:pt>
                <c:pt idx="7">
                  <c:v>0.75665491984411892</c:v>
                </c:pt>
                <c:pt idx="8">
                  <c:v>0.76513804410969188</c:v>
                </c:pt>
                <c:pt idx="9">
                  <c:v>0.50971647442595414</c:v>
                </c:pt>
                <c:pt idx="10">
                  <c:v>0.63643314314295119</c:v>
                </c:pt>
                <c:pt idx="11">
                  <c:v>0.62099120600327518</c:v>
                </c:pt>
                <c:pt idx="12">
                  <c:v>5.1031294410087719E-2</c:v>
                </c:pt>
                <c:pt idx="13">
                  <c:v>0.38982606976641032</c:v>
                </c:pt>
                <c:pt idx="14">
                  <c:v>0.61940062020348019</c:v>
                </c:pt>
                <c:pt idx="15">
                  <c:v>0.48678552914557705</c:v>
                </c:pt>
                <c:pt idx="16">
                  <c:v>0.70151461211789423</c:v>
                </c:pt>
                <c:pt idx="17">
                  <c:v>0.85010183558207175</c:v>
                </c:pt>
                <c:pt idx="18">
                  <c:v>0.77037372236735013</c:v>
                </c:pt>
                <c:pt idx="19">
                  <c:v>0.70529225339240709</c:v>
                </c:pt>
                <c:pt idx="20">
                  <c:v>0.87555120837879086</c:v>
                </c:pt>
                <c:pt idx="21">
                  <c:v>0.74591846569550291</c:v>
                </c:pt>
                <c:pt idx="22">
                  <c:v>0.85142732374856744</c:v>
                </c:pt>
                <c:pt idx="23">
                  <c:v>0.88648648575238098</c:v>
                </c:pt>
                <c:pt idx="24">
                  <c:v>0.88741432746892812</c:v>
                </c:pt>
                <c:pt idx="25">
                  <c:v>0.51442195741701413</c:v>
                </c:pt>
                <c:pt idx="26">
                  <c:v>0.46286046774032813</c:v>
                </c:pt>
                <c:pt idx="27">
                  <c:v>0.70317147232601385</c:v>
                </c:pt>
                <c:pt idx="28">
                  <c:v>0.72365026449837377</c:v>
                </c:pt>
                <c:pt idx="29">
                  <c:v>0.87979277051157734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30B-487A-B9C9-83060CFFDBCE}"/>
            </c:ext>
          </c:extLst>
        </c:ser>
        <c:ser>
          <c:idx val="4"/>
          <c:order val="4"/>
          <c:tx>
            <c:strRef>
              <c:f>'สำนักงาน พิมาย'!$A$346:$A$376</c:f>
              <c:strCache>
                <c:ptCount val="31"/>
                <c:pt idx="0">
                  <c:v>may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'สำนักงาน พิมาย'!$K$407:$K$437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'สำนักงาน พิมาย'!$J$346:$J$376</c:f>
              <c:numCache>
                <c:formatCode>0%</c:formatCode>
                <c:ptCount val="31"/>
                <c:pt idx="0">
                  <c:v>0.45369077630267679</c:v>
                </c:pt>
                <c:pt idx="1">
                  <c:v>0.81766908414166239</c:v>
                </c:pt>
                <c:pt idx="2">
                  <c:v>7.4608176592357189E-2</c:v>
                </c:pt>
                <c:pt idx="3">
                  <c:v>4.727994618329228E-2</c:v>
                </c:pt>
                <c:pt idx="4">
                  <c:v>0.33580704718593918</c:v>
                </c:pt>
                <c:pt idx="5">
                  <c:v>0.92417190496465074</c:v>
                </c:pt>
                <c:pt idx="6">
                  <c:v>0.91623337016715867</c:v>
                </c:pt>
                <c:pt idx="7">
                  <c:v>0.90597650219871806</c:v>
                </c:pt>
                <c:pt idx="8">
                  <c:v>0.2482021543322015</c:v>
                </c:pt>
                <c:pt idx="9">
                  <c:v>3.7093330735183241E-2</c:v>
                </c:pt>
                <c:pt idx="10">
                  <c:v>0.18933054229416443</c:v>
                </c:pt>
                <c:pt idx="11">
                  <c:v>0.29920548409307851</c:v>
                </c:pt>
                <c:pt idx="12">
                  <c:v>0.3803471450762918</c:v>
                </c:pt>
                <c:pt idx="13">
                  <c:v>0.73231227193854187</c:v>
                </c:pt>
                <c:pt idx="14">
                  <c:v>0.72901040348294777</c:v>
                </c:pt>
                <c:pt idx="15">
                  <c:v>0.60529571517867187</c:v>
                </c:pt>
                <c:pt idx="16">
                  <c:v>6.4210803583252804E-2</c:v>
                </c:pt>
                <c:pt idx="17">
                  <c:v>0.32337235108721296</c:v>
                </c:pt>
                <c:pt idx="18">
                  <c:v>0.81127610479146983</c:v>
                </c:pt>
                <c:pt idx="19">
                  <c:v>0.88377670577387335</c:v>
                </c:pt>
                <c:pt idx="20">
                  <c:v>0.74594126088290846</c:v>
                </c:pt>
                <c:pt idx="21">
                  <c:v>0.96751771000936293</c:v>
                </c:pt>
                <c:pt idx="22">
                  <c:v>0.66374581209471828</c:v>
                </c:pt>
                <c:pt idx="23">
                  <c:v>5.1284339842204103E-2</c:v>
                </c:pt>
                <c:pt idx="24">
                  <c:v>7.5310701795675061E-2</c:v>
                </c:pt>
                <c:pt idx="25">
                  <c:v>0.64049222786489701</c:v>
                </c:pt>
                <c:pt idx="26">
                  <c:v>0.66072495372045148</c:v>
                </c:pt>
                <c:pt idx="27">
                  <c:v>0.75156146250945144</c:v>
                </c:pt>
                <c:pt idx="28">
                  <c:v>0.85434089975485494</c:v>
                </c:pt>
                <c:pt idx="29">
                  <c:v>0.50771496443782049</c:v>
                </c:pt>
                <c:pt idx="30">
                  <c:v>0.10875090147360542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30B-487A-B9C9-83060CFFDBCE}"/>
            </c:ext>
          </c:extLst>
        </c:ser>
        <c:ser>
          <c:idx val="5"/>
          <c:order val="5"/>
          <c:tx>
            <c:strRef>
              <c:f>'สำนักงาน พิมาย'!$A$377:$A$406</c:f>
              <c:strCache>
                <c:ptCount val="30"/>
                <c:pt idx="0">
                  <c:v>june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'สำนักงาน พิมาย'!$K$407:$K$437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'สำนักงาน พิมาย'!$J$377:$J$406</c:f>
              <c:numCache>
                <c:formatCode>0%</c:formatCode>
                <c:ptCount val="30"/>
                <c:pt idx="0">
                  <c:v>7.1773623799834027E-2</c:v>
                </c:pt>
                <c:pt idx="1">
                  <c:v>0.38433617905717582</c:v>
                </c:pt>
                <c:pt idx="2">
                  <c:v>0.19067436166594828</c:v>
                </c:pt>
                <c:pt idx="3">
                  <c:v>1.0219339172249002</c:v>
                </c:pt>
                <c:pt idx="4">
                  <c:v>1.0004242360028894</c:v>
                </c:pt>
                <c:pt idx="5">
                  <c:v>0.92820249384426368</c:v>
                </c:pt>
                <c:pt idx="6">
                  <c:v>8.2827209983367261E-2</c:v>
                </c:pt>
                <c:pt idx="7">
                  <c:v>0.12644406357244434</c:v>
                </c:pt>
                <c:pt idx="8">
                  <c:v>0.9612885660017314</c:v>
                </c:pt>
                <c:pt idx="9">
                  <c:v>0.92088322731732941</c:v>
                </c:pt>
                <c:pt idx="10">
                  <c:v>0.29882025892105718</c:v>
                </c:pt>
                <c:pt idx="11">
                  <c:v>0.75896312700719393</c:v>
                </c:pt>
                <c:pt idx="12">
                  <c:v>0.40054312636681577</c:v>
                </c:pt>
                <c:pt idx="13">
                  <c:v>7.3939529200661491E-2</c:v>
                </c:pt>
                <c:pt idx="14">
                  <c:v>0.13271772059553077</c:v>
                </c:pt>
                <c:pt idx="15">
                  <c:v>0.97420931201356409</c:v>
                </c:pt>
                <c:pt idx="16">
                  <c:v>1.0664470075315609</c:v>
                </c:pt>
                <c:pt idx="17">
                  <c:v>0.99601773880810285</c:v>
                </c:pt>
                <c:pt idx="18">
                  <c:v>0.93738892019949738</c:v>
                </c:pt>
                <c:pt idx="19">
                  <c:v>0.74410053477392968</c:v>
                </c:pt>
                <c:pt idx="20">
                  <c:v>0.14989559101588648</c:v>
                </c:pt>
                <c:pt idx="21">
                  <c:v>0.13839388647356135</c:v>
                </c:pt>
                <c:pt idx="22">
                  <c:v>0.9878022355635846</c:v>
                </c:pt>
                <c:pt idx="23">
                  <c:v>0.97435868479982812</c:v>
                </c:pt>
                <c:pt idx="24">
                  <c:v>0.9397041983865887</c:v>
                </c:pt>
                <c:pt idx="25">
                  <c:v>0.79458853653114903</c:v>
                </c:pt>
                <c:pt idx="26">
                  <c:v>0.79100358966081397</c:v>
                </c:pt>
                <c:pt idx="27">
                  <c:v>8.0586618189407822E-2</c:v>
                </c:pt>
                <c:pt idx="28">
                  <c:v>0.14914872708456664</c:v>
                </c:pt>
                <c:pt idx="29">
                  <c:v>0.81452980349738813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30B-487A-B9C9-83060CFFDBCE}"/>
            </c:ext>
          </c:extLst>
        </c:ser>
        <c:ser>
          <c:idx val="6"/>
          <c:order val="6"/>
          <c:tx>
            <c:strRef>
              <c:f>'สำนักงาน พิมาย'!$A$407:$A$437</c:f>
              <c:strCache>
                <c:ptCount val="31"/>
                <c:pt idx="0">
                  <c:v>july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'สำนักงาน พิมาย'!$K$407:$K$437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'สำนักงาน พิมาย'!$J$407:$J$437</c:f>
              <c:numCache>
                <c:formatCode>0%</c:formatCode>
                <c:ptCount val="31"/>
                <c:pt idx="0">
                  <c:v>0.54177689579091159</c:v>
                </c:pt>
                <c:pt idx="1">
                  <c:v>0.77455883139404746</c:v>
                </c:pt>
                <c:pt idx="2">
                  <c:v>0.51949924245078605</c:v>
                </c:pt>
                <c:pt idx="3">
                  <c:v>0.74798198179530129</c:v>
                </c:pt>
                <c:pt idx="4">
                  <c:v>0.44688190928244725</c:v>
                </c:pt>
                <c:pt idx="5">
                  <c:v>0.18728862246645855</c:v>
                </c:pt>
                <c:pt idx="6">
                  <c:v>0.98756446420752819</c:v>
                </c:pt>
                <c:pt idx="7">
                  <c:v>0.79855616323762113</c:v>
                </c:pt>
                <c:pt idx="8">
                  <c:v>0.6495694710752381</c:v>
                </c:pt>
                <c:pt idx="9">
                  <c:v>0.55787933995956374</c:v>
                </c:pt>
                <c:pt idx="10">
                  <c:v>0.35769312871724301</c:v>
                </c:pt>
                <c:pt idx="11">
                  <c:v>0.66379590233103758</c:v>
                </c:pt>
                <c:pt idx="12">
                  <c:v>0.16923199818025156</c:v>
                </c:pt>
                <c:pt idx="13">
                  <c:v>0.84655082692476891</c:v>
                </c:pt>
                <c:pt idx="14">
                  <c:v>0.8712516636106622</c:v>
                </c:pt>
                <c:pt idx="15">
                  <c:v>0.6366718822993761</c:v>
                </c:pt>
                <c:pt idx="16">
                  <c:v>0.75259384687273079</c:v>
                </c:pt>
                <c:pt idx="17">
                  <c:v>0.93003340154671288</c:v>
                </c:pt>
                <c:pt idx="18">
                  <c:v>0.66160722059937616</c:v>
                </c:pt>
                <c:pt idx="19">
                  <c:v>0.61759908435204058</c:v>
                </c:pt>
                <c:pt idx="20">
                  <c:v>0.62166377899655467</c:v>
                </c:pt>
                <c:pt idx="21">
                  <c:v>0.42382258389529975</c:v>
                </c:pt>
                <c:pt idx="22">
                  <c:v>0.59321091648495572</c:v>
                </c:pt>
                <c:pt idx="23">
                  <c:v>0.52739413012570779</c:v>
                </c:pt>
                <c:pt idx="24">
                  <c:v>0.65808969638777737</c:v>
                </c:pt>
                <c:pt idx="25">
                  <c:v>0.42155573495893617</c:v>
                </c:pt>
                <c:pt idx="26">
                  <c:v>0.3068062784561143</c:v>
                </c:pt>
                <c:pt idx="27">
                  <c:v>0.2788224191727286</c:v>
                </c:pt>
                <c:pt idx="28">
                  <c:v>0.77151031041066187</c:v>
                </c:pt>
                <c:pt idx="29">
                  <c:v>0.57828098038683662</c:v>
                </c:pt>
                <c:pt idx="30">
                  <c:v>0.83490391342414183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E30B-487A-B9C9-83060CFFDBCE}"/>
            </c:ext>
          </c:extLst>
        </c:ser>
        <c:ser>
          <c:idx val="7"/>
          <c:order val="7"/>
          <c:tx>
            <c:strRef>
              <c:f>'สำนักงาน พิมาย'!$A$438:$A$468</c:f>
              <c:strCache>
                <c:ptCount val="31"/>
                <c:pt idx="0">
                  <c:v>August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'สำนักงาน พิมาย'!$K$407:$K$437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'สำนักงาน พิมาย'!$J$438:$J$468</c:f>
              <c:numCache>
                <c:formatCode>0%</c:formatCode>
                <c:ptCount val="31"/>
                <c:pt idx="0">
                  <c:v>1.0497656942366975</c:v>
                </c:pt>
                <c:pt idx="1">
                  <c:v>0.66216115246678187</c:v>
                </c:pt>
                <c:pt idx="2">
                  <c:v>0.84362425796444362</c:v>
                </c:pt>
                <c:pt idx="3">
                  <c:v>1.1105248848566507</c:v>
                </c:pt>
                <c:pt idx="4">
                  <c:v>0.86602208292488225</c:v>
                </c:pt>
                <c:pt idx="5">
                  <c:v>0.76567982710211768</c:v>
                </c:pt>
                <c:pt idx="6">
                  <c:v>0.8594249053910803</c:v>
                </c:pt>
                <c:pt idx="7">
                  <c:v>1.0347795131722588</c:v>
                </c:pt>
                <c:pt idx="8">
                  <c:v>0.89664601814351808</c:v>
                </c:pt>
                <c:pt idx="9">
                  <c:v>0.23872009076016457</c:v>
                </c:pt>
                <c:pt idx="10">
                  <c:v>0.41928728325940873</c:v>
                </c:pt>
                <c:pt idx="11">
                  <c:v>0.25900030317888889</c:v>
                </c:pt>
                <c:pt idx="12">
                  <c:v>0.94184890124549403</c:v>
                </c:pt>
                <c:pt idx="13">
                  <c:v>0.76177038856356838</c:v>
                </c:pt>
                <c:pt idx="14">
                  <c:v>0.64326553286379384</c:v>
                </c:pt>
                <c:pt idx="15">
                  <c:v>0.22015025770205557</c:v>
                </c:pt>
                <c:pt idx="16">
                  <c:v>0.20418671700297938</c:v>
                </c:pt>
                <c:pt idx="17">
                  <c:v>0.86260132420365165</c:v>
                </c:pt>
                <c:pt idx="18">
                  <c:v>1.025250256734545</c:v>
                </c:pt>
                <c:pt idx="19">
                  <c:v>1.0764801909167843</c:v>
                </c:pt>
                <c:pt idx="20">
                  <c:v>0.85030288213446537</c:v>
                </c:pt>
                <c:pt idx="21">
                  <c:v>0.62046047472225652</c:v>
                </c:pt>
                <c:pt idx="22">
                  <c:v>0.24662041447348287</c:v>
                </c:pt>
                <c:pt idx="23">
                  <c:v>5.017112791138225E-2</c:v>
                </c:pt>
                <c:pt idx="24">
                  <c:v>0.6742152546273088</c:v>
                </c:pt>
                <c:pt idx="25">
                  <c:v>0.81194151647495072</c:v>
                </c:pt>
                <c:pt idx="26">
                  <c:v>0.81422202228910434</c:v>
                </c:pt>
                <c:pt idx="27">
                  <c:v>0.8354795943424661</c:v>
                </c:pt>
                <c:pt idx="28">
                  <c:v>0.7631549813793046</c:v>
                </c:pt>
                <c:pt idx="29">
                  <c:v>0.11027874544157722</c:v>
                </c:pt>
                <c:pt idx="30">
                  <c:v>5.7175538626283016E-2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E30B-487A-B9C9-83060CFFD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857807"/>
        <c:axId val="2049858287"/>
      </c:lineChart>
      <c:catAx>
        <c:axId val="20498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date</a:t>
                </a:r>
              </a:p>
            </c:rich>
          </c:tx>
          <c:layout>
            <c:manualLayout>
              <c:xMode val="edge"/>
              <c:yMode val="edge"/>
              <c:x val="0.47199562810248435"/>
              <c:y val="0.94144348889711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58287"/>
        <c:crosses val="autoZero"/>
        <c:auto val="1"/>
        <c:lblAlgn val="ctr"/>
        <c:lblOffset val="100"/>
        <c:noMultiLvlLbl val="0"/>
      </c:catAx>
      <c:valAx>
        <c:axId val="20498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5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PR(%) </a:t>
            </a:r>
            <a:r>
              <a:rPr lang="th-TH"/>
              <a:t>ประจำปี </a:t>
            </a:r>
            <a:r>
              <a:rPr lang="en-US"/>
              <a:t>2025</a:t>
            </a:r>
            <a:r>
              <a:rPr lang="th-TH"/>
              <a:t> </a:t>
            </a:r>
          </a:p>
          <a:p>
            <a:pPr>
              <a:defRPr/>
            </a:pPr>
            <a:r>
              <a:rPr lang="th-TH"/>
              <a:t>สำนักงาน พิมาย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'สำนักงาน พิมาย'!$A$226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'สำนักงาน พิมาย'!$B$226</c:f>
              <c:numCache>
                <c:formatCode>0%</c:formatCode>
                <c:ptCount val="1"/>
                <c:pt idx="0">
                  <c:v>0.55737101302182468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C-4E8F-9867-BB52BA12A3B2}"/>
            </c:ext>
          </c:extLst>
        </c:ser>
        <c:ser>
          <c:idx val="31"/>
          <c:order val="31"/>
          <c:tx>
            <c:strRef>
              <c:f>'สำนักงาน พิมาย'!$A$257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'สำนักงาน พิมาย'!$B$257</c:f>
              <c:numCache>
                <c:formatCode>0%</c:formatCode>
                <c:ptCount val="1"/>
                <c:pt idx="0">
                  <c:v>0.5056505601642417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1-A1CC-4E8F-9867-BB52BA12A3B2}"/>
            </c:ext>
          </c:extLst>
        </c:ser>
        <c:ser>
          <c:idx val="59"/>
          <c:order val="59"/>
          <c:tx>
            <c:strRef>
              <c:f>'สำนักงาน พิมาย'!$A$285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'สำนักงาน พิมาย'!$B$285</c:f>
              <c:numCache>
                <c:formatCode>0%</c:formatCode>
                <c:ptCount val="1"/>
                <c:pt idx="0">
                  <c:v>0.63011167048063177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A1CC-4E8F-9867-BB52BA12A3B2}"/>
            </c:ext>
          </c:extLst>
        </c:ser>
        <c:ser>
          <c:idx val="90"/>
          <c:order val="90"/>
          <c:tx>
            <c:strRef>
              <c:f>'สำนักงาน พิมาย'!$A$316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'สำนักงาน พิมาย'!$B$316</c:f>
              <c:numCache>
                <c:formatCode>0%</c:formatCode>
                <c:ptCount val="1"/>
                <c:pt idx="0">
                  <c:v>0.66568003953668053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A1CC-4E8F-9867-BB52BA12A3B2}"/>
            </c:ext>
          </c:extLst>
        </c:ser>
        <c:ser>
          <c:idx val="120"/>
          <c:order val="120"/>
          <c:tx>
            <c:strRef>
              <c:f>'สำนักงาน พิมาย'!$A$346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'สำนักงาน พิมาย'!$B$346</c:f>
              <c:numCache>
                <c:formatCode>0%</c:formatCode>
                <c:ptCount val="1"/>
                <c:pt idx="0">
                  <c:v>0.50987919530610626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A-A1CC-4E8F-9867-BB52BA12A3B2}"/>
            </c:ext>
          </c:extLst>
        </c:ser>
        <c:ser>
          <c:idx val="151"/>
          <c:order val="151"/>
          <c:tx>
            <c:strRef>
              <c:f>'สำนักงาน พิมาย'!$A$377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'สำนักงาน พิมาย'!$B$377</c:f>
              <c:numCache>
                <c:formatCode>0%</c:formatCode>
                <c:ptCount val="1"/>
                <c:pt idx="0">
                  <c:v>0.59639823416968574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9-A1CC-4E8F-9867-BB52BA12A3B2}"/>
            </c:ext>
          </c:extLst>
        </c:ser>
        <c:ser>
          <c:idx val="181"/>
          <c:order val="181"/>
          <c:tx>
            <c:strRef>
              <c:f>'สำนักงาน พิมาย'!$A$407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'สำนักงาน พิมาย'!$B$407</c:f>
              <c:numCache>
                <c:formatCode>0%</c:formatCode>
                <c:ptCount val="1"/>
                <c:pt idx="0">
                  <c:v>0.60434343934818757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7-A1CC-4E8F-9867-BB52BA12A3B2}"/>
            </c:ext>
          </c:extLst>
        </c:ser>
        <c:ser>
          <c:idx val="212"/>
          <c:order val="212"/>
          <c:tx>
            <c:strRef>
              <c:f>'สำนักงาน พิมาย'!$A$438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'สำนักงาน พิมาย'!$B$438</c:f>
              <c:numCache>
                <c:formatCode>0%</c:formatCode>
                <c:ptCount val="1"/>
                <c:pt idx="0">
                  <c:v>0.66371652048749508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6-A1CC-4E8F-9867-BB52BA12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25711"/>
        <c:axId val="5643329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'สำนักงาน พิมาย'!$A$227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'สำนักงาน พิมาย'!$B$227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3-A1CC-4E8F-9867-BB52BA12A3B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4-A1CC-4E8F-9867-BB52BA12A3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5-A1CC-4E8F-9867-BB52BA12A3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6-A1CC-4E8F-9867-BB52BA12A3B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7-A1CC-4E8F-9867-BB52BA12A3B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8-A1CC-4E8F-9867-BB52BA12A3B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9-A1CC-4E8F-9867-BB52BA12A3B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A-A1CC-4E8F-9867-BB52BA12A3B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B-A1CC-4E8F-9867-BB52BA12A3B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C-A1CC-4E8F-9867-BB52BA12A3B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D-A1CC-4E8F-9867-BB52BA12A3B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E-A1CC-4E8F-9867-BB52BA12A3B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F-A1CC-4E8F-9867-BB52BA12A3B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0-A1CC-4E8F-9867-BB52BA12A3B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1-A1CC-4E8F-9867-BB52BA12A3B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2-A1CC-4E8F-9867-BB52BA12A3B2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3-A1CC-4E8F-9867-BB52BA12A3B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4-A1CC-4E8F-9867-BB52BA12A3B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5-A1CC-4E8F-9867-BB52BA12A3B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6-A1CC-4E8F-9867-BB52BA12A3B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7-A1CC-4E8F-9867-BB52BA12A3B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8-A1CC-4E8F-9867-BB52BA12A3B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9-A1CC-4E8F-9867-BB52BA12A3B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A-A1CC-4E8F-9867-BB52BA12A3B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B-A1CC-4E8F-9867-BB52BA12A3B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C-A1CC-4E8F-9867-BB52BA12A3B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D-A1CC-4E8F-9867-BB52BA12A3B2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E-A1CC-4E8F-9867-BB52BA12A3B2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F-A1CC-4E8F-9867-BB52BA12A3B2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0-A1CC-4E8F-9867-BB52BA12A3B2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2-A1CC-4E8F-9867-BB52BA12A3B2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3-A1CC-4E8F-9867-BB52BA12A3B2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4-A1CC-4E8F-9867-BB52BA12A3B2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5-A1CC-4E8F-9867-BB52BA12A3B2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6-A1CC-4E8F-9867-BB52BA12A3B2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7-A1CC-4E8F-9867-BB52BA12A3B2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8-A1CC-4E8F-9867-BB52BA12A3B2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9-A1CC-4E8F-9867-BB52BA12A3B2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A-A1CC-4E8F-9867-BB52BA12A3B2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B-A1CC-4E8F-9867-BB52BA12A3B2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C-A1CC-4E8F-9867-BB52BA12A3B2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D-A1CC-4E8F-9867-BB52BA12A3B2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E-A1CC-4E8F-9867-BB52BA12A3B2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F-A1CC-4E8F-9867-BB52BA12A3B2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0-A1CC-4E8F-9867-BB52BA12A3B2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1-A1CC-4E8F-9867-BB52BA12A3B2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2-A1CC-4E8F-9867-BB52BA12A3B2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3-A1CC-4E8F-9867-BB52BA12A3B2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4-A1CC-4E8F-9867-BB52BA12A3B2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5-A1CC-4E8F-9867-BB52BA12A3B2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6-A1CC-4E8F-9867-BB52BA12A3B2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7-A1CC-4E8F-9867-BB52BA12A3B2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8-A1CC-4E8F-9867-BB52BA12A3B2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9-A1CC-4E8F-9867-BB52BA12A3B2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A-A1CC-4E8F-9867-BB52BA12A3B2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B-A1CC-4E8F-9867-BB52BA12A3B2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C-A1CC-4E8F-9867-BB52BA12A3B2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E-A1CC-4E8F-9867-BB52BA12A3B2}"/>
                  </c:ext>
                </c:extLst>
              </c15:ser>
            </c15:filteredBarSeries>
            <c15:filteredBa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2F-A1CC-4E8F-9867-BB52BA12A3B2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0-A1CC-4E8F-9867-BB52BA12A3B2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1-A1CC-4E8F-9867-BB52BA12A3B2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2-A1CC-4E8F-9867-BB52BA12A3B2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3-A1CC-4E8F-9867-BB52BA12A3B2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4-A1CC-4E8F-9867-BB52BA12A3B2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5-A1CC-4E8F-9867-BB52BA12A3B2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6-A1CC-4E8F-9867-BB52BA12A3B2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7-A1CC-4E8F-9867-BB52BA12A3B2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8-A1CC-4E8F-9867-BB52BA12A3B2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9-A1CC-4E8F-9867-BB52BA12A3B2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A-A1CC-4E8F-9867-BB52BA12A3B2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พิมาย'!$A$299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พิมาย'!$B$299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B-A1CC-4E8F-9867-BB52BA12A3B2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C-A1CC-4E8F-9867-BB52BA12A3B2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D-A1CC-4E8F-9867-BB52BA12A3B2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E-A1CC-4E8F-9867-BB52BA12A3B2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F-A1CC-4E8F-9867-BB52BA12A3B2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0-A1CC-4E8F-9867-BB52BA12A3B2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1-A1CC-4E8F-9867-BB52BA12A3B2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2-A1CC-4E8F-9867-BB52BA12A3B2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3-A1CC-4E8F-9867-BB52BA12A3B2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4-A1CC-4E8F-9867-BB52BA12A3B2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5-A1CC-4E8F-9867-BB52BA12A3B2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6-A1CC-4E8F-9867-BB52BA12A3B2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7-A1CC-4E8F-9867-BB52BA12A3B2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8-A1CC-4E8F-9867-BB52BA12A3B2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9-A1CC-4E8F-9867-BB52BA12A3B2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A-A1CC-4E8F-9867-BB52BA12A3B2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B-A1CC-4E8F-9867-BB52BA12A3B2}"/>
                  </c:ext>
                </c:extLst>
              </c15:ser>
            </c15:filteredBarSeries>
            <c15:filteredBa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D-A1CC-4E8F-9867-BB52BA12A3B2}"/>
                  </c:ext>
                </c:extLst>
              </c15:ser>
            </c15:filteredBarSeries>
            <c15:filteredBa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E-A1CC-4E8F-9867-BB52BA12A3B2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4F-A1CC-4E8F-9867-BB52BA12A3B2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0-A1CC-4E8F-9867-BB52BA12A3B2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1-A1CC-4E8F-9867-BB52BA12A3B2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2-A1CC-4E8F-9867-BB52BA12A3B2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3-A1CC-4E8F-9867-BB52BA12A3B2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4-A1CC-4E8F-9867-BB52BA12A3B2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5-A1CC-4E8F-9867-BB52BA12A3B2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6-A1CC-4E8F-9867-BB52BA12A3B2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7-A1CC-4E8F-9867-BB52BA12A3B2}"/>
                  </c:ext>
                </c:extLst>
              </c15:ser>
            </c15:filteredBarSeries>
            <c15:filteredB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8-A1CC-4E8F-9867-BB52BA12A3B2}"/>
                  </c:ext>
                </c:extLst>
              </c15:ser>
            </c15:filteredBarSeries>
            <c15:filteredB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9-A1CC-4E8F-9867-BB52BA12A3B2}"/>
                  </c:ext>
                </c:extLst>
              </c15:ser>
            </c15:filteredBarSeries>
            <c15:filteredB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A-A1CC-4E8F-9867-BB52BA12A3B2}"/>
                  </c:ext>
                </c:extLst>
              </c15:ser>
            </c15:filteredBarSeries>
            <c15:filteredB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B-A1CC-4E8F-9867-BB52BA12A3B2}"/>
                  </c:ext>
                </c:extLst>
              </c15:ser>
            </c15:filteredBarSeries>
            <c15:filteredBar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C-A1CC-4E8F-9867-BB52BA12A3B2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D-A1CC-4E8F-9867-BB52BA12A3B2}"/>
                  </c:ext>
                </c:extLst>
              </c15:ser>
            </c15:filteredBarSeries>
            <c15:filteredB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E-A1CC-4E8F-9867-BB52BA12A3B2}"/>
                  </c:ext>
                </c:extLst>
              </c15:ser>
            </c15:filteredBarSeries>
            <c15:filteredB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5F-A1CC-4E8F-9867-BB52BA12A3B2}"/>
                  </c:ext>
                </c:extLst>
              </c15:ser>
            </c15:filteredBarSeries>
            <c15:filteredB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0-A1CC-4E8F-9867-BB52BA12A3B2}"/>
                  </c:ext>
                </c:extLst>
              </c15:ser>
            </c15:filteredBarSeries>
            <c15:filteredB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1-A1CC-4E8F-9867-BB52BA12A3B2}"/>
                  </c:ext>
                </c:extLst>
              </c15:ser>
            </c15:filteredBarSeries>
            <c15:filteredB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2-A1CC-4E8F-9867-BB52BA12A3B2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3-A1CC-4E8F-9867-BB52BA12A3B2}"/>
                  </c:ext>
                </c:extLst>
              </c15:ser>
            </c15:filteredBarSeries>
            <c15:filteredB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4-A1CC-4E8F-9867-BB52BA12A3B2}"/>
                  </c:ext>
                </c:extLst>
              </c15:ser>
            </c15:filteredBarSeries>
            <c15:filteredBar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5-A1CC-4E8F-9867-BB52BA12A3B2}"/>
                  </c:ext>
                </c:extLst>
              </c15:ser>
            </c15:filteredBarSeries>
            <c15:filteredBar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6-A1CC-4E8F-9867-BB52BA12A3B2}"/>
                  </c:ext>
                </c:extLst>
              </c15:ser>
            </c15:filteredBarSeries>
            <c15:filteredBar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7-A1CC-4E8F-9867-BB52BA12A3B2}"/>
                  </c:ext>
                </c:extLst>
              </c15:ser>
            </c15:filteredBarSeries>
            <c15:filteredBar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8-A1CC-4E8F-9867-BB52BA12A3B2}"/>
                  </c:ext>
                </c:extLst>
              </c15:ser>
            </c15:filteredBarSeries>
            <c15:filteredBar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9-A1CC-4E8F-9867-BB52BA12A3B2}"/>
                  </c:ext>
                </c:extLst>
              </c15:ser>
            </c15:filteredBarSeries>
            <c15:filteredB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B-A1CC-4E8F-9867-BB52BA12A3B2}"/>
                  </c:ext>
                </c:extLst>
              </c15:ser>
            </c15:filteredBarSeries>
            <c15:filteredBar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C-A1CC-4E8F-9867-BB52BA12A3B2}"/>
                  </c:ext>
                </c:extLst>
              </c15:ser>
            </c15:filteredBarSeries>
            <c15:filteredBar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D-A1CC-4E8F-9867-BB52BA12A3B2}"/>
                  </c:ext>
                </c:extLst>
              </c15:ser>
            </c15:filteredBarSeries>
            <c15:filteredBarSeries>
              <c15:ser>
                <c:idx val="124"/>
                <c:order val="1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E-A1CC-4E8F-9867-BB52BA12A3B2}"/>
                  </c:ext>
                </c:extLst>
              </c15:ser>
            </c15:filteredBarSeries>
            <c15:filteredBarSeries>
              <c15:ser>
                <c:idx val="125"/>
                <c:order val="1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6F-A1CC-4E8F-9867-BB52BA12A3B2}"/>
                  </c:ext>
                </c:extLst>
              </c15:ser>
            </c15:filteredBarSeries>
            <c15:filteredBarSeries>
              <c15:ser>
                <c:idx val="126"/>
                <c:order val="1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0-A1CC-4E8F-9867-BB52BA12A3B2}"/>
                  </c:ext>
                </c:extLst>
              </c15:ser>
            </c15:filteredBarSeries>
            <c15:filteredBarSeries>
              <c15:ser>
                <c:idx val="127"/>
                <c:order val="1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1-A1CC-4E8F-9867-BB52BA12A3B2}"/>
                  </c:ext>
                </c:extLst>
              </c15:ser>
            </c15:filteredBarSeries>
            <c15:filteredBarSeries>
              <c15:ser>
                <c:idx val="128"/>
                <c:order val="1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2-A1CC-4E8F-9867-BB52BA12A3B2}"/>
                  </c:ext>
                </c:extLst>
              </c15:ser>
            </c15:filteredBarSeries>
            <c15:filteredBar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3-A1CC-4E8F-9867-BB52BA12A3B2}"/>
                  </c:ext>
                </c:extLst>
              </c15:ser>
            </c15:filteredBarSeries>
            <c15:filteredBar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4-A1CC-4E8F-9867-BB52BA12A3B2}"/>
                  </c:ext>
                </c:extLst>
              </c15:ser>
            </c15:filteredBarSeries>
            <c15:filteredBar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5-A1CC-4E8F-9867-BB52BA12A3B2}"/>
                  </c:ext>
                </c:extLst>
              </c15:ser>
            </c15:filteredBarSeries>
            <c15:filteredBar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6-A1CC-4E8F-9867-BB52BA12A3B2}"/>
                  </c:ext>
                </c:extLst>
              </c15:ser>
            </c15:filteredBarSeries>
            <c15:filteredBarSeries>
              <c15:ser>
                <c:idx val="133"/>
                <c:order val="1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7-A1CC-4E8F-9867-BB52BA12A3B2}"/>
                  </c:ext>
                </c:extLst>
              </c15:ser>
            </c15:filteredBarSeries>
            <c15:filteredBarSeries>
              <c15:ser>
                <c:idx val="134"/>
                <c:order val="1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8-A1CC-4E8F-9867-BB52BA12A3B2}"/>
                  </c:ext>
                </c:extLst>
              </c15:ser>
            </c15:filteredBarSeries>
            <c15:filteredBarSeries>
              <c15:ser>
                <c:idx val="135"/>
                <c:order val="1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9-A1CC-4E8F-9867-BB52BA12A3B2}"/>
                  </c:ext>
                </c:extLst>
              </c15:ser>
            </c15:filteredBarSeries>
            <c15:filteredBarSeries>
              <c15:ser>
                <c:idx val="136"/>
                <c:order val="1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A-A1CC-4E8F-9867-BB52BA12A3B2}"/>
                  </c:ext>
                </c:extLst>
              </c15:ser>
            </c15:filteredBarSeries>
            <c15:filteredBarSeries>
              <c15:ser>
                <c:idx val="137"/>
                <c:order val="1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B-A1CC-4E8F-9867-BB52BA12A3B2}"/>
                  </c:ext>
                </c:extLst>
              </c15:ser>
            </c15:filteredBarSeries>
            <c15:filteredBarSeries>
              <c15:ser>
                <c:idx val="138"/>
                <c:order val="1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C-A1CC-4E8F-9867-BB52BA12A3B2}"/>
                  </c:ext>
                </c:extLst>
              </c15:ser>
            </c15:filteredBarSeries>
            <c15:filteredBarSeries>
              <c15:ser>
                <c:idx val="139"/>
                <c:order val="1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D-A1CC-4E8F-9867-BB52BA12A3B2}"/>
                  </c:ext>
                </c:extLst>
              </c15:ser>
            </c15:filteredBarSeries>
            <c15:filteredBar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E-A1CC-4E8F-9867-BB52BA12A3B2}"/>
                  </c:ext>
                </c:extLst>
              </c15:ser>
            </c15:filteredBarSeries>
            <c15:filteredBar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7F-A1CC-4E8F-9867-BB52BA12A3B2}"/>
                  </c:ext>
                </c:extLst>
              </c15:ser>
            </c15:filteredBarSeries>
            <c15:filteredBar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0-A1CC-4E8F-9867-BB52BA12A3B2}"/>
                  </c:ext>
                </c:extLst>
              </c15:ser>
            </c15:filteredBarSeries>
            <c15:filteredBar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1-A1CC-4E8F-9867-BB52BA12A3B2}"/>
                  </c:ext>
                </c:extLst>
              </c15:ser>
            </c15:filteredBarSeries>
            <c15:filteredBarSeries>
              <c15:ser>
                <c:idx val="144"/>
                <c:order val="1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2-A1CC-4E8F-9867-BB52BA12A3B2}"/>
                  </c:ext>
                </c:extLst>
              </c15:ser>
            </c15:filteredBarSeries>
            <c15:filteredBarSeries>
              <c15:ser>
                <c:idx val="145"/>
                <c:order val="1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3-A1CC-4E8F-9867-BB52BA12A3B2}"/>
                  </c:ext>
                </c:extLst>
              </c15:ser>
            </c15:filteredBarSeries>
            <c15:filteredBar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4-A1CC-4E8F-9867-BB52BA12A3B2}"/>
                  </c:ext>
                </c:extLst>
              </c15:ser>
            </c15:filteredBarSeries>
            <c15:filteredBar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5-A1CC-4E8F-9867-BB52BA12A3B2}"/>
                  </c:ext>
                </c:extLst>
              </c15:ser>
            </c15:filteredBarSeries>
            <c15:filteredBarSeries>
              <c15:ser>
                <c:idx val="148"/>
                <c:order val="1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6-A1CC-4E8F-9867-BB52BA12A3B2}"/>
                  </c:ext>
                </c:extLst>
              </c15:ser>
            </c15:filteredBarSeries>
            <c15:filteredBar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7-A1CC-4E8F-9867-BB52BA12A3B2}"/>
                  </c:ext>
                </c:extLst>
              </c15:ser>
            </c15:filteredBarSeries>
            <c15:filteredBar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8-A1CC-4E8F-9867-BB52BA12A3B2}"/>
                  </c:ext>
                </c:extLst>
              </c15:ser>
            </c15:filteredBarSeries>
            <c15:filteredBar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A-A1CC-4E8F-9867-BB52BA12A3B2}"/>
                  </c:ext>
                </c:extLst>
              </c15:ser>
            </c15:filteredBarSeries>
            <c15:filteredBarSeries>
              <c15:ser>
                <c:idx val="153"/>
                <c:order val="1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B-A1CC-4E8F-9867-BB52BA12A3B2}"/>
                  </c:ext>
                </c:extLst>
              </c15:ser>
            </c15:filteredBarSeries>
            <c15:filteredBarSeries>
              <c15:ser>
                <c:idx val="154"/>
                <c:order val="1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C-A1CC-4E8F-9867-BB52BA12A3B2}"/>
                  </c:ext>
                </c:extLst>
              </c15:ser>
            </c15:filteredBarSeries>
            <c15:filteredBarSeries>
              <c15:ser>
                <c:idx val="155"/>
                <c:order val="1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D-A1CC-4E8F-9867-BB52BA12A3B2}"/>
                  </c:ext>
                </c:extLst>
              </c15:ser>
            </c15:filteredBarSeries>
            <c15:filteredBarSeries>
              <c15:ser>
                <c:idx val="156"/>
                <c:order val="1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E-A1CC-4E8F-9867-BB52BA12A3B2}"/>
                  </c:ext>
                </c:extLst>
              </c15:ser>
            </c15:filteredBarSeries>
            <c15:filteredBarSeries>
              <c15:ser>
                <c:idx val="157"/>
                <c:order val="1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8F-A1CC-4E8F-9867-BB52BA12A3B2}"/>
                  </c:ext>
                </c:extLst>
              </c15:ser>
            </c15:filteredBarSeries>
            <c15:filteredBarSeries>
              <c15:ser>
                <c:idx val="158"/>
                <c:order val="1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0-A1CC-4E8F-9867-BB52BA12A3B2}"/>
                  </c:ext>
                </c:extLst>
              </c15:ser>
            </c15:filteredBarSeries>
            <c15:filteredBarSeries>
              <c15:ser>
                <c:idx val="159"/>
                <c:order val="1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1-A1CC-4E8F-9867-BB52BA12A3B2}"/>
                  </c:ext>
                </c:extLst>
              </c15:ser>
            </c15:filteredBarSeries>
            <c15:filteredBarSeries>
              <c15:ser>
                <c:idx val="160"/>
                <c:order val="1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2-A1CC-4E8F-9867-BB52BA12A3B2}"/>
                  </c:ext>
                </c:extLst>
              </c15:ser>
            </c15:filteredBarSeries>
            <c15:filteredBarSeries>
              <c15:ser>
                <c:idx val="161"/>
                <c:order val="1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3-A1CC-4E8F-9867-BB52BA12A3B2}"/>
                  </c:ext>
                </c:extLst>
              </c15:ser>
            </c15:filteredBarSeries>
            <c15:filteredBarSeries>
              <c15:ser>
                <c:idx val="162"/>
                <c:order val="1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4-A1CC-4E8F-9867-BB52BA12A3B2}"/>
                  </c:ext>
                </c:extLst>
              </c15:ser>
            </c15:filteredBarSeries>
            <c15:filteredBarSeries>
              <c15:ser>
                <c:idx val="163"/>
                <c:order val="1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5-A1CC-4E8F-9867-BB52BA12A3B2}"/>
                  </c:ext>
                </c:extLst>
              </c15:ser>
            </c15:filteredBarSeries>
            <c15:filteredBarSeries>
              <c15:ser>
                <c:idx val="164"/>
                <c:order val="1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6-A1CC-4E8F-9867-BB52BA12A3B2}"/>
                  </c:ext>
                </c:extLst>
              </c15:ser>
            </c15:filteredBarSeries>
            <c15:filteredBarSeries>
              <c15:ser>
                <c:idx val="165"/>
                <c:order val="1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7-A1CC-4E8F-9867-BB52BA12A3B2}"/>
                  </c:ext>
                </c:extLst>
              </c15:ser>
            </c15:filteredBarSeries>
            <c15:filteredBarSeries>
              <c15:ser>
                <c:idx val="166"/>
                <c:order val="1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8-A1CC-4E8F-9867-BB52BA12A3B2}"/>
                  </c:ext>
                </c:extLst>
              </c15:ser>
            </c15:filteredBarSeries>
            <c15:filteredBarSeries>
              <c15:ser>
                <c:idx val="167"/>
                <c:order val="1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9-A1CC-4E8F-9867-BB52BA12A3B2}"/>
                  </c:ext>
                </c:extLst>
              </c15:ser>
            </c15:filteredBarSeries>
            <c15:filteredBarSeries>
              <c15:ser>
                <c:idx val="168"/>
                <c:order val="1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A-A1CC-4E8F-9867-BB52BA12A3B2}"/>
                  </c:ext>
                </c:extLst>
              </c15:ser>
            </c15:filteredBarSeries>
            <c15:filteredBarSeries>
              <c15:ser>
                <c:idx val="169"/>
                <c:order val="1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B-A1CC-4E8F-9867-BB52BA12A3B2}"/>
                  </c:ext>
                </c:extLst>
              </c15:ser>
            </c15:filteredBarSeries>
            <c15:filteredBarSeries>
              <c15:ser>
                <c:idx val="170"/>
                <c:order val="1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C-A1CC-4E8F-9867-BB52BA12A3B2}"/>
                  </c:ext>
                </c:extLst>
              </c15:ser>
            </c15:filteredBarSeries>
            <c15:filteredBarSeries>
              <c15:ser>
                <c:idx val="171"/>
                <c:order val="1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D-A1CC-4E8F-9867-BB52BA12A3B2}"/>
                  </c:ext>
                </c:extLst>
              </c15:ser>
            </c15:filteredBarSeries>
            <c15:filteredBarSeries>
              <c15:ser>
                <c:idx val="172"/>
                <c:order val="1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E-A1CC-4E8F-9867-BB52BA12A3B2}"/>
                  </c:ext>
                </c:extLst>
              </c15:ser>
            </c15:filteredBarSeries>
            <c15:filteredBarSeries>
              <c15:ser>
                <c:idx val="173"/>
                <c:order val="1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พิมาย'!$A$399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พิมาย'!$B$399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9F-A1CC-4E8F-9867-BB52BA12A3B2}"/>
                  </c:ext>
                </c:extLst>
              </c15:ser>
            </c15:filteredBarSeries>
            <c15:filteredBarSeries>
              <c15:ser>
                <c:idx val="174"/>
                <c:order val="1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0-A1CC-4E8F-9867-BB52BA12A3B2}"/>
                  </c:ext>
                </c:extLst>
              </c15:ser>
            </c15:filteredBarSeries>
            <c15:filteredBarSeries>
              <c15:ser>
                <c:idx val="175"/>
                <c:order val="1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1-A1CC-4E8F-9867-BB52BA12A3B2}"/>
                  </c:ext>
                </c:extLst>
              </c15:ser>
            </c15:filteredBarSeries>
            <c15:filteredBarSeries>
              <c15:ser>
                <c:idx val="176"/>
                <c:order val="1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2-A1CC-4E8F-9867-BB52BA12A3B2}"/>
                  </c:ext>
                </c:extLst>
              </c15:ser>
            </c15:filteredBarSeries>
            <c15:filteredBarSeries>
              <c15:ser>
                <c:idx val="177"/>
                <c:order val="1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3-A1CC-4E8F-9867-BB52BA12A3B2}"/>
                  </c:ext>
                </c:extLst>
              </c15:ser>
            </c15:filteredBarSeries>
            <c15:filteredBarSeries>
              <c15:ser>
                <c:idx val="178"/>
                <c:order val="1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4-A1CC-4E8F-9867-BB52BA12A3B2}"/>
                  </c:ext>
                </c:extLst>
              </c15:ser>
            </c15:filteredBarSeries>
            <c15:filteredBarSeries>
              <c15:ser>
                <c:idx val="179"/>
                <c:order val="1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5-A1CC-4E8F-9867-BB52BA12A3B2}"/>
                  </c:ext>
                </c:extLst>
              </c15:ser>
            </c15:filteredBarSeries>
            <c15:filteredBarSeries>
              <c15:ser>
                <c:idx val="180"/>
                <c:order val="1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6-A1CC-4E8F-9867-BB52BA12A3B2}"/>
                  </c:ext>
                </c:extLst>
              </c15:ser>
            </c15:filteredBarSeries>
            <c15:filteredBarSeries>
              <c15:ser>
                <c:idx val="182"/>
                <c:order val="1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8-A1CC-4E8F-9867-BB52BA12A3B2}"/>
                  </c:ext>
                </c:extLst>
              </c15:ser>
            </c15:filteredBarSeries>
            <c15:filteredBarSeries>
              <c15:ser>
                <c:idx val="183"/>
                <c:order val="1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9-A1CC-4E8F-9867-BB52BA12A3B2}"/>
                  </c:ext>
                </c:extLst>
              </c15:ser>
            </c15:filteredBarSeries>
            <c15:filteredBarSeries>
              <c15:ser>
                <c:idx val="184"/>
                <c:order val="1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A-A1CC-4E8F-9867-BB52BA12A3B2}"/>
                  </c:ext>
                </c:extLst>
              </c15:ser>
            </c15:filteredBarSeries>
            <c15:filteredBarSeries>
              <c15:ser>
                <c:idx val="185"/>
                <c:order val="1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B-A1CC-4E8F-9867-BB52BA12A3B2}"/>
                  </c:ext>
                </c:extLst>
              </c15:ser>
            </c15:filteredBarSeries>
            <c15:filteredBarSeries>
              <c15:ser>
                <c:idx val="186"/>
                <c:order val="1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C-A1CC-4E8F-9867-BB52BA12A3B2}"/>
                  </c:ext>
                </c:extLst>
              </c15:ser>
            </c15:filteredBarSeries>
            <c15:filteredBarSeries>
              <c15:ser>
                <c:idx val="187"/>
                <c:order val="1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D-A1CC-4E8F-9867-BB52BA12A3B2}"/>
                  </c:ext>
                </c:extLst>
              </c15:ser>
            </c15:filteredBarSeries>
            <c15:filteredBarSeries>
              <c15:ser>
                <c:idx val="188"/>
                <c:order val="1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E-A1CC-4E8F-9867-BB52BA12A3B2}"/>
                  </c:ext>
                </c:extLst>
              </c15:ser>
            </c15:filteredBarSeries>
            <c15:filteredBarSeries>
              <c15:ser>
                <c:idx val="189"/>
                <c:order val="1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AF-A1CC-4E8F-9867-BB52BA12A3B2}"/>
                  </c:ext>
                </c:extLst>
              </c15:ser>
            </c15:filteredBarSeries>
            <c15:filteredBarSeries>
              <c15:ser>
                <c:idx val="190"/>
                <c:order val="1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0-A1CC-4E8F-9867-BB52BA12A3B2}"/>
                  </c:ext>
                </c:extLst>
              </c15:ser>
            </c15:filteredBarSeries>
            <c15:filteredBarSeries>
              <c15:ser>
                <c:idx val="191"/>
                <c:order val="1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1-A1CC-4E8F-9867-BB52BA12A3B2}"/>
                  </c:ext>
                </c:extLst>
              </c15:ser>
            </c15:filteredBarSeries>
            <c15:filteredBarSeries>
              <c15:ser>
                <c:idx val="192"/>
                <c:order val="1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2-A1CC-4E8F-9867-BB52BA12A3B2}"/>
                  </c:ext>
                </c:extLst>
              </c15:ser>
            </c15:filteredBarSeries>
            <c15:filteredBarSeries>
              <c15:ser>
                <c:idx val="193"/>
                <c:order val="1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3-A1CC-4E8F-9867-BB52BA12A3B2}"/>
                  </c:ext>
                </c:extLst>
              </c15:ser>
            </c15:filteredBarSeries>
            <c15:filteredBarSeries>
              <c15:ser>
                <c:idx val="194"/>
                <c:order val="1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4-A1CC-4E8F-9867-BB52BA12A3B2}"/>
                  </c:ext>
                </c:extLst>
              </c15:ser>
            </c15:filteredBarSeries>
            <c15:filteredBarSeries>
              <c15:ser>
                <c:idx val="195"/>
                <c:order val="1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5-A1CC-4E8F-9867-BB52BA12A3B2}"/>
                  </c:ext>
                </c:extLst>
              </c15:ser>
            </c15:filteredBarSeries>
            <c15:filteredBarSeries>
              <c15:ser>
                <c:idx val="196"/>
                <c:order val="1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6-A1CC-4E8F-9867-BB52BA12A3B2}"/>
                  </c:ext>
                </c:extLst>
              </c15:ser>
            </c15:filteredBarSeries>
            <c15:filteredBarSeries>
              <c15:ser>
                <c:idx val="197"/>
                <c:order val="1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7-A1CC-4E8F-9867-BB52BA12A3B2}"/>
                  </c:ext>
                </c:extLst>
              </c15:ser>
            </c15:filteredBarSeries>
            <c15:filteredBarSeries>
              <c15:ser>
                <c:idx val="198"/>
                <c:order val="1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8-A1CC-4E8F-9867-BB52BA12A3B2}"/>
                  </c:ext>
                </c:extLst>
              </c15:ser>
            </c15:filteredBarSeries>
            <c15:filteredBarSeries>
              <c15:ser>
                <c:idx val="199"/>
                <c:order val="1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9-A1CC-4E8F-9867-BB52BA12A3B2}"/>
                  </c:ext>
                </c:extLst>
              </c15:ser>
            </c15:filteredBarSeries>
            <c15:filteredBarSeries>
              <c15:ser>
                <c:idx val="200"/>
                <c:order val="2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A-A1CC-4E8F-9867-BB52BA12A3B2}"/>
                  </c:ext>
                </c:extLst>
              </c15:ser>
            </c15:filteredBarSeries>
            <c15:filteredBarSeries>
              <c15:ser>
                <c:idx val="201"/>
                <c:order val="2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B-A1CC-4E8F-9867-BB52BA12A3B2}"/>
                  </c:ext>
                </c:extLst>
              </c15:ser>
            </c15:filteredBarSeries>
            <c15:filteredBarSeries>
              <c15:ser>
                <c:idx val="202"/>
                <c:order val="2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C-A1CC-4E8F-9867-BB52BA12A3B2}"/>
                  </c:ext>
                </c:extLst>
              </c15:ser>
            </c15:filteredBarSeries>
            <c15:filteredBarSeries>
              <c15:ser>
                <c:idx val="203"/>
                <c:order val="2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D-A1CC-4E8F-9867-BB52BA12A3B2}"/>
                  </c:ext>
                </c:extLst>
              </c15:ser>
            </c15:filteredBarSeries>
            <c15:filteredBarSeries>
              <c15:ser>
                <c:idx val="204"/>
                <c:order val="2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E-A1CC-4E8F-9867-BB52BA12A3B2}"/>
                  </c:ext>
                </c:extLst>
              </c15:ser>
            </c15:filteredBarSeries>
            <c15:filteredBarSeries>
              <c15:ser>
                <c:idx val="205"/>
                <c:order val="2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BF-A1CC-4E8F-9867-BB52BA12A3B2}"/>
                  </c:ext>
                </c:extLst>
              </c15:ser>
            </c15:filteredBarSeries>
            <c15:filteredBarSeries>
              <c15:ser>
                <c:idx val="206"/>
                <c:order val="2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0-A1CC-4E8F-9867-BB52BA12A3B2}"/>
                  </c:ext>
                </c:extLst>
              </c15:ser>
            </c15:filteredBarSeries>
            <c15:filteredBarSeries>
              <c15:ser>
                <c:idx val="207"/>
                <c:order val="2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1-A1CC-4E8F-9867-BB52BA12A3B2}"/>
                  </c:ext>
                </c:extLst>
              </c15:ser>
            </c15:filteredBarSeries>
            <c15:filteredBarSeries>
              <c15:ser>
                <c:idx val="208"/>
                <c:order val="2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2-A1CC-4E8F-9867-BB52BA12A3B2}"/>
                  </c:ext>
                </c:extLst>
              </c15:ser>
            </c15:filteredBarSeries>
            <c15:filteredBarSeries>
              <c15:ser>
                <c:idx val="209"/>
                <c:order val="2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3-A1CC-4E8F-9867-BB52BA12A3B2}"/>
                  </c:ext>
                </c:extLst>
              </c15:ser>
            </c15:filteredBarSeries>
            <c15:filteredBarSeries>
              <c15:ser>
                <c:idx val="210"/>
                <c:order val="2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4-A1CC-4E8F-9867-BB52BA12A3B2}"/>
                  </c:ext>
                </c:extLst>
              </c15:ser>
            </c15:filteredBarSeries>
            <c15:filteredBarSeries>
              <c15:ser>
                <c:idx val="211"/>
                <c:order val="2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5-A1CC-4E8F-9867-BB52BA12A3B2}"/>
                  </c:ext>
                </c:extLst>
              </c15:ser>
            </c15:filteredBarSeries>
            <c15:filteredBarSeries>
              <c15:ser>
                <c:idx val="213"/>
                <c:order val="2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7-A1CC-4E8F-9867-BB52BA12A3B2}"/>
                  </c:ext>
                </c:extLst>
              </c15:ser>
            </c15:filteredBarSeries>
            <c15:filteredBarSeries>
              <c15:ser>
                <c:idx val="214"/>
                <c:order val="2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8-A1CC-4E8F-9867-BB52BA12A3B2}"/>
                  </c:ext>
                </c:extLst>
              </c15:ser>
            </c15:filteredBarSeries>
            <c15:filteredBarSeries>
              <c15:ser>
                <c:idx val="215"/>
                <c:order val="2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9-A1CC-4E8F-9867-BB52BA12A3B2}"/>
                  </c:ext>
                </c:extLst>
              </c15:ser>
            </c15:filteredBarSeries>
            <c15:filteredBarSeries>
              <c15:ser>
                <c:idx val="216"/>
                <c:order val="2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A-A1CC-4E8F-9867-BB52BA12A3B2}"/>
                  </c:ext>
                </c:extLst>
              </c15:ser>
            </c15:filteredBarSeries>
            <c15:filteredBarSeries>
              <c15:ser>
                <c:idx val="217"/>
                <c:order val="2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B-A1CC-4E8F-9867-BB52BA12A3B2}"/>
                  </c:ext>
                </c:extLst>
              </c15:ser>
            </c15:filteredBarSeries>
            <c15:filteredBarSeries>
              <c15:ser>
                <c:idx val="218"/>
                <c:order val="2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C-A1CC-4E8F-9867-BB52BA12A3B2}"/>
                  </c:ext>
                </c:extLst>
              </c15:ser>
            </c15:filteredBarSeries>
            <c15:filteredBarSeries>
              <c15:ser>
                <c:idx val="219"/>
                <c:order val="2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D-A1CC-4E8F-9867-BB52BA12A3B2}"/>
                  </c:ext>
                </c:extLst>
              </c15:ser>
            </c15:filteredBarSeries>
            <c15:filteredBarSeries>
              <c15:ser>
                <c:idx val="220"/>
                <c:order val="2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E-A1CC-4E8F-9867-BB52BA12A3B2}"/>
                  </c:ext>
                </c:extLst>
              </c15:ser>
            </c15:filteredBarSeries>
            <c15:filteredBarSeries>
              <c15:ser>
                <c:idx val="221"/>
                <c:order val="2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CF-A1CC-4E8F-9867-BB52BA12A3B2}"/>
                  </c:ext>
                </c:extLst>
              </c15:ser>
            </c15:filteredBarSeries>
            <c15:filteredBarSeries>
              <c15:ser>
                <c:idx val="222"/>
                <c:order val="2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0-A1CC-4E8F-9867-BB52BA12A3B2}"/>
                  </c:ext>
                </c:extLst>
              </c15:ser>
            </c15:filteredBarSeries>
            <c15:filteredBarSeries>
              <c15:ser>
                <c:idx val="223"/>
                <c:order val="2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1-A1CC-4E8F-9867-BB52BA12A3B2}"/>
                  </c:ext>
                </c:extLst>
              </c15:ser>
            </c15:filteredBarSeries>
            <c15:filteredBarSeries>
              <c15:ser>
                <c:idx val="224"/>
                <c:order val="2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2-A1CC-4E8F-9867-BB52BA12A3B2}"/>
                  </c:ext>
                </c:extLst>
              </c15:ser>
            </c15:filteredBarSeries>
            <c15:filteredBarSeries>
              <c15:ser>
                <c:idx val="225"/>
                <c:order val="2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3-A1CC-4E8F-9867-BB52BA12A3B2}"/>
                  </c:ext>
                </c:extLst>
              </c15:ser>
            </c15:filteredBarSeries>
            <c15:filteredBarSeries>
              <c15:ser>
                <c:idx val="226"/>
                <c:order val="2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4-A1CC-4E8F-9867-BB52BA12A3B2}"/>
                  </c:ext>
                </c:extLst>
              </c15:ser>
            </c15:filteredBarSeries>
            <c15:filteredBarSeries>
              <c15:ser>
                <c:idx val="227"/>
                <c:order val="2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5-A1CC-4E8F-9867-BB52BA12A3B2}"/>
                  </c:ext>
                </c:extLst>
              </c15:ser>
            </c15:filteredBarSeries>
            <c15:filteredBarSeries>
              <c15:ser>
                <c:idx val="228"/>
                <c:order val="2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6-A1CC-4E8F-9867-BB52BA12A3B2}"/>
                  </c:ext>
                </c:extLst>
              </c15:ser>
            </c15:filteredBarSeries>
            <c15:filteredBarSeries>
              <c15:ser>
                <c:idx val="229"/>
                <c:order val="2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7-A1CC-4E8F-9867-BB52BA12A3B2}"/>
                  </c:ext>
                </c:extLst>
              </c15:ser>
            </c15:filteredBarSeries>
            <c15:filteredBarSeries>
              <c15:ser>
                <c:idx val="230"/>
                <c:order val="2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8-A1CC-4E8F-9867-BB52BA12A3B2}"/>
                  </c:ext>
                </c:extLst>
              </c15:ser>
            </c15:filteredBarSeries>
            <c15:filteredBarSeries>
              <c15:ser>
                <c:idx val="231"/>
                <c:order val="2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9-A1CC-4E8F-9867-BB52BA12A3B2}"/>
                  </c:ext>
                </c:extLst>
              </c15:ser>
            </c15:filteredBarSeries>
            <c15:filteredBarSeries>
              <c15:ser>
                <c:idx val="232"/>
                <c:order val="2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A-A1CC-4E8F-9867-BB52BA12A3B2}"/>
                  </c:ext>
                </c:extLst>
              </c15:ser>
            </c15:filteredBarSeries>
            <c15:filteredBarSeries>
              <c15:ser>
                <c:idx val="233"/>
                <c:order val="2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B-A1CC-4E8F-9867-BB52BA12A3B2}"/>
                  </c:ext>
                </c:extLst>
              </c15:ser>
            </c15:filteredBarSeries>
            <c15:filteredBarSeries>
              <c15:ser>
                <c:idx val="234"/>
                <c:order val="2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C-A1CC-4E8F-9867-BB52BA12A3B2}"/>
                  </c:ext>
                </c:extLst>
              </c15:ser>
            </c15:filteredBarSeries>
            <c15:filteredBarSeries>
              <c15:ser>
                <c:idx val="235"/>
                <c:order val="2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D-A1CC-4E8F-9867-BB52BA12A3B2}"/>
                  </c:ext>
                </c:extLst>
              </c15:ser>
            </c15:filteredBarSeries>
            <c15:filteredBarSeries>
              <c15:ser>
                <c:idx val="236"/>
                <c:order val="2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E-A1CC-4E8F-9867-BB52BA12A3B2}"/>
                  </c:ext>
                </c:extLst>
              </c15:ser>
            </c15:filteredBarSeries>
            <c15:filteredBarSeries>
              <c15:ser>
                <c:idx val="237"/>
                <c:order val="2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DF-A1CC-4E8F-9867-BB52BA12A3B2}"/>
                  </c:ext>
                </c:extLst>
              </c15:ser>
            </c15:filteredBarSeries>
            <c15:filteredBarSeries>
              <c15:ser>
                <c:idx val="238"/>
                <c:order val="2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0-A1CC-4E8F-9867-BB52BA12A3B2}"/>
                  </c:ext>
                </c:extLst>
              </c15:ser>
            </c15:filteredBarSeries>
            <c15:filteredBarSeries>
              <c15:ser>
                <c:idx val="239"/>
                <c:order val="2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1-A1CC-4E8F-9867-BB52BA12A3B2}"/>
                  </c:ext>
                </c:extLst>
              </c15:ser>
            </c15:filteredBarSeries>
            <c15:filteredBarSeries>
              <c15:ser>
                <c:idx val="240"/>
                <c:order val="2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2-A1CC-4E8F-9867-BB52BA12A3B2}"/>
                  </c:ext>
                </c:extLst>
              </c15:ser>
            </c15:filteredBarSeries>
            <c15:filteredBarSeries>
              <c15:ser>
                <c:idx val="241"/>
                <c:order val="2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3-A1CC-4E8F-9867-BB52BA12A3B2}"/>
                  </c:ext>
                </c:extLst>
              </c15:ser>
            </c15:filteredBarSeries>
            <c15:filteredBarSeries>
              <c15:ser>
                <c:idx val="242"/>
                <c:order val="2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พิมาย'!$A$468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'สำนักงาน พิมาย'!$B$468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4-A1CC-4E8F-9867-BB52BA12A3B2}"/>
                  </c:ext>
                </c:extLst>
              </c15:ser>
            </c15:filteredBarSeries>
          </c:ext>
        </c:extLst>
      </c:barChart>
      <c:catAx>
        <c:axId val="5643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2911"/>
        <c:crosses val="autoZero"/>
        <c:auto val="1"/>
        <c:lblAlgn val="ctr"/>
        <c:lblOffset val="100"/>
        <c:noMultiLvlLbl val="0"/>
      </c:catAx>
      <c:valAx>
        <c:axId val="5643329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PR(%) </a:t>
            </a:r>
            <a:endParaRPr lang="th-TH"/>
          </a:p>
          <a:p>
            <a:pPr>
              <a:defRPr/>
            </a:pPr>
            <a:r>
              <a:rPr lang="th-TH"/>
              <a:t>โรงสี สหกรณ์พิมาย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'โรงสี สกกพิมาย'!$J$2</c:f>
              <c:strCache>
                <c:ptCount val="1"/>
                <c:pt idx="0">
                  <c:v>PR(%)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'โรงสี สกกพิมาย'!$J$418:$J$448</c:f>
              <c:numCache>
                <c:formatCode>0%</c:formatCode>
                <c:ptCount val="31"/>
                <c:pt idx="0">
                  <c:v>0.43792867865322543</c:v>
                </c:pt>
                <c:pt idx="1">
                  <c:v>0</c:v>
                </c:pt>
                <c:pt idx="2">
                  <c:v>0.31446743930465904</c:v>
                </c:pt>
                <c:pt idx="3">
                  <c:v>0.89989676689594045</c:v>
                </c:pt>
                <c:pt idx="4">
                  <c:v>0</c:v>
                </c:pt>
                <c:pt idx="5">
                  <c:v>0.59086964659314611</c:v>
                </c:pt>
                <c:pt idx="6">
                  <c:v>0.5851063086505458</c:v>
                </c:pt>
                <c:pt idx="7">
                  <c:v>0.25810913464471713</c:v>
                </c:pt>
                <c:pt idx="8">
                  <c:v>0.68145095797419297</c:v>
                </c:pt>
                <c:pt idx="9">
                  <c:v>0</c:v>
                </c:pt>
                <c:pt idx="10">
                  <c:v>1.3230175772659656</c:v>
                </c:pt>
                <c:pt idx="11">
                  <c:v>0</c:v>
                </c:pt>
                <c:pt idx="12">
                  <c:v>0</c:v>
                </c:pt>
                <c:pt idx="13">
                  <c:v>3.740219313781964E-4</c:v>
                </c:pt>
                <c:pt idx="14">
                  <c:v>0.43355942245485291</c:v>
                </c:pt>
                <c:pt idx="15">
                  <c:v>4.7602791266315904E-4</c:v>
                </c:pt>
                <c:pt idx="16">
                  <c:v>0</c:v>
                </c:pt>
                <c:pt idx="17">
                  <c:v>0</c:v>
                </c:pt>
                <c:pt idx="18">
                  <c:v>1.1390667910154161E-3</c:v>
                </c:pt>
                <c:pt idx="19">
                  <c:v>8.6705084092218243E-4</c:v>
                </c:pt>
                <c:pt idx="20">
                  <c:v>0.21970388269092869</c:v>
                </c:pt>
                <c:pt idx="21">
                  <c:v>0.33488563655853232</c:v>
                </c:pt>
                <c:pt idx="22">
                  <c:v>0.81319168280372223</c:v>
                </c:pt>
                <c:pt idx="23">
                  <c:v>0</c:v>
                </c:pt>
                <c:pt idx="24">
                  <c:v>0.55435150529312949</c:v>
                </c:pt>
                <c:pt idx="25">
                  <c:v>0.52244063414781705</c:v>
                </c:pt>
                <c:pt idx="26">
                  <c:v>0.64350473293618682</c:v>
                </c:pt>
                <c:pt idx="27">
                  <c:v>1.2707055098636604</c:v>
                </c:pt>
                <c:pt idx="28">
                  <c:v>3.400199376165422E-5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8-4F7D-9F22-5324C306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58607"/>
        <c:axId val="208641903"/>
      </c:lineChart>
      <c:catAx>
        <c:axId val="14103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903"/>
        <c:crosses val="autoZero"/>
        <c:auto val="1"/>
        <c:lblAlgn val="ctr"/>
        <c:lblOffset val="100"/>
        <c:noMultiLvlLbl val="0"/>
      </c:catAx>
      <c:valAx>
        <c:axId val="2086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5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PR(%) </a:t>
            </a:r>
            <a:r>
              <a:rPr lang="th-TH"/>
              <a:t>ประจำปี </a:t>
            </a:r>
            <a:r>
              <a:rPr lang="en-US"/>
              <a:t>2025</a:t>
            </a:r>
            <a:r>
              <a:rPr lang="th-TH"/>
              <a:t> </a:t>
            </a:r>
          </a:p>
          <a:p>
            <a:pPr>
              <a:defRPr/>
            </a:pPr>
            <a:r>
              <a:rPr lang="th-TH"/>
              <a:t>โรงสี สกกพิมาย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'โรงสี สกกพิมาย'!$A$206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'โรงสี สกกพิมาย'!$B$2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'โรงสี สกกพิมาย'!$B$206</c:f>
              <c:numCache>
                <c:formatCode>0%</c:formatCode>
                <c:ptCount val="1"/>
                <c:pt idx="0">
                  <c:v>0.40497668110734364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0-4A7D-9F4A-763AC41CB2FD}"/>
            </c:ext>
          </c:extLst>
        </c:ser>
        <c:ser>
          <c:idx val="31"/>
          <c:order val="31"/>
          <c:tx>
            <c:strRef>
              <c:f>'โรงสี สกกพิมาย'!$A$237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'โรงสี สกกพิมาย'!$B$2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'โรงสี สกกพิมาย'!$B$237</c:f>
              <c:numCache>
                <c:formatCode>0%</c:formatCode>
                <c:ptCount val="1"/>
                <c:pt idx="0">
                  <c:v>0.31329241775526584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B20-4A7D-9F4A-763AC41CB2FD}"/>
            </c:ext>
          </c:extLst>
        </c:ser>
        <c:ser>
          <c:idx val="59"/>
          <c:order val="59"/>
          <c:tx>
            <c:strRef>
              <c:f>'โรงสี สกกพิมาย'!$A$265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'โรงสี สกกพิมาย'!$B$2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'โรงสี สกกพิมาย'!$B$265</c:f>
              <c:numCache>
                <c:formatCode>0%</c:formatCode>
                <c:ptCount val="1"/>
                <c:pt idx="0">
                  <c:v>0.308482745237116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B20-4A7D-9F4A-763AC41CB2FD}"/>
            </c:ext>
          </c:extLst>
        </c:ser>
        <c:ser>
          <c:idx val="90"/>
          <c:order val="90"/>
          <c:tx>
            <c:strRef>
              <c:f>'โรงสี สกกพิมาย'!$A$296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'โรงสี สกกพิมาย'!$B$2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'โรงสี สกกพิมาย'!$B$296</c:f>
              <c:numCache>
                <c:formatCode>0%</c:formatCode>
                <c:ptCount val="1"/>
                <c:pt idx="0">
                  <c:v>0.39116844940800805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B20-4A7D-9F4A-763AC41CB2FD}"/>
            </c:ext>
          </c:extLst>
        </c:ser>
        <c:ser>
          <c:idx val="120"/>
          <c:order val="120"/>
          <c:tx>
            <c:strRef>
              <c:f>'โรงสี สกกพิมาย'!$A$326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'โรงสี สกกพิมาย'!$B$2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'โรงสี สกกพิมาย'!$B$326</c:f>
              <c:numCache>
                <c:formatCode>0%</c:formatCode>
                <c:ptCount val="1"/>
                <c:pt idx="0">
                  <c:v>0.29171699794654687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B20-4A7D-9F4A-763AC41CB2FD}"/>
            </c:ext>
          </c:extLst>
        </c:ser>
        <c:ser>
          <c:idx val="151"/>
          <c:order val="151"/>
          <c:tx>
            <c:strRef>
              <c:f>'โรงสี สกกพิมาย'!$A$357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'โรงสี สกกพิมาย'!$B$2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'โรงสี สกกพิมาย'!$B$357</c:f>
              <c:numCache>
                <c:formatCode>0%</c:formatCode>
                <c:ptCount val="1"/>
                <c:pt idx="0">
                  <c:v>0.15919552135239778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7B20-4A7D-9F4A-763AC41CB2FD}"/>
            </c:ext>
          </c:extLst>
        </c:ser>
        <c:ser>
          <c:idx val="181"/>
          <c:order val="181"/>
          <c:tx>
            <c:strRef>
              <c:f>'โรงสี สกกพิมาย'!$A$387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'โรงสี สกกพิมาย'!$B$2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'โรงสี สกกพิมาย'!$B$387</c:f>
              <c:numCache>
                <c:formatCode>0%</c:formatCode>
                <c:ptCount val="1"/>
                <c:pt idx="0">
                  <c:v>0.26511713525601477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7B20-4A7D-9F4A-763AC41CB2FD}"/>
            </c:ext>
          </c:extLst>
        </c:ser>
        <c:ser>
          <c:idx val="212"/>
          <c:order val="212"/>
          <c:tx>
            <c:strRef>
              <c:f>'โรงสี สกกพิมาย'!$A$418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'โรงสี สกกพิมาย'!$B$2</c:f>
              <c:strCache>
                <c:ptCount val="1"/>
                <c:pt idx="0">
                  <c:v>month</c:v>
                </c:pt>
              </c:strCache>
            </c:strRef>
          </c:cat>
          <c:val>
            <c:numRef>
              <c:f>'โรงสี สกกพิมาย'!$B$418</c:f>
              <c:numCache>
                <c:formatCode>0%</c:formatCode>
                <c:ptCount val="1"/>
                <c:pt idx="0">
                  <c:v>0.30487723180610987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7B20-4A7D-9F4A-763AC41C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169071"/>
        <c:axId val="5571757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'โรงสี สกกพิมาย'!$A$207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'โรงสี สกกพิมาย'!$B$207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B20-4A7D-9F4A-763AC41CB2F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20-4A7D-9F4A-763AC41CB2F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20-4A7D-9F4A-763AC41CB2F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20-4A7D-9F4A-763AC41CB2F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20-4A7D-9F4A-763AC41CB2F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20-4A7D-9F4A-763AC41CB2F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20-4A7D-9F4A-763AC41CB2F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20-4A7D-9F4A-763AC41CB2F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B20-4A7D-9F4A-763AC41CB2F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B20-4A7D-9F4A-763AC41CB2F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B20-4A7D-9F4A-763AC41CB2F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B20-4A7D-9F4A-763AC41CB2F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B20-4A7D-9F4A-763AC41CB2F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B20-4A7D-9F4A-763AC41CB2F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B20-4A7D-9F4A-763AC41CB2F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B20-4A7D-9F4A-763AC41CB2F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B20-4A7D-9F4A-763AC41CB2F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B20-4A7D-9F4A-763AC41CB2F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B20-4A7D-9F4A-763AC41CB2F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B20-4A7D-9F4A-763AC41CB2F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B20-4A7D-9F4A-763AC41CB2F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B20-4A7D-9F4A-763AC41CB2F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B20-4A7D-9F4A-763AC41CB2F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B20-4A7D-9F4A-763AC41CB2F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B20-4A7D-9F4A-763AC41CB2F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B20-4A7D-9F4A-763AC41CB2F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B20-4A7D-9F4A-763AC41CB2F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B20-4A7D-9F4A-763AC41CB2F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B20-4A7D-9F4A-763AC41CB2F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B20-4A7D-9F4A-763AC41CB2F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B20-4A7D-9F4A-763AC41CB2F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B20-4A7D-9F4A-763AC41CB2FD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B20-4A7D-9F4A-763AC41CB2FD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B20-4A7D-9F4A-763AC41CB2FD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B20-4A7D-9F4A-763AC41CB2F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B20-4A7D-9F4A-763AC41CB2FD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B20-4A7D-9F4A-763AC41CB2FD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7B20-4A7D-9F4A-763AC41CB2F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B20-4A7D-9F4A-763AC41CB2F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B20-4A7D-9F4A-763AC41CB2FD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B20-4A7D-9F4A-763AC41CB2FD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B20-4A7D-9F4A-763AC41CB2FD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B20-4A7D-9F4A-763AC41CB2FD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7B20-4A7D-9F4A-763AC41CB2FD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B20-4A7D-9F4A-763AC41CB2FD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7B20-4A7D-9F4A-763AC41CB2FD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7B20-4A7D-9F4A-763AC41CB2FD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7B20-4A7D-9F4A-763AC41CB2FD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7B20-4A7D-9F4A-763AC41CB2FD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7B20-4A7D-9F4A-763AC41CB2FD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7B20-4A7D-9F4A-763AC41CB2FD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7B20-4A7D-9F4A-763AC41CB2FD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7B20-4A7D-9F4A-763AC41CB2FD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7B20-4A7D-9F4A-763AC41CB2FD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7B20-4A7D-9F4A-763AC41CB2FD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7B20-4A7D-9F4A-763AC41CB2FD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7B20-4A7D-9F4A-763AC41CB2FD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7B20-4A7D-9F4A-763AC41CB2FD}"/>
                  </c:ext>
                </c:extLst>
              </c15:ser>
            </c15:filteredBarSeries>
            <c15:filteredBa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7B20-4A7D-9F4A-763AC41CB2FD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7B20-4A7D-9F4A-763AC41CB2FD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7B20-4A7D-9F4A-763AC41CB2FD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7B20-4A7D-9F4A-763AC41CB2FD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7B20-4A7D-9F4A-763AC41CB2FD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7B20-4A7D-9F4A-763AC41CB2FD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7B20-4A7D-9F4A-763AC41CB2FD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7B20-4A7D-9F4A-763AC41CB2FD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7B20-4A7D-9F4A-763AC41CB2FD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7B20-4A7D-9F4A-763AC41CB2FD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7B20-4A7D-9F4A-763AC41CB2FD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7B20-4A7D-9F4A-763AC41CB2FD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7B20-4A7D-9F4A-763AC41CB2FD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7B20-4A7D-9F4A-763AC41CB2FD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7B20-4A7D-9F4A-763AC41CB2FD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7B20-4A7D-9F4A-763AC41CB2FD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7B20-4A7D-9F4A-763AC41CB2FD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7B20-4A7D-9F4A-763AC41CB2FD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7B20-4A7D-9F4A-763AC41CB2FD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7B20-4A7D-9F4A-763AC41CB2FD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7B20-4A7D-9F4A-763AC41CB2FD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7B20-4A7D-9F4A-763AC41CB2FD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7B20-4A7D-9F4A-763AC41CB2FD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7B20-4A7D-9F4A-763AC41CB2FD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7B20-4A7D-9F4A-763AC41CB2FD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7B20-4A7D-9F4A-763AC41CB2FD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7B20-4A7D-9F4A-763AC41CB2FD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7B20-4A7D-9F4A-763AC41CB2FD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7B20-4A7D-9F4A-763AC41CB2FD}"/>
                  </c:ext>
                </c:extLst>
              </c15:ser>
            </c15:filteredBarSeries>
            <c15:filteredBa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7B20-4A7D-9F4A-763AC41CB2FD}"/>
                  </c:ext>
                </c:extLst>
              </c15:ser>
            </c15:filteredBarSeries>
            <c15:filteredBa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7B20-4A7D-9F4A-763AC41CB2FD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สกกพิมาย'!$A$299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7B20-4A7D-9F4A-763AC41CB2FD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7B20-4A7D-9F4A-763AC41CB2FD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7B20-4A7D-9F4A-763AC41CB2FD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7B20-4A7D-9F4A-763AC41CB2FD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7B20-4A7D-9F4A-763AC41CB2FD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7B20-4A7D-9F4A-763AC41CB2FD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7B20-4A7D-9F4A-763AC41CB2FD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7B20-4A7D-9F4A-763AC41CB2FD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7B20-4A7D-9F4A-763AC41CB2FD}"/>
                  </c:ext>
                </c:extLst>
              </c15:ser>
            </c15:filteredBarSeries>
            <c15:filteredB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7B20-4A7D-9F4A-763AC41CB2FD}"/>
                  </c:ext>
                </c:extLst>
              </c15:ser>
            </c15:filteredBarSeries>
            <c15:filteredB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7B20-4A7D-9F4A-763AC41CB2FD}"/>
                  </c:ext>
                </c:extLst>
              </c15:ser>
            </c15:filteredBarSeries>
            <c15:filteredB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7B20-4A7D-9F4A-763AC41CB2FD}"/>
                  </c:ext>
                </c:extLst>
              </c15:ser>
            </c15:filteredBarSeries>
            <c15:filteredB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7B20-4A7D-9F4A-763AC41CB2FD}"/>
                  </c:ext>
                </c:extLst>
              </c15:ser>
            </c15:filteredBarSeries>
            <c15:filteredBar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7B20-4A7D-9F4A-763AC41CB2FD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7B20-4A7D-9F4A-763AC41CB2FD}"/>
                  </c:ext>
                </c:extLst>
              </c15:ser>
            </c15:filteredBarSeries>
            <c15:filteredB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7B20-4A7D-9F4A-763AC41CB2FD}"/>
                  </c:ext>
                </c:extLst>
              </c15:ser>
            </c15:filteredBarSeries>
            <c15:filteredB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7B20-4A7D-9F4A-763AC41CB2FD}"/>
                  </c:ext>
                </c:extLst>
              </c15:ser>
            </c15:filteredBarSeries>
            <c15:filteredB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7B20-4A7D-9F4A-763AC41CB2FD}"/>
                  </c:ext>
                </c:extLst>
              </c15:ser>
            </c15:filteredBarSeries>
            <c15:filteredB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7B20-4A7D-9F4A-763AC41CB2FD}"/>
                  </c:ext>
                </c:extLst>
              </c15:ser>
            </c15:filteredBarSeries>
            <c15:filteredB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7B20-4A7D-9F4A-763AC41CB2FD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7B20-4A7D-9F4A-763AC41CB2FD}"/>
                  </c:ext>
                </c:extLst>
              </c15:ser>
            </c15:filteredBarSeries>
            <c15:filteredB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7B20-4A7D-9F4A-763AC41CB2FD}"/>
                  </c:ext>
                </c:extLst>
              </c15:ser>
            </c15:filteredBarSeries>
            <c15:filteredBar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7B20-4A7D-9F4A-763AC41CB2FD}"/>
                  </c:ext>
                </c:extLst>
              </c15:ser>
            </c15:filteredBarSeries>
            <c15:filteredBar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7B20-4A7D-9F4A-763AC41CB2FD}"/>
                  </c:ext>
                </c:extLst>
              </c15:ser>
            </c15:filteredBarSeries>
            <c15:filteredBar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7B20-4A7D-9F4A-763AC41CB2FD}"/>
                  </c:ext>
                </c:extLst>
              </c15:ser>
            </c15:filteredBarSeries>
            <c15:filteredBar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7B20-4A7D-9F4A-763AC41CB2FD}"/>
                  </c:ext>
                </c:extLst>
              </c15:ser>
            </c15:filteredBarSeries>
            <c15:filteredBar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7B20-4A7D-9F4A-763AC41CB2FD}"/>
                  </c:ext>
                </c:extLst>
              </c15:ser>
            </c15:filteredBarSeries>
            <c15:filteredB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7B20-4A7D-9F4A-763AC41CB2FD}"/>
                  </c:ext>
                </c:extLst>
              </c15:ser>
            </c15:filteredBarSeries>
            <c15:filteredBar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7B20-4A7D-9F4A-763AC41CB2FD}"/>
                  </c:ext>
                </c:extLst>
              </c15:ser>
            </c15:filteredBarSeries>
            <c15:filteredBar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7B20-4A7D-9F4A-763AC41CB2FD}"/>
                  </c:ext>
                </c:extLst>
              </c15:ser>
            </c15:filteredBarSeries>
            <c15:filteredBarSeries>
              <c15:ser>
                <c:idx val="124"/>
                <c:order val="1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7B20-4A7D-9F4A-763AC41CB2FD}"/>
                  </c:ext>
                </c:extLst>
              </c15:ser>
            </c15:filteredBarSeries>
            <c15:filteredBarSeries>
              <c15:ser>
                <c:idx val="125"/>
                <c:order val="1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7B20-4A7D-9F4A-763AC41CB2FD}"/>
                  </c:ext>
                </c:extLst>
              </c15:ser>
            </c15:filteredBarSeries>
            <c15:filteredBarSeries>
              <c15:ser>
                <c:idx val="126"/>
                <c:order val="1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7B20-4A7D-9F4A-763AC41CB2FD}"/>
                  </c:ext>
                </c:extLst>
              </c15:ser>
            </c15:filteredBarSeries>
            <c15:filteredBarSeries>
              <c15:ser>
                <c:idx val="127"/>
                <c:order val="1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7B20-4A7D-9F4A-763AC41CB2FD}"/>
                  </c:ext>
                </c:extLst>
              </c15:ser>
            </c15:filteredBarSeries>
            <c15:filteredBarSeries>
              <c15:ser>
                <c:idx val="128"/>
                <c:order val="1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7B20-4A7D-9F4A-763AC41CB2FD}"/>
                  </c:ext>
                </c:extLst>
              </c15:ser>
            </c15:filteredBarSeries>
            <c15:filteredBar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7B20-4A7D-9F4A-763AC41CB2FD}"/>
                  </c:ext>
                </c:extLst>
              </c15:ser>
            </c15:filteredBarSeries>
            <c15:filteredBar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7B20-4A7D-9F4A-763AC41CB2FD}"/>
                  </c:ext>
                </c:extLst>
              </c15:ser>
            </c15:filteredBarSeries>
            <c15:filteredBar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7B20-4A7D-9F4A-763AC41CB2FD}"/>
                  </c:ext>
                </c:extLst>
              </c15:ser>
            </c15:filteredBarSeries>
            <c15:filteredBar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7B20-4A7D-9F4A-763AC41CB2FD}"/>
                  </c:ext>
                </c:extLst>
              </c15:ser>
            </c15:filteredBarSeries>
            <c15:filteredBarSeries>
              <c15:ser>
                <c:idx val="133"/>
                <c:order val="1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7B20-4A7D-9F4A-763AC41CB2FD}"/>
                  </c:ext>
                </c:extLst>
              </c15:ser>
            </c15:filteredBarSeries>
            <c15:filteredBarSeries>
              <c15:ser>
                <c:idx val="134"/>
                <c:order val="1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7B20-4A7D-9F4A-763AC41CB2FD}"/>
                  </c:ext>
                </c:extLst>
              </c15:ser>
            </c15:filteredBarSeries>
            <c15:filteredBarSeries>
              <c15:ser>
                <c:idx val="135"/>
                <c:order val="1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7B20-4A7D-9F4A-763AC41CB2FD}"/>
                  </c:ext>
                </c:extLst>
              </c15:ser>
            </c15:filteredBarSeries>
            <c15:filteredBarSeries>
              <c15:ser>
                <c:idx val="136"/>
                <c:order val="1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7B20-4A7D-9F4A-763AC41CB2FD}"/>
                  </c:ext>
                </c:extLst>
              </c15:ser>
            </c15:filteredBarSeries>
            <c15:filteredBarSeries>
              <c15:ser>
                <c:idx val="137"/>
                <c:order val="1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7B20-4A7D-9F4A-763AC41CB2FD}"/>
                  </c:ext>
                </c:extLst>
              </c15:ser>
            </c15:filteredBarSeries>
            <c15:filteredBarSeries>
              <c15:ser>
                <c:idx val="138"/>
                <c:order val="1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7B20-4A7D-9F4A-763AC41CB2FD}"/>
                  </c:ext>
                </c:extLst>
              </c15:ser>
            </c15:filteredBarSeries>
            <c15:filteredBarSeries>
              <c15:ser>
                <c:idx val="139"/>
                <c:order val="1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7B20-4A7D-9F4A-763AC41CB2FD}"/>
                  </c:ext>
                </c:extLst>
              </c15:ser>
            </c15:filteredBarSeries>
            <c15:filteredBar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7B20-4A7D-9F4A-763AC41CB2FD}"/>
                  </c:ext>
                </c:extLst>
              </c15:ser>
            </c15:filteredBarSeries>
            <c15:filteredBar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7B20-4A7D-9F4A-763AC41CB2FD}"/>
                  </c:ext>
                </c:extLst>
              </c15:ser>
            </c15:filteredBarSeries>
            <c15:filteredBar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7B20-4A7D-9F4A-763AC41CB2FD}"/>
                  </c:ext>
                </c:extLst>
              </c15:ser>
            </c15:filteredBarSeries>
            <c15:filteredBar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7B20-4A7D-9F4A-763AC41CB2FD}"/>
                  </c:ext>
                </c:extLst>
              </c15:ser>
            </c15:filteredBarSeries>
            <c15:filteredBarSeries>
              <c15:ser>
                <c:idx val="144"/>
                <c:order val="1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7B20-4A7D-9F4A-763AC41CB2FD}"/>
                  </c:ext>
                </c:extLst>
              </c15:ser>
            </c15:filteredBarSeries>
            <c15:filteredBarSeries>
              <c15:ser>
                <c:idx val="145"/>
                <c:order val="1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7B20-4A7D-9F4A-763AC41CB2FD}"/>
                  </c:ext>
                </c:extLst>
              </c15:ser>
            </c15:filteredBarSeries>
            <c15:filteredBar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7B20-4A7D-9F4A-763AC41CB2FD}"/>
                  </c:ext>
                </c:extLst>
              </c15:ser>
            </c15:filteredBarSeries>
            <c15:filteredBar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7B20-4A7D-9F4A-763AC41CB2FD}"/>
                  </c:ext>
                </c:extLst>
              </c15:ser>
            </c15:filteredBarSeries>
            <c15:filteredBarSeries>
              <c15:ser>
                <c:idx val="148"/>
                <c:order val="1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7B20-4A7D-9F4A-763AC41CB2FD}"/>
                  </c:ext>
                </c:extLst>
              </c15:ser>
            </c15:filteredBarSeries>
            <c15:filteredBar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7B20-4A7D-9F4A-763AC41CB2FD}"/>
                  </c:ext>
                </c:extLst>
              </c15:ser>
            </c15:filteredBarSeries>
            <c15:filteredBar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7B20-4A7D-9F4A-763AC41CB2FD}"/>
                  </c:ext>
                </c:extLst>
              </c15:ser>
            </c15:filteredBarSeries>
            <c15:filteredBar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7B20-4A7D-9F4A-763AC41CB2FD}"/>
                  </c:ext>
                </c:extLst>
              </c15:ser>
            </c15:filteredBarSeries>
            <c15:filteredBarSeries>
              <c15:ser>
                <c:idx val="153"/>
                <c:order val="1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7B20-4A7D-9F4A-763AC41CB2FD}"/>
                  </c:ext>
                </c:extLst>
              </c15:ser>
            </c15:filteredBarSeries>
            <c15:filteredBarSeries>
              <c15:ser>
                <c:idx val="154"/>
                <c:order val="1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B-7B20-4A7D-9F4A-763AC41CB2FD}"/>
                  </c:ext>
                </c:extLst>
              </c15:ser>
            </c15:filteredBarSeries>
            <c15:filteredBarSeries>
              <c15:ser>
                <c:idx val="155"/>
                <c:order val="1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7B20-4A7D-9F4A-763AC41CB2FD}"/>
                  </c:ext>
                </c:extLst>
              </c15:ser>
            </c15:filteredBarSeries>
            <c15:filteredBarSeries>
              <c15:ser>
                <c:idx val="156"/>
                <c:order val="1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7B20-4A7D-9F4A-763AC41CB2FD}"/>
                  </c:ext>
                </c:extLst>
              </c15:ser>
            </c15:filteredBarSeries>
            <c15:filteredBarSeries>
              <c15:ser>
                <c:idx val="157"/>
                <c:order val="1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7B20-4A7D-9F4A-763AC41CB2FD}"/>
                  </c:ext>
                </c:extLst>
              </c15:ser>
            </c15:filteredBarSeries>
            <c15:filteredBarSeries>
              <c15:ser>
                <c:idx val="158"/>
                <c:order val="1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7B20-4A7D-9F4A-763AC41CB2FD}"/>
                  </c:ext>
                </c:extLst>
              </c15:ser>
            </c15:filteredBarSeries>
            <c15:filteredBarSeries>
              <c15:ser>
                <c:idx val="159"/>
                <c:order val="1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7B20-4A7D-9F4A-763AC41CB2FD}"/>
                  </c:ext>
                </c:extLst>
              </c15:ser>
            </c15:filteredBarSeries>
            <c15:filteredBarSeries>
              <c15:ser>
                <c:idx val="160"/>
                <c:order val="1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7B20-4A7D-9F4A-763AC41CB2FD}"/>
                  </c:ext>
                </c:extLst>
              </c15:ser>
            </c15:filteredBarSeries>
            <c15:filteredBarSeries>
              <c15:ser>
                <c:idx val="161"/>
                <c:order val="1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7B20-4A7D-9F4A-763AC41CB2FD}"/>
                  </c:ext>
                </c:extLst>
              </c15:ser>
            </c15:filteredBarSeries>
            <c15:filteredBarSeries>
              <c15:ser>
                <c:idx val="162"/>
                <c:order val="1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7B20-4A7D-9F4A-763AC41CB2FD}"/>
                  </c:ext>
                </c:extLst>
              </c15:ser>
            </c15:filteredBarSeries>
            <c15:filteredBarSeries>
              <c15:ser>
                <c:idx val="163"/>
                <c:order val="1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7B20-4A7D-9F4A-763AC41CB2FD}"/>
                  </c:ext>
                </c:extLst>
              </c15:ser>
            </c15:filteredBarSeries>
            <c15:filteredBarSeries>
              <c15:ser>
                <c:idx val="164"/>
                <c:order val="1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7B20-4A7D-9F4A-763AC41CB2FD}"/>
                  </c:ext>
                </c:extLst>
              </c15:ser>
            </c15:filteredBarSeries>
            <c15:filteredBarSeries>
              <c15:ser>
                <c:idx val="165"/>
                <c:order val="1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7B20-4A7D-9F4A-763AC41CB2FD}"/>
                  </c:ext>
                </c:extLst>
              </c15:ser>
            </c15:filteredBarSeries>
            <c15:filteredBarSeries>
              <c15:ser>
                <c:idx val="166"/>
                <c:order val="1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7-7B20-4A7D-9F4A-763AC41CB2FD}"/>
                  </c:ext>
                </c:extLst>
              </c15:ser>
            </c15:filteredBarSeries>
            <c15:filteredBarSeries>
              <c15:ser>
                <c:idx val="167"/>
                <c:order val="1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7B20-4A7D-9F4A-763AC41CB2FD}"/>
                  </c:ext>
                </c:extLst>
              </c15:ser>
            </c15:filteredBarSeries>
            <c15:filteredBarSeries>
              <c15:ser>
                <c:idx val="168"/>
                <c:order val="1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7B20-4A7D-9F4A-763AC41CB2FD}"/>
                  </c:ext>
                </c:extLst>
              </c15:ser>
            </c15:filteredBarSeries>
            <c15:filteredBarSeries>
              <c15:ser>
                <c:idx val="169"/>
                <c:order val="1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7B20-4A7D-9F4A-763AC41CB2FD}"/>
                  </c:ext>
                </c:extLst>
              </c15:ser>
            </c15:filteredBarSeries>
            <c15:filteredBarSeries>
              <c15:ser>
                <c:idx val="170"/>
                <c:order val="1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7B20-4A7D-9F4A-763AC41CB2FD}"/>
                  </c:ext>
                </c:extLst>
              </c15:ser>
            </c15:filteredBarSeries>
            <c15:filteredBarSeries>
              <c15:ser>
                <c:idx val="171"/>
                <c:order val="1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7B20-4A7D-9F4A-763AC41CB2FD}"/>
                  </c:ext>
                </c:extLst>
              </c15:ser>
            </c15:filteredBarSeries>
            <c15:filteredBarSeries>
              <c15:ser>
                <c:idx val="172"/>
                <c:order val="1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7B20-4A7D-9F4A-763AC41CB2FD}"/>
                  </c:ext>
                </c:extLst>
              </c15:ser>
            </c15:filteredBarSeries>
            <c15:filteredBarSeries>
              <c15:ser>
                <c:idx val="173"/>
                <c:order val="1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7B20-4A7D-9F4A-763AC41CB2FD}"/>
                  </c:ext>
                </c:extLst>
              </c15:ser>
            </c15:filteredBarSeries>
            <c15:filteredBarSeries>
              <c15:ser>
                <c:idx val="174"/>
                <c:order val="1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7B20-4A7D-9F4A-763AC41CB2FD}"/>
                  </c:ext>
                </c:extLst>
              </c15:ser>
            </c15:filteredBarSeries>
            <c15:filteredBarSeries>
              <c15:ser>
                <c:idx val="175"/>
                <c:order val="1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7B20-4A7D-9F4A-763AC41CB2FD}"/>
                  </c:ext>
                </c:extLst>
              </c15:ser>
            </c15:filteredBarSeries>
            <c15:filteredBarSeries>
              <c15:ser>
                <c:idx val="176"/>
                <c:order val="1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7B20-4A7D-9F4A-763AC41CB2FD}"/>
                  </c:ext>
                </c:extLst>
              </c15:ser>
            </c15:filteredBarSeries>
            <c15:filteredBarSeries>
              <c15:ser>
                <c:idx val="177"/>
                <c:order val="1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7B20-4A7D-9F4A-763AC41CB2FD}"/>
                  </c:ext>
                </c:extLst>
              </c15:ser>
            </c15:filteredBarSeries>
            <c15:filteredBarSeries>
              <c15:ser>
                <c:idx val="178"/>
                <c:order val="1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7B20-4A7D-9F4A-763AC41CB2FD}"/>
                  </c:ext>
                </c:extLst>
              </c15:ser>
            </c15:filteredBarSeries>
            <c15:filteredBarSeries>
              <c15:ser>
                <c:idx val="179"/>
                <c:order val="1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4-7B20-4A7D-9F4A-763AC41CB2FD}"/>
                  </c:ext>
                </c:extLst>
              </c15:ser>
            </c15:filteredBarSeries>
            <c15:filteredBarSeries>
              <c15:ser>
                <c:idx val="180"/>
                <c:order val="1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5-7B20-4A7D-9F4A-763AC41CB2FD}"/>
                  </c:ext>
                </c:extLst>
              </c15:ser>
            </c15:filteredBarSeries>
            <c15:filteredBarSeries>
              <c15:ser>
                <c:idx val="182"/>
                <c:order val="1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7-7B20-4A7D-9F4A-763AC41CB2FD}"/>
                  </c:ext>
                </c:extLst>
              </c15:ser>
            </c15:filteredBarSeries>
            <c15:filteredBarSeries>
              <c15:ser>
                <c:idx val="183"/>
                <c:order val="1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8-7B20-4A7D-9F4A-763AC41CB2FD}"/>
                  </c:ext>
                </c:extLst>
              </c15:ser>
            </c15:filteredBarSeries>
            <c15:filteredBarSeries>
              <c15:ser>
                <c:idx val="184"/>
                <c:order val="1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9-7B20-4A7D-9F4A-763AC41CB2FD}"/>
                  </c:ext>
                </c:extLst>
              </c15:ser>
            </c15:filteredBarSeries>
            <c15:filteredBarSeries>
              <c15:ser>
                <c:idx val="185"/>
                <c:order val="1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A-7B20-4A7D-9F4A-763AC41CB2FD}"/>
                  </c:ext>
                </c:extLst>
              </c15:ser>
            </c15:filteredBarSeries>
            <c15:filteredBarSeries>
              <c15:ser>
                <c:idx val="186"/>
                <c:order val="1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B-7B20-4A7D-9F4A-763AC41CB2FD}"/>
                  </c:ext>
                </c:extLst>
              </c15:ser>
            </c15:filteredBarSeries>
            <c15:filteredBarSeries>
              <c15:ser>
                <c:idx val="187"/>
                <c:order val="1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C-7B20-4A7D-9F4A-763AC41CB2FD}"/>
                  </c:ext>
                </c:extLst>
              </c15:ser>
            </c15:filteredBarSeries>
            <c15:filteredBarSeries>
              <c15:ser>
                <c:idx val="188"/>
                <c:order val="1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D-7B20-4A7D-9F4A-763AC41CB2FD}"/>
                  </c:ext>
                </c:extLst>
              </c15:ser>
            </c15:filteredBarSeries>
            <c15:filteredBarSeries>
              <c15:ser>
                <c:idx val="189"/>
                <c:order val="1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E-7B20-4A7D-9F4A-763AC41CB2FD}"/>
                  </c:ext>
                </c:extLst>
              </c15:ser>
            </c15:filteredBarSeries>
            <c15:filteredBarSeries>
              <c15:ser>
                <c:idx val="190"/>
                <c:order val="1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F-7B20-4A7D-9F4A-763AC41CB2FD}"/>
                  </c:ext>
                </c:extLst>
              </c15:ser>
            </c15:filteredBarSeries>
            <c15:filteredBarSeries>
              <c15:ser>
                <c:idx val="191"/>
                <c:order val="1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0-7B20-4A7D-9F4A-763AC41CB2FD}"/>
                  </c:ext>
                </c:extLst>
              </c15:ser>
            </c15:filteredBarSeries>
            <c15:filteredBarSeries>
              <c15:ser>
                <c:idx val="192"/>
                <c:order val="1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1-7B20-4A7D-9F4A-763AC41CB2FD}"/>
                  </c:ext>
                </c:extLst>
              </c15:ser>
            </c15:filteredBarSeries>
            <c15:filteredBarSeries>
              <c15:ser>
                <c:idx val="193"/>
                <c:order val="1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สกกพิมาย'!$A$399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สกกพิมาย'!$B$399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2-7B20-4A7D-9F4A-763AC41CB2FD}"/>
                  </c:ext>
                </c:extLst>
              </c15:ser>
            </c15:filteredBarSeries>
            <c15:filteredBarSeries>
              <c15:ser>
                <c:idx val="194"/>
                <c:order val="1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7B20-4A7D-9F4A-763AC41CB2FD}"/>
                  </c:ext>
                </c:extLst>
              </c15:ser>
            </c15:filteredBarSeries>
            <c15:filteredBarSeries>
              <c15:ser>
                <c:idx val="195"/>
                <c:order val="1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4-7B20-4A7D-9F4A-763AC41CB2FD}"/>
                  </c:ext>
                </c:extLst>
              </c15:ser>
            </c15:filteredBarSeries>
            <c15:filteredBarSeries>
              <c15:ser>
                <c:idx val="196"/>
                <c:order val="1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5-7B20-4A7D-9F4A-763AC41CB2FD}"/>
                  </c:ext>
                </c:extLst>
              </c15:ser>
            </c15:filteredBarSeries>
            <c15:filteredBarSeries>
              <c15:ser>
                <c:idx val="197"/>
                <c:order val="1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6-7B20-4A7D-9F4A-763AC41CB2FD}"/>
                  </c:ext>
                </c:extLst>
              </c15:ser>
            </c15:filteredBarSeries>
            <c15:filteredBarSeries>
              <c15:ser>
                <c:idx val="198"/>
                <c:order val="1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7-7B20-4A7D-9F4A-763AC41CB2FD}"/>
                  </c:ext>
                </c:extLst>
              </c15:ser>
            </c15:filteredBarSeries>
            <c15:filteredBarSeries>
              <c15:ser>
                <c:idx val="199"/>
                <c:order val="1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8-7B20-4A7D-9F4A-763AC41CB2FD}"/>
                  </c:ext>
                </c:extLst>
              </c15:ser>
            </c15:filteredBarSeries>
            <c15:filteredBarSeries>
              <c15:ser>
                <c:idx val="200"/>
                <c:order val="2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9-7B20-4A7D-9F4A-763AC41CB2FD}"/>
                  </c:ext>
                </c:extLst>
              </c15:ser>
            </c15:filteredBarSeries>
            <c15:filteredBarSeries>
              <c15:ser>
                <c:idx val="201"/>
                <c:order val="2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A-7B20-4A7D-9F4A-763AC41CB2FD}"/>
                  </c:ext>
                </c:extLst>
              </c15:ser>
            </c15:filteredBarSeries>
            <c15:filteredBarSeries>
              <c15:ser>
                <c:idx val="202"/>
                <c:order val="2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B-7B20-4A7D-9F4A-763AC41CB2FD}"/>
                  </c:ext>
                </c:extLst>
              </c15:ser>
            </c15:filteredBarSeries>
            <c15:filteredBarSeries>
              <c15:ser>
                <c:idx val="203"/>
                <c:order val="2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C-7B20-4A7D-9F4A-763AC41CB2FD}"/>
                  </c:ext>
                </c:extLst>
              </c15:ser>
            </c15:filteredBarSeries>
            <c15:filteredBarSeries>
              <c15:ser>
                <c:idx val="204"/>
                <c:order val="2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D-7B20-4A7D-9F4A-763AC41CB2FD}"/>
                  </c:ext>
                </c:extLst>
              </c15:ser>
            </c15:filteredBarSeries>
            <c15:filteredBarSeries>
              <c15:ser>
                <c:idx val="205"/>
                <c:order val="2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E-7B20-4A7D-9F4A-763AC41CB2FD}"/>
                  </c:ext>
                </c:extLst>
              </c15:ser>
            </c15:filteredBarSeries>
            <c15:filteredBarSeries>
              <c15:ser>
                <c:idx val="206"/>
                <c:order val="2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F-7B20-4A7D-9F4A-763AC41CB2FD}"/>
                  </c:ext>
                </c:extLst>
              </c15:ser>
            </c15:filteredBarSeries>
            <c15:filteredBarSeries>
              <c15:ser>
                <c:idx val="207"/>
                <c:order val="2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0-7B20-4A7D-9F4A-763AC41CB2FD}"/>
                  </c:ext>
                </c:extLst>
              </c15:ser>
            </c15:filteredBarSeries>
            <c15:filteredBarSeries>
              <c15:ser>
                <c:idx val="208"/>
                <c:order val="2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1-7B20-4A7D-9F4A-763AC41CB2FD}"/>
                  </c:ext>
                </c:extLst>
              </c15:ser>
            </c15:filteredBarSeries>
            <c15:filteredBarSeries>
              <c15:ser>
                <c:idx val="209"/>
                <c:order val="2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2-7B20-4A7D-9F4A-763AC41CB2FD}"/>
                  </c:ext>
                </c:extLst>
              </c15:ser>
            </c15:filteredBarSeries>
            <c15:filteredBarSeries>
              <c15:ser>
                <c:idx val="210"/>
                <c:order val="2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3-7B20-4A7D-9F4A-763AC41CB2FD}"/>
                  </c:ext>
                </c:extLst>
              </c15:ser>
            </c15:filteredBarSeries>
            <c15:filteredBarSeries>
              <c15:ser>
                <c:idx val="211"/>
                <c:order val="2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4-7B20-4A7D-9F4A-763AC41CB2FD}"/>
                  </c:ext>
                </c:extLst>
              </c15:ser>
            </c15:filteredBarSeries>
            <c15:filteredBarSeries>
              <c15:ser>
                <c:idx val="213"/>
                <c:order val="2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6-7B20-4A7D-9F4A-763AC41CB2FD}"/>
                  </c:ext>
                </c:extLst>
              </c15:ser>
            </c15:filteredBarSeries>
            <c15:filteredBarSeries>
              <c15:ser>
                <c:idx val="214"/>
                <c:order val="2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7-7B20-4A7D-9F4A-763AC41CB2FD}"/>
                  </c:ext>
                </c:extLst>
              </c15:ser>
            </c15:filteredBarSeries>
            <c15:filteredBarSeries>
              <c15:ser>
                <c:idx val="215"/>
                <c:order val="2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8-7B20-4A7D-9F4A-763AC41CB2FD}"/>
                  </c:ext>
                </c:extLst>
              </c15:ser>
            </c15:filteredBarSeries>
            <c15:filteredBarSeries>
              <c15:ser>
                <c:idx val="216"/>
                <c:order val="2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9-7B20-4A7D-9F4A-763AC41CB2FD}"/>
                  </c:ext>
                </c:extLst>
              </c15:ser>
            </c15:filteredBarSeries>
            <c15:filteredBarSeries>
              <c15:ser>
                <c:idx val="217"/>
                <c:order val="2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A-7B20-4A7D-9F4A-763AC41CB2FD}"/>
                  </c:ext>
                </c:extLst>
              </c15:ser>
            </c15:filteredBarSeries>
            <c15:filteredBarSeries>
              <c15:ser>
                <c:idx val="218"/>
                <c:order val="2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B-7B20-4A7D-9F4A-763AC41CB2FD}"/>
                  </c:ext>
                </c:extLst>
              </c15:ser>
            </c15:filteredBarSeries>
            <c15:filteredBarSeries>
              <c15:ser>
                <c:idx val="219"/>
                <c:order val="2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C-7B20-4A7D-9F4A-763AC41CB2FD}"/>
                  </c:ext>
                </c:extLst>
              </c15:ser>
            </c15:filteredBarSeries>
            <c15:filteredBarSeries>
              <c15:ser>
                <c:idx val="220"/>
                <c:order val="2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D-7B20-4A7D-9F4A-763AC41CB2FD}"/>
                  </c:ext>
                </c:extLst>
              </c15:ser>
            </c15:filteredBarSeries>
            <c15:filteredBarSeries>
              <c15:ser>
                <c:idx val="221"/>
                <c:order val="2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E-7B20-4A7D-9F4A-763AC41CB2FD}"/>
                  </c:ext>
                </c:extLst>
              </c15:ser>
            </c15:filteredBarSeries>
            <c15:filteredBarSeries>
              <c15:ser>
                <c:idx val="222"/>
                <c:order val="2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F-7B20-4A7D-9F4A-763AC41CB2FD}"/>
                  </c:ext>
                </c:extLst>
              </c15:ser>
            </c15:filteredBarSeries>
            <c15:filteredBarSeries>
              <c15:ser>
                <c:idx val="223"/>
                <c:order val="2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0-7B20-4A7D-9F4A-763AC41CB2FD}"/>
                  </c:ext>
                </c:extLst>
              </c15:ser>
            </c15:filteredBarSeries>
            <c15:filteredBarSeries>
              <c15:ser>
                <c:idx val="224"/>
                <c:order val="2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1-7B20-4A7D-9F4A-763AC41CB2FD}"/>
                  </c:ext>
                </c:extLst>
              </c15:ser>
            </c15:filteredBarSeries>
            <c15:filteredBarSeries>
              <c15:ser>
                <c:idx val="225"/>
                <c:order val="2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2-7B20-4A7D-9F4A-763AC41CB2FD}"/>
                  </c:ext>
                </c:extLst>
              </c15:ser>
            </c15:filteredBarSeries>
            <c15:filteredBarSeries>
              <c15:ser>
                <c:idx val="226"/>
                <c:order val="2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3-7B20-4A7D-9F4A-763AC41CB2FD}"/>
                  </c:ext>
                </c:extLst>
              </c15:ser>
            </c15:filteredBarSeries>
            <c15:filteredBarSeries>
              <c15:ser>
                <c:idx val="227"/>
                <c:order val="2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4-7B20-4A7D-9F4A-763AC41CB2FD}"/>
                  </c:ext>
                </c:extLst>
              </c15:ser>
            </c15:filteredBarSeries>
            <c15:filteredBarSeries>
              <c15:ser>
                <c:idx val="228"/>
                <c:order val="2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5-7B20-4A7D-9F4A-763AC41CB2FD}"/>
                  </c:ext>
                </c:extLst>
              </c15:ser>
            </c15:filteredBarSeries>
            <c15:filteredBarSeries>
              <c15:ser>
                <c:idx val="229"/>
                <c:order val="2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7B20-4A7D-9F4A-763AC41CB2FD}"/>
                  </c:ext>
                </c:extLst>
              </c15:ser>
            </c15:filteredBarSeries>
            <c15:filteredBarSeries>
              <c15:ser>
                <c:idx val="230"/>
                <c:order val="2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7-7B20-4A7D-9F4A-763AC41CB2FD}"/>
                  </c:ext>
                </c:extLst>
              </c15:ser>
            </c15:filteredBarSeries>
            <c15:filteredBarSeries>
              <c15:ser>
                <c:idx val="231"/>
                <c:order val="2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8-7B20-4A7D-9F4A-763AC41CB2FD}"/>
                  </c:ext>
                </c:extLst>
              </c15:ser>
            </c15:filteredBarSeries>
            <c15:filteredBarSeries>
              <c15:ser>
                <c:idx val="232"/>
                <c:order val="2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7B20-4A7D-9F4A-763AC41CB2FD}"/>
                  </c:ext>
                </c:extLst>
              </c15:ser>
            </c15:filteredBarSeries>
            <c15:filteredBarSeries>
              <c15:ser>
                <c:idx val="233"/>
                <c:order val="2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A-7B20-4A7D-9F4A-763AC41CB2FD}"/>
                  </c:ext>
                </c:extLst>
              </c15:ser>
            </c15:filteredBarSeries>
            <c15:filteredBarSeries>
              <c15:ser>
                <c:idx val="234"/>
                <c:order val="2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B-7B20-4A7D-9F4A-763AC41CB2FD}"/>
                  </c:ext>
                </c:extLst>
              </c15:ser>
            </c15:filteredBarSeries>
            <c15:filteredBarSeries>
              <c15:ser>
                <c:idx val="235"/>
                <c:order val="2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C-7B20-4A7D-9F4A-763AC41CB2FD}"/>
                  </c:ext>
                </c:extLst>
              </c15:ser>
            </c15:filteredBarSeries>
            <c15:filteredBarSeries>
              <c15:ser>
                <c:idx val="236"/>
                <c:order val="2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D-7B20-4A7D-9F4A-763AC41CB2FD}"/>
                  </c:ext>
                </c:extLst>
              </c15:ser>
            </c15:filteredBarSeries>
            <c15:filteredBarSeries>
              <c15:ser>
                <c:idx val="237"/>
                <c:order val="2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E-7B20-4A7D-9F4A-763AC41CB2FD}"/>
                  </c:ext>
                </c:extLst>
              </c15:ser>
            </c15:filteredBarSeries>
            <c15:filteredBarSeries>
              <c15:ser>
                <c:idx val="238"/>
                <c:order val="2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F-7B20-4A7D-9F4A-763AC41CB2FD}"/>
                  </c:ext>
                </c:extLst>
              </c15:ser>
            </c15:filteredBarSeries>
            <c15:filteredBarSeries>
              <c15:ser>
                <c:idx val="239"/>
                <c:order val="2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0-7B20-4A7D-9F4A-763AC41CB2FD}"/>
                  </c:ext>
                </c:extLst>
              </c15:ser>
            </c15:filteredBarSeries>
            <c15:filteredBarSeries>
              <c15:ser>
                <c:idx val="240"/>
                <c:order val="2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7B20-4A7D-9F4A-763AC41CB2FD}"/>
                  </c:ext>
                </c:extLst>
              </c15:ser>
            </c15:filteredBarSeries>
            <c15:filteredBarSeries>
              <c15:ser>
                <c:idx val="241"/>
                <c:order val="2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2-7B20-4A7D-9F4A-763AC41CB2FD}"/>
                  </c:ext>
                </c:extLst>
              </c15:ser>
            </c15:filteredBarSeries>
            <c15:filteredBarSeries>
              <c15:ser>
                <c:idx val="242"/>
                <c:order val="2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สกกพิมาย'!$A$448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'โรงสี สกกพิมาย'!$B$448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3-7B20-4A7D-9F4A-763AC41CB2FD}"/>
                  </c:ext>
                </c:extLst>
              </c15:ser>
            </c15:filteredBarSeries>
          </c:ext>
        </c:extLst>
      </c:barChart>
      <c:catAx>
        <c:axId val="5571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75791"/>
        <c:crosses val="autoZero"/>
        <c:auto val="1"/>
        <c:lblAlgn val="ctr"/>
        <c:lblOffset val="100"/>
        <c:noMultiLvlLbl val="0"/>
      </c:catAx>
      <c:valAx>
        <c:axId val="5571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สหกรณ์การเกษตรจัตุรัส!$I$3</c:f>
              <c:strCache>
                <c:ptCount val="1"/>
                <c:pt idx="0">
                  <c:v>PR(%)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สหกรณ์การเกษตรจัตุรัส!$B$4:$B$30</c:f>
              <c:strCache>
                <c:ptCount val="27"/>
                <c:pt idx="0">
                  <c:v>2025-08-05</c:v>
                </c:pt>
                <c:pt idx="1">
                  <c:v>2025-08-06</c:v>
                </c:pt>
                <c:pt idx="2">
                  <c:v>2025-08-07</c:v>
                </c:pt>
                <c:pt idx="3">
                  <c:v>2025-08-08</c:v>
                </c:pt>
                <c:pt idx="4">
                  <c:v>2025-08-09</c:v>
                </c:pt>
                <c:pt idx="5">
                  <c:v>2025-08-10</c:v>
                </c:pt>
                <c:pt idx="6">
                  <c:v>2025-08-11</c:v>
                </c:pt>
                <c:pt idx="7">
                  <c:v>2025-08-12</c:v>
                </c:pt>
                <c:pt idx="8">
                  <c:v>2025-08-13</c:v>
                </c:pt>
                <c:pt idx="9">
                  <c:v>2025-08-14</c:v>
                </c:pt>
                <c:pt idx="10">
                  <c:v>2025-08-15</c:v>
                </c:pt>
                <c:pt idx="11">
                  <c:v>2025-08-16</c:v>
                </c:pt>
                <c:pt idx="12">
                  <c:v>2025-08-17</c:v>
                </c:pt>
                <c:pt idx="13">
                  <c:v>2025-08-18</c:v>
                </c:pt>
                <c:pt idx="14">
                  <c:v>2025-08-19</c:v>
                </c:pt>
                <c:pt idx="15">
                  <c:v>2025-08-20</c:v>
                </c:pt>
                <c:pt idx="16">
                  <c:v>2025-08-21</c:v>
                </c:pt>
                <c:pt idx="17">
                  <c:v>2025-08-22</c:v>
                </c:pt>
                <c:pt idx="18">
                  <c:v>2025-08-23</c:v>
                </c:pt>
                <c:pt idx="19">
                  <c:v>2025-08-24</c:v>
                </c:pt>
                <c:pt idx="20">
                  <c:v>2025-08-25</c:v>
                </c:pt>
                <c:pt idx="21">
                  <c:v>2025-08-26</c:v>
                </c:pt>
                <c:pt idx="22">
                  <c:v>2025-08-27</c:v>
                </c:pt>
                <c:pt idx="23">
                  <c:v>2025-08-28</c:v>
                </c:pt>
                <c:pt idx="24">
                  <c:v>2025-08-29</c:v>
                </c:pt>
                <c:pt idx="25">
                  <c:v>2025-08-30</c:v>
                </c:pt>
                <c:pt idx="26">
                  <c:v>2025-08-31</c:v>
                </c:pt>
              </c:strCache>
            </c:strRef>
          </c:cat>
          <c:val>
            <c:numRef>
              <c:f>สหกรณ์การเกษตรจัตุรัส!$I$4:$I$30</c:f>
              <c:numCache>
                <c:formatCode>0%</c:formatCode>
                <c:ptCount val="27"/>
                <c:pt idx="0">
                  <c:v>0.49105651826852875</c:v>
                </c:pt>
                <c:pt idx="1">
                  <c:v>0.82952436939296792</c:v>
                </c:pt>
                <c:pt idx="2">
                  <c:v>0.89388032996075006</c:v>
                </c:pt>
                <c:pt idx="3">
                  <c:v>0.87239981652655674</c:v>
                </c:pt>
                <c:pt idx="4">
                  <c:v>0.7238676288118725</c:v>
                </c:pt>
                <c:pt idx="5">
                  <c:v>0.8030288834996363</c:v>
                </c:pt>
                <c:pt idx="6">
                  <c:v>0.73535242922170807</c:v>
                </c:pt>
                <c:pt idx="7">
                  <c:v>0.74517698277647049</c:v>
                </c:pt>
                <c:pt idx="8">
                  <c:v>0.89201469174216264</c:v>
                </c:pt>
                <c:pt idx="9">
                  <c:v>0.69812524458475966</c:v>
                </c:pt>
                <c:pt idx="10">
                  <c:v>0.59625112828171734</c:v>
                </c:pt>
                <c:pt idx="11">
                  <c:v>0.52294352745410799</c:v>
                </c:pt>
                <c:pt idx="12">
                  <c:v>0.62038461349463558</c:v>
                </c:pt>
                <c:pt idx="13">
                  <c:v>0.8075817253908677</c:v>
                </c:pt>
                <c:pt idx="14">
                  <c:v>0.90572456525673539</c:v>
                </c:pt>
                <c:pt idx="15">
                  <c:v>0.96951569957485362</c:v>
                </c:pt>
                <c:pt idx="16">
                  <c:v>0.91982810555137695</c:v>
                </c:pt>
                <c:pt idx="17">
                  <c:v>0.67412868694751749</c:v>
                </c:pt>
                <c:pt idx="18">
                  <c:v>0.44629831696939315</c:v>
                </c:pt>
                <c:pt idx="19">
                  <c:v>0.60296057948984783</c:v>
                </c:pt>
                <c:pt idx="20">
                  <c:v>0.71527542343819506</c:v>
                </c:pt>
                <c:pt idx="21">
                  <c:v>0.67998234080767206</c:v>
                </c:pt>
                <c:pt idx="22">
                  <c:v>0.75455652171028564</c:v>
                </c:pt>
                <c:pt idx="23">
                  <c:v>0.80136863664456326</c:v>
                </c:pt>
                <c:pt idx="24">
                  <c:v>0.79736350505603637</c:v>
                </c:pt>
                <c:pt idx="25">
                  <c:v>0.3928623305617826</c:v>
                </c:pt>
                <c:pt idx="26">
                  <c:v>0.44931072363426799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9-4A06-90C6-78496C68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770991"/>
        <c:axId val="20357681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สหกรณ์การเกษตรจัตุรัส!$B$3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สหกรณ์การเกษตรจัตุรัส!$B$4:$B$30</c15:sqref>
                        </c15:formulaRef>
                      </c:ext>
                    </c:extLst>
                    <c:strCache>
                      <c:ptCount val="27"/>
                      <c:pt idx="0">
                        <c:v>2025-08-05</c:v>
                      </c:pt>
                      <c:pt idx="1">
                        <c:v>2025-08-06</c:v>
                      </c:pt>
                      <c:pt idx="2">
                        <c:v>2025-08-07</c:v>
                      </c:pt>
                      <c:pt idx="3">
                        <c:v>2025-08-08</c:v>
                      </c:pt>
                      <c:pt idx="4">
                        <c:v>2025-08-09</c:v>
                      </c:pt>
                      <c:pt idx="5">
                        <c:v>2025-08-10</c:v>
                      </c:pt>
                      <c:pt idx="6">
                        <c:v>2025-08-11</c:v>
                      </c:pt>
                      <c:pt idx="7">
                        <c:v>2025-08-12</c:v>
                      </c:pt>
                      <c:pt idx="8">
                        <c:v>2025-08-13</c:v>
                      </c:pt>
                      <c:pt idx="9">
                        <c:v>2025-08-14</c:v>
                      </c:pt>
                      <c:pt idx="10">
                        <c:v>2025-08-15</c:v>
                      </c:pt>
                      <c:pt idx="11">
                        <c:v>2025-08-16</c:v>
                      </c:pt>
                      <c:pt idx="12">
                        <c:v>2025-08-17</c:v>
                      </c:pt>
                      <c:pt idx="13">
                        <c:v>2025-08-18</c:v>
                      </c:pt>
                      <c:pt idx="14">
                        <c:v>2025-08-19</c:v>
                      </c:pt>
                      <c:pt idx="15">
                        <c:v>2025-08-20</c:v>
                      </c:pt>
                      <c:pt idx="16">
                        <c:v>2025-08-21</c:v>
                      </c:pt>
                      <c:pt idx="17">
                        <c:v>2025-08-22</c:v>
                      </c:pt>
                      <c:pt idx="18">
                        <c:v>2025-08-23</c:v>
                      </c:pt>
                      <c:pt idx="19">
                        <c:v>2025-08-24</c:v>
                      </c:pt>
                      <c:pt idx="20">
                        <c:v>2025-08-25</c:v>
                      </c:pt>
                      <c:pt idx="21">
                        <c:v>2025-08-26</c:v>
                      </c:pt>
                      <c:pt idx="22">
                        <c:v>2025-08-27</c:v>
                      </c:pt>
                      <c:pt idx="23">
                        <c:v>2025-08-28</c:v>
                      </c:pt>
                      <c:pt idx="24">
                        <c:v>2025-08-29</c:v>
                      </c:pt>
                      <c:pt idx="25">
                        <c:v>2025-08-30</c:v>
                      </c:pt>
                      <c:pt idx="26">
                        <c:v>2025-08-31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สหกรณ์การเกษตรจัตุรัส!$B$4:$B$30</c15:sqref>
                        </c15:formulaRef>
                      </c:ext>
                    </c:extLst>
                    <c:numCache>
                      <c:formatCode>#,##0.00_ 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879-4A06-90C6-78496C68405C}"/>
                  </c:ext>
                </c:extLst>
              </c15:ser>
            </c15:filteredLineSeries>
          </c:ext>
        </c:extLst>
      </c:lineChart>
      <c:catAx>
        <c:axId val="203577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68111"/>
        <c:crosses val="autoZero"/>
        <c:auto val="1"/>
        <c:lblAlgn val="ctr"/>
        <c:lblOffset val="100"/>
        <c:noMultiLvlLbl val="0"/>
      </c:catAx>
      <c:valAx>
        <c:axId val="20357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33333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333333"/>
                </a:solidFill>
              </a:rPr>
              <a:t>Performance Ratio </a:t>
            </a:r>
            <a:r>
              <a:rPr lang="th-TH" sz="1400" b="0" i="0" u="none" strike="noStrike" baseline="0">
                <a:solidFill>
                  <a:srgbClr val="333333"/>
                </a:solidFill>
              </a:rPr>
              <a:t>ของสหกรณ์แต่ละแห่ง (ปี 2025)</a:t>
            </a:r>
            <a:endParaRPr lang="en-US">
              <a:solidFill>
                <a:srgbClr val="333333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3333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รวม!$A$1</c:f>
              <c:strCache>
                <c:ptCount val="1"/>
                <c:pt idx="0">
                  <c:v>สหกรณ์การเกษตรดอนตูม</c:v>
                </c:pt>
              </c:strCache>
            </c:strRef>
          </c:tx>
          <c:spPr>
            <a:solidFill>
              <a:srgbClr val="66C2A5">
                <a:alpha val="99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รวม!$B$1</c:f>
              <c:numCache>
                <c:formatCode>0%</c:formatCode>
                <c:ptCount val="1"/>
                <c:pt idx="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1-4D9B-92A5-79F8E9EAB7B6}"/>
            </c:ext>
          </c:extLst>
        </c:ser>
        <c:ser>
          <c:idx val="1"/>
          <c:order val="1"/>
          <c:tx>
            <c:strRef>
              <c:f>รวม!$A$2</c:f>
              <c:strCache>
                <c:ptCount val="1"/>
                <c:pt idx="0">
                  <c:v>สหกรณ์การเกษตรจัตุรัส</c:v>
                </c:pt>
              </c:strCache>
            </c:strRef>
          </c:tx>
          <c:spPr>
            <a:solidFill>
              <a:srgbClr val="8DA0C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รวม!$B$2</c:f>
              <c:numCache>
                <c:formatCode>0%</c:formatCode>
                <c:ptCount val="1"/>
                <c:pt idx="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1-4D9B-92A5-79F8E9EAB7B6}"/>
            </c:ext>
          </c:extLst>
        </c:ser>
        <c:ser>
          <c:idx val="2"/>
          <c:order val="2"/>
          <c:tx>
            <c:strRef>
              <c:f>รวม!$A$3</c:f>
              <c:strCache>
                <c:ptCount val="1"/>
                <c:pt idx="0">
                  <c:v>สหกรณ์การเกษตรโนนสูง</c:v>
                </c:pt>
              </c:strCache>
            </c:strRef>
          </c:tx>
          <c:spPr>
            <a:solidFill>
              <a:srgbClr val="FC8D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รวม!$B$3</c:f>
              <c:numCache>
                <c:formatCode>0%</c:formatCode>
                <c:ptCount val="1"/>
                <c:pt idx="0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1-4D9B-92A5-79F8E9EAB7B6}"/>
            </c:ext>
          </c:extLst>
        </c:ser>
        <c:ser>
          <c:idx val="3"/>
          <c:order val="3"/>
          <c:tx>
            <c:strRef>
              <c:f>รวม!$A$4</c:f>
              <c:strCache>
                <c:ptCount val="1"/>
                <c:pt idx="0">
                  <c:v>สหกรณ์นิคมสันทราย</c:v>
                </c:pt>
              </c:strCache>
            </c:strRef>
          </c:tx>
          <c:spPr>
            <a:solidFill>
              <a:srgbClr val="1B9E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รวม!$B$4</c:f>
              <c:numCache>
                <c:formatCode>0%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1-4D9B-92A5-79F8E9EAB7B6}"/>
            </c:ext>
          </c:extLst>
        </c:ser>
        <c:ser>
          <c:idx val="4"/>
          <c:order val="4"/>
          <c:tx>
            <c:strRef>
              <c:f>รวม!$A$5</c:f>
              <c:strCache>
                <c:ptCount val="1"/>
                <c:pt idx="0">
                  <c:v>สหกรณ์หนองสูง(ปศุสัตว์)</c:v>
                </c:pt>
              </c:strCache>
            </c:strRef>
          </c:tx>
          <c:spPr>
            <a:solidFill>
              <a:srgbClr val="A6CEE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รวม!$B$5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21-4D9B-92A5-79F8E9EAB7B6}"/>
            </c:ext>
          </c:extLst>
        </c:ser>
        <c:ser>
          <c:idx val="5"/>
          <c:order val="5"/>
          <c:tx>
            <c:strRef>
              <c:f>รวม!$A$6</c:f>
              <c:strCache>
                <c:ptCount val="1"/>
                <c:pt idx="0">
                  <c:v>สหกรณ์หนองสูง(สำนักงานใหญ่) </c:v>
                </c:pt>
              </c:strCache>
            </c:strRef>
          </c:tx>
          <c:spPr>
            <a:solidFill>
              <a:srgbClr val="FFD9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รวม!$B$6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1-4D9B-92A5-79F8E9EAB7B6}"/>
            </c:ext>
          </c:extLst>
        </c:ser>
        <c:ser>
          <c:idx val="6"/>
          <c:order val="6"/>
          <c:tx>
            <c:strRef>
              <c:f>รวม!$A$7</c:f>
              <c:strCache>
                <c:ptCount val="1"/>
                <c:pt idx="0">
                  <c:v>สหกรณ์หนองสูง(ปั๊มน้ำมัน)</c:v>
                </c:pt>
              </c:strCache>
            </c:strRef>
          </c:tx>
          <c:spPr>
            <a:solidFill>
              <a:srgbClr val="CAB2D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รวม!$B$7</c:f>
              <c:numCache>
                <c:formatCode>0%</c:formatCode>
                <c:ptCount val="1"/>
                <c:pt idx="0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21-4D9B-92A5-79F8E9EAB7B6}"/>
            </c:ext>
          </c:extLst>
        </c:ser>
        <c:ser>
          <c:idx val="7"/>
          <c:order val="7"/>
          <c:tx>
            <c:strRef>
              <c:f>รวม!$A$8</c:f>
              <c:strCache>
                <c:ptCount val="1"/>
                <c:pt idx="0">
                  <c:v>สหกรณ์เมืองลับแล(โรงสี)</c:v>
                </c:pt>
              </c:strCache>
            </c:strRef>
          </c:tx>
          <c:spPr>
            <a:solidFill>
              <a:srgbClr val="4575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รวม!$B$8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1-4D9B-92A5-79F8E9EAB7B6}"/>
            </c:ext>
          </c:extLst>
        </c:ser>
        <c:ser>
          <c:idx val="8"/>
          <c:order val="8"/>
          <c:tx>
            <c:strRef>
              <c:f>รวม!$A$9</c:f>
              <c:strCache>
                <c:ptCount val="1"/>
                <c:pt idx="0">
                  <c:v>สหกรณ์พิมาย(สำนักงาน)</c:v>
                </c:pt>
              </c:strCache>
            </c:strRef>
          </c:tx>
          <c:spPr>
            <a:solidFill>
              <a:srgbClr val="B2DF8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รวม!$B$9</c:f>
              <c:numCache>
                <c:formatCode>0%</c:formatCode>
                <c:ptCount val="1"/>
                <c:pt idx="0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21-4D9B-92A5-79F8E9EAB7B6}"/>
            </c:ext>
          </c:extLst>
        </c:ser>
        <c:ser>
          <c:idx val="9"/>
          <c:order val="9"/>
          <c:tx>
            <c:strRef>
              <c:f>รวม!$A$10</c:f>
              <c:strCache>
                <c:ptCount val="1"/>
                <c:pt idx="0">
                  <c:v>สหกรณ์พิมาย(โรงสี)</c:v>
                </c:pt>
              </c:strCache>
            </c:strRef>
          </c:tx>
          <c:spPr>
            <a:solidFill>
              <a:srgbClr val="5A4634"/>
            </a:solidFill>
            <a:ln>
              <a:noFill/>
            </a:ln>
            <a:effectLst>
              <a:outerShdw blurRad="50800" dist="508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รวม!$B$10</c:f>
              <c:numCache>
                <c:formatCode>0%</c:formatCode>
                <c:ptCount val="1"/>
                <c:pt idx="0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21-4D9B-92A5-79F8E9EA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08655"/>
        <c:axId val="1445209135"/>
      </c:barChart>
      <c:catAx>
        <c:axId val="1445208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5209135"/>
        <c:crosses val="autoZero"/>
        <c:auto val="1"/>
        <c:lblAlgn val="ctr"/>
        <c:lblOffset val="100"/>
        <c:noMultiLvlLbl val="0"/>
      </c:catAx>
      <c:valAx>
        <c:axId val="14452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Ratio</a:t>
                </a:r>
              </a:p>
              <a:p>
                <a:pPr>
                  <a:defRPr/>
                </a:pPr>
                <a:r>
                  <a:rPr lang="en-US" baseline="0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333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8655"/>
        <c:crosses val="autoZero"/>
        <c:crossBetween val="between"/>
      </c:valAx>
      <c:spPr>
        <a:solidFill>
          <a:srgbClr val="F9F9F9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9F9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PR(%)</a:t>
            </a:r>
            <a:r>
              <a:rPr lang="th-TH"/>
              <a:t>ประจำเดือน</a:t>
            </a:r>
            <a:r>
              <a:rPr lang="th-TH" baseline="0"/>
              <a:t> </a:t>
            </a:r>
          </a:p>
          <a:p>
            <a:pPr>
              <a:defRPr/>
            </a:pPr>
            <a:r>
              <a:rPr lang="th-TH" baseline="0"/>
              <a:t>สิงหาคม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สหกรณ์การเกษตรโนนสูง!$J$68:$J$98</c:f>
              <c:strCache>
                <c:ptCount val="31"/>
                <c:pt idx="0">
                  <c:v>51%</c:v>
                </c:pt>
                <c:pt idx="1">
                  <c:v>40%</c:v>
                </c:pt>
                <c:pt idx="2">
                  <c:v>42%</c:v>
                </c:pt>
                <c:pt idx="3">
                  <c:v>67%</c:v>
                </c:pt>
                <c:pt idx="4">
                  <c:v>57%</c:v>
                </c:pt>
                <c:pt idx="5">
                  <c:v>35%</c:v>
                </c:pt>
                <c:pt idx="6">
                  <c:v>48%</c:v>
                </c:pt>
                <c:pt idx="7">
                  <c:v>52%</c:v>
                </c:pt>
                <c:pt idx="8">
                  <c:v>48%</c:v>
                </c:pt>
                <c:pt idx="9">
                  <c:v>42%</c:v>
                </c:pt>
                <c:pt idx="10">
                  <c:v>44%</c:v>
                </c:pt>
                <c:pt idx="11">
                  <c:v>51%</c:v>
                </c:pt>
                <c:pt idx="12">
                  <c:v>57%</c:v>
                </c:pt>
                <c:pt idx="13">
                  <c:v>55%</c:v>
                </c:pt>
                <c:pt idx="14">
                  <c:v>52%</c:v>
                </c:pt>
                <c:pt idx="15">
                  <c:v>44%</c:v>
                </c:pt>
                <c:pt idx="16">
                  <c:v>29%</c:v>
                </c:pt>
                <c:pt idx="17">
                  <c:v>58%</c:v>
                </c:pt>
                <c:pt idx="18">
                  <c:v>75%</c:v>
                </c:pt>
                <c:pt idx="19">
                  <c:v>63%</c:v>
                </c:pt>
                <c:pt idx="20">
                  <c:v>61%</c:v>
                </c:pt>
                <c:pt idx="21">
                  <c:v>37%</c:v>
                </c:pt>
                <c:pt idx="22">
                  <c:v>41%</c:v>
                </c:pt>
                <c:pt idx="23">
                  <c:v>36%</c:v>
                </c:pt>
                <c:pt idx="24">
                  <c:v>62%</c:v>
                </c:pt>
                <c:pt idx="25">
                  <c:v>24%</c:v>
                </c:pt>
                <c:pt idx="26">
                  <c:v>35%</c:v>
                </c:pt>
                <c:pt idx="27">
                  <c:v>53%</c:v>
                </c:pt>
                <c:pt idx="28">
                  <c:v>61%</c:v>
                </c:pt>
                <c:pt idx="29">
                  <c:v>39%</c:v>
                </c:pt>
                <c:pt idx="30">
                  <c:v>22%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สหกรณ์การเกษตรโนนสูง!$C$68:$C$98</c:f>
              <c:strCache>
                <c:ptCount val="31"/>
                <c:pt idx="0">
                  <c:v>2025-08-01</c:v>
                </c:pt>
                <c:pt idx="1">
                  <c:v>2025-08-02</c:v>
                </c:pt>
                <c:pt idx="2">
                  <c:v>2025-08-03</c:v>
                </c:pt>
                <c:pt idx="3">
                  <c:v>2025-08-04</c:v>
                </c:pt>
                <c:pt idx="4">
                  <c:v>2025-08-05</c:v>
                </c:pt>
                <c:pt idx="5">
                  <c:v>2025-08-06</c:v>
                </c:pt>
                <c:pt idx="6">
                  <c:v>2025-08-07</c:v>
                </c:pt>
                <c:pt idx="7">
                  <c:v>2025-08-08</c:v>
                </c:pt>
                <c:pt idx="8">
                  <c:v>2025-08-09</c:v>
                </c:pt>
                <c:pt idx="9">
                  <c:v>2025-08-10</c:v>
                </c:pt>
                <c:pt idx="10">
                  <c:v>2025-08-11</c:v>
                </c:pt>
                <c:pt idx="11">
                  <c:v>2025-08-12</c:v>
                </c:pt>
                <c:pt idx="12">
                  <c:v>2025-08-13</c:v>
                </c:pt>
                <c:pt idx="13">
                  <c:v>2025-08-14</c:v>
                </c:pt>
                <c:pt idx="14">
                  <c:v>2025-08-15</c:v>
                </c:pt>
                <c:pt idx="15">
                  <c:v>2025-08-16</c:v>
                </c:pt>
                <c:pt idx="16">
                  <c:v>2025-08-17</c:v>
                </c:pt>
                <c:pt idx="17">
                  <c:v>2025-08-18</c:v>
                </c:pt>
                <c:pt idx="18">
                  <c:v>2025-08-19</c:v>
                </c:pt>
                <c:pt idx="19">
                  <c:v>2025-08-20</c:v>
                </c:pt>
                <c:pt idx="20">
                  <c:v>2025-08-21</c:v>
                </c:pt>
                <c:pt idx="21">
                  <c:v>2025-08-22</c:v>
                </c:pt>
                <c:pt idx="22">
                  <c:v>2025-08-23</c:v>
                </c:pt>
                <c:pt idx="23">
                  <c:v>2025-08-24</c:v>
                </c:pt>
                <c:pt idx="24">
                  <c:v>2025-08-25</c:v>
                </c:pt>
                <c:pt idx="25">
                  <c:v>2025-08-26</c:v>
                </c:pt>
                <c:pt idx="26">
                  <c:v>2025-08-27</c:v>
                </c:pt>
                <c:pt idx="27">
                  <c:v>2025-08-28</c:v>
                </c:pt>
                <c:pt idx="28">
                  <c:v>2025-08-29</c:v>
                </c:pt>
                <c:pt idx="29">
                  <c:v>2025-08-30</c:v>
                </c:pt>
                <c:pt idx="30">
                  <c:v>2025-08-31</c:v>
                </c:pt>
              </c:strCache>
            </c:strRef>
          </c:cat>
          <c:val>
            <c:numRef>
              <c:f>สหกรณ์การเกษตรโนนสูง!$J$68:$J$98</c:f>
              <c:numCache>
                <c:formatCode>0%</c:formatCode>
                <c:ptCount val="31"/>
                <c:pt idx="0">
                  <c:v>0.5133345829390652</c:v>
                </c:pt>
                <c:pt idx="1">
                  <c:v>0.40206843617651261</c:v>
                </c:pt>
                <c:pt idx="2">
                  <c:v>0.42206981015889744</c:v>
                </c:pt>
                <c:pt idx="3">
                  <c:v>0.67031815594706912</c:v>
                </c:pt>
                <c:pt idx="4">
                  <c:v>0.56721583529977559</c:v>
                </c:pt>
                <c:pt idx="5">
                  <c:v>0.35070436353467382</c:v>
                </c:pt>
                <c:pt idx="6">
                  <c:v>0.47897848137068311</c:v>
                </c:pt>
                <c:pt idx="7">
                  <c:v>0.52217872789726261</c:v>
                </c:pt>
                <c:pt idx="8">
                  <c:v>0.48156369297384843</c:v>
                </c:pt>
                <c:pt idx="9">
                  <c:v>0.41581087680386541</c:v>
                </c:pt>
                <c:pt idx="10">
                  <c:v>0.44288756675280821</c:v>
                </c:pt>
                <c:pt idx="11">
                  <c:v>0.51418498149273806</c:v>
                </c:pt>
                <c:pt idx="12">
                  <c:v>0.57044734980373224</c:v>
                </c:pt>
                <c:pt idx="13">
                  <c:v>0.54820092363965112</c:v>
                </c:pt>
                <c:pt idx="14">
                  <c:v>0.51578373077364303</c:v>
                </c:pt>
                <c:pt idx="15">
                  <c:v>0.43703682470353916</c:v>
                </c:pt>
                <c:pt idx="16">
                  <c:v>0.29022401839746237</c:v>
                </c:pt>
                <c:pt idx="17">
                  <c:v>0.5808222121585408</c:v>
                </c:pt>
                <c:pt idx="18">
                  <c:v>0.75124208231457523</c:v>
                </c:pt>
                <c:pt idx="19">
                  <c:v>0.63191415726320432</c:v>
                </c:pt>
                <c:pt idx="20">
                  <c:v>0.60871528471900949</c:v>
                </c:pt>
                <c:pt idx="21">
                  <c:v>0.36696398388089824</c:v>
                </c:pt>
                <c:pt idx="22">
                  <c:v>0.41206912316770505</c:v>
                </c:pt>
                <c:pt idx="23">
                  <c:v>0.36135135342665764</c:v>
                </c:pt>
                <c:pt idx="24">
                  <c:v>0.61810368475155752</c:v>
                </c:pt>
                <c:pt idx="25">
                  <c:v>0.24137712547449516</c:v>
                </c:pt>
                <c:pt idx="26">
                  <c:v>0.34811915193150844</c:v>
                </c:pt>
                <c:pt idx="27">
                  <c:v>0.52857372502088229</c:v>
                </c:pt>
                <c:pt idx="28">
                  <c:v>0.61337546879313654</c:v>
                </c:pt>
                <c:pt idx="29">
                  <c:v>0.39087719121017817</c:v>
                </c:pt>
                <c:pt idx="30">
                  <c:v>0.21501477031063759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2-4926-A5B3-D0C1ABF1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514239"/>
        <c:axId val="1840511359"/>
      </c:barChart>
      <c:catAx>
        <c:axId val="184051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1359"/>
        <c:crosses val="autoZero"/>
        <c:auto val="1"/>
        <c:lblAlgn val="ctr"/>
        <c:lblOffset val="100"/>
        <c:noMultiLvlLbl val="0"/>
      </c:catAx>
      <c:valAx>
        <c:axId val="1840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PR(%)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20" baseline="0">
                <a:solidFill>
                  <a:sysClr val="windowText" lastClr="000000"/>
                </a:solidFill>
              </a:rPr>
              <a:t>PR(%) </a:t>
            </a:r>
            <a:r>
              <a:rPr lang="th-TH" sz="1400" b="0" i="0" u="none" strike="noStrike" kern="1200" cap="none" spc="20" baseline="0">
                <a:solidFill>
                  <a:sysClr val="windowText" lastClr="000000"/>
                </a:solidFill>
              </a:rPr>
              <a:t>ตลอดระยะการใช้งาน</a:t>
            </a:r>
            <a:endParaRPr lang="en-US" sz="1400" b="0" i="0" u="none" strike="noStrike" kern="1200" cap="none" spc="20" baseline="0">
              <a:solidFill>
                <a:sysClr val="windowText" lastClr="000000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th-TH"/>
              <a:t>สหกรณ์การเกษตรโนนสูง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สหกรณ์การเกษตรโนนสูง!$A$7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สหกรณ์การเกษตรโนนสูง!$B$7</c:f>
              <c:numCache>
                <c:formatCode>0%</c:formatCode>
                <c:ptCount val="1"/>
                <c:pt idx="0">
                  <c:v>0.52815379751013636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E-4B83-9C77-41DEF293ABDB}"/>
            </c:ext>
          </c:extLst>
        </c:ser>
        <c:ser>
          <c:idx val="30"/>
          <c:order val="30"/>
          <c:tx>
            <c:strRef>
              <c:f>สหกรณ์การเกษตรโนนสูง!$A$37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สหกรณ์การเกษตรโนนสูง!$B$37</c:f>
              <c:numCache>
                <c:formatCode>0%</c:formatCode>
                <c:ptCount val="1"/>
                <c:pt idx="0">
                  <c:v>0.46013495713970259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CFE-4B83-9C77-41DEF293ABDB}"/>
            </c:ext>
          </c:extLst>
        </c:ser>
        <c:ser>
          <c:idx val="61"/>
          <c:order val="61"/>
          <c:tx>
            <c:strRef>
              <c:f>สหกรณ์การเกษตรโนนสูง!$A$68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สหกรณ์การเกษตรโนนสูง!$B$68</c:f>
              <c:numCache>
                <c:formatCode>0%</c:formatCode>
                <c:ptCount val="1"/>
                <c:pt idx="0">
                  <c:v>0.40254136750120029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CFE-4B83-9C77-41DEF293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236911"/>
        <c:axId val="5642460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สหกรณ์การเกษตรโนนสูง!$A$8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สหกรณ์การเกษตรโนนสูง!$B$8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CFE-4B83-9C77-41DEF293AB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FE-4B83-9C77-41DEF293ABD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FE-4B83-9C77-41DEF293ABD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FE-4B83-9C77-41DEF293ABD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FE-4B83-9C77-41DEF293ABD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FE-4B83-9C77-41DEF293ABD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FE-4B83-9C77-41DEF293ABD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CFE-4B83-9C77-41DEF293ABD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FE-4B83-9C77-41DEF293ABD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CFE-4B83-9C77-41DEF293ABD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CFE-4B83-9C77-41DEF293ABD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CFE-4B83-9C77-41DEF293ABD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CFE-4B83-9C77-41DEF293ABD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CFE-4B83-9C77-41DEF293ABD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CFE-4B83-9C77-41DEF293ABD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CFE-4B83-9C77-41DEF293ABD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CFE-4B83-9C77-41DEF293ABD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CFE-4B83-9C77-41DEF293ABD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CFE-4B83-9C77-41DEF293ABDB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CFE-4B83-9C77-41DEF293ABDB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CFE-4B83-9C77-41DEF293ABDB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CFE-4B83-9C77-41DEF293ABDB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CFE-4B83-9C77-41DEF293ABDB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CFE-4B83-9C77-41DEF293ABDB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CFE-4B83-9C77-41DEF293ABDB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CFE-4B83-9C77-41DEF293ABDB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CFE-4B83-9C77-41DEF293ABDB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CFE-4B83-9C77-41DEF293ABDB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CFE-4B83-9C77-41DEF293ABDB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CFE-4B83-9C77-41DEF293ABDB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CFE-4B83-9C77-41DEF293ABDB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CFE-4B83-9C77-41DEF293ABDB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CFE-4B83-9C77-41DEF293ABDB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CFE-4B83-9C77-41DEF293ABDB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CFE-4B83-9C77-41DEF293ABDB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CFE-4B83-9C77-41DEF293ABDB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CFE-4B83-9C77-41DEF293ABDB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CFE-4B83-9C77-41DEF293ABDB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CFE-4B83-9C77-41DEF293ABDB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CFE-4B83-9C77-41DEF293ABDB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CFE-4B83-9C77-41DEF293ABDB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CFE-4B83-9C77-41DEF293ABDB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CFE-4B83-9C77-41DEF293ABDB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CFE-4B83-9C77-41DEF293ABDB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CFE-4B83-9C77-41DEF293ABDB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CFE-4B83-9C77-41DEF293ABDB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CFE-4B83-9C77-41DEF293ABDB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CFE-4B83-9C77-41DEF293ABDB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CFE-4B83-9C77-41DEF293ABDB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CFE-4B83-9C77-41DEF293ABDB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CFE-4B83-9C77-41DEF293ABDB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CFE-4B83-9C77-41DEF293ABDB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CFE-4B83-9C77-41DEF293ABDB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CFE-4B83-9C77-41DEF293ABDB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CFE-4B83-9C77-41DEF293ABDB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CFE-4B83-9C77-41DEF293ABDB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CFE-4B83-9C77-41DEF293ABDB}"/>
                  </c:ext>
                </c:extLst>
              </c15:ser>
            </c15:filteredBarSeries>
            <c15:filteredBa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CFE-4B83-9C77-41DEF293ABDB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9CFE-4B83-9C77-41DEF293ABDB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CFE-4B83-9C77-41DEF293ABDB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CFE-4B83-9C77-41DEF293ABDB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CFE-4B83-9C77-41DEF293ABDB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CFE-4B83-9C77-41DEF293ABDB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CFE-4B83-9C77-41DEF293ABDB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CFE-4B83-9C77-41DEF293ABDB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CFE-4B83-9C77-41DEF293ABDB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CFE-4B83-9C77-41DEF293ABDB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CFE-4B83-9C77-41DEF293ABDB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CFE-4B83-9C77-41DEF293ABDB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CFE-4B83-9C77-41DEF293ABDB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CFE-4B83-9C77-41DEF293ABDB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CFE-4B83-9C77-41DEF293ABDB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CFE-4B83-9C77-41DEF293ABDB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CFE-4B83-9C77-41DEF293ABDB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9CFE-4B83-9C77-41DEF293ABDB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9CFE-4B83-9C77-41DEF293ABDB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9CFE-4B83-9C77-41DEF293ABDB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9CFE-4B83-9C77-41DEF293ABDB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9CFE-4B83-9C77-41DEF293ABDB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9CFE-4B83-9C77-41DEF293ABDB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9CFE-4B83-9C77-41DEF293ABDB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9CFE-4B83-9C77-41DEF293ABDB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9CFE-4B83-9C77-41DEF293ABDB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9CFE-4B83-9C77-41DEF293ABDB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9CFE-4B83-9C77-41DEF293ABDB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9CFE-4B83-9C77-41DEF293ABDB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9CFE-4B83-9C77-41DEF293ABDB}"/>
                  </c:ext>
                </c:extLst>
              </c15:ser>
            </c15:filteredBarSeries>
            <c15:filteredBa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9CFE-4B83-9C77-41DEF293ABDB}"/>
                  </c:ext>
                </c:extLst>
              </c15:ser>
            </c15:filteredBarSeries>
            <c15:filteredBa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สหกรณ์การเกษตรโนนสูง!$B$98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9CFE-4B83-9C77-41DEF293ABDB}"/>
                  </c:ext>
                </c:extLst>
              </c15:ser>
            </c15:filteredBarSeries>
          </c:ext>
        </c:extLst>
      </c:barChart>
      <c:catAx>
        <c:axId val="56423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46031"/>
        <c:crosses val="autoZero"/>
        <c:auto val="1"/>
        <c:lblAlgn val="ctr"/>
        <c:lblOffset val="100"/>
        <c:noMultiLvlLbl val="0"/>
      </c:catAx>
      <c:valAx>
        <c:axId val="564246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PR(%)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ประจำปี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2025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th-TH"/>
              <a:t>สหกรณ์นิคมสันทราย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สหกรณ์นิคมสันทราย!$A$12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สหกรณ์นิคมสันทราย!$B$12</c:f>
              <c:numCache>
                <c:formatCode>0%</c:formatCode>
                <c:ptCount val="1"/>
                <c:pt idx="0">
                  <c:v>0.36130787315526142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1-4614-A780-0FEBDBD345F7}"/>
            </c:ext>
          </c:extLst>
        </c:ser>
        <c:ser>
          <c:idx val="31"/>
          <c:order val="31"/>
          <c:tx>
            <c:strRef>
              <c:f>สหกรณ์นิคมสันทราย!$A$43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สหกรณ์นิคมสันทราย!$B$43</c:f>
              <c:numCache>
                <c:formatCode>0%</c:formatCode>
                <c:ptCount val="1"/>
                <c:pt idx="0">
                  <c:v>0.39671983689630014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9E1-4614-A780-0FEBDBD345F7}"/>
            </c:ext>
          </c:extLst>
        </c:ser>
        <c:ser>
          <c:idx val="59"/>
          <c:order val="59"/>
          <c:tx>
            <c:strRef>
              <c:f>สหกรณ์นิคมสันทราย!$A$71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สหกรณ์นิคมสันทราย!$B$71</c:f>
              <c:numCache>
                <c:formatCode>0%</c:formatCode>
                <c:ptCount val="1"/>
                <c:pt idx="0">
                  <c:v>0.55440277087391621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9E1-4614-A780-0FEBDBD345F7}"/>
            </c:ext>
          </c:extLst>
        </c:ser>
        <c:ser>
          <c:idx val="90"/>
          <c:order val="90"/>
          <c:tx>
            <c:strRef>
              <c:f>สหกรณ์นิคมสันทราย!$A$102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สหกรณ์นิคมสันทราย!$B$102</c:f>
              <c:numCache>
                <c:formatCode>0%</c:formatCode>
                <c:ptCount val="1"/>
                <c:pt idx="0">
                  <c:v>0.68847875013338811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9E1-4614-A780-0FEBDBD345F7}"/>
            </c:ext>
          </c:extLst>
        </c:ser>
        <c:ser>
          <c:idx val="120"/>
          <c:order val="120"/>
          <c:tx>
            <c:strRef>
              <c:f>สหกรณ์นิคมสันทราย!$A$132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สหกรณ์นิคมสันทราย!$B$132</c:f>
              <c:numCache>
                <c:formatCode>0%</c:formatCode>
                <c:ptCount val="1"/>
                <c:pt idx="0">
                  <c:v>0.67514804778378823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D9E1-4614-A780-0FEBDBD345F7}"/>
            </c:ext>
          </c:extLst>
        </c:ser>
        <c:ser>
          <c:idx val="151"/>
          <c:order val="151"/>
          <c:tx>
            <c:strRef>
              <c:f>สหกรณ์นิคมสันทราย!$A$163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สหกรณ์นิคมสันทราย!$B$163</c:f>
              <c:numCache>
                <c:formatCode>0%</c:formatCode>
                <c:ptCount val="1"/>
                <c:pt idx="0">
                  <c:v>0.76182776463156066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D9E1-4614-A780-0FEBDBD345F7}"/>
            </c:ext>
          </c:extLst>
        </c:ser>
        <c:ser>
          <c:idx val="181"/>
          <c:order val="181"/>
          <c:tx>
            <c:strRef>
              <c:f>สหกรณ์นิคมสันทราย!$A$193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สหกรณ์นิคมสันทราย!$B$193</c:f>
              <c:numCache>
                <c:formatCode>0%</c:formatCode>
                <c:ptCount val="1"/>
                <c:pt idx="0">
                  <c:v>0.67070544354811312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D9E1-4614-A780-0FEBDBD345F7}"/>
            </c:ext>
          </c:extLst>
        </c:ser>
        <c:ser>
          <c:idx val="212"/>
          <c:order val="212"/>
          <c:tx>
            <c:strRef>
              <c:f>สหกรณ์นิคมสันทราย!$A$224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สหกรณ์นิคมสันทราย!$B$224</c:f>
              <c:numCache>
                <c:formatCode>0%</c:formatCode>
                <c:ptCount val="1"/>
                <c:pt idx="0">
                  <c:v>0.72310989513599211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D9E1-4614-A780-0FEBDBD3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934703"/>
        <c:axId val="4789375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สหกรณ์นิคมสันทราย!$A$13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สหกรณ์นิคมสันทราย!$B$13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9E1-4614-A780-0FEBDBD345F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E1-4614-A780-0FEBDBD345F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E1-4614-A780-0FEBDBD345F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E1-4614-A780-0FEBDBD345F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E1-4614-A780-0FEBDBD345F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E1-4614-A780-0FEBDBD345F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E1-4614-A780-0FEBDBD345F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E1-4614-A780-0FEBDBD345F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E1-4614-A780-0FEBDBD345F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E1-4614-A780-0FEBDBD345F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E1-4614-A780-0FEBDBD345F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E1-4614-A780-0FEBDBD345F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E1-4614-A780-0FEBDBD345F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E1-4614-A780-0FEBDBD345F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E1-4614-A780-0FEBDBD345F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9E1-4614-A780-0FEBDBD345F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E1-4614-A780-0FEBDBD345F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E1-4614-A780-0FEBDBD345F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E1-4614-A780-0FEBDBD345F7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9E1-4614-A780-0FEBDBD345F7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9E1-4614-A780-0FEBDBD345F7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9E1-4614-A780-0FEBDBD345F7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9E1-4614-A780-0FEBDBD345F7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9E1-4614-A780-0FEBDBD345F7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9E1-4614-A780-0FEBDBD345F7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9E1-4614-A780-0FEBDBD345F7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9E1-4614-A780-0FEBDBD345F7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9E1-4614-A780-0FEBDBD345F7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9E1-4614-A780-0FEBDBD345F7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9E1-4614-A780-0FEBDBD345F7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9E1-4614-A780-0FEBDBD345F7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9E1-4614-A780-0FEBDBD345F7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9E1-4614-A780-0FEBDBD345F7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9E1-4614-A780-0FEBDBD345F7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9E1-4614-A780-0FEBDBD345F7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9E1-4614-A780-0FEBDBD345F7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9E1-4614-A780-0FEBDBD345F7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9E1-4614-A780-0FEBDBD345F7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9E1-4614-A780-0FEBDBD345F7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9E1-4614-A780-0FEBDBD345F7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9E1-4614-A780-0FEBDBD345F7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9E1-4614-A780-0FEBDBD345F7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9E1-4614-A780-0FEBDBD345F7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9E1-4614-A780-0FEBDBD345F7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D9E1-4614-A780-0FEBDBD345F7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D9E1-4614-A780-0FEBDBD345F7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D9E1-4614-A780-0FEBDBD345F7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D9E1-4614-A780-0FEBDBD345F7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D9E1-4614-A780-0FEBDBD345F7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D9E1-4614-A780-0FEBDBD345F7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D9E1-4614-A780-0FEBDBD345F7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D9E1-4614-A780-0FEBDBD345F7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D9E1-4614-A780-0FEBDBD345F7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D9E1-4614-A780-0FEBDBD345F7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D9E1-4614-A780-0FEBDBD345F7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D9E1-4614-A780-0FEBDBD345F7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D9E1-4614-A780-0FEBDBD345F7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D9E1-4614-A780-0FEBDBD345F7}"/>
                  </c:ext>
                </c:extLst>
              </c15:ser>
            </c15:filteredBarSeries>
            <c15:filteredBa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D9E1-4614-A780-0FEBDBD345F7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D9E1-4614-A780-0FEBDBD345F7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D9E1-4614-A780-0FEBDBD345F7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D9E1-4614-A780-0FEBDBD345F7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D9E1-4614-A780-0FEBDBD345F7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D9E1-4614-A780-0FEBDBD345F7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D9E1-4614-A780-0FEBDBD345F7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D9E1-4614-A780-0FEBDBD345F7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D9E1-4614-A780-0FEBDBD345F7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D9E1-4614-A780-0FEBDBD345F7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D9E1-4614-A780-0FEBDBD345F7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D9E1-4614-A780-0FEBDBD345F7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D9E1-4614-A780-0FEBDBD345F7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D9E1-4614-A780-0FEBDBD345F7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D9E1-4614-A780-0FEBDBD345F7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D9E1-4614-A780-0FEBDBD345F7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D9E1-4614-A780-0FEBDBD345F7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D9E1-4614-A780-0FEBDBD345F7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D9E1-4614-A780-0FEBDBD345F7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D9E1-4614-A780-0FEBDBD345F7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D9E1-4614-A780-0FEBDBD345F7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D9E1-4614-A780-0FEBDBD345F7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D9E1-4614-A780-0FEBDBD345F7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D9E1-4614-A780-0FEBDBD345F7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D9E1-4614-A780-0FEBDBD345F7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D9E1-4614-A780-0FEBDBD345F7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D9E1-4614-A780-0FEBDBD345F7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D9E1-4614-A780-0FEBDBD345F7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D9E1-4614-A780-0FEBDBD345F7}"/>
                  </c:ext>
                </c:extLst>
              </c15:ser>
            </c15:filteredBarSeries>
            <c15:filteredBa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D9E1-4614-A780-0FEBDBD345F7}"/>
                  </c:ext>
                </c:extLst>
              </c15:ser>
            </c15:filteredBarSeries>
            <c15:filteredBa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D9E1-4614-A780-0FEBDBD345F7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D9E1-4614-A780-0FEBDBD345F7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D9E1-4614-A780-0FEBDBD345F7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D9E1-4614-A780-0FEBDBD345F7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D9E1-4614-A780-0FEBDBD345F7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D9E1-4614-A780-0FEBDBD345F7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D9E1-4614-A780-0FEBDBD345F7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D9E1-4614-A780-0FEBDBD345F7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D9E1-4614-A780-0FEBDBD345F7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D9E1-4614-A780-0FEBDBD345F7}"/>
                  </c:ext>
                </c:extLst>
              </c15:ser>
            </c15:filteredBarSeries>
            <c15:filteredB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D9E1-4614-A780-0FEBDBD345F7}"/>
                  </c:ext>
                </c:extLst>
              </c15:ser>
            </c15:filteredBarSeries>
            <c15:filteredB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D9E1-4614-A780-0FEBDBD345F7}"/>
                  </c:ext>
                </c:extLst>
              </c15:ser>
            </c15:filteredBarSeries>
            <c15:filteredB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D9E1-4614-A780-0FEBDBD345F7}"/>
                  </c:ext>
                </c:extLst>
              </c15:ser>
            </c15:filteredBarSeries>
            <c15:filteredB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D9E1-4614-A780-0FEBDBD345F7}"/>
                  </c:ext>
                </c:extLst>
              </c15:ser>
            </c15:filteredBarSeries>
            <c15:filteredBar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D9E1-4614-A780-0FEBDBD345F7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D9E1-4614-A780-0FEBDBD345F7}"/>
                  </c:ext>
                </c:extLst>
              </c15:ser>
            </c15:filteredBarSeries>
            <c15:filteredB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D9E1-4614-A780-0FEBDBD345F7}"/>
                  </c:ext>
                </c:extLst>
              </c15:ser>
            </c15:filteredBarSeries>
            <c15:filteredB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D9E1-4614-A780-0FEBDBD345F7}"/>
                  </c:ext>
                </c:extLst>
              </c15:ser>
            </c15:filteredBarSeries>
            <c15:filteredB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D9E1-4614-A780-0FEBDBD345F7}"/>
                  </c:ext>
                </c:extLst>
              </c15:ser>
            </c15:filteredBarSeries>
            <c15:filteredB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D9E1-4614-A780-0FEBDBD345F7}"/>
                  </c:ext>
                </c:extLst>
              </c15:ser>
            </c15:filteredBarSeries>
            <c15:filteredB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D9E1-4614-A780-0FEBDBD345F7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D9E1-4614-A780-0FEBDBD345F7}"/>
                  </c:ext>
                </c:extLst>
              </c15:ser>
            </c15:filteredBarSeries>
            <c15:filteredB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D9E1-4614-A780-0FEBDBD345F7}"/>
                  </c:ext>
                </c:extLst>
              </c15:ser>
            </c15:filteredBarSeries>
            <c15:filteredBar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D9E1-4614-A780-0FEBDBD345F7}"/>
                  </c:ext>
                </c:extLst>
              </c15:ser>
            </c15:filteredBarSeries>
            <c15:filteredBar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D9E1-4614-A780-0FEBDBD345F7}"/>
                  </c:ext>
                </c:extLst>
              </c15:ser>
            </c15:filteredBarSeries>
            <c15:filteredBar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D9E1-4614-A780-0FEBDBD345F7}"/>
                  </c:ext>
                </c:extLst>
              </c15:ser>
            </c15:filteredBarSeries>
            <c15:filteredBar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D9E1-4614-A780-0FEBDBD345F7}"/>
                  </c:ext>
                </c:extLst>
              </c15:ser>
            </c15:filteredBarSeries>
            <c15:filteredBar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D9E1-4614-A780-0FEBDBD345F7}"/>
                  </c:ext>
                </c:extLst>
              </c15:ser>
            </c15:filteredBarSeries>
            <c15:filteredB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D9E1-4614-A780-0FEBDBD345F7}"/>
                  </c:ext>
                </c:extLst>
              </c15:ser>
            </c15:filteredBarSeries>
            <c15:filteredBar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D9E1-4614-A780-0FEBDBD345F7}"/>
                  </c:ext>
                </c:extLst>
              </c15:ser>
            </c15:filteredBarSeries>
            <c15:filteredBar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D9E1-4614-A780-0FEBDBD345F7}"/>
                  </c:ext>
                </c:extLst>
              </c15:ser>
            </c15:filteredBarSeries>
            <c15:filteredBarSeries>
              <c15:ser>
                <c:idx val="124"/>
                <c:order val="1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D9E1-4614-A780-0FEBDBD345F7}"/>
                  </c:ext>
                </c:extLst>
              </c15:ser>
            </c15:filteredBarSeries>
            <c15:filteredBarSeries>
              <c15:ser>
                <c:idx val="125"/>
                <c:order val="1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D9E1-4614-A780-0FEBDBD345F7}"/>
                  </c:ext>
                </c:extLst>
              </c15:ser>
            </c15:filteredBarSeries>
            <c15:filteredBarSeries>
              <c15:ser>
                <c:idx val="126"/>
                <c:order val="1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D9E1-4614-A780-0FEBDBD345F7}"/>
                  </c:ext>
                </c:extLst>
              </c15:ser>
            </c15:filteredBarSeries>
            <c15:filteredBarSeries>
              <c15:ser>
                <c:idx val="127"/>
                <c:order val="1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D9E1-4614-A780-0FEBDBD345F7}"/>
                  </c:ext>
                </c:extLst>
              </c15:ser>
            </c15:filteredBarSeries>
            <c15:filteredBarSeries>
              <c15:ser>
                <c:idx val="128"/>
                <c:order val="1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D9E1-4614-A780-0FEBDBD345F7}"/>
                  </c:ext>
                </c:extLst>
              </c15:ser>
            </c15:filteredBarSeries>
            <c15:filteredBar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D9E1-4614-A780-0FEBDBD345F7}"/>
                  </c:ext>
                </c:extLst>
              </c15:ser>
            </c15:filteredBarSeries>
            <c15:filteredBar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D9E1-4614-A780-0FEBDBD345F7}"/>
                  </c:ext>
                </c:extLst>
              </c15:ser>
            </c15:filteredBarSeries>
            <c15:filteredBar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D9E1-4614-A780-0FEBDBD345F7}"/>
                  </c:ext>
                </c:extLst>
              </c15:ser>
            </c15:filteredBarSeries>
            <c15:filteredBar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D9E1-4614-A780-0FEBDBD345F7}"/>
                  </c:ext>
                </c:extLst>
              </c15:ser>
            </c15:filteredBarSeries>
            <c15:filteredBarSeries>
              <c15:ser>
                <c:idx val="133"/>
                <c:order val="1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D9E1-4614-A780-0FEBDBD345F7}"/>
                  </c:ext>
                </c:extLst>
              </c15:ser>
            </c15:filteredBarSeries>
            <c15:filteredBarSeries>
              <c15:ser>
                <c:idx val="134"/>
                <c:order val="1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D9E1-4614-A780-0FEBDBD345F7}"/>
                  </c:ext>
                </c:extLst>
              </c15:ser>
            </c15:filteredBarSeries>
            <c15:filteredBarSeries>
              <c15:ser>
                <c:idx val="135"/>
                <c:order val="1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D9E1-4614-A780-0FEBDBD345F7}"/>
                  </c:ext>
                </c:extLst>
              </c15:ser>
            </c15:filteredBarSeries>
            <c15:filteredBarSeries>
              <c15:ser>
                <c:idx val="136"/>
                <c:order val="1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D9E1-4614-A780-0FEBDBD345F7}"/>
                  </c:ext>
                </c:extLst>
              </c15:ser>
            </c15:filteredBarSeries>
            <c15:filteredBarSeries>
              <c15:ser>
                <c:idx val="137"/>
                <c:order val="1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D9E1-4614-A780-0FEBDBD345F7}"/>
                  </c:ext>
                </c:extLst>
              </c15:ser>
            </c15:filteredBarSeries>
            <c15:filteredBarSeries>
              <c15:ser>
                <c:idx val="138"/>
                <c:order val="1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D9E1-4614-A780-0FEBDBD345F7}"/>
                  </c:ext>
                </c:extLst>
              </c15:ser>
            </c15:filteredBarSeries>
            <c15:filteredBarSeries>
              <c15:ser>
                <c:idx val="139"/>
                <c:order val="1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D9E1-4614-A780-0FEBDBD345F7}"/>
                  </c:ext>
                </c:extLst>
              </c15:ser>
            </c15:filteredBarSeries>
            <c15:filteredBar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D9E1-4614-A780-0FEBDBD345F7}"/>
                  </c:ext>
                </c:extLst>
              </c15:ser>
            </c15:filteredBarSeries>
            <c15:filteredBar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D9E1-4614-A780-0FEBDBD345F7}"/>
                  </c:ext>
                </c:extLst>
              </c15:ser>
            </c15:filteredBarSeries>
            <c15:filteredBar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D9E1-4614-A780-0FEBDBD345F7}"/>
                  </c:ext>
                </c:extLst>
              </c15:ser>
            </c15:filteredBarSeries>
            <c15:filteredBar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D9E1-4614-A780-0FEBDBD345F7}"/>
                  </c:ext>
                </c:extLst>
              </c15:ser>
            </c15:filteredBarSeries>
            <c15:filteredBarSeries>
              <c15:ser>
                <c:idx val="144"/>
                <c:order val="1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D9E1-4614-A780-0FEBDBD345F7}"/>
                  </c:ext>
                </c:extLst>
              </c15:ser>
            </c15:filteredBarSeries>
            <c15:filteredBarSeries>
              <c15:ser>
                <c:idx val="145"/>
                <c:order val="1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D9E1-4614-A780-0FEBDBD345F7}"/>
                  </c:ext>
                </c:extLst>
              </c15:ser>
            </c15:filteredBarSeries>
            <c15:filteredBar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D9E1-4614-A780-0FEBDBD345F7}"/>
                  </c:ext>
                </c:extLst>
              </c15:ser>
            </c15:filteredBarSeries>
            <c15:filteredBar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D9E1-4614-A780-0FEBDBD345F7}"/>
                  </c:ext>
                </c:extLst>
              </c15:ser>
            </c15:filteredBarSeries>
            <c15:filteredBarSeries>
              <c15:ser>
                <c:idx val="148"/>
                <c:order val="1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D9E1-4614-A780-0FEBDBD345F7}"/>
                  </c:ext>
                </c:extLst>
              </c15:ser>
            </c15:filteredBarSeries>
            <c15:filteredBar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D9E1-4614-A780-0FEBDBD345F7}"/>
                  </c:ext>
                </c:extLst>
              </c15:ser>
            </c15:filteredBarSeries>
            <c15:filteredBar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D9E1-4614-A780-0FEBDBD345F7}"/>
                  </c:ext>
                </c:extLst>
              </c15:ser>
            </c15:filteredBarSeries>
            <c15:filteredBar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D9E1-4614-A780-0FEBDBD345F7}"/>
                  </c:ext>
                </c:extLst>
              </c15:ser>
            </c15:filteredBarSeries>
            <c15:filteredBarSeries>
              <c15:ser>
                <c:idx val="153"/>
                <c:order val="1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D9E1-4614-A780-0FEBDBD345F7}"/>
                  </c:ext>
                </c:extLst>
              </c15:ser>
            </c15:filteredBarSeries>
            <c15:filteredBarSeries>
              <c15:ser>
                <c:idx val="154"/>
                <c:order val="1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D9E1-4614-A780-0FEBDBD345F7}"/>
                  </c:ext>
                </c:extLst>
              </c15:ser>
            </c15:filteredBarSeries>
            <c15:filteredBarSeries>
              <c15:ser>
                <c:idx val="155"/>
                <c:order val="1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B-D9E1-4614-A780-0FEBDBD345F7}"/>
                  </c:ext>
                </c:extLst>
              </c15:ser>
            </c15:filteredBarSeries>
            <c15:filteredBarSeries>
              <c15:ser>
                <c:idx val="156"/>
                <c:order val="1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D9E1-4614-A780-0FEBDBD345F7}"/>
                  </c:ext>
                </c:extLst>
              </c15:ser>
            </c15:filteredBarSeries>
            <c15:filteredBarSeries>
              <c15:ser>
                <c:idx val="157"/>
                <c:order val="1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D9E1-4614-A780-0FEBDBD345F7}"/>
                  </c:ext>
                </c:extLst>
              </c15:ser>
            </c15:filteredBarSeries>
            <c15:filteredBarSeries>
              <c15:ser>
                <c:idx val="158"/>
                <c:order val="1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D9E1-4614-A780-0FEBDBD345F7}"/>
                  </c:ext>
                </c:extLst>
              </c15:ser>
            </c15:filteredBarSeries>
            <c15:filteredBarSeries>
              <c15:ser>
                <c:idx val="159"/>
                <c:order val="1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D9E1-4614-A780-0FEBDBD345F7}"/>
                  </c:ext>
                </c:extLst>
              </c15:ser>
            </c15:filteredBarSeries>
            <c15:filteredBarSeries>
              <c15:ser>
                <c:idx val="160"/>
                <c:order val="1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D9E1-4614-A780-0FEBDBD345F7}"/>
                  </c:ext>
                </c:extLst>
              </c15:ser>
            </c15:filteredBarSeries>
            <c15:filteredBarSeries>
              <c15:ser>
                <c:idx val="161"/>
                <c:order val="1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D9E1-4614-A780-0FEBDBD345F7}"/>
                  </c:ext>
                </c:extLst>
              </c15:ser>
            </c15:filteredBarSeries>
            <c15:filteredBarSeries>
              <c15:ser>
                <c:idx val="162"/>
                <c:order val="1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D9E1-4614-A780-0FEBDBD345F7}"/>
                  </c:ext>
                </c:extLst>
              </c15:ser>
            </c15:filteredBarSeries>
            <c15:filteredBarSeries>
              <c15:ser>
                <c:idx val="163"/>
                <c:order val="1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D9E1-4614-A780-0FEBDBD345F7}"/>
                  </c:ext>
                </c:extLst>
              </c15:ser>
            </c15:filteredBarSeries>
            <c15:filteredBarSeries>
              <c15:ser>
                <c:idx val="164"/>
                <c:order val="1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D9E1-4614-A780-0FEBDBD345F7}"/>
                  </c:ext>
                </c:extLst>
              </c15:ser>
            </c15:filteredBarSeries>
            <c15:filteredBarSeries>
              <c15:ser>
                <c:idx val="165"/>
                <c:order val="1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D9E1-4614-A780-0FEBDBD345F7}"/>
                  </c:ext>
                </c:extLst>
              </c15:ser>
            </c15:filteredBarSeries>
            <c15:filteredBarSeries>
              <c15:ser>
                <c:idx val="166"/>
                <c:order val="1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D9E1-4614-A780-0FEBDBD345F7}"/>
                  </c:ext>
                </c:extLst>
              </c15:ser>
            </c15:filteredBarSeries>
            <c15:filteredBarSeries>
              <c15:ser>
                <c:idx val="167"/>
                <c:order val="1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7-D9E1-4614-A780-0FEBDBD345F7}"/>
                  </c:ext>
                </c:extLst>
              </c15:ser>
            </c15:filteredBarSeries>
            <c15:filteredBarSeries>
              <c15:ser>
                <c:idx val="168"/>
                <c:order val="1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D9E1-4614-A780-0FEBDBD345F7}"/>
                  </c:ext>
                </c:extLst>
              </c15:ser>
            </c15:filteredBarSeries>
            <c15:filteredBarSeries>
              <c15:ser>
                <c:idx val="169"/>
                <c:order val="1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D9E1-4614-A780-0FEBDBD345F7}"/>
                  </c:ext>
                </c:extLst>
              </c15:ser>
            </c15:filteredBarSeries>
            <c15:filteredBarSeries>
              <c15:ser>
                <c:idx val="170"/>
                <c:order val="1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D9E1-4614-A780-0FEBDBD345F7}"/>
                  </c:ext>
                </c:extLst>
              </c15:ser>
            </c15:filteredBarSeries>
            <c15:filteredBarSeries>
              <c15:ser>
                <c:idx val="171"/>
                <c:order val="1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D9E1-4614-A780-0FEBDBD345F7}"/>
                  </c:ext>
                </c:extLst>
              </c15:ser>
            </c15:filteredBarSeries>
            <c15:filteredBarSeries>
              <c15:ser>
                <c:idx val="172"/>
                <c:order val="1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D9E1-4614-A780-0FEBDBD345F7}"/>
                  </c:ext>
                </c:extLst>
              </c15:ser>
            </c15:filteredBarSeries>
            <c15:filteredBarSeries>
              <c15:ser>
                <c:idx val="173"/>
                <c:order val="1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D9E1-4614-A780-0FEBDBD345F7}"/>
                  </c:ext>
                </c:extLst>
              </c15:ser>
            </c15:filteredBarSeries>
            <c15:filteredBarSeries>
              <c15:ser>
                <c:idx val="174"/>
                <c:order val="1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D9E1-4614-A780-0FEBDBD345F7}"/>
                  </c:ext>
                </c:extLst>
              </c15:ser>
            </c15:filteredBarSeries>
            <c15:filteredBarSeries>
              <c15:ser>
                <c:idx val="175"/>
                <c:order val="1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D9E1-4614-A780-0FEBDBD345F7}"/>
                  </c:ext>
                </c:extLst>
              </c15:ser>
            </c15:filteredBarSeries>
            <c15:filteredBarSeries>
              <c15:ser>
                <c:idx val="176"/>
                <c:order val="1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D9E1-4614-A780-0FEBDBD345F7}"/>
                  </c:ext>
                </c:extLst>
              </c15:ser>
            </c15:filteredBarSeries>
            <c15:filteredBarSeries>
              <c15:ser>
                <c:idx val="177"/>
                <c:order val="1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D9E1-4614-A780-0FEBDBD345F7}"/>
                  </c:ext>
                </c:extLst>
              </c15:ser>
            </c15:filteredBarSeries>
            <c15:filteredBarSeries>
              <c15:ser>
                <c:idx val="178"/>
                <c:order val="1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D9E1-4614-A780-0FEBDBD345F7}"/>
                  </c:ext>
                </c:extLst>
              </c15:ser>
            </c15:filteredBarSeries>
            <c15:filteredBarSeries>
              <c15:ser>
                <c:idx val="179"/>
                <c:order val="1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D9E1-4614-A780-0FEBDBD345F7}"/>
                  </c:ext>
                </c:extLst>
              </c15:ser>
            </c15:filteredBarSeries>
            <c15:filteredBarSeries>
              <c15:ser>
                <c:idx val="180"/>
                <c:order val="1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4-D9E1-4614-A780-0FEBDBD345F7}"/>
                  </c:ext>
                </c:extLst>
              </c15:ser>
            </c15:filteredBarSeries>
            <c15:filteredBarSeries>
              <c15:ser>
                <c:idx val="182"/>
                <c:order val="1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6-D9E1-4614-A780-0FEBDBD345F7}"/>
                  </c:ext>
                </c:extLst>
              </c15:ser>
            </c15:filteredBarSeries>
            <c15:filteredBarSeries>
              <c15:ser>
                <c:idx val="183"/>
                <c:order val="1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7-D9E1-4614-A780-0FEBDBD345F7}"/>
                  </c:ext>
                </c:extLst>
              </c15:ser>
            </c15:filteredBarSeries>
            <c15:filteredBarSeries>
              <c15:ser>
                <c:idx val="184"/>
                <c:order val="1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8-D9E1-4614-A780-0FEBDBD345F7}"/>
                  </c:ext>
                </c:extLst>
              </c15:ser>
            </c15:filteredBarSeries>
            <c15:filteredBarSeries>
              <c15:ser>
                <c:idx val="185"/>
                <c:order val="1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9-D9E1-4614-A780-0FEBDBD345F7}"/>
                  </c:ext>
                </c:extLst>
              </c15:ser>
            </c15:filteredBarSeries>
            <c15:filteredBarSeries>
              <c15:ser>
                <c:idx val="186"/>
                <c:order val="1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A-D9E1-4614-A780-0FEBDBD345F7}"/>
                  </c:ext>
                </c:extLst>
              </c15:ser>
            </c15:filteredBarSeries>
            <c15:filteredBarSeries>
              <c15:ser>
                <c:idx val="187"/>
                <c:order val="1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สหกรณ์นิคมสันทราย!$A$199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สหกรณ์นิคมสันทราย!$B$199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B-D9E1-4614-A780-0FEBDBD345F7}"/>
                  </c:ext>
                </c:extLst>
              </c15:ser>
            </c15:filteredBarSeries>
            <c15:filteredBarSeries>
              <c15:ser>
                <c:idx val="188"/>
                <c:order val="1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C-D9E1-4614-A780-0FEBDBD345F7}"/>
                  </c:ext>
                </c:extLst>
              </c15:ser>
            </c15:filteredBarSeries>
            <c15:filteredBarSeries>
              <c15:ser>
                <c:idx val="189"/>
                <c:order val="1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D-D9E1-4614-A780-0FEBDBD345F7}"/>
                  </c:ext>
                </c:extLst>
              </c15:ser>
            </c15:filteredBarSeries>
            <c15:filteredBarSeries>
              <c15:ser>
                <c:idx val="190"/>
                <c:order val="1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E-D9E1-4614-A780-0FEBDBD345F7}"/>
                  </c:ext>
                </c:extLst>
              </c15:ser>
            </c15:filteredBarSeries>
            <c15:filteredBarSeries>
              <c15:ser>
                <c:idx val="191"/>
                <c:order val="1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F-D9E1-4614-A780-0FEBDBD345F7}"/>
                  </c:ext>
                </c:extLst>
              </c15:ser>
            </c15:filteredBarSeries>
            <c15:filteredBarSeries>
              <c15:ser>
                <c:idx val="192"/>
                <c:order val="1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0-D9E1-4614-A780-0FEBDBD345F7}"/>
                  </c:ext>
                </c:extLst>
              </c15:ser>
            </c15:filteredBarSeries>
            <c15:filteredBarSeries>
              <c15:ser>
                <c:idx val="193"/>
                <c:order val="1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1-D9E1-4614-A780-0FEBDBD345F7}"/>
                  </c:ext>
                </c:extLst>
              </c15:ser>
            </c15:filteredBarSeries>
            <c15:filteredBarSeries>
              <c15:ser>
                <c:idx val="194"/>
                <c:order val="1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2-D9E1-4614-A780-0FEBDBD345F7}"/>
                  </c:ext>
                </c:extLst>
              </c15:ser>
            </c15:filteredBarSeries>
            <c15:filteredBarSeries>
              <c15:ser>
                <c:idx val="195"/>
                <c:order val="1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D9E1-4614-A780-0FEBDBD345F7}"/>
                  </c:ext>
                </c:extLst>
              </c15:ser>
            </c15:filteredBarSeries>
            <c15:filteredBarSeries>
              <c15:ser>
                <c:idx val="196"/>
                <c:order val="1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4-D9E1-4614-A780-0FEBDBD345F7}"/>
                  </c:ext>
                </c:extLst>
              </c15:ser>
            </c15:filteredBarSeries>
            <c15:filteredBarSeries>
              <c15:ser>
                <c:idx val="197"/>
                <c:order val="1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5-D9E1-4614-A780-0FEBDBD345F7}"/>
                  </c:ext>
                </c:extLst>
              </c15:ser>
            </c15:filteredBarSeries>
            <c15:filteredBarSeries>
              <c15:ser>
                <c:idx val="198"/>
                <c:order val="1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6-D9E1-4614-A780-0FEBDBD345F7}"/>
                  </c:ext>
                </c:extLst>
              </c15:ser>
            </c15:filteredBarSeries>
            <c15:filteredBarSeries>
              <c15:ser>
                <c:idx val="199"/>
                <c:order val="1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7-D9E1-4614-A780-0FEBDBD345F7}"/>
                  </c:ext>
                </c:extLst>
              </c15:ser>
            </c15:filteredBarSeries>
            <c15:filteredBarSeries>
              <c15:ser>
                <c:idx val="200"/>
                <c:order val="2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8-D9E1-4614-A780-0FEBDBD345F7}"/>
                  </c:ext>
                </c:extLst>
              </c15:ser>
            </c15:filteredBarSeries>
            <c15:filteredBarSeries>
              <c15:ser>
                <c:idx val="201"/>
                <c:order val="2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9-D9E1-4614-A780-0FEBDBD345F7}"/>
                  </c:ext>
                </c:extLst>
              </c15:ser>
            </c15:filteredBarSeries>
            <c15:filteredBarSeries>
              <c15:ser>
                <c:idx val="202"/>
                <c:order val="2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A-D9E1-4614-A780-0FEBDBD345F7}"/>
                  </c:ext>
                </c:extLst>
              </c15:ser>
            </c15:filteredBarSeries>
            <c15:filteredBarSeries>
              <c15:ser>
                <c:idx val="203"/>
                <c:order val="2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B-D9E1-4614-A780-0FEBDBD345F7}"/>
                  </c:ext>
                </c:extLst>
              </c15:ser>
            </c15:filteredBarSeries>
            <c15:filteredBarSeries>
              <c15:ser>
                <c:idx val="204"/>
                <c:order val="2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C-D9E1-4614-A780-0FEBDBD345F7}"/>
                  </c:ext>
                </c:extLst>
              </c15:ser>
            </c15:filteredBarSeries>
            <c15:filteredBarSeries>
              <c15:ser>
                <c:idx val="205"/>
                <c:order val="2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D-D9E1-4614-A780-0FEBDBD345F7}"/>
                  </c:ext>
                </c:extLst>
              </c15:ser>
            </c15:filteredBarSeries>
            <c15:filteredBarSeries>
              <c15:ser>
                <c:idx val="206"/>
                <c:order val="2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E-D9E1-4614-A780-0FEBDBD345F7}"/>
                  </c:ext>
                </c:extLst>
              </c15:ser>
            </c15:filteredBarSeries>
            <c15:filteredBarSeries>
              <c15:ser>
                <c:idx val="207"/>
                <c:order val="2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F-D9E1-4614-A780-0FEBDBD345F7}"/>
                  </c:ext>
                </c:extLst>
              </c15:ser>
            </c15:filteredBarSeries>
            <c15:filteredBarSeries>
              <c15:ser>
                <c:idx val="208"/>
                <c:order val="2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0-D9E1-4614-A780-0FEBDBD345F7}"/>
                  </c:ext>
                </c:extLst>
              </c15:ser>
            </c15:filteredBarSeries>
            <c15:filteredBarSeries>
              <c15:ser>
                <c:idx val="209"/>
                <c:order val="2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1-D9E1-4614-A780-0FEBDBD345F7}"/>
                  </c:ext>
                </c:extLst>
              </c15:ser>
            </c15:filteredBarSeries>
            <c15:filteredBarSeries>
              <c15:ser>
                <c:idx val="210"/>
                <c:order val="2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2-D9E1-4614-A780-0FEBDBD345F7}"/>
                  </c:ext>
                </c:extLst>
              </c15:ser>
            </c15:filteredBarSeries>
            <c15:filteredBarSeries>
              <c15:ser>
                <c:idx val="211"/>
                <c:order val="2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3-D9E1-4614-A780-0FEBDBD345F7}"/>
                  </c:ext>
                </c:extLst>
              </c15:ser>
            </c15:filteredBarSeries>
            <c15:filteredBarSeries>
              <c15:ser>
                <c:idx val="213"/>
                <c:order val="2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5-D9E1-4614-A780-0FEBDBD345F7}"/>
                  </c:ext>
                </c:extLst>
              </c15:ser>
            </c15:filteredBarSeries>
            <c15:filteredBarSeries>
              <c15:ser>
                <c:idx val="214"/>
                <c:order val="2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6-D9E1-4614-A780-0FEBDBD345F7}"/>
                  </c:ext>
                </c:extLst>
              </c15:ser>
            </c15:filteredBarSeries>
            <c15:filteredBarSeries>
              <c15:ser>
                <c:idx val="215"/>
                <c:order val="2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7-D9E1-4614-A780-0FEBDBD345F7}"/>
                  </c:ext>
                </c:extLst>
              </c15:ser>
            </c15:filteredBarSeries>
            <c15:filteredBarSeries>
              <c15:ser>
                <c:idx val="216"/>
                <c:order val="2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8-D9E1-4614-A780-0FEBDBD345F7}"/>
                  </c:ext>
                </c:extLst>
              </c15:ser>
            </c15:filteredBarSeries>
            <c15:filteredBarSeries>
              <c15:ser>
                <c:idx val="217"/>
                <c:order val="2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9-D9E1-4614-A780-0FEBDBD345F7}"/>
                  </c:ext>
                </c:extLst>
              </c15:ser>
            </c15:filteredBarSeries>
            <c15:filteredBarSeries>
              <c15:ser>
                <c:idx val="218"/>
                <c:order val="2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A-D9E1-4614-A780-0FEBDBD345F7}"/>
                  </c:ext>
                </c:extLst>
              </c15:ser>
            </c15:filteredBarSeries>
            <c15:filteredBarSeries>
              <c15:ser>
                <c:idx val="219"/>
                <c:order val="2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B-D9E1-4614-A780-0FEBDBD345F7}"/>
                  </c:ext>
                </c:extLst>
              </c15:ser>
            </c15:filteredBarSeries>
            <c15:filteredBarSeries>
              <c15:ser>
                <c:idx val="220"/>
                <c:order val="2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C-D9E1-4614-A780-0FEBDBD345F7}"/>
                  </c:ext>
                </c:extLst>
              </c15:ser>
            </c15:filteredBarSeries>
            <c15:filteredBarSeries>
              <c15:ser>
                <c:idx val="221"/>
                <c:order val="2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D-D9E1-4614-A780-0FEBDBD345F7}"/>
                  </c:ext>
                </c:extLst>
              </c15:ser>
            </c15:filteredBarSeries>
            <c15:filteredBarSeries>
              <c15:ser>
                <c:idx val="222"/>
                <c:order val="2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E-D9E1-4614-A780-0FEBDBD345F7}"/>
                  </c:ext>
                </c:extLst>
              </c15:ser>
            </c15:filteredBarSeries>
            <c15:filteredBarSeries>
              <c15:ser>
                <c:idx val="223"/>
                <c:order val="2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F-D9E1-4614-A780-0FEBDBD345F7}"/>
                  </c:ext>
                </c:extLst>
              </c15:ser>
            </c15:filteredBarSeries>
            <c15:filteredBarSeries>
              <c15:ser>
                <c:idx val="224"/>
                <c:order val="2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0-D9E1-4614-A780-0FEBDBD345F7}"/>
                  </c:ext>
                </c:extLst>
              </c15:ser>
            </c15:filteredBarSeries>
            <c15:filteredBarSeries>
              <c15:ser>
                <c:idx val="225"/>
                <c:order val="2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1-D9E1-4614-A780-0FEBDBD345F7}"/>
                  </c:ext>
                </c:extLst>
              </c15:ser>
            </c15:filteredBarSeries>
            <c15:filteredBarSeries>
              <c15:ser>
                <c:idx val="226"/>
                <c:order val="2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2-D9E1-4614-A780-0FEBDBD345F7}"/>
                  </c:ext>
                </c:extLst>
              </c15:ser>
            </c15:filteredBarSeries>
            <c15:filteredBarSeries>
              <c15:ser>
                <c:idx val="227"/>
                <c:order val="2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3-D9E1-4614-A780-0FEBDBD345F7}"/>
                  </c:ext>
                </c:extLst>
              </c15:ser>
            </c15:filteredBarSeries>
            <c15:filteredBarSeries>
              <c15:ser>
                <c:idx val="228"/>
                <c:order val="2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4-D9E1-4614-A780-0FEBDBD345F7}"/>
                  </c:ext>
                </c:extLst>
              </c15:ser>
            </c15:filteredBarSeries>
            <c15:filteredBarSeries>
              <c15:ser>
                <c:idx val="229"/>
                <c:order val="2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5-D9E1-4614-A780-0FEBDBD345F7}"/>
                  </c:ext>
                </c:extLst>
              </c15:ser>
            </c15:filteredBarSeries>
            <c15:filteredBarSeries>
              <c15:ser>
                <c:idx val="230"/>
                <c:order val="2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D9E1-4614-A780-0FEBDBD345F7}"/>
                  </c:ext>
                </c:extLst>
              </c15:ser>
            </c15:filteredBarSeries>
            <c15:filteredBarSeries>
              <c15:ser>
                <c:idx val="231"/>
                <c:order val="2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7-D9E1-4614-A780-0FEBDBD345F7}"/>
                  </c:ext>
                </c:extLst>
              </c15:ser>
            </c15:filteredBarSeries>
            <c15:filteredBarSeries>
              <c15:ser>
                <c:idx val="232"/>
                <c:order val="2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8-D9E1-4614-A780-0FEBDBD345F7}"/>
                  </c:ext>
                </c:extLst>
              </c15:ser>
            </c15:filteredBarSeries>
            <c15:filteredBarSeries>
              <c15:ser>
                <c:idx val="233"/>
                <c:order val="2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D9E1-4614-A780-0FEBDBD345F7}"/>
                  </c:ext>
                </c:extLst>
              </c15:ser>
            </c15:filteredBarSeries>
            <c15:filteredBarSeries>
              <c15:ser>
                <c:idx val="234"/>
                <c:order val="2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A-D9E1-4614-A780-0FEBDBD345F7}"/>
                  </c:ext>
                </c:extLst>
              </c15:ser>
            </c15:filteredBarSeries>
            <c15:filteredBarSeries>
              <c15:ser>
                <c:idx val="235"/>
                <c:order val="2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B-D9E1-4614-A780-0FEBDBD345F7}"/>
                  </c:ext>
                </c:extLst>
              </c15:ser>
            </c15:filteredBarSeries>
            <c15:filteredBarSeries>
              <c15:ser>
                <c:idx val="236"/>
                <c:order val="2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C-D9E1-4614-A780-0FEBDBD345F7}"/>
                  </c:ext>
                </c:extLst>
              </c15:ser>
            </c15:filteredBarSeries>
            <c15:filteredBarSeries>
              <c15:ser>
                <c:idx val="237"/>
                <c:order val="2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D-D9E1-4614-A780-0FEBDBD345F7}"/>
                  </c:ext>
                </c:extLst>
              </c15:ser>
            </c15:filteredBarSeries>
            <c15:filteredBarSeries>
              <c15:ser>
                <c:idx val="238"/>
                <c:order val="2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E-D9E1-4614-A780-0FEBDBD345F7}"/>
                  </c:ext>
                </c:extLst>
              </c15:ser>
            </c15:filteredBarSeries>
            <c15:filteredBarSeries>
              <c15:ser>
                <c:idx val="239"/>
                <c:order val="2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F-D9E1-4614-A780-0FEBDBD345F7}"/>
                  </c:ext>
                </c:extLst>
              </c15:ser>
            </c15:filteredBarSeries>
            <c15:filteredBarSeries>
              <c15:ser>
                <c:idx val="240"/>
                <c:order val="2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0-D9E1-4614-A780-0FEBDBD345F7}"/>
                  </c:ext>
                </c:extLst>
              </c15:ser>
            </c15:filteredBarSeries>
            <c15:filteredBarSeries>
              <c15:ser>
                <c:idx val="241"/>
                <c:order val="2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D9E1-4614-A780-0FEBDBD345F7}"/>
                  </c:ext>
                </c:extLst>
              </c15:ser>
            </c15:filteredBarSeries>
            <c15:filteredBarSeries>
              <c15:ser>
                <c:idx val="242"/>
                <c:order val="2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สหกรณ์นิคมสันทราย!$A$254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สหกรณ์นิคมสันทราย!$B$254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2-D9E1-4614-A780-0FEBDBD345F7}"/>
                  </c:ext>
                </c:extLst>
              </c15:ser>
            </c15:filteredBarSeries>
          </c:ext>
        </c:extLst>
      </c:barChart>
      <c:catAx>
        <c:axId val="4789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7583"/>
        <c:crosses val="autoZero"/>
        <c:auto val="1"/>
        <c:lblAlgn val="ctr"/>
        <c:lblOffset val="100"/>
        <c:noMultiLvlLbl val="0"/>
      </c:catAx>
      <c:valAx>
        <c:axId val="478937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'สหกรณ์หนองสูง(ปศุสัตว์)'!$J$4</c:f>
              <c:strCache>
                <c:ptCount val="1"/>
                <c:pt idx="0">
                  <c:v>PR(%)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'สหกรณ์หนองสูง(ปศุสัตว์)'!$J$120:$J$150</c:f>
              <c:numCache>
                <c:formatCode>0%</c:formatCode>
                <c:ptCount val="31"/>
                <c:pt idx="0">
                  <c:v>0.95139570081533642</c:v>
                </c:pt>
                <c:pt idx="1">
                  <c:v>0.97345896432429446</c:v>
                </c:pt>
                <c:pt idx="2">
                  <c:v>0.88522867939425032</c:v>
                </c:pt>
                <c:pt idx="3">
                  <c:v>1.2251828133679339</c:v>
                </c:pt>
                <c:pt idx="4">
                  <c:v>0.98829303674543589</c:v>
                </c:pt>
                <c:pt idx="5">
                  <c:v>0.9064722550948261</c:v>
                </c:pt>
                <c:pt idx="6">
                  <c:v>0.96782361064166578</c:v>
                </c:pt>
                <c:pt idx="7">
                  <c:v>1.1798381391903383</c:v>
                </c:pt>
                <c:pt idx="8">
                  <c:v>1.2560349517112137</c:v>
                </c:pt>
                <c:pt idx="9">
                  <c:v>0.944747121925124</c:v>
                </c:pt>
                <c:pt idx="10">
                  <c:v>0.79508578957798071</c:v>
                </c:pt>
                <c:pt idx="11">
                  <c:v>0.91170914942615777</c:v>
                </c:pt>
                <c:pt idx="12">
                  <c:v>0.99580684165560751</c:v>
                </c:pt>
                <c:pt idx="13">
                  <c:v>1.0450905711345959</c:v>
                </c:pt>
                <c:pt idx="14">
                  <c:v>0.91161807300300413</c:v>
                </c:pt>
                <c:pt idx="15">
                  <c:v>1.0368936930507726</c:v>
                </c:pt>
                <c:pt idx="16">
                  <c:v>0.63180853196937525</c:v>
                </c:pt>
                <c:pt idx="17">
                  <c:v>0.61919444736260243</c:v>
                </c:pt>
                <c:pt idx="18">
                  <c:v>1.069829204573691</c:v>
                </c:pt>
                <c:pt idx="19">
                  <c:v>0.97579279766760529</c:v>
                </c:pt>
                <c:pt idx="20">
                  <c:v>1.0786066948551185</c:v>
                </c:pt>
                <c:pt idx="21">
                  <c:v>0.77174745614487228</c:v>
                </c:pt>
                <c:pt idx="22">
                  <c:v>0.79168180826261514</c:v>
                </c:pt>
                <c:pt idx="23">
                  <c:v>1.0319414125417961</c:v>
                </c:pt>
                <c:pt idx="24">
                  <c:v>0.30289741430306494</c:v>
                </c:pt>
                <c:pt idx="25">
                  <c:v>0.56085999833272548</c:v>
                </c:pt>
                <c:pt idx="26">
                  <c:v>0.66659972561404812</c:v>
                </c:pt>
                <c:pt idx="27">
                  <c:v>0.7422956178075788</c:v>
                </c:pt>
                <c:pt idx="28">
                  <c:v>1.0266589799988872</c:v>
                </c:pt>
                <c:pt idx="29">
                  <c:v>7.5365740159598973E-2</c:v>
                </c:pt>
                <c:pt idx="30">
                  <c:v>0.82997944419870129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D-465F-BD14-1B5F5D6C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22239"/>
        <c:axId val="1479221087"/>
      </c:lineChart>
      <c:catAx>
        <c:axId val="185262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21087"/>
        <c:crosses val="autoZero"/>
        <c:auto val="1"/>
        <c:lblAlgn val="ctr"/>
        <c:lblOffset val="100"/>
        <c:noMultiLvlLbl val="0"/>
      </c:catAx>
      <c:valAx>
        <c:axId val="1479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2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20" baseline="0">
                <a:solidFill>
                  <a:sysClr val="windowText" lastClr="000000"/>
                </a:solidFill>
              </a:rPr>
              <a:t>PR(%) </a:t>
            </a:r>
            <a:r>
              <a:rPr lang="th-TH" sz="1400" b="0" i="0" u="none" strike="noStrike" kern="1200" cap="none" spc="20" baseline="0">
                <a:solidFill>
                  <a:sysClr val="windowText" lastClr="000000"/>
                </a:solidFill>
              </a:rPr>
              <a:t>ตลอดระยะการใช้งาน</a:t>
            </a:r>
            <a:endParaRPr lang="en-US" sz="1400" b="0" i="0" u="none" strike="noStrike" kern="1200" cap="none" spc="20" baseline="0">
              <a:solidFill>
                <a:sysClr val="windowText" lastClr="000000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th-TH">
                <a:solidFill>
                  <a:sysClr val="windowText" lastClr="000000"/>
                </a:solidFill>
              </a:rPr>
              <a:t>สหกรณ์หนองสูง(ปศุสัตว์)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'สหกรณ์หนองสูง(ปศุสัตว์)'!$A$28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'สหกรณ์หนองสูง(ปศุสัตว์)'!$B$28</c:f>
              <c:numCache>
                <c:formatCode>0%</c:formatCode>
                <c:ptCount val="1"/>
                <c:pt idx="0">
                  <c:v>0.73452205123310754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14A-9B0E-30EDA263B41D}"/>
            </c:ext>
          </c:extLst>
        </c:ser>
        <c:ser>
          <c:idx val="31"/>
          <c:order val="31"/>
          <c:tx>
            <c:strRef>
              <c:f>'สหกรณ์หนองสูง(ปศุสัตว์)'!$A$59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'สหกรณ์หนองสูง(ปศุสัตว์)'!$B$59</c:f>
              <c:numCache>
                <c:formatCode>0%</c:formatCode>
                <c:ptCount val="1"/>
                <c:pt idx="0">
                  <c:v>0.71019510926139284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7C8-414A-9B0E-30EDA263B41D}"/>
            </c:ext>
          </c:extLst>
        </c:ser>
        <c:ser>
          <c:idx val="61"/>
          <c:order val="61"/>
          <c:tx>
            <c:strRef>
              <c:f>'สหกรณ์หนองสูง(ปศุสัตว์)'!$A$89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'สหกรณ์หนองสูง(ปศุสัตว์)'!$B$89</c:f>
              <c:numCache>
                <c:formatCode>0%</c:formatCode>
                <c:ptCount val="1"/>
                <c:pt idx="0">
                  <c:v>0.67448374756982876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7C8-414A-9B0E-30EDA263B41D}"/>
            </c:ext>
          </c:extLst>
        </c:ser>
        <c:ser>
          <c:idx val="92"/>
          <c:order val="92"/>
          <c:tx>
            <c:strRef>
              <c:f>'สหกรณ์หนองสูง(ปศุสัตว์)'!$A$120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'สหกรณ์หนองสูง(ปศุสัตว์)'!$B$120</c:f>
              <c:numCache>
                <c:formatCode>0%</c:formatCode>
                <c:ptCount val="1"/>
                <c:pt idx="0">
                  <c:v>0.87580447305970377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7C8-414A-9B0E-30EDA263B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096527"/>
        <c:axId val="5710888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'สหกรณ์หนองสูง(ปศุสัตว์)'!$A$29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'สหกรณ์หนองสูง(ปศุสัตว์)'!$B$29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C8-414A-9B0E-30EDA263B41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C8-414A-9B0E-30EDA263B41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C8-414A-9B0E-30EDA263B41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C8-414A-9B0E-30EDA263B41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C8-414A-9B0E-30EDA263B41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C8-414A-9B0E-30EDA263B41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C8-414A-9B0E-30EDA263B41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7C8-414A-9B0E-30EDA263B41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7C8-414A-9B0E-30EDA263B41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7C8-414A-9B0E-30EDA263B41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7C8-414A-9B0E-30EDA263B41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7C8-414A-9B0E-30EDA263B41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7C8-414A-9B0E-30EDA263B41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7C8-414A-9B0E-30EDA263B41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7C8-414A-9B0E-30EDA263B41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7C8-414A-9B0E-30EDA263B41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7C8-414A-9B0E-30EDA263B41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7C8-414A-9B0E-30EDA263B41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7C8-414A-9B0E-30EDA263B41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7C8-414A-9B0E-30EDA263B41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7C8-414A-9B0E-30EDA263B41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7C8-414A-9B0E-30EDA263B41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7C8-414A-9B0E-30EDA263B41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7C8-414A-9B0E-30EDA263B41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7C8-414A-9B0E-30EDA263B41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7C8-414A-9B0E-30EDA263B41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7C8-414A-9B0E-30EDA263B41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7C8-414A-9B0E-30EDA263B41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7C8-414A-9B0E-30EDA263B41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7C8-414A-9B0E-30EDA263B41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7C8-414A-9B0E-30EDA263B41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7C8-414A-9B0E-30EDA263B41D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7C8-414A-9B0E-30EDA263B41D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7C8-414A-9B0E-30EDA263B41D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87C8-414A-9B0E-30EDA263B41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7C8-414A-9B0E-30EDA263B41D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7C8-414A-9B0E-30EDA263B41D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7C8-414A-9B0E-30EDA263B41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7C8-414A-9B0E-30EDA263B41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7C8-414A-9B0E-30EDA263B41D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87C8-414A-9B0E-30EDA263B41D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87C8-414A-9B0E-30EDA263B41D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7C8-414A-9B0E-30EDA263B41D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87C8-414A-9B0E-30EDA263B41D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87C8-414A-9B0E-30EDA263B41D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87C8-414A-9B0E-30EDA263B41D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87C8-414A-9B0E-30EDA263B41D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87C8-414A-9B0E-30EDA263B41D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87C8-414A-9B0E-30EDA263B41D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87C8-414A-9B0E-30EDA263B41D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87C8-414A-9B0E-30EDA263B41D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7C8-414A-9B0E-30EDA263B41D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87C8-414A-9B0E-30EDA263B41D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87C8-414A-9B0E-30EDA263B41D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87C8-414A-9B0E-30EDA263B41D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87C8-414A-9B0E-30EDA263B41D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'สหกรณ์หนองสูง(ปศุสัตว์)'!$B$86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7C8-414A-9B0E-30EDA263B41D}"/>
                  </c:ext>
                </c:extLst>
              </c15:ser>
            </c15:filteredBarSeries>
            <c15:filteredBa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87C8-414A-9B0E-30EDA263B41D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87C8-414A-9B0E-30EDA263B41D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87C8-414A-9B0E-30EDA263B41D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7C8-414A-9B0E-30EDA263B41D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87C8-414A-9B0E-30EDA263B41D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87C8-414A-9B0E-30EDA263B41D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87C8-414A-9B0E-30EDA263B41D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87C8-414A-9B0E-30EDA263B41D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87C8-414A-9B0E-30EDA263B41D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87C8-414A-9B0E-30EDA263B41D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87C8-414A-9B0E-30EDA263B41D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87C8-414A-9B0E-30EDA263B41D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87C8-414A-9B0E-30EDA263B41D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87C8-414A-9B0E-30EDA263B41D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87C8-414A-9B0E-30EDA263B41D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87C8-414A-9B0E-30EDA263B41D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87C8-414A-9B0E-30EDA263B41D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87C8-414A-9B0E-30EDA263B41D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87C8-414A-9B0E-30EDA263B41D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87C8-414A-9B0E-30EDA263B41D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87C8-414A-9B0E-30EDA263B41D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87C8-414A-9B0E-30EDA263B41D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87C8-414A-9B0E-30EDA263B41D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87C8-414A-9B0E-30EDA263B41D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87C8-414A-9B0E-30EDA263B41D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87C8-414A-9B0E-30EDA263B41D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87C8-414A-9B0E-30EDA263B41D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87C8-414A-9B0E-30EDA263B41D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87C8-414A-9B0E-30EDA263B41D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87C8-414A-9B0E-30EDA263B41D}"/>
                  </c:ext>
                </c:extLst>
              </c15:ser>
            </c15:filteredBarSeries>
            <c15:filteredBa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87C8-414A-9B0E-30EDA263B41D}"/>
                  </c:ext>
                </c:extLst>
              </c15:ser>
            </c15:filteredBarSeries>
            <c15:filteredBa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87C8-414A-9B0E-30EDA263B41D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87C8-414A-9B0E-30EDA263B41D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87C8-414A-9B0E-30EDA263B41D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87C8-414A-9B0E-30EDA263B41D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87C8-414A-9B0E-30EDA263B41D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87C8-414A-9B0E-30EDA263B41D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87C8-414A-9B0E-30EDA263B41D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87C8-414A-9B0E-30EDA263B41D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87C8-414A-9B0E-30EDA263B41D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87C8-414A-9B0E-30EDA263B41D}"/>
                  </c:ext>
                </c:extLst>
              </c15:ser>
            </c15:filteredBarSeries>
            <c15:filteredB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87C8-414A-9B0E-30EDA263B41D}"/>
                  </c:ext>
                </c:extLst>
              </c15:ser>
            </c15:filteredBarSeries>
            <c15:filteredB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87C8-414A-9B0E-30EDA263B41D}"/>
                  </c:ext>
                </c:extLst>
              </c15:ser>
            </c15:filteredBarSeries>
            <c15:filteredB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87C8-414A-9B0E-30EDA263B41D}"/>
                  </c:ext>
                </c:extLst>
              </c15:ser>
            </c15:filteredBarSeries>
            <c15:filteredB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87C8-414A-9B0E-30EDA263B41D}"/>
                  </c:ext>
                </c:extLst>
              </c15:ser>
            </c15:filteredBarSeries>
            <c15:filteredBar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87C8-414A-9B0E-30EDA263B41D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87C8-414A-9B0E-30EDA263B41D}"/>
                  </c:ext>
                </c:extLst>
              </c15:ser>
            </c15:filteredBarSeries>
            <c15:filteredB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87C8-414A-9B0E-30EDA263B41D}"/>
                  </c:ext>
                </c:extLst>
              </c15:ser>
            </c15:filteredBarSeries>
            <c15:filteredB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87C8-414A-9B0E-30EDA263B41D}"/>
                  </c:ext>
                </c:extLst>
              </c15:ser>
            </c15:filteredBarSeries>
            <c15:filteredB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87C8-414A-9B0E-30EDA263B41D}"/>
                  </c:ext>
                </c:extLst>
              </c15:ser>
            </c15:filteredBarSeries>
            <c15:filteredB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87C8-414A-9B0E-30EDA263B41D}"/>
                  </c:ext>
                </c:extLst>
              </c15:ser>
            </c15:filteredBarSeries>
            <c15:filteredB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87C8-414A-9B0E-30EDA263B41D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87C8-414A-9B0E-30EDA263B41D}"/>
                  </c:ext>
                </c:extLst>
              </c15:ser>
            </c15:filteredBarSeries>
            <c15:filteredB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87C8-414A-9B0E-30EDA263B41D}"/>
                  </c:ext>
                </c:extLst>
              </c15:ser>
            </c15:filteredBarSeries>
            <c15:filteredBar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87C8-414A-9B0E-30EDA263B41D}"/>
                  </c:ext>
                </c:extLst>
              </c15:ser>
            </c15:filteredBarSeries>
            <c15:filteredBar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87C8-414A-9B0E-30EDA263B41D}"/>
                  </c:ext>
                </c:extLst>
              </c15:ser>
            </c15:filteredBarSeries>
            <c15:filteredBar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87C8-414A-9B0E-30EDA263B41D}"/>
                  </c:ext>
                </c:extLst>
              </c15:ser>
            </c15:filteredBarSeries>
            <c15:filteredBar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87C8-414A-9B0E-30EDA263B41D}"/>
                  </c:ext>
                </c:extLst>
              </c15:ser>
            </c15:filteredBarSeries>
            <c15:filteredBar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87C8-414A-9B0E-30EDA263B41D}"/>
                  </c:ext>
                </c:extLst>
              </c15:ser>
            </c15:filteredBarSeries>
            <c15:filteredBarSeries>
              <c15:ser>
                <c:idx val="120"/>
                <c:order val="1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87C8-414A-9B0E-30EDA263B41D}"/>
                  </c:ext>
                </c:extLst>
              </c15:ser>
            </c15:filteredBarSeries>
            <c15:filteredB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87C8-414A-9B0E-30EDA263B41D}"/>
                  </c:ext>
                </c:extLst>
              </c15:ser>
            </c15:filteredBarSeries>
            <c15:filteredBar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'สหกรณ์หนองสูง(ปศุสัตว์)'!$A$150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'สหกรณ์หนองสูง(ปศุสัตว์)'!$B$150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87C8-414A-9B0E-30EDA263B41D}"/>
                  </c:ext>
                </c:extLst>
              </c15:ser>
            </c15:filteredBarSeries>
          </c:ext>
        </c:extLst>
      </c:barChart>
      <c:catAx>
        <c:axId val="57109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8847"/>
        <c:crosses val="autoZero"/>
        <c:auto val="1"/>
        <c:lblAlgn val="ctr"/>
        <c:lblOffset val="100"/>
        <c:noMultiLvlLbl val="0"/>
      </c:catAx>
      <c:valAx>
        <c:axId val="5710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9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'สหกรณ์หนองสูง(สำนักงานใหญ่) '!$J$3</c:f>
              <c:strCache>
                <c:ptCount val="1"/>
                <c:pt idx="0">
                  <c:v>PR(%)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'สหกรณ์หนองสูง(สำนักงานใหญ่) '!$J$147:$J$177</c:f>
              <c:numCache>
                <c:formatCode>0%</c:formatCode>
                <c:ptCount val="31"/>
                <c:pt idx="0">
                  <c:v>0.73798087226067732</c:v>
                </c:pt>
                <c:pt idx="1">
                  <c:v>3.3948736730502131E-2</c:v>
                </c:pt>
                <c:pt idx="2">
                  <c:v>0.26045327121284706</c:v>
                </c:pt>
                <c:pt idx="3">
                  <c:v>0.74839900310919116</c:v>
                </c:pt>
                <c:pt idx="4">
                  <c:v>0.72612575784685118</c:v>
                </c:pt>
                <c:pt idx="5">
                  <c:v>0.62356105587268873</c:v>
                </c:pt>
                <c:pt idx="6">
                  <c:v>0.86183089329602769</c:v>
                </c:pt>
                <c:pt idx="7">
                  <c:v>0.86757882755727667</c:v>
                </c:pt>
                <c:pt idx="8">
                  <c:v>0.2653030907457759</c:v>
                </c:pt>
                <c:pt idx="9">
                  <c:v>0.27545178717579377</c:v>
                </c:pt>
                <c:pt idx="10">
                  <c:v>2.7931368050757046E-2</c:v>
                </c:pt>
                <c:pt idx="11">
                  <c:v>0.31631600731436116</c:v>
                </c:pt>
                <c:pt idx="12">
                  <c:v>0.87009354879657319</c:v>
                </c:pt>
                <c:pt idx="13">
                  <c:v>0.72621556931968323</c:v>
                </c:pt>
                <c:pt idx="14">
                  <c:v>0.62401011323684874</c:v>
                </c:pt>
                <c:pt idx="15">
                  <c:v>0.15806819218434859</c:v>
                </c:pt>
                <c:pt idx="16">
                  <c:v>0.28533104918731556</c:v>
                </c:pt>
                <c:pt idx="17">
                  <c:v>0.56186057403709355</c:v>
                </c:pt>
                <c:pt idx="18">
                  <c:v>0.62194444936171234</c:v>
                </c:pt>
                <c:pt idx="19">
                  <c:v>0.66433546453842396</c:v>
                </c:pt>
                <c:pt idx="20">
                  <c:v>0.95047481698122771</c:v>
                </c:pt>
                <c:pt idx="21">
                  <c:v>0.49001139577148051</c:v>
                </c:pt>
                <c:pt idx="22">
                  <c:v>5.3886883699209735E-2</c:v>
                </c:pt>
                <c:pt idx="23">
                  <c:v>0.32439903986924262</c:v>
                </c:pt>
                <c:pt idx="24">
                  <c:v>0.27814613136075422</c:v>
                </c:pt>
                <c:pt idx="25">
                  <c:v>0.46450493748718791</c:v>
                </c:pt>
                <c:pt idx="26">
                  <c:v>0.58054136038615289</c:v>
                </c:pt>
                <c:pt idx="27">
                  <c:v>0.53877902551926538</c:v>
                </c:pt>
                <c:pt idx="28">
                  <c:v>0.70142760281804672</c:v>
                </c:pt>
                <c:pt idx="29">
                  <c:v>6.5203129276043784E-2</c:v>
                </c:pt>
                <c:pt idx="30">
                  <c:v>0.47752760104783026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B-4899-B701-F00B0F87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17119"/>
        <c:axId val="1840513759"/>
      </c:lineChart>
      <c:catAx>
        <c:axId val="18405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59"/>
        <c:crosses val="autoZero"/>
        <c:auto val="1"/>
        <c:lblAlgn val="ctr"/>
        <c:lblOffset val="100"/>
        <c:noMultiLvlLbl val="0"/>
      </c:catAx>
      <c:valAx>
        <c:axId val="18405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20" baseline="0">
                <a:solidFill>
                  <a:sysClr val="windowText" lastClr="000000"/>
                </a:solidFill>
              </a:rPr>
              <a:t>PR(%) </a:t>
            </a:r>
            <a:r>
              <a:rPr lang="th-TH" sz="1400" b="0" i="0" u="none" strike="noStrike" kern="1200" cap="none" spc="20" baseline="0">
                <a:solidFill>
                  <a:sysClr val="windowText" lastClr="000000"/>
                </a:solidFill>
              </a:rPr>
              <a:t>ตลอดระยะการใช้งาน</a:t>
            </a:r>
            <a:endParaRPr lang="en-US">
              <a:solidFill>
                <a:sysClr val="windowText" lastClr="000000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th-TH">
                <a:solidFill>
                  <a:sysClr val="windowText" lastClr="000000"/>
                </a:solidFill>
              </a:rPr>
              <a:t>สหกรณ์หนองสูง(สำนักงานใหญ่)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'สหกรณ์หนองสูง(สำนักงานใหญ่) '!$A$25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'สหกรณ์หนองสูง(สำนักงานใหญ่) '!$B$25</c:f>
              <c:numCache>
                <c:formatCode>0%</c:formatCode>
                <c:ptCount val="1"/>
                <c:pt idx="0">
                  <c:v>0.44818412483852582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105-9750-DB12734A9CF1}"/>
            </c:ext>
          </c:extLst>
        </c:ser>
        <c:ser>
          <c:idx val="30"/>
          <c:order val="30"/>
          <c:tx>
            <c:strRef>
              <c:f>'สหกรณ์หนองสูง(สำนักงานใหญ่) '!$A$55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'สหกรณ์หนองสูง(สำนักงานใหญ่) '!$B$55</c:f>
              <c:numCache>
                <c:formatCode>0%</c:formatCode>
                <c:ptCount val="1"/>
                <c:pt idx="0">
                  <c:v>0.42253526756863202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069-4105-9750-DB12734A9CF1}"/>
            </c:ext>
          </c:extLst>
        </c:ser>
        <c:ser>
          <c:idx val="61"/>
          <c:order val="61"/>
          <c:tx>
            <c:strRef>
              <c:f>'สหกรณ์หนองสูง(สำนักงานใหญ่) '!$A$86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'สหกรณ์หนองสูง(สำนักงานใหญ่) '!$B$86</c:f>
              <c:numCache>
                <c:formatCode>0%</c:formatCode>
                <c:ptCount val="1"/>
                <c:pt idx="0">
                  <c:v>0.4277486560847224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069-4105-9750-DB12734A9CF1}"/>
            </c:ext>
          </c:extLst>
        </c:ser>
        <c:ser>
          <c:idx val="91"/>
          <c:order val="91"/>
          <c:tx>
            <c:strRef>
              <c:f>'สหกรณ์หนองสูง(สำนักงานใหญ่) '!$A$116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'สหกรณ์หนองสูง(สำนักงานใหญ่) '!$B$116</c:f>
              <c:numCache>
                <c:formatCode>0%</c:formatCode>
                <c:ptCount val="1"/>
                <c:pt idx="0">
                  <c:v>0.41547942448274477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069-4105-9750-DB12734A9CF1}"/>
            </c:ext>
          </c:extLst>
        </c:ser>
        <c:ser>
          <c:idx val="122"/>
          <c:order val="122"/>
          <c:tx>
            <c:strRef>
              <c:f>'สหกรณ์หนองสูง(สำนักงานใหญ่) '!$A$147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'สหกรณ์หนองสูง(สำนักงานใหญ่) '!$B$147</c:f>
              <c:numCache>
                <c:formatCode>0%</c:formatCode>
                <c:ptCount val="1"/>
                <c:pt idx="0">
                  <c:v>0.48973037277584486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B069-4105-9750-DB12734A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51055"/>
        <c:axId val="1355457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'สหกรณ์หนองสูง(สำนักงานใหญ่) '!$A$26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'สหกรณ์หนองสูง(สำนักงานใหญ่) '!$B$26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69-4105-9750-DB12734A9CF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69-4105-9750-DB12734A9CF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69-4105-9750-DB12734A9CF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69-4105-9750-DB12734A9CF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69-4105-9750-DB12734A9CF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69-4105-9750-DB12734A9CF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69-4105-9750-DB12734A9CF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69-4105-9750-DB12734A9CF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69-4105-9750-DB12734A9CF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69-4105-9750-DB12734A9CF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69-4105-9750-DB12734A9CF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069-4105-9750-DB12734A9CF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069-4105-9750-DB12734A9CF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069-4105-9750-DB12734A9CF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069-4105-9750-DB12734A9CF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069-4105-9750-DB12734A9CF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069-4105-9750-DB12734A9CF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069-4105-9750-DB12734A9CF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069-4105-9750-DB12734A9CF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069-4105-9750-DB12734A9CF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069-4105-9750-DB12734A9CF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069-4105-9750-DB12734A9CF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069-4105-9750-DB12734A9CF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069-4105-9750-DB12734A9CF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069-4105-9750-DB12734A9CF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069-4105-9750-DB12734A9CF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069-4105-9750-DB12734A9CF1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069-4105-9750-DB12734A9CF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069-4105-9750-DB12734A9CF1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069-4105-9750-DB12734A9CF1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069-4105-9750-DB12734A9CF1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069-4105-9750-DB12734A9CF1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069-4105-9750-DB12734A9CF1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069-4105-9750-DB12734A9CF1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069-4105-9750-DB12734A9CF1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069-4105-9750-DB12734A9CF1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069-4105-9750-DB12734A9CF1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069-4105-9750-DB12734A9CF1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069-4105-9750-DB12734A9CF1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069-4105-9750-DB12734A9CF1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069-4105-9750-DB12734A9CF1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069-4105-9750-DB12734A9CF1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069-4105-9750-DB12734A9CF1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069-4105-9750-DB12734A9CF1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069-4105-9750-DB12734A9CF1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069-4105-9750-DB12734A9CF1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069-4105-9750-DB12734A9CF1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069-4105-9750-DB12734A9CF1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069-4105-9750-DB12734A9CF1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069-4105-9750-DB12734A9CF1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069-4105-9750-DB12734A9CF1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069-4105-9750-DB12734A9CF1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'!$B$79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B069-4105-9750-DB12734A9CF1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'!$B$80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B069-4105-9750-DB12734A9CF1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'!$B$81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B069-4105-9750-DB12734A9CF1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'!$B$82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B069-4105-9750-DB12734A9CF1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'!$B$83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B069-4105-9750-DB12734A9CF1}"/>
                  </c:ext>
                </c:extLst>
              </c15:ser>
            </c15:filteredBarSeries>
            <c15:filteredBa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'!$B$84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B069-4105-9750-DB12734A9CF1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'!$B$85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B069-4105-9750-DB12734A9CF1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'!$B$87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B069-4105-9750-DB12734A9CF1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'!$B$88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B069-4105-9750-DB12734A9CF1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'!$B$89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B069-4105-9750-DB12734A9CF1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B069-4105-9750-DB12734A9CF1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B069-4105-9750-DB12734A9CF1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B069-4105-9750-DB12734A9CF1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B069-4105-9750-DB12734A9CF1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B069-4105-9750-DB12734A9CF1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B069-4105-9750-DB12734A9CF1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B069-4105-9750-DB12734A9CF1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B069-4105-9750-DB12734A9CF1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B069-4105-9750-DB12734A9CF1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'!$B$99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B069-4105-9750-DB12734A9CF1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B069-4105-9750-DB12734A9CF1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B069-4105-9750-DB12734A9CF1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B069-4105-9750-DB12734A9CF1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B069-4105-9750-DB12734A9CF1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B069-4105-9750-DB12734A9CF1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B069-4105-9750-DB12734A9CF1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B069-4105-9750-DB12734A9CF1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B069-4105-9750-DB12734A9CF1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B069-4105-9750-DB12734A9CF1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'!$B$109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B069-4105-9750-DB12734A9CF1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'!$B$110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B069-4105-9750-DB12734A9CF1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'!$B$111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B069-4105-9750-DB12734A9CF1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'!$B$112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B069-4105-9750-DB12734A9CF1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'!$B$113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B069-4105-9750-DB12734A9CF1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'!$B$114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B069-4105-9750-DB12734A9CF1}"/>
                  </c:ext>
                </c:extLst>
              </c15:ser>
            </c15:filteredBarSeries>
            <c15:filteredBa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'!$B$115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B069-4105-9750-DB12734A9CF1}"/>
                  </c:ext>
                </c:extLst>
              </c15:ser>
            </c15:filteredBarSeries>
            <c15:filteredBa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'!$B$117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B069-4105-9750-DB12734A9CF1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'!$B$118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B069-4105-9750-DB12734A9CF1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'!$B$119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B069-4105-9750-DB12734A9CF1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B069-4105-9750-DB12734A9CF1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B069-4105-9750-DB12734A9CF1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B069-4105-9750-DB12734A9CF1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B069-4105-9750-DB12734A9CF1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B069-4105-9750-DB12734A9CF1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B069-4105-9750-DB12734A9CF1}"/>
                  </c:ext>
                </c:extLst>
              </c15:ser>
            </c15:filteredBarSeries>
            <c15:filteredBar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B069-4105-9750-DB12734A9CF1}"/>
                  </c:ext>
                </c:extLst>
              </c15:ser>
            </c15:filteredBarSeries>
            <c15:filteredBar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B069-4105-9750-DB12734A9CF1}"/>
                  </c:ext>
                </c:extLst>
              </c15:ser>
            </c15:filteredBarSeries>
            <c15:filteredBar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B069-4105-9750-DB12734A9CF1}"/>
                  </c:ext>
                </c:extLst>
              </c15:ser>
            </c15:filteredBarSeries>
            <c15:filteredBar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'!$B$129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B069-4105-9750-DB12734A9CF1}"/>
                  </c:ext>
                </c:extLst>
              </c15:ser>
            </c15:filteredBarSeries>
            <c15:filteredBar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B069-4105-9750-DB12734A9CF1}"/>
                  </c:ext>
                </c:extLst>
              </c15:ser>
            </c15:filteredBarSeries>
            <c15:filteredBar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B069-4105-9750-DB12734A9CF1}"/>
                  </c:ext>
                </c:extLst>
              </c15:ser>
            </c15:filteredBarSeries>
            <c15:filteredBar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B069-4105-9750-DB12734A9CF1}"/>
                  </c:ext>
                </c:extLst>
              </c15:ser>
            </c15:filteredBarSeries>
            <c15:filteredBar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B069-4105-9750-DB12734A9CF1}"/>
                  </c:ext>
                </c:extLst>
              </c15:ser>
            </c15:filteredBarSeries>
            <c15:filteredBar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B069-4105-9750-DB12734A9CF1}"/>
                  </c:ext>
                </c:extLst>
              </c15:ser>
            </c15:filteredBarSeries>
            <c15:filteredBar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B069-4105-9750-DB12734A9CF1}"/>
                  </c:ext>
                </c:extLst>
              </c15:ser>
            </c15:filteredBarSeries>
            <c15:filteredBar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B069-4105-9750-DB12734A9CF1}"/>
                  </c:ext>
                </c:extLst>
              </c15:ser>
            </c15:filteredBarSeries>
            <c15:filteredBar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B069-4105-9750-DB12734A9CF1}"/>
                  </c:ext>
                </c:extLst>
              </c15:ser>
            </c15:filteredBarSeries>
            <c15:filteredBar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B069-4105-9750-DB12734A9CF1}"/>
                  </c:ext>
                </c:extLst>
              </c15:ser>
            </c15:filteredBarSeries>
            <c15:filteredBar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'!$B$139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B069-4105-9750-DB12734A9CF1}"/>
                  </c:ext>
                </c:extLst>
              </c15:ser>
            </c15:filteredBarSeries>
            <c15:filteredBar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'!$B$140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B069-4105-9750-DB12734A9CF1}"/>
                  </c:ext>
                </c:extLst>
              </c15:ser>
            </c15:filteredBarSeries>
            <c15:filteredBar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'!$B$141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B069-4105-9750-DB12734A9CF1}"/>
                  </c:ext>
                </c:extLst>
              </c15:ser>
            </c15:filteredBarSeries>
            <c15:filteredBar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'!$B$142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B069-4105-9750-DB12734A9CF1}"/>
                  </c:ext>
                </c:extLst>
              </c15:ser>
            </c15:filteredBarSeries>
            <c15:filteredBar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'!$B$143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B069-4105-9750-DB12734A9CF1}"/>
                  </c:ext>
                </c:extLst>
              </c15:ser>
            </c15:filteredBarSeries>
            <c15:filteredBar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'!$B$144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B069-4105-9750-DB12734A9CF1}"/>
                  </c:ext>
                </c:extLst>
              </c15:ser>
            </c15:filteredBarSeries>
            <c15:filteredBarSeries>
              <c15:ser>
                <c:idx val="120"/>
                <c:order val="1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'!$B$145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B069-4105-9750-DB12734A9CF1}"/>
                  </c:ext>
                </c:extLst>
              </c15:ser>
            </c15:filteredBarSeries>
            <c15:filteredBar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'!$B$146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B069-4105-9750-DB12734A9CF1}"/>
                  </c:ext>
                </c:extLst>
              </c15:ser>
            </c15:filteredBarSeries>
            <c15:filteredBar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'!$B$148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B069-4105-9750-DB12734A9CF1}"/>
                  </c:ext>
                </c:extLst>
              </c15:ser>
            </c15:filteredBarSeries>
            <c15:filteredBarSeries>
              <c15:ser>
                <c:idx val="124"/>
                <c:order val="1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'!$B$149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B069-4105-9750-DB12734A9CF1}"/>
                  </c:ext>
                </c:extLst>
              </c15:ser>
            </c15:filteredBarSeries>
            <c15:filteredBarSeries>
              <c15:ser>
                <c:idx val="125"/>
                <c:order val="1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B069-4105-9750-DB12734A9CF1}"/>
                  </c:ext>
                </c:extLst>
              </c15:ser>
            </c15:filteredBarSeries>
            <c15:filteredBarSeries>
              <c15:ser>
                <c:idx val="126"/>
                <c:order val="1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B069-4105-9750-DB12734A9CF1}"/>
                  </c:ext>
                </c:extLst>
              </c15:ser>
            </c15:filteredBarSeries>
            <c15:filteredBarSeries>
              <c15:ser>
                <c:idx val="127"/>
                <c:order val="1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B069-4105-9750-DB12734A9CF1}"/>
                  </c:ext>
                </c:extLst>
              </c15:ser>
            </c15:filteredBarSeries>
            <c15:filteredBarSeries>
              <c15:ser>
                <c:idx val="128"/>
                <c:order val="1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B069-4105-9750-DB12734A9CF1}"/>
                  </c:ext>
                </c:extLst>
              </c15:ser>
            </c15:filteredBarSeries>
            <c15:filteredBar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B069-4105-9750-DB12734A9CF1}"/>
                  </c:ext>
                </c:extLst>
              </c15:ser>
            </c15:filteredBarSeries>
            <c15:filteredBar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B069-4105-9750-DB12734A9CF1}"/>
                  </c:ext>
                </c:extLst>
              </c15:ser>
            </c15:filteredBarSeries>
            <c15:filteredBar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B069-4105-9750-DB12734A9CF1}"/>
                  </c:ext>
                </c:extLst>
              </c15:ser>
            </c15:filteredBarSeries>
            <c15:filteredBar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B069-4105-9750-DB12734A9CF1}"/>
                  </c:ext>
                </c:extLst>
              </c15:ser>
            </c15:filteredBarSeries>
            <c15:filteredBarSeries>
              <c15:ser>
                <c:idx val="133"/>
                <c:order val="1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B069-4105-9750-DB12734A9CF1}"/>
                  </c:ext>
                </c:extLst>
              </c15:ser>
            </c15:filteredBarSeries>
            <c15:filteredBarSeries>
              <c15:ser>
                <c:idx val="134"/>
                <c:order val="1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'!$B$159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B069-4105-9750-DB12734A9CF1}"/>
                  </c:ext>
                </c:extLst>
              </c15:ser>
            </c15:filteredBarSeries>
            <c15:filteredBarSeries>
              <c15:ser>
                <c:idx val="135"/>
                <c:order val="1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B069-4105-9750-DB12734A9CF1}"/>
                  </c:ext>
                </c:extLst>
              </c15:ser>
            </c15:filteredBarSeries>
            <c15:filteredBarSeries>
              <c15:ser>
                <c:idx val="136"/>
                <c:order val="1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B069-4105-9750-DB12734A9CF1}"/>
                  </c:ext>
                </c:extLst>
              </c15:ser>
            </c15:filteredBarSeries>
            <c15:filteredBarSeries>
              <c15:ser>
                <c:idx val="137"/>
                <c:order val="1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B069-4105-9750-DB12734A9CF1}"/>
                  </c:ext>
                </c:extLst>
              </c15:ser>
            </c15:filteredBarSeries>
            <c15:filteredBarSeries>
              <c15:ser>
                <c:idx val="138"/>
                <c:order val="1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B069-4105-9750-DB12734A9CF1}"/>
                  </c:ext>
                </c:extLst>
              </c15:ser>
            </c15:filteredBarSeries>
            <c15:filteredBarSeries>
              <c15:ser>
                <c:idx val="139"/>
                <c:order val="1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B069-4105-9750-DB12734A9CF1}"/>
                  </c:ext>
                </c:extLst>
              </c15:ser>
            </c15:filteredBarSeries>
            <c15:filteredBar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B069-4105-9750-DB12734A9CF1}"/>
                  </c:ext>
                </c:extLst>
              </c15:ser>
            </c15:filteredBarSeries>
            <c15:filteredBar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B069-4105-9750-DB12734A9CF1}"/>
                  </c:ext>
                </c:extLst>
              </c15:ser>
            </c15:filteredBarSeries>
            <c15:filteredBar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B069-4105-9750-DB12734A9CF1}"/>
                  </c:ext>
                </c:extLst>
              </c15:ser>
            </c15:filteredBarSeries>
            <c15:filteredBar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'!$B$168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B069-4105-9750-DB12734A9CF1}"/>
                  </c:ext>
                </c:extLst>
              </c15:ser>
            </c15:filteredBarSeries>
            <c15:filteredBarSeries>
              <c15:ser>
                <c:idx val="144"/>
                <c:order val="1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'!$B$169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B069-4105-9750-DB12734A9CF1}"/>
                  </c:ext>
                </c:extLst>
              </c15:ser>
            </c15:filteredBarSeries>
            <c15:filteredBarSeries>
              <c15:ser>
                <c:idx val="145"/>
                <c:order val="1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'!$B$170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B069-4105-9750-DB12734A9CF1}"/>
                  </c:ext>
                </c:extLst>
              </c15:ser>
            </c15:filteredBarSeries>
            <c15:filteredBar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'!$B$171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B069-4105-9750-DB12734A9CF1}"/>
                  </c:ext>
                </c:extLst>
              </c15:ser>
            </c15:filteredBarSeries>
            <c15:filteredBar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'!$B$172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B069-4105-9750-DB12734A9CF1}"/>
                  </c:ext>
                </c:extLst>
              </c15:ser>
            </c15:filteredBarSeries>
            <c15:filteredBarSeries>
              <c15:ser>
                <c:idx val="148"/>
                <c:order val="1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'!$B$173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B069-4105-9750-DB12734A9CF1}"/>
                  </c:ext>
                </c:extLst>
              </c15:ser>
            </c15:filteredBarSeries>
            <c15:filteredBar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'!$B$174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B069-4105-9750-DB12734A9CF1}"/>
                  </c:ext>
                </c:extLst>
              </c15:ser>
            </c15:filteredBarSeries>
            <c15:filteredBar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'!$B$175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B069-4105-9750-DB12734A9CF1}"/>
                  </c:ext>
                </c:extLst>
              </c15:ser>
            </c15:filteredBarSeries>
            <c15:filteredBarSeries>
              <c15:ser>
                <c:idx val="151"/>
                <c:order val="1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'!$B$176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B069-4105-9750-DB12734A9CF1}"/>
                  </c:ext>
                </c:extLst>
              </c15:ser>
            </c15:filteredBarSeries>
            <c15:filteredBar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'!$A$177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'สหกรณ์หนองสูง(สำนักงานใหญ่) '!$B$177</c15:sqref>
                        </c15:formulaRef>
                      </c:ext>
                    </c:extLst>
                    <c:numCache>
                      <c:formatCode>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B069-4105-9750-DB12734A9CF1}"/>
                  </c:ext>
                </c:extLst>
              </c15:ser>
            </c15:filteredBarSeries>
          </c:ext>
        </c:extLst>
      </c:barChart>
      <c:catAx>
        <c:axId val="1355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5775"/>
        <c:crosses val="autoZero"/>
        <c:auto val="1"/>
        <c:lblAlgn val="ctr"/>
        <c:lblOffset val="100"/>
        <c:noMultiLvlLbl val="0"/>
      </c:catAx>
      <c:valAx>
        <c:axId val="13554577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41907261592303"/>
          <c:y val="0.33656692314215947"/>
          <c:w val="8.2164260717410315E-2"/>
          <c:h val="0.37443325394785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7</xdr:row>
      <xdr:rowOff>171450</xdr:rowOff>
    </xdr:from>
    <xdr:to>
      <xdr:col>16</xdr:col>
      <xdr:colOff>563880</xdr:colOff>
      <xdr:row>22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2D4FE-04AA-9CDC-C4CF-71E9F70D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260504</xdr:colOff>
      <xdr:row>15</xdr:row>
      <xdr:rowOff>58615</xdr:rowOff>
    </xdr:from>
    <xdr:to>
      <xdr:col>29</xdr:col>
      <xdr:colOff>92110</xdr:colOff>
      <xdr:row>32</xdr:row>
      <xdr:rowOff>50242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65DD-7765-3BD7-BEF0-93C9BC5E6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501952</xdr:colOff>
      <xdr:row>19</xdr:row>
      <xdr:rowOff>85875</xdr:rowOff>
    </xdr:from>
    <xdr:to>
      <xdr:col>20</xdr:col>
      <xdr:colOff>568476</xdr:colOff>
      <xdr:row>41</xdr:row>
      <xdr:rowOff>120952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5C11C-5F70-9524-B06A-2A7DBE1A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7</xdr:row>
      <xdr:rowOff>72390</xdr:rowOff>
    </xdr:from>
    <xdr:to>
      <xdr:col>14</xdr:col>
      <xdr:colOff>281940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4D682-9319-3666-A95C-D120850E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10</xdr:row>
      <xdr:rowOff>125730</xdr:rowOff>
    </xdr:from>
    <xdr:to>
      <xdr:col>19</xdr:col>
      <xdr:colOff>228600</xdr:colOff>
      <xdr:row>25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A3F4E-6B45-ACB5-0808-6703DA64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8</xdr:row>
      <xdr:rowOff>72390</xdr:rowOff>
    </xdr:from>
    <xdr:to>
      <xdr:col>20</xdr:col>
      <xdr:colOff>38100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3BFB9-46E8-0CD9-EED9-A2E63E5BF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417634</xdr:colOff>
      <xdr:row>66</xdr:row>
      <xdr:rowOff>49823</xdr:rowOff>
    </xdr:from>
    <xdr:to>
      <xdr:col>23</xdr:col>
      <xdr:colOff>161191</xdr:colOff>
      <xdr:row>91</xdr:row>
      <xdr:rowOff>117231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77475-7A97-CB02-FC15-6698BFD9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289294</xdr:colOff>
      <xdr:row>168</xdr:row>
      <xdr:rowOff>49666</xdr:rowOff>
    </xdr:from>
    <xdr:to>
      <xdr:col>24</xdr:col>
      <xdr:colOff>463417</xdr:colOff>
      <xdr:row>187</xdr:row>
      <xdr:rowOff>124831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F1BD5-7111-ED27-74B2-BF065E316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5</xdr:row>
      <xdr:rowOff>64770</xdr:rowOff>
    </xdr:from>
    <xdr:to>
      <xdr:col>20</xdr:col>
      <xdr:colOff>350520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C2A6B-BF7B-0E51-9AF7-C7E756C8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496299</xdr:colOff>
      <xdr:row>77</xdr:row>
      <xdr:rowOff>110068</xdr:rowOff>
    </xdr:from>
    <xdr:to>
      <xdr:col>29</xdr:col>
      <xdr:colOff>28222</xdr:colOff>
      <xdr:row>96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EDCCA-F79D-EA21-9101-253D15A0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11</xdr:row>
      <xdr:rowOff>156210</xdr:rowOff>
    </xdr:from>
    <xdr:to>
      <xdr:col>19</xdr:col>
      <xdr:colOff>342900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50BB3-5A66-6987-C03A-6A7AC8B52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145</xdr:row>
      <xdr:rowOff>176213</xdr:rowOff>
    </xdr:from>
    <xdr:to>
      <xdr:col>27</xdr:col>
      <xdr:colOff>333375</xdr:colOff>
      <xdr:row>167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06C43-88A0-F647-9FE4-4A9A8580C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3</xdr:row>
      <xdr:rowOff>0</xdr:rowOff>
    </xdr:from>
    <xdr:to>
      <xdr:col>18</xdr:col>
      <xdr:colOff>594360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9971-FB3A-1893-4922-41F8F0382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462207</xdr:colOff>
      <xdr:row>134</xdr:row>
      <xdr:rowOff>144541</xdr:rowOff>
    </xdr:from>
    <xdr:to>
      <xdr:col>26</xdr:col>
      <xdr:colOff>402441</xdr:colOff>
      <xdr:row>157</xdr:row>
      <xdr:rowOff>164757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DA722-E4EB-38E3-E1F4-E6A68131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435043</xdr:colOff>
      <xdr:row>29</xdr:row>
      <xdr:rowOff>42333</xdr:rowOff>
    </xdr:from>
    <xdr:to>
      <xdr:col>20</xdr:col>
      <xdr:colOff>553357</xdr:colOff>
      <xdr:row>44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9050A-520A-45A8-43D3-A9C61AC55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62675</xdr:colOff>
      <xdr:row>416</xdr:row>
      <xdr:rowOff>170955</xdr:rowOff>
    </xdr:from>
    <xdr:to>
      <xdr:col>23</xdr:col>
      <xdr:colOff>380175</xdr:colOff>
      <xdr:row>433</xdr:row>
      <xdr:rowOff>104732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FBA40E-4F38-9C39-7D9B-01B9EFD3C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181427</xdr:colOff>
      <xdr:row>445</xdr:row>
      <xdr:rowOff>175079</xdr:rowOff>
    </xdr:from>
    <xdr:to>
      <xdr:col>22</xdr:col>
      <xdr:colOff>561877</xdr:colOff>
      <xdr:row>461</xdr:row>
      <xdr:rowOff>15422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27363-1E2B-6917-A734-4BF51133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269393</xdr:colOff>
      <xdr:row>461</xdr:row>
      <xdr:rowOff>86976</xdr:rowOff>
    </xdr:from>
    <xdr:to>
      <xdr:col>23</xdr:col>
      <xdr:colOff>246303</xdr:colOff>
      <xdr:row>476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F11DEC-C504-EA4C-250E-10030AD95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339870</xdr:colOff>
      <xdr:row>176</xdr:row>
      <xdr:rowOff>77492</xdr:rowOff>
    </xdr:from>
    <xdr:to>
      <xdr:col>47</xdr:col>
      <xdr:colOff>193729</xdr:colOff>
      <xdr:row>213</xdr:row>
      <xdr:rowOff>6003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660FD6-DB39-A58F-DA4A-782EEE3AB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506016</xdr:colOff>
      <xdr:row>438</xdr:row>
      <xdr:rowOff>86915</xdr:rowOff>
    </xdr:from>
    <xdr:to>
      <xdr:col>25</xdr:col>
      <xdr:colOff>202406</xdr:colOff>
      <xdr:row>455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00E226-5A26-E827-12FD-372D859F8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8A07-8054-49F6-9C90-F78636F917A3}">
  <dimension ref="B2:J66"/>
  <sheetViews>
    <sheetView topLeftCell="A30" zoomScale="71" workbookViewId="0">
      <selection activeCell="I69" sqref="I69"/>
    </sheetView>
  </sheetViews>
  <sheetFormatPr defaultRowHeight="14.4"/>
  <cols>
    <col min="2" max="2" width="20.77734375" customWidth="1"/>
    <col min="3" max="3" width="13" customWidth="1"/>
    <col min="5" max="5" width="14.109375" customWidth="1"/>
    <col min="7" max="7" width="15.33203125" customWidth="1"/>
    <col min="8" max="8" width="16.5546875" customWidth="1"/>
    <col min="13" max="13" width="16.5546875" customWidth="1"/>
  </cols>
  <sheetData>
    <row r="2" spans="2:10">
      <c r="E2" s="4"/>
    </row>
    <row r="16" spans="2:10">
      <c r="B16" s="7" t="s">
        <v>35</v>
      </c>
      <c r="C16" s="7" t="s">
        <v>19</v>
      </c>
      <c r="D16" s="6" t="s">
        <v>24</v>
      </c>
      <c r="E16" s="7" t="s">
        <v>25</v>
      </c>
      <c r="F16" s="7" t="s">
        <v>23</v>
      </c>
      <c r="G16" s="7" t="s">
        <v>26</v>
      </c>
      <c r="H16" s="7" t="s">
        <v>20</v>
      </c>
      <c r="I16" s="7" t="s">
        <v>21</v>
      </c>
      <c r="J16" s="7" t="s">
        <v>22</v>
      </c>
    </row>
    <row r="17" spans="2:10">
      <c r="B17" s="38">
        <f>2845.32/(D17*F17*27)</f>
        <v>0.41271353145681061</v>
      </c>
      <c r="C17" s="5" t="s">
        <v>0</v>
      </c>
      <c r="D17" s="1">
        <v>52.07</v>
      </c>
      <c r="E17" s="3">
        <v>58.57</v>
      </c>
      <c r="F17">
        <f>17.6395*0.278</f>
        <v>4.9037810000000013</v>
      </c>
      <c r="G17">
        <v>1</v>
      </c>
      <c r="H17">
        <f>E17/D17</f>
        <v>1.124831956980987</v>
      </c>
      <c r="I17">
        <f>F17/G17</f>
        <v>4.9037810000000013</v>
      </c>
      <c r="J17" s="15">
        <f>(H17/I17)</f>
        <v>0.22938054472273267</v>
      </c>
    </row>
    <row r="18" spans="2:10">
      <c r="B18" s="38"/>
      <c r="C18" s="5" t="s">
        <v>1</v>
      </c>
      <c r="D18" s="1">
        <v>52.07</v>
      </c>
      <c r="E18" s="3">
        <v>186.54</v>
      </c>
      <c r="F18">
        <f t="shared" ref="F18:F35" si="0">17.6395*0.278</f>
        <v>4.9037810000000013</v>
      </c>
      <c r="G18">
        <v>1</v>
      </c>
      <c r="H18">
        <f t="shared" ref="H18:H65" si="1">E18/D18</f>
        <v>3.5824851161897442</v>
      </c>
      <c r="I18">
        <f t="shared" ref="I18:I65" si="2">F18/G18</f>
        <v>4.9037810000000013</v>
      </c>
      <c r="J18" s="15">
        <f t="shared" ref="J18:J66" si="3">(H18/I18)</f>
        <v>0.73055569084136163</v>
      </c>
    </row>
    <row r="19" spans="2:10">
      <c r="B19" s="38"/>
      <c r="C19" s="5" t="s">
        <v>2</v>
      </c>
      <c r="D19" s="1">
        <v>52.07</v>
      </c>
      <c r="E19" s="3">
        <v>157.28</v>
      </c>
      <c r="F19">
        <f t="shared" si="0"/>
        <v>4.9037810000000013</v>
      </c>
      <c r="G19">
        <v>1</v>
      </c>
      <c r="H19">
        <f t="shared" si="1"/>
        <v>3.0205492606107165</v>
      </c>
      <c r="I19">
        <f t="shared" si="2"/>
        <v>4.9037810000000013</v>
      </c>
      <c r="J19" s="15">
        <f t="shared" si="3"/>
        <v>0.61596332719807756</v>
      </c>
    </row>
    <row r="20" spans="2:10">
      <c r="B20" s="38"/>
      <c r="C20" s="5" t="s">
        <v>3</v>
      </c>
      <c r="D20" s="1">
        <v>52.07</v>
      </c>
      <c r="E20" s="3">
        <v>88.71</v>
      </c>
      <c r="F20">
        <f t="shared" si="0"/>
        <v>4.9037810000000013</v>
      </c>
      <c r="G20">
        <v>1</v>
      </c>
      <c r="H20">
        <f t="shared" si="1"/>
        <v>1.703668139043595</v>
      </c>
      <c r="I20">
        <f t="shared" si="2"/>
        <v>4.9037810000000013</v>
      </c>
      <c r="J20" s="15">
        <f t="shared" si="3"/>
        <v>0.34741929524250664</v>
      </c>
    </row>
    <row r="21" spans="2:10">
      <c r="B21" s="38"/>
      <c r="C21" s="5" t="s">
        <v>4</v>
      </c>
      <c r="D21" s="1">
        <v>52.07</v>
      </c>
      <c r="E21" s="3">
        <v>75.400000000000006</v>
      </c>
      <c r="F21">
        <f t="shared" si="0"/>
        <v>4.9037810000000013</v>
      </c>
      <c r="G21">
        <v>1</v>
      </c>
      <c r="H21">
        <f t="shared" si="1"/>
        <v>1.4480507009794508</v>
      </c>
      <c r="I21">
        <f t="shared" si="2"/>
        <v>4.9037810000000013</v>
      </c>
      <c r="J21" s="15">
        <f t="shared" si="3"/>
        <v>0.29529269373559919</v>
      </c>
    </row>
    <row r="22" spans="2:10">
      <c r="B22" s="38"/>
      <c r="C22" s="5" t="s">
        <v>5</v>
      </c>
      <c r="D22" s="1">
        <v>52.07</v>
      </c>
      <c r="E22" s="3">
        <v>155.79</v>
      </c>
      <c r="F22">
        <f t="shared" si="0"/>
        <v>4.9037810000000013</v>
      </c>
      <c r="G22">
        <v>1</v>
      </c>
      <c r="H22">
        <f t="shared" si="1"/>
        <v>2.9919339350873821</v>
      </c>
      <c r="I22">
        <f t="shared" si="2"/>
        <v>4.9037810000000013</v>
      </c>
      <c r="J22" s="15">
        <f t="shared" si="3"/>
        <v>0.61012796760038457</v>
      </c>
    </row>
    <row r="23" spans="2:10">
      <c r="B23" s="38"/>
      <c r="C23" s="5" t="s">
        <v>6</v>
      </c>
      <c r="D23" s="1">
        <v>52.07</v>
      </c>
      <c r="E23" s="3">
        <v>167.94</v>
      </c>
      <c r="F23">
        <f t="shared" si="0"/>
        <v>4.9037810000000013</v>
      </c>
      <c r="G23">
        <v>1</v>
      </c>
      <c r="H23">
        <f t="shared" si="1"/>
        <v>3.225273670059535</v>
      </c>
      <c r="I23">
        <f t="shared" si="2"/>
        <v>4.9037810000000013</v>
      </c>
      <c r="J23" s="15">
        <f t="shared" si="3"/>
        <v>0.65771160458828282</v>
      </c>
    </row>
    <row r="24" spans="2:10">
      <c r="B24" s="38"/>
      <c r="C24" s="5" t="s">
        <v>7</v>
      </c>
      <c r="D24" s="1">
        <v>52.07</v>
      </c>
      <c r="E24" s="3">
        <v>218.91</v>
      </c>
      <c r="F24">
        <f t="shared" si="0"/>
        <v>4.9037810000000013</v>
      </c>
      <c r="G24">
        <v>1</v>
      </c>
      <c r="H24">
        <f t="shared" si="1"/>
        <v>4.2041482619550603</v>
      </c>
      <c r="I24">
        <f t="shared" si="2"/>
        <v>4.9037810000000013</v>
      </c>
      <c r="J24" s="15">
        <f t="shared" si="3"/>
        <v>0.85732789901405859</v>
      </c>
    </row>
    <row r="25" spans="2:10">
      <c r="B25" s="38"/>
      <c r="C25" s="5" t="s">
        <v>8</v>
      </c>
      <c r="D25" s="1">
        <v>52.07</v>
      </c>
      <c r="E25" s="3">
        <v>147.24</v>
      </c>
      <c r="F25">
        <f t="shared" si="0"/>
        <v>4.9037810000000013</v>
      </c>
      <c r="G25">
        <v>1</v>
      </c>
      <c r="H25">
        <f t="shared" si="1"/>
        <v>2.8277318993662379</v>
      </c>
      <c r="I25">
        <f t="shared" si="2"/>
        <v>4.9037810000000013</v>
      </c>
      <c r="J25" s="15">
        <f t="shared" si="3"/>
        <v>0.57664318601630804</v>
      </c>
    </row>
    <row r="26" spans="2:10">
      <c r="B26" s="38"/>
      <c r="C26" s="5" t="s">
        <v>9</v>
      </c>
      <c r="D26" s="1">
        <v>52.07</v>
      </c>
      <c r="E26" s="3">
        <v>204.26</v>
      </c>
      <c r="F26">
        <f t="shared" si="0"/>
        <v>4.9037810000000013</v>
      </c>
      <c r="G26">
        <v>1</v>
      </c>
      <c r="H26">
        <f t="shared" si="1"/>
        <v>3.9227962358363739</v>
      </c>
      <c r="I26">
        <f t="shared" si="2"/>
        <v>4.9037810000000013</v>
      </c>
      <c r="J26" s="15">
        <f t="shared" si="3"/>
        <v>0.79995339021795075</v>
      </c>
    </row>
    <row r="27" spans="2:10">
      <c r="B27" s="38"/>
      <c r="C27" s="5" t="s">
        <v>10</v>
      </c>
      <c r="D27" s="1">
        <v>52.07</v>
      </c>
      <c r="E27" s="3">
        <v>101.77</v>
      </c>
      <c r="F27">
        <f t="shared" si="0"/>
        <v>4.9037810000000013</v>
      </c>
      <c r="G27">
        <v>1</v>
      </c>
      <c r="H27">
        <f t="shared" si="1"/>
        <v>1.9544843479930862</v>
      </c>
      <c r="I27">
        <f t="shared" si="2"/>
        <v>4.9037810000000013</v>
      </c>
      <c r="J27" s="15">
        <f t="shared" si="3"/>
        <v>0.39856680956859325</v>
      </c>
    </row>
    <row r="28" spans="2:10">
      <c r="B28" s="38"/>
      <c r="C28" s="5" t="s">
        <v>11</v>
      </c>
      <c r="D28" s="1">
        <v>52.07</v>
      </c>
      <c r="E28" s="3">
        <v>87.54</v>
      </c>
      <c r="F28">
        <f t="shared" si="0"/>
        <v>4.9037810000000013</v>
      </c>
      <c r="G28">
        <v>1</v>
      </c>
      <c r="H28">
        <f t="shared" si="1"/>
        <v>1.6811983867870175</v>
      </c>
      <c r="I28">
        <f t="shared" si="2"/>
        <v>4.9037810000000013</v>
      </c>
      <c r="J28" s="15">
        <f t="shared" si="3"/>
        <v>0.34283716723626462</v>
      </c>
    </row>
    <row r="29" spans="2:10">
      <c r="B29" s="38"/>
      <c r="C29" s="5" t="s">
        <v>12</v>
      </c>
      <c r="D29" s="1">
        <v>52.07</v>
      </c>
      <c r="E29" s="3">
        <v>223.76</v>
      </c>
      <c r="F29">
        <f t="shared" si="0"/>
        <v>4.9037810000000013</v>
      </c>
      <c r="G29">
        <v>1</v>
      </c>
      <c r="H29">
        <f t="shared" si="1"/>
        <v>4.2972921067793353</v>
      </c>
      <c r="I29">
        <f t="shared" si="2"/>
        <v>4.9037810000000013</v>
      </c>
      <c r="J29" s="15">
        <f t="shared" si="3"/>
        <v>0.876322190321985</v>
      </c>
    </row>
    <row r="30" spans="2:10">
      <c r="B30" s="38"/>
      <c r="C30" s="5" t="s">
        <v>13</v>
      </c>
      <c r="D30" s="1">
        <v>52.07</v>
      </c>
      <c r="E30" s="3">
        <v>175.99</v>
      </c>
      <c r="F30">
        <f t="shared" si="0"/>
        <v>4.9037810000000013</v>
      </c>
      <c r="G30">
        <v>1</v>
      </c>
      <c r="H30">
        <f t="shared" si="1"/>
        <v>3.3798732475513735</v>
      </c>
      <c r="I30">
        <f t="shared" si="2"/>
        <v>4.9037810000000013</v>
      </c>
      <c r="J30" s="15">
        <f t="shared" si="3"/>
        <v>0.68923821181071765</v>
      </c>
    </row>
    <row r="31" spans="2:10">
      <c r="B31" s="38"/>
      <c r="C31" s="5" t="s">
        <v>14</v>
      </c>
      <c r="D31" s="1">
        <v>52.07</v>
      </c>
      <c r="E31" s="3">
        <v>191.33</v>
      </c>
      <c r="F31">
        <f t="shared" si="0"/>
        <v>4.9037810000000013</v>
      </c>
      <c r="G31">
        <v>1</v>
      </c>
      <c r="H31">
        <f t="shared" si="1"/>
        <v>3.6744766660265031</v>
      </c>
      <c r="I31">
        <f t="shared" si="2"/>
        <v>4.9037810000000013</v>
      </c>
      <c r="J31" s="15">
        <f t="shared" si="3"/>
        <v>0.74931500122589123</v>
      </c>
    </row>
    <row r="32" spans="2:10">
      <c r="B32" s="38"/>
      <c r="C32" s="5" t="s">
        <v>15</v>
      </c>
      <c r="D32" s="1">
        <v>52.07</v>
      </c>
      <c r="E32" s="3">
        <v>199.86</v>
      </c>
      <c r="F32">
        <f t="shared" si="0"/>
        <v>4.9037810000000013</v>
      </c>
      <c r="G32">
        <v>1</v>
      </c>
      <c r="H32">
        <f t="shared" si="1"/>
        <v>3.8382946034184755</v>
      </c>
      <c r="I32">
        <f t="shared" si="2"/>
        <v>4.9037810000000013</v>
      </c>
      <c r="J32" s="15">
        <f t="shared" si="3"/>
        <v>0.78272145583550212</v>
      </c>
    </row>
    <row r="33" spans="2:10">
      <c r="B33" s="38"/>
      <c r="C33" s="5" t="s">
        <v>16</v>
      </c>
      <c r="D33" s="1">
        <v>52.07</v>
      </c>
      <c r="E33" s="3">
        <v>223.39</v>
      </c>
      <c r="F33">
        <f t="shared" si="0"/>
        <v>4.9037810000000013</v>
      </c>
      <c r="G33">
        <v>1</v>
      </c>
      <c r="H33">
        <f t="shared" si="1"/>
        <v>4.2901862876896484</v>
      </c>
      <c r="I33">
        <f t="shared" si="2"/>
        <v>4.9037810000000013</v>
      </c>
      <c r="J33" s="15">
        <f t="shared" si="3"/>
        <v>0.8748731412943701</v>
      </c>
    </row>
    <row r="34" spans="2:10">
      <c r="B34" s="38"/>
      <c r="C34" s="5" t="s">
        <v>17</v>
      </c>
      <c r="D34" s="1">
        <v>52.07</v>
      </c>
      <c r="E34" s="3">
        <v>99.65</v>
      </c>
      <c r="F34">
        <f t="shared" si="0"/>
        <v>4.9037810000000013</v>
      </c>
      <c r="G34">
        <v>1</v>
      </c>
      <c r="H34">
        <f t="shared" si="1"/>
        <v>1.913769925100826</v>
      </c>
      <c r="I34">
        <f t="shared" si="2"/>
        <v>4.9037810000000013</v>
      </c>
      <c r="J34" s="15">
        <f t="shared" si="3"/>
        <v>0.39026415027523159</v>
      </c>
    </row>
    <row r="35" spans="2:10">
      <c r="B35" s="38"/>
      <c r="C35" s="5" t="s">
        <v>18</v>
      </c>
      <c r="D35" s="1">
        <v>52.07</v>
      </c>
      <c r="E35" s="3">
        <v>81.39</v>
      </c>
      <c r="F35">
        <f>17.6395*0.278</f>
        <v>4.9037810000000013</v>
      </c>
      <c r="G35">
        <v>1</v>
      </c>
      <c r="H35">
        <f t="shared" si="1"/>
        <v>1.563088150566545</v>
      </c>
      <c r="I35">
        <f t="shared" si="2"/>
        <v>4.9037810000000013</v>
      </c>
      <c r="J35" s="15">
        <f t="shared" si="3"/>
        <v>0.31875162258806922</v>
      </c>
    </row>
    <row r="36" spans="2:10">
      <c r="B36" s="38">
        <f>4971.88/(D36*F36*30)</f>
        <v>0.6319994268210557</v>
      </c>
      <c r="C36" s="64" t="s">
        <v>489</v>
      </c>
      <c r="D36" s="1">
        <v>52.07</v>
      </c>
      <c r="E36" s="63">
        <v>253.08</v>
      </c>
      <c r="F36">
        <f>18.1155*0.278</f>
        <v>5.0361090000000006</v>
      </c>
      <c r="G36">
        <v>1</v>
      </c>
      <c r="H36">
        <f t="shared" si="1"/>
        <v>4.8603802573458808</v>
      </c>
      <c r="I36">
        <f t="shared" si="2"/>
        <v>5.0361090000000006</v>
      </c>
      <c r="J36" s="15">
        <f t="shared" si="3"/>
        <v>0.96510624717333959</v>
      </c>
    </row>
    <row r="37" spans="2:10">
      <c r="B37" s="38"/>
      <c r="C37" s="64" t="s">
        <v>490</v>
      </c>
      <c r="D37" s="1">
        <v>52.07</v>
      </c>
      <c r="E37" s="63">
        <v>189.94</v>
      </c>
      <c r="F37">
        <f t="shared" ref="F37:F65" si="4">18.1155*0.278</f>
        <v>5.0361090000000006</v>
      </c>
      <c r="G37">
        <v>1</v>
      </c>
      <c r="H37">
        <f t="shared" si="1"/>
        <v>3.6477818321490303</v>
      </c>
      <c r="I37">
        <f t="shared" si="2"/>
        <v>5.0361090000000006</v>
      </c>
      <c r="J37" s="15">
        <f t="shared" si="3"/>
        <v>0.72432543301763919</v>
      </c>
    </row>
    <row r="38" spans="2:10">
      <c r="B38" s="38"/>
      <c r="C38" s="64" t="s">
        <v>491</v>
      </c>
      <c r="D38" s="1">
        <v>52.07</v>
      </c>
      <c r="E38" s="63">
        <v>210.09</v>
      </c>
      <c r="F38">
        <f t="shared" si="4"/>
        <v>5.0361090000000006</v>
      </c>
      <c r="G38">
        <v>1</v>
      </c>
      <c r="H38">
        <f t="shared" si="1"/>
        <v>4.0347608987900907</v>
      </c>
      <c r="I38">
        <f t="shared" si="2"/>
        <v>5.0361090000000006</v>
      </c>
      <c r="J38" s="15">
        <f t="shared" si="3"/>
        <v>0.80116631685098361</v>
      </c>
    </row>
    <row r="39" spans="2:10">
      <c r="B39" s="38"/>
      <c r="C39" s="64" t="s">
        <v>492</v>
      </c>
      <c r="D39" s="1">
        <v>52.07</v>
      </c>
      <c r="E39" s="63">
        <v>169.1</v>
      </c>
      <c r="F39">
        <f t="shared" si="4"/>
        <v>5.0361090000000006</v>
      </c>
      <c r="G39">
        <v>1</v>
      </c>
      <c r="H39">
        <f t="shared" si="1"/>
        <v>3.2475513731515266</v>
      </c>
      <c r="I39">
        <f t="shared" si="2"/>
        <v>5.0361090000000006</v>
      </c>
      <c r="J39" s="15">
        <f t="shared" si="3"/>
        <v>0.64485327326146558</v>
      </c>
    </row>
    <row r="40" spans="2:10">
      <c r="B40" s="38"/>
      <c r="C40" s="64" t="s">
        <v>493</v>
      </c>
      <c r="D40" s="1">
        <v>52.07</v>
      </c>
      <c r="E40" s="63">
        <v>200.52</v>
      </c>
      <c r="F40">
        <f t="shared" si="4"/>
        <v>5.0361090000000006</v>
      </c>
      <c r="G40">
        <v>1</v>
      </c>
      <c r="H40">
        <f t="shared" si="1"/>
        <v>3.8509698482811601</v>
      </c>
      <c r="I40">
        <f t="shared" si="2"/>
        <v>5.0361090000000006</v>
      </c>
      <c r="J40" s="15">
        <f t="shared" si="3"/>
        <v>0.76467166383435303</v>
      </c>
    </row>
    <row r="41" spans="2:10">
      <c r="B41" s="38"/>
      <c r="C41" s="64" t="s">
        <v>512</v>
      </c>
      <c r="D41" s="1">
        <v>52.07</v>
      </c>
      <c r="E41" s="63">
        <v>143.63</v>
      </c>
      <c r="F41">
        <f t="shared" si="4"/>
        <v>5.0361090000000006</v>
      </c>
      <c r="G41">
        <v>1</v>
      </c>
      <c r="H41">
        <f t="shared" si="1"/>
        <v>2.7584021509506433</v>
      </c>
      <c r="I41">
        <f t="shared" si="2"/>
        <v>5.0361090000000006</v>
      </c>
      <c r="J41" s="15">
        <f t="shared" si="3"/>
        <v>0.54772487071877174</v>
      </c>
    </row>
    <row r="42" spans="2:10">
      <c r="B42" s="38"/>
      <c r="C42" s="64" t="s">
        <v>513</v>
      </c>
      <c r="D42" s="1">
        <v>52.07</v>
      </c>
      <c r="E42" s="63">
        <v>66.84</v>
      </c>
      <c r="F42">
        <f t="shared" si="4"/>
        <v>5.0361090000000006</v>
      </c>
      <c r="G42">
        <v>1</v>
      </c>
      <c r="H42">
        <f t="shared" si="1"/>
        <v>1.2836566160937199</v>
      </c>
      <c r="I42">
        <f t="shared" si="2"/>
        <v>5.0361090000000006</v>
      </c>
      <c r="J42" s="15">
        <f t="shared" si="3"/>
        <v>0.25489055461145099</v>
      </c>
    </row>
    <row r="43" spans="2:10">
      <c r="B43" s="38"/>
      <c r="C43" s="64" t="s">
        <v>514</v>
      </c>
      <c r="D43" s="1">
        <v>52.07</v>
      </c>
      <c r="E43" s="63">
        <v>131.65</v>
      </c>
      <c r="F43">
        <f t="shared" si="4"/>
        <v>5.0361090000000006</v>
      </c>
      <c r="G43">
        <v>1</v>
      </c>
      <c r="H43">
        <f t="shared" si="1"/>
        <v>2.5283272517764548</v>
      </c>
      <c r="I43">
        <f t="shared" si="2"/>
        <v>5.0361090000000006</v>
      </c>
      <c r="J43" s="15">
        <f t="shared" si="3"/>
        <v>0.50203981918907126</v>
      </c>
    </row>
    <row r="44" spans="2:10">
      <c r="B44" s="38"/>
      <c r="C44" s="64" t="s">
        <v>515</v>
      </c>
      <c r="D44" s="1">
        <v>52.07</v>
      </c>
      <c r="E44" s="63">
        <v>157.13999999999999</v>
      </c>
      <c r="F44">
        <f t="shared" si="4"/>
        <v>5.0361090000000006</v>
      </c>
      <c r="G44">
        <v>1</v>
      </c>
      <c r="H44">
        <f t="shared" si="1"/>
        <v>3.0178605723065104</v>
      </c>
      <c r="I44">
        <f t="shared" si="2"/>
        <v>5.0361090000000006</v>
      </c>
      <c r="J44" s="15">
        <f t="shared" si="3"/>
        <v>0.59924449059909346</v>
      </c>
    </row>
    <row r="45" spans="2:10">
      <c r="B45" s="38"/>
      <c r="C45" s="64" t="s">
        <v>516</v>
      </c>
      <c r="D45" s="1">
        <v>52.07</v>
      </c>
      <c r="E45" s="63">
        <v>163.91</v>
      </c>
      <c r="F45">
        <f t="shared" si="4"/>
        <v>5.0361090000000006</v>
      </c>
      <c r="G45">
        <v>1</v>
      </c>
      <c r="H45">
        <f t="shared" si="1"/>
        <v>3.147877856731323</v>
      </c>
      <c r="I45">
        <f t="shared" si="2"/>
        <v>5.0361090000000006</v>
      </c>
      <c r="J45" s="15">
        <f t="shared" si="3"/>
        <v>0.62506150218975054</v>
      </c>
    </row>
    <row r="46" spans="2:10">
      <c r="B46" s="38"/>
      <c r="C46" s="64" t="s">
        <v>517</v>
      </c>
      <c r="D46" s="1">
        <v>52.07</v>
      </c>
      <c r="E46" s="63">
        <v>206.94</v>
      </c>
      <c r="F46">
        <f t="shared" si="4"/>
        <v>5.0361090000000006</v>
      </c>
      <c r="G46">
        <v>1</v>
      </c>
      <c r="H46">
        <f t="shared" si="1"/>
        <v>3.9742654119454581</v>
      </c>
      <c r="I46">
        <f t="shared" si="2"/>
        <v>5.0361090000000006</v>
      </c>
      <c r="J46" s="15">
        <f t="shared" si="3"/>
        <v>0.78915397024676348</v>
      </c>
    </row>
    <row r="47" spans="2:10">
      <c r="B47" s="38"/>
      <c r="C47" s="64" t="s">
        <v>518</v>
      </c>
      <c r="D47" s="1">
        <v>52.07</v>
      </c>
      <c r="E47" s="63">
        <v>181.3</v>
      </c>
      <c r="F47">
        <f t="shared" si="4"/>
        <v>5.0361090000000006</v>
      </c>
      <c r="G47">
        <v>1</v>
      </c>
      <c r="H47">
        <f t="shared" si="1"/>
        <v>3.4818513539466105</v>
      </c>
      <c r="I47">
        <f t="shared" si="2"/>
        <v>5.0361090000000006</v>
      </c>
      <c r="J47" s="15">
        <f t="shared" si="3"/>
        <v>0.69137728233177842</v>
      </c>
    </row>
    <row r="48" spans="2:10">
      <c r="B48" s="38"/>
      <c r="C48" s="64" t="s">
        <v>494</v>
      </c>
      <c r="D48" s="1">
        <v>52.07</v>
      </c>
      <c r="E48" s="63">
        <v>99.67</v>
      </c>
      <c r="F48">
        <f t="shared" si="4"/>
        <v>5.0361090000000006</v>
      </c>
      <c r="G48">
        <v>1</v>
      </c>
      <c r="H48">
        <f t="shared" si="1"/>
        <v>1.9141540234299981</v>
      </c>
      <c r="I48">
        <f t="shared" si="2"/>
        <v>5.0361090000000006</v>
      </c>
      <c r="J48" s="15">
        <f t="shared" si="3"/>
        <v>0.38008590033098921</v>
      </c>
    </row>
    <row r="49" spans="2:10">
      <c r="B49" s="38"/>
      <c r="C49" s="64" t="s">
        <v>495</v>
      </c>
      <c r="D49" s="1">
        <v>52.07</v>
      </c>
      <c r="E49" s="63">
        <v>81.260000000000005</v>
      </c>
      <c r="F49">
        <f t="shared" si="4"/>
        <v>5.0361090000000006</v>
      </c>
      <c r="G49">
        <v>1</v>
      </c>
      <c r="H49">
        <f t="shared" si="1"/>
        <v>1.5605915114269253</v>
      </c>
      <c r="I49">
        <f t="shared" si="2"/>
        <v>5.0361090000000006</v>
      </c>
      <c r="J49" s="15">
        <f t="shared" si="3"/>
        <v>0.30988040795521404</v>
      </c>
    </row>
    <row r="50" spans="2:10">
      <c r="B50" s="38"/>
      <c r="C50" s="64" t="s">
        <v>496</v>
      </c>
      <c r="D50" s="1">
        <v>52.07</v>
      </c>
      <c r="E50" s="63">
        <v>199.26</v>
      </c>
      <c r="F50">
        <f t="shared" si="4"/>
        <v>5.0361090000000006</v>
      </c>
      <c r="G50">
        <v>1</v>
      </c>
      <c r="H50">
        <f t="shared" si="1"/>
        <v>3.826771653543307</v>
      </c>
      <c r="I50">
        <f t="shared" si="2"/>
        <v>5.0361090000000006</v>
      </c>
      <c r="J50" s="15">
        <f t="shared" si="3"/>
        <v>0.75986672519266496</v>
      </c>
    </row>
    <row r="51" spans="2:10">
      <c r="B51" s="38"/>
      <c r="C51" s="64" t="s">
        <v>497</v>
      </c>
      <c r="D51" s="1">
        <v>52.07</v>
      </c>
      <c r="E51" s="63">
        <v>199.33</v>
      </c>
      <c r="F51">
        <f t="shared" si="4"/>
        <v>5.0361090000000006</v>
      </c>
      <c r="G51">
        <v>1</v>
      </c>
      <c r="H51">
        <f t="shared" si="1"/>
        <v>3.8281159976954102</v>
      </c>
      <c r="I51">
        <f t="shared" si="2"/>
        <v>5.0361090000000006</v>
      </c>
      <c r="J51" s="15">
        <f t="shared" si="3"/>
        <v>0.76013366622831435</v>
      </c>
    </row>
    <row r="52" spans="2:10">
      <c r="B52" s="38"/>
      <c r="C52" s="64" t="s">
        <v>498</v>
      </c>
      <c r="D52" s="1">
        <v>52.07</v>
      </c>
      <c r="E52" s="63">
        <v>213.95</v>
      </c>
      <c r="F52">
        <f t="shared" si="4"/>
        <v>5.0361090000000006</v>
      </c>
      <c r="G52">
        <v>1</v>
      </c>
      <c r="H52">
        <f t="shared" si="1"/>
        <v>4.1088918763203379</v>
      </c>
      <c r="I52">
        <f t="shared" si="2"/>
        <v>5.0361090000000006</v>
      </c>
      <c r="J52" s="15">
        <f t="shared" si="3"/>
        <v>0.81588620824536118</v>
      </c>
    </row>
    <row r="53" spans="2:10">
      <c r="B53" s="38"/>
      <c r="C53" s="64" t="s">
        <v>499</v>
      </c>
      <c r="D53" s="1">
        <v>52.07</v>
      </c>
      <c r="E53" s="63">
        <v>220.06</v>
      </c>
      <c r="F53">
        <f t="shared" si="4"/>
        <v>5.0361090000000006</v>
      </c>
      <c r="G53">
        <v>1</v>
      </c>
      <c r="H53">
        <f t="shared" si="1"/>
        <v>4.2262339158824656</v>
      </c>
      <c r="I53">
        <f t="shared" si="2"/>
        <v>5.0361090000000006</v>
      </c>
      <c r="J53" s="15">
        <f t="shared" si="3"/>
        <v>0.83918634721418162</v>
      </c>
    </row>
    <row r="54" spans="2:10">
      <c r="B54" s="38"/>
      <c r="C54" s="64" t="s">
        <v>500</v>
      </c>
      <c r="D54" s="1">
        <v>52.07</v>
      </c>
      <c r="E54" s="63">
        <v>184.56</v>
      </c>
      <c r="F54">
        <f t="shared" si="4"/>
        <v>5.0361090000000006</v>
      </c>
      <c r="G54">
        <v>1</v>
      </c>
      <c r="H54">
        <f t="shared" si="1"/>
        <v>3.5444593816016901</v>
      </c>
      <c r="I54">
        <f t="shared" si="2"/>
        <v>5.0361090000000006</v>
      </c>
      <c r="J54" s="15">
        <f t="shared" si="3"/>
        <v>0.70380910770630456</v>
      </c>
    </row>
    <row r="55" spans="2:10">
      <c r="B55" s="38"/>
      <c r="C55" s="64" t="s">
        <v>501</v>
      </c>
      <c r="D55" s="1">
        <v>52.07</v>
      </c>
      <c r="E55" s="63">
        <v>96.61</v>
      </c>
      <c r="F55">
        <f t="shared" si="4"/>
        <v>5.0361090000000006</v>
      </c>
      <c r="G55">
        <v>1</v>
      </c>
      <c r="H55">
        <f t="shared" si="1"/>
        <v>1.8553869790666411</v>
      </c>
      <c r="I55">
        <f t="shared" si="2"/>
        <v>5.0361090000000006</v>
      </c>
      <c r="J55" s="15">
        <f t="shared" si="3"/>
        <v>0.36841676362974685</v>
      </c>
    </row>
    <row r="56" spans="2:10">
      <c r="B56" s="38"/>
      <c r="C56" s="64" t="s">
        <v>502</v>
      </c>
      <c r="D56" s="1">
        <v>52.07</v>
      </c>
      <c r="E56" s="63">
        <v>105.21</v>
      </c>
      <c r="F56">
        <f t="shared" si="4"/>
        <v>5.0361090000000006</v>
      </c>
      <c r="G56">
        <v>1</v>
      </c>
      <c r="H56">
        <f t="shared" si="1"/>
        <v>2.020549260610716</v>
      </c>
      <c r="I56">
        <f t="shared" si="2"/>
        <v>5.0361090000000006</v>
      </c>
      <c r="J56" s="15">
        <f t="shared" si="3"/>
        <v>0.40121237658095082</v>
      </c>
    </row>
    <row r="57" spans="2:10">
      <c r="B57" s="38"/>
      <c r="C57" s="64" t="s">
        <v>503</v>
      </c>
      <c r="D57" s="1">
        <v>52.07</v>
      </c>
      <c r="E57" s="63">
        <v>194.07</v>
      </c>
      <c r="F57">
        <f t="shared" si="4"/>
        <v>5.0361090000000006</v>
      </c>
      <c r="G57">
        <v>1</v>
      </c>
      <c r="H57">
        <f t="shared" si="1"/>
        <v>3.7270981371231033</v>
      </c>
      <c r="I57">
        <f t="shared" si="2"/>
        <v>5.0361090000000006</v>
      </c>
      <c r="J57" s="15">
        <f t="shared" si="3"/>
        <v>0.74007495412094992</v>
      </c>
    </row>
    <row r="58" spans="2:10">
      <c r="B58" s="38"/>
      <c r="C58" s="64" t="s">
        <v>504</v>
      </c>
      <c r="D58" s="1">
        <v>52.07</v>
      </c>
      <c r="E58" s="63">
        <v>183.16</v>
      </c>
      <c r="F58">
        <f t="shared" si="4"/>
        <v>5.0361090000000006</v>
      </c>
      <c r="G58">
        <v>1</v>
      </c>
      <c r="H58">
        <f t="shared" si="1"/>
        <v>3.5175724985596313</v>
      </c>
      <c r="I58">
        <f t="shared" si="2"/>
        <v>5.0361090000000006</v>
      </c>
      <c r="J58" s="15">
        <f t="shared" si="3"/>
        <v>0.69847028699331781</v>
      </c>
    </row>
    <row r="59" spans="2:10">
      <c r="B59" s="38"/>
      <c r="C59" s="64" t="s">
        <v>505</v>
      </c>
      <c r="D59" s="1">
        <v>52.07</v>
      </c>
      <c r="E59" s="63">
        <v>198.48</v>
      </c>
      <c r="F59">
        <f t="shared" si="4"/>
        <v>5.0361090000000006</v>
      </c>
      <c r="G59">
        <v>1</v>
      </c>
      <c r="H59">
        <f t="shared" si="1"/>
        <v>3.8117918187055886</v>
      </c>
      <c r="I59">
        <f t="shared" si="2"/>
        <v>5.0361090000000006</v>
      </c>
      <c r="J59" s="15">
        <f t="shared" si="3"/>
        <v>0.75689223936685801</v>
      </c>
    </row>
    <row r="60" spans="2:10">
      <c r="B60" s="38"/>
      <c r="C60" s="64" t="s">
        <v>506</v>
      </c>
      <c r="D60" s="1">
        <v>52.07</v>
      </c>
      <c r="E60" s="63">
        <v>208.99</v>
      </c>
      <c r="F60">
        <f t="shared" si="4"/>
        <v>5.0361090000000006</v>
      </c>
      <c r="G60">
        <v>1</v>
      </c>
      <c r="H60">
        <f t="shared" si="1"/>
        <v>4.0136354906856155</v>
      </c>
      <c r="I60">
        <f t="shared" si="2"/>
        <v>5.0361090000000006</v>
      </c>
      <c r="J60" s="15">
        <f t="shared" si="3"/>
        <v>0.79697152914792257</v>
      </c>
    </row>
    <row r="61" spans="2:10">
      <c r="B61" s="38"/>
      <c r="C61" s="64" t="s">
        <v>507</v>
      </c>
      <c r="D61" s="1">
        <v>52.07</v>
      </c>
      <c r="E61" s="63">
        <v>169.4</v>
      </c>
      <c r="F61">
        <f t="shared" si="4"/>
        <v>5.0361090000000006</v>
      </c>
      <c r="G61">
        <v>1</v>
      </c>
      <c r="H61">
        <f t="shared" si="1"/>
        <v>3.2533128480891107</v>
      </c>
      <c r="I61">
        <f t="shared" si="2"/>
        <v>5.0361090000000006</v>
      </c>
      <c r="J61" s="15">
        <f t="shared" si="3"/>
        <v>0.64599730627139129</v>
      </c>
    </row>
    <row r="62" spans="2:10">
      <c r="B62" s="38"/>
      <c r="C62" s="64" t="s">
        <v>508</v>
      </c>
      <c r="D62" s="1">
        <v>52.07</v>
      </c>
      <c r="E62" s="63">
        <v>85.84</v>
      </c>
      <c r="F62">
        <f t="shared" si="4"/>
        <v>5.0361090000000006</v>
      </c>
      <c r="G62">
        <v>1</v>
      </c>
      <c r="H62">
        <f t="shared" si="1"/>
        <v>1.6485500288073747</v>
      </c>
      <c r="I62">
        <f t="shared" si="2"/>
        <v>5.0361090000000006</v>
      </c>
      <c r="J62" s="15">
        <f t="shared" si="3"/>
        <v>0.32734597857341341</v>
      </c>
    </row>
    <row r="63" spans="2:10">
      <c r="B63" s="38"/>
      <c r="C63" s="64" t="s">
        <v>509</v>
      </c>
      <c r="D63" s="1">
        <v>52.07</v>
      </c>
      <c r="E63" s="63">
        <v>91.75</v>
      </c>
      <c r="F63">
        <f t="shared" si="4"/>
        <v>5.0361090000000006</v>
      </c>
      <c r="G63">
        <v>1</v>
      </c>
      <c r="H63">
        <f t="shared" si="1"/>
        <v>1.76205108507778</v>
      </c>
      <c r="I63">
        <f t="shared" si="2"/>
        <v>5.0361090000000006</v>
      </c>
      <c r="J63" s="15">
        <f t="shared" si="3"/>
        <v>0.34988342886895019</v>
      </c>
    </row>
    <row r="64" spans="2:10">
      <c r="B64" s="38"/>
      <c r="C64" s="64" t="s">
        <v>510</v>
      </c>
      <c r="D64" s="1">
        <v>52.07</v>
      </c>
      <c r="E64" s="63">
        <v>196.97</v>
      </c>
      <c r="F64">
        <f t="shared" si="4"/>
        <v>5.0361090000000006</v>
      </c>
      <c r="G64">
        <v>1</v>
      </c>
      <c r="H64">
        <f t="shared" si="1"/>
        <v>3.7827923948530824</v>
      </c>
      <c r="I64">
        <f t="shared" si="2"/>
        <v>5.0361090000000006</v>
      </c>
      <c r="J64" s="15">
        <f t="shared" si="3"/>
        <v>0.75113393988356525</v>
      </c>
    </row>
    <row r="65" spans="2:10">
      <c r="B65" s="38"/>
      <c r="C65" s="64" t="s">
        <v>511</v>
      </c>
      <c r="D65" s="1">
        <v>52.07</v>
      </c>
      <c r="E65" s="63">
        <v>169.17</v>
      </c>
      <c r="F65">
        <f t="shared" si="4"/>
        <v>5.0361090000000006</v>
      </c>
      <c r="G65">
        <v>1</v>
      </c>
      <c r="H65">
        <f t="shared" si="1"/>
        <v>3.2488957173036295</v>
      </c>
      <c r="I65">
        <f t="shared" si="2"/>
        <v>5.0361090000000006</v>
      </c>
      <c r="J65" s="15">
        <f t="shared" si="3"/>
        <v>0.64512021429711486</v>
      </c>
    </row>
    <row r="66" spans="2:10">
      <c r="J66" s="15">
        <f>AVERAGE(J36:J65)</f>
        <v>0.63199942682105559</v>
      </c>
    </row>
  </sheetData>
  <mergeCells count="2">
    <mergeCell ref="B17:B35"/>
    <mergeCell ref="B36:B6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F1B6-CFF5-4721-AC2B-E76D26184D03}">
  <dimension ref="A2:Y481"/>
  <sheetViews>
    <sheetView topLeftCell="A423" zoomScale="70" zoomScaleNormal="95" workbookViewId="0">
      <selection activeCell="J481" sqref="J481"/>
    </sheetView>
  </sheetViews>
  <sheetFormatPr defaultRowHeight="14.4"/>
  <sheetData>
    <row r="2" spans="2:10">
      <c r="B2" s="7" t="s">
        <v>35</v>
      </c>
      <c r="C2" s="7" t="s">
        <v>19</v>
      </c>
      <c r="D2" s="6" t="s">
        <v>24</v>
      </c>
      <c r="E2" s="7" t="s">
        <v>25</v>
      </c>
      <c r="F2" s="7" t="s">
        <v>23</v>
      </c>
      <c r="G2" s="7" t="s">
        <v>26</v>
      </c>
      <c r="H2" s="7" t="s">
        <v>20</v>
      </c>
      <c r="I2" s="7" t="s">
        <v>21</v>
      </c>
      <c r="J2" s="7" t="s">
        <v>22</v>
      </c>
    </row>
    <row r="3" spans="2:10">
      <c r="B3" s="43">
        <f>(5313.75/(D3*F3*19))</f>
        <v>0.4360037640449112</v>
      </c>
      <c r="C3" s="10" t="s">
        <v>464</v>
      </c>
      <c r="D3" s="3">
        <v>120.51</v>
      </c>
      <c r="E3" s="10">
        <v>95.68</v>
      </c>
      <c r="F3">
        <f>19.1465*0.278</f>
        <v>5.3227270000000004</v>
      </c>
      <c r="G3">
        <v>1</v>
      </c>
      <c r="H3">
        <f t="shared" ref="H3:H58" si="0">E3/D3</f>
        <v>0.7939590075512406</v>
      </c>
      <c r="I3">
        <f t="shared" ref="I3:I57" si="1">F3/G3</f>
        <v>5.3227270000000004</v>
      </c>
      <c r="J3" s="15">
        <f t="shared" ref="J3:J57" si="2">(H3/I3)</f>
        <v>0.14916395440743824</v>
      </c>
    </row>
    <row r="4" spans="2:10">
      <c r="B4" s="43"/>
      <c r="C4" s="10" t="s">
        <v>465</v>
      </c>
      <c r="D4" s="3">
        <v>120.51</v>
      </c>
      <c r="E4" s="10">
        <v>291.74</v>
      </c>
      <c r="F4">
        <f t="shared" ref="F4:F21" si="3">19.1465*0.278</f>
        <v>5.3227270000000004</v>
      </c>
      <c r="G4">
        <v>1</v>
      </c>
      <c r="H4">
        <f t="shared" si="0"/>
        <v>2.4208779354410424</v>
      </c>
      <c r="I4">
        <f t="shared" si="1"/>
        <v>5.3227270000000004</v>
      </c>
      <c r="J4" s="15">
        <f t="shared" si="2"/>
        <v>0.45481910596599112</v>
      </c>
    </row>
    <row r="5" spans="2:10">
      <c r="B5" s="43"/>
      <c r="C5" s="10" t="s">
        <v>466</v>
      </c>
      <c r="D5" s="3">
        <v>120.51</v>
      </c>
      <c r="E5" s="10">
        <v>421.85</v>
      </c>
      <c r="F5">
        <f t="shared" si="3"/>
        <v>5.3227270000000004</v>
      </c>
      <c r="G5">
        <v>1</v>
      </c>
      <c r="H5">
        <f t="shared" si="0"/>
        <v>3.5005393743257822</v>
      </c>
      <c r="I5">
        <f t="shared" si="1"/>
        <v>5.3227270000000004</v>
      </c>
      <c r="J5" s="15">
        <f t="shared" si="2"/>
        <v>0.65765901094040369</v>
      </c>
    </row>
    <row r="6" spans="2:10">
      <c r="B6" s="43"/>
      <c r="C6" s="10" t="s">
        <v>467</v>
      </c>
      <c r="D6" s="3">
        <v>120.51</v>
      </c>
      <c r="E6" s="10">
        <v>0</v>
      </c>
      <c r="F6">
        <f t="shared" si="3"/>
        <v>5.3227270000000004</v>
      </c>
      <c r="G6">
        <v>1</v>
      </c>
      <c r="H6">
        <f t="shared" si="0"/>
        <v>0</v>
      </c>
      <c r="I6">
        <f t="shared" si="1"/>
        <v>5.3227270000000004</v>
      </c>
      <c r="J6" s="15">
        <f t="shared" si="2"/>
        <v>0</v>
      </c>
    </row>
    <row r="7" spans="2:10">
      <c r="B7" s="43"/>
      <c r="C7" s="10" t="s">
        <v>468</v>
      </c>
      <c r="D7" s="3">
        <v>120.51</v>
      </c>
      <c r="E7" s="10">
        <v>0</v>
      </c>
      <c r="F7">
        <f t="shared" si="3"/>
        <v>5.3227270000000004</v>
      </c>
      <c r="G7">
        <v>1</v>
      </c>
      <c r="H7">
        <f t="shared" si="0"/>
        <v>0</v>
      </c>
      <c r="I7">
        <f t="shared" si="1"/>
        <v>5.3227270000000004</v>
      </c>
      <c r="J7" s="15">
        <f t="shared" si="2"/>
        <v>0</v>
      </c>
    </row>
    <row r="8" spans="2:10">
      <c r="B8" s="43"/>
      <c r="C8" s="10" t="s">
        <v>469</v>
      </c>
      <c r="D8" s="3">
        <v>120.51</v>
      </c>
      <c r="E8" s="10">
        <v>408.44</v>
      </c>
      <c r="F8">
        <f t="shared" si="3"/>
        <v>5.3227270000000004</v>
      </c>
      <c r="G8">
        <v>1</v>
      </c>
      <c r="H8">
        <f t="shared" si="0"/>
        <v>3.3892623018836607</v>
      </c>
      <c r="I8">
        <f t="shared" si="1"/>
        <v>5.3227270000000004</v>
      </c>
      <c r="J8" s="15">
        <f t="shared" si="2"/>
        <v>0.63675298430365868</v>
      </c>
    </row>
    <row r="9" spans="2:10">
      <c r="B9" s="43"/>
      <c r="C9" s="10" t="s">
        <v>470</v>
      </c>
      <c r="D9" s="3">
        <v>120.51</v>
      </c>
      <c r="E9" s="10">
        <v>430.35</v>
      </c>
      <c r="F9">
        <f t="shared" si="3"/>
        <v>5.3227270000000004</v>
      </c>
      <c r="G9">
        <v>1</v>
      </c>
      <c r="H9">
        <f t="shared" si="0"/>
        <v>3.5710729400049788</v>
      </c>
      <c r="I9">
        <f t="shared" si="1"/>
        <v>5.3227270000000004</v>
      </c>
      <c r="J9" s="15">
        <f t="shared" si="2"/>
        <v>0.67091040739173335</v>
      </c>
    </row>
    <row r="10" spans="2:10">
      <c r="B10" s="43"/>
      <c r="C10" s="10" t="s">
        <v>471</v>
      </c>
      <c r="D10" s="3">
        <v>120.51</v>
      </c>
      <c r="E10" s="10">
        <v>289.02999999999997</v>
      </c>
      <c r="F10">
        <f t="shared" si="3"/>
        <v>5.3227270000000004</v>
      </c>
      <c r="G10">
        <v>1</v>
      </c>
      <c r="H10">
        <f t="shared" si="0"/>
        <v>2.398390175089204</v>
      </c>
      <c r="I10">
        <f t="shared" si="1"/>
        <v>5.3227270000000004</v>
      </c>
      <c r="J10" s="15">
        <f t="shared" si="2"/>
        <v>0.45059424897974365</v>
      </c>
    </row>
    <row r="11" spans="2:10">
      <c r="B11" s="43"/>
      <c r="C11" s="10" t="s">
        <v>472</v>
      </c>
      <c r="D11" s="3">
        <v>120.51</v>
      </c>
      <c r="E11" s="10">
        <v>390.38</v>
      </c>
      <c r="F11">
        <f t="shared" si="3"/>
        <v>5.3227270000000004</v>
      </c>
      <c r="G11">
        <v>1</v>
      </c>
      <c r="H11">
        <f t="shared" si="0"/>
        <v>3.2393992199817441</v>
      </c>
      <c r="I11">
        <f t="shared" si="1"/>
        <v>5.3227270000000004</v>
      </c>
      <c r="J11" s="15">
        <f t="shared" si="2"/>
        <v>0.60859766431412765</v>
      </c>
    </row>
    <row r="12" spans="2:10">
      <c r="B12" s="43"/>
      <c r="C12" s="10" t="s">
        <v>473</v>
      </c>
      <c r="D12" s="3">
        <v>120.51</v>
      </c>
      <c r="E12" s="10">
        <v>503.54</v>
      </c>
      <c r="F12">
        <f t="shared" si="3"/>
        <v>5.3227270000000004</v>
      </c>
      <c r="G12">
        <v>1</v>
      </c>
      <c r="H12">
        <f t="shared" si="0"/>
        <v>4.1784084308356153</v>
      </c>
      <c r="I12">
        <f t="shared" si="1"/>
        <v>5.3227270000000004</v>
      </c>
      <c r="J12" s="15">
        <f t="shared" si="2"/>
        <v>0.78501272577677095</v>
      </c>
    </row>
    <row r="13" spans="2:10">
      <c r="B13" s="43"/>
      <c r="C13" s="10" t="s">
        <v>474</v>
      </c>
      <c r="D13" s="3">
        <v>120.51</v>
      </c>
      <c r="E13" s="10">
        <v>418.33</v>
      </c>
      <c r="F13">
        <f t="shared" si="3"/>
        <v>5.3227270000000004</v>
      </c>
      <c r="G13">
        <v>1</v>
      </c>
      <c r="H13">
        <f t="shared" si="0"/>
        <v>3.4713301800680441</v>
      </c>
      <c r="I13">
        <f t="shared" si="1"/>
        <v>5.3227270000000004</v>
      </c>
      <c r="J13" s="15">
        <f t="shared" si="2"/>
        <v>0.65217137382173529</v>
      </c>
    </row>
    <row r="14" spans="2:10">
      <c r="B14" s="43"/>
      <c r="C14" s="10" t="s">
        <v>475</v>
      </c>
      <c r="D14" s="3">
        <v>120.51</v>
      </c>
      <c r="E14" s="10">
        <v>0</v>
      </c>
      <c r="F14">
        <f t="shared" si="3"/>
        <v>5.3227270000000004</v>
      </c>
      <c r="G14">
        <v>1</v>
      </c>
      <c r="H14">
        <f t="shared" si="0"/>
        <v>0</v>
      </c>
      <c r="I14">
        <f t="shared" si="1"/>
        <v>5.3227270000000004</v>
      </c>
      <c r="J14" s="15">
        <f t="shared" si="2"/>
        <v>0</v>
      </c>
    </row>
    <row r="15" spans="2:10">
      <c r="B15" s="43"/>
      <c r="C15" s="10" t="s">
        <v>260</v>
      </c>
      <c r="D15" s="3">
        <v>120.51</v>
      </c>
      <c r="E15" s="10">
        <v>355.86</v>
      </c>
      <c r="F15">
        <f t="shared" si="3"/>
        <v>5.3227270000000004</v>
      </c>
      <c r="G15">
        <v>1</v>
      </c>
      <c r="H15">
        <f t="shared" si="0"/>
        <v>2.9529499626587006</v>
      </c>
      <c r="I15">
        <f t="shared" si="1"/>
        <v>5.3227270000000004</v>
      </c>
      <c r="J15" s="15">
        <f t="shared" si="2"/>
        <v>0.5547814048435511</v>
      </c>
    </row>
    <row r="16" spans="2:10">
      <c r="B16" s="43"/>
      <c r="C16" s="10" t="s">
        <v>261</v>
      </c>
      <c r="D16" s="3">
        <v>120.51</v>
      </c>
      <c r="E16" s="10">
        <v>376.12</v>
      </c>
      <c r="F16">
        <f t="shared" si="3"/>
        <v>5.3227270000000004</v>
      </c>
      <c r="G16">
        <v>1</v>
      </c>
      <c r="H16">
        <f t="shared" si="0"/>
        <v>3.1210687909717034</v>
      </c>
      <c r="I16">
        <f t="shared" si="1"/>
        <v>5.3227270000000004</v>
      </c>
      <c r="J16" s="15">
        <f t="shared" si="2"/>
        <v>0.58636649803224983</v>
      </c>
    </row>
    <row r="17" spans="1:10">
      <c r="B17" s="43"/>
      <c r="C17" s="10" t="s">
        <v>262</v>
      </c>
      <c r="D17" s="3">
        <v>120.51</v>
      </c>
      <c r="E17" s="10">
        <v>272.06</v>
      </c>
      <c r="F17">
        <f t="shared" si="3"/>
        <v>5.3227270000000004</v>
      </c>
      <c r="G17">
        <v>1</v>
      </c>
      <c r="H17">
        <f t="shared" si="0"/>
        <v>2.2575719857273255</v>
      </c>
      <c r="I17">
        <f t="shared" si="1"/>
        <v>5.3227270000000004</v>
      </c>
      <c r="J17" s="15">
        <f t="shared" si="2"/>
        <v>0.42413822571161836</v>
      </c>
    </row>
    <row r="18" spans="1:10">
      <c r="B18" s="43"/>
      <c r="C18" s="10" t="s">
        <v>263</v>
      </c>
      <c r="D18" s="3">
        <v>120.51</v>
      </c>
      <c r="E18" s="10">
        <v>316.08999999999997</v>
      </c>
      <c r="F18">
        <f t="shared" si="3"/>
        <v>5.3227270000000004</v>
      </c>
      <c r="G18">
        <v>1</v>
      </c>
      <c r="H18">
        <f t="shared" si="0"/>
        <v>2.6229358559455642</v>
      </c>
      <c r="I18">
        <f t="shared" si="1"/>
        <v>5.3227270000000004</v>
      </c>
      <c r="J18" s="15">
        <f t="shared" si="2"/>
        <v>0.49278045932950609</v>
      </c>
    </row>
    <row r="19" spans="1:10">
      <c r="B19" s="43"/>
      <c r="C19" s="10" t="s">
        <v>264</v>
      </c>
      <c r="D19" s="3">
        <v>120.51</v>
      </c>
      <c r="E19" s="10">
        <v>288.51</v>
      </c>
      <c r="F19">
        <f t="shared" si="3"/>
        <v>5.3227270000000004</v>
      </c>
      <c r="G19">
        <v>1</v>
      </c>
      <c r="H19">
        <f t="shared" si="0"/>
        <v>2.3940751804829472</v>
      </c>
      <c r="I19">
        <f t="shared" si="1"/>
        <v>5.3227270000000004</v>
      </c>
      <c r="J19" s="15">
        <f t="shared" si="2"/>
        <v>0.44978357531448582</v>
      </c>
    </row>
    <row r="20" spans="1:10">
      <c r="B20" s="43"/>
      <c r="C20" s="10" t="s">
        <v>265</v>
      </c>
      <c r="D20" s="3">
        <v>120.51</v>
      </c>
      <c r="E20" s="10">
        <v>215.01</v>
      </c>
      <c r="F20">
        <f t="shared" si="3"/>
        <v>5.3227270000000004</v>
      </c>
      <c r="G20">
        <v>1</v>
      </c>
      <c r="H20">
        <f t="shared" si="0"/>
        <v>1.7841672890216578</v>
      </c>
      <c r="I20">
        <f t="shared" si="1"/>
        <v>5.3227270000000004</v>
      </c>
      <c r="J20" s="15">
        <f t="shared" si="2"/>
        <v>0.33519797070592905</v>
      </c>
    </row>
    <row r="21" spans="1:10">
      <c r="B21" s="43"/>
      <c r="C21" s="10" t="s">
        <v>266</v>
      </c>
      <c r="D21" s="3">
        <v>120.51</v>
      </c>
      <c r="E21" s="10">
        <v>240.76</v>
      </c>
      <c r="F21">
        <f t="shared" si="3"/>
        <v>5.3227270000000004</v>
      </c>
      <c r="G21">
        <v>1</v>
      </c>
      <c r="H21">
        <f t="shared" si="0"/>
        <v>1.9978425026968714</v>
      </c>
      <c r="I21">
        <f t="shared" si="1"/>
        <v>5.3227270000000004</v>
      </c>
      <c r="J21" s="15">
        <f t="shared" si="2"/>
        <v>0.37534190701436898</v>
      </c>
    </row>
    <row r="22" spans="1:10">
      <c r="A22" s="52" t="s">
        <v>482</v>
      </c>
      <c r="B22" s="45">
        <f>(7816.61/(D22*F22*31))</f>
        <v>0.4114173163127241</v>
      </c>
      <c r="C22" s="10" t="s">
        <v>267</v>
      </c>
      <c r="D22" s="3">
        <v>120.51</v>
      </c>
      <c r="E22" s="10">
        <v>305.72000000000003</v>
      </c>
      <c r="F22">
        <f>18.2939*0.278</f>
        <v>5.0857042000000003</v>
      </c>
      <c r="G22">
        <v>1</v>
      </c>
      <c r="H22">
        <f t="shared" si="0"/>
        <v>2.5368849058169447</v>
      </c>
      <c r="I22">
        <f t="shared" si="1"/>
        <v>5.0857042000000003</v>
      </c>
      <c r="J22" s="15">
        <f t="shared" si="2"/>
        <v>0.49882667297420574</v>
      </c>
    </row>
    <row r="23" spans="1:10">
      <c r="A23" s="53"/>
      <c r="B23" s="45"/>
      <c r="C23" s="10" t="s">
        <v>268</v>
      </c>
      <c r="D23" s="3">
        <v>120.51</v>
      </c>
      <c r="E23" s="10">
        <v>246.07</v>
      </c>
      <c r="F23">
        <f t="shared" ref="F23:F52" si="4">18.2939*0.278</f>
        <v>5.0857042000000003</v>
      </c>
      <c r="G23">
        <v>1</v>
      </c>
      <c r="H23">
        <f t="shared" si="0"/>
        <v>2.0419052360799932</v>
      </c>
      <c r="I23">
        <f t="shared" si="1"/>
        <v>5.0857042000000003</v>
      </c>
      <c r="J23" s="15">
        <f t="shared" si="2"/>
        <v>0.40149901680872296</v>
      </c>
    </row>
    <row r="24" spans="1:10">
      <c r="A24" s="53"/>
      <c r="B24" s="45"/>
      <c r="C24" s="10" t="s">
        <v>269</v>
      </c>
      <c r="D24" s="3">
        <v>120.51</v>
      </c>
      <c r="E24" s="10">
        <v>427.96</v>
      </c>
      <c r="F24">
        <f t="shared" si="4"/>
        <v>5.0857042000000003</v>
      </c>
      <c r="G24">
        <v>1</v>
      </c>
      <c r="H24">
        <f t="shared" si="0"/>
        <v>3.5512405609492985</v>
      </c>
      <c r="I24">
        <f t="shared" si="1"/>
        <v>5.0857042000000003</v>
      </c>
      <c r="J24" s="15">
        <f t="shared" si="2"/>
        <v>0.69827902317820578</v>
      </c>
    </row>
    <row r="25" spans="1:10">
      <c r="A25" s="53"/>
      <c r="B25" s="45"/>
      <c r="C25" s="10" t="s">
        <v>270</v>
      </c>
      <c r="D25" s="3">
        <v>120.51</v>
      </c>
      <c r="E25" s="10">
        <v>227.64</v>
      </c>
      <c r="F25">
        <f t="shared" si="4"/>
        <v>5.0857042000000003</v>
      </c>
      <c r="G25">
        <v>1</v>
      </c>
      <c r="H25">
        <f t="shared" si="0"/>
        <v>1.8889718695543936</v>
      </c>
      <c r="I25">
        <f t="shared" si="1"/>
        <v>5.0857042000000003</v>
      </c>
      <c r="J25" s="15">
        <f t="shared" si="2"/>
        <v>0.37142778959782863</v>
      </c>
    </row>
    <row r="26" spans="1:10">
      <c r="A26" s="53"/>
      <c r="B26" s="39"/>
      <c r="C26" s="10" t="s">
        <v>271</v>
      </c>
      <c r="D26" s="3">
        <v>120.51</v>
      </c>
      <c r="E26" s="10">
        <v>432.58</v>
      </c>
      <c r="F26">
        <f t="shared" si="4"/>
        <v>5.0857042000000003</v>
      </c>
      <c r="G26">
        <v>1</v>
      </c>
      <c r="H26">
        <f t="shared" si="0"/>
        <v>3.5895776284125795</v>
      </c>
      <c r="I26">
        <f t="shared" si="1"/>
        <v>5.0857042000000003</v>
      </c>
      <c r="J26" s="15">
        <f t="shared" si="2"/>
        <v>0.70581722555011739</v>
      </c>
    </row>
    <row r="27" spans="1:10">
      <c r="A27" s="53"/>
      <c r="B27" s="39"/>
      <c r="C27" s="10" t="s">
        <v>272</v>
      </c>
      <c r="D27" s="3">
        <v>120.51</v>
      </c>
      <c r="E27" s="10">
        <v>398.81</v>
      </c>
      <c r="F27">
        <f t="shared" si="4"/>
        <v>5.0857042000000003</v>
      </c>
      <c r="G27">
        <v>1</v>
      </c>
      <c r="H27">
        <f t="shared" si="0"/>
        <v>3.3093519210024063</v>
      </c>
      <c r="I27">
        <f t="shared" si="1"/>
        <v>5.0857042000000003</v>
      </c>
      <c r="J27" s="15">
        <f t="shared" si="2"/>
        <v>0.65071655583162036</v>
      </c>
    </row>
    <row r="28" spans="1:10">
      <c r="A28" s="53"/>
      <c r="B28" s="39"/>
      <c r="C28" s="10" t="s">
        <v>273</v>
      </c>
      <c r="D28" s="3">
        <v>120.51</v>
      </c>
      <c r="E28" s="10">
        <v>0</v>
      </c>
      <c r="F28">
        <f t="shared" si="4"/>
        <v>5.0857042000000003</v>
      </c>
      <c r="G28">
        <v>1</v>
      </c>
      <c r="H28">
        <f t="shared" si="0"/>
        <v>0</v>
      </c>
      <c r="I28">
        <f t="shared" si="1"/>
        <v>5.0857042000000003</v>
      </c>
      <c r="J28" s="15">
        <f t="shared" si="2"/>
        <v>0</v>
      </c>
    </row>
    <row r="29" spans="1:10">
      <c r="A29" s="53"/>
      <c r="B29" s="39"/>
      <c r="C29" s="10" t="s">
        <v>274</v>
      </c>
      <c r="D29" s="3">
        <v>120.51</v>
      </c>
      <c r="E29" s="10">
        <v>335.36</v>
      </c>
      <c r="F29">
        <f t="shared" si="4"/>
        <v>5.0857042000000003</v>
      </c>
      <c r="G29">
        <v>1</v>
      </c>
      <c r="H29">
        <f t="shared" si="0"/>
        <v>2.7828395983735787</v>
      </c>
      <c r="I29">
        <f t="shared" si="1"/>
        <v>5.0857042000000003</v>
      </c>
      <c r="J29" s="15">
        <f t="shared" si="2"/>
        <v>0.54718864663296352</v>
      </c>
    </row>
    <row r="30" spans="1:10">
      <c r="A30" s="53"/>
      <c r="B30" s="39"/>
      <c r="C30" s="10" t="s">
        <v>275</v>
      </c>
      <c r="D30" s="3">
        <v>120.51</v>
      </c>
      <c r="E30" s="10">
        <v>396.36</v>
      </c>
      <c r="F30">
        <f t="shared" si="4"/>
        <v>5.0857042000000003</v>
      </c>
      <c r="G30">
        <v>1</v>
      </c>
      <c r="H30">
        <f t="shared" si="0"/>
        <v>3.2890216579536968</v>
      </c>
      <c r="I30">
        <f t="shared" si="1"/>
        <v>5.0857042000000003</v>
      </c>
      <c r="J30" s="15">
        <f t="shared" si="2"/>
        <v>0.64671902427075811</v>
      </c>
    </row>
    <row r="31" spans="1:10">
      <c r="A31" s="53"/>
      <c r="B31" s="39"/>
      <c r="C31" s="10" t="s">
        <v>276</v>
      </c>
      <c r="D31" s="3">
        <v>120.51</v>
      </c>
      <c r="E31" s="10">
        <v>332.9</v>
      </c>
      <c r="F31">
        <f t="shared" si="4"/>
        <v>5.0857042000000003</v>
      </c>
      <c r="G31">
        <v>1</v>
      </c>
      <c r="H31">
        <f t="shared" si="0"/>
        <v>2.7624263546593641</v>
      </c>
      <c r="I31">
        <f t="shared" si="1"/>
        <v>5.0857042000000003</v>
      </c>
      <c r="J31" s="15">
        <f t="shared" si="2"/>
        <v>0.54317479861675089</v>
      </c>
    </row>
    <row r="32" spans="1:10">
      <c r="A32" s="53"/>
      <c r="B32" s="39"/>
      <c r="C32" s="10" t="s">
        <v>277</v>
      </c>
      <c r="D32" s="3">
        <v>120.51</v>
      </c>
      <c r="E32" s="10">
        <v>343.68</v>
      </c>
      <c r="F32">
        <f t="shared" si="4"/>
        <v>5.0857042000000003</v>
      </c>
      <c r="G32">
        <v>1</v>
      </c>
      <c r="H32">
        <f t="shared" si="0"/>
        <v>2.8518795120736868</v>
      </c>
      <c r="I32">
        <f t="shared" si="1"/>
        <v>5.0857042000000003</v>
      </c>
      <c r="J32" s="15">
        <f t="shared" si="2"/>
        <v>0.56076393748454478</v>
      </c>
    </row>
    <row r="33" spans="1:10">
      <c r="A33" s="53"/>
      <c r="B33" s="39"/>
      <c r="C33" s="10" t="s">
        <v>278</v>
      </c>
      <c r="D33" s="3">
        <v>120.51</v>
      </c>
      <c r="E33" s="10">
        <v>294.45999999999998</v>
      </c>
      <c r="F33">
        <f t="shared" si="4"/>
        <v>5.0857042000000003</v>
      </c>
      <c r="G33">
        <v>1</v>
      </c>
      <c r="H33">
        <f t="shared" si="0"/>
        <v>2.4434486764583849</v>
      </c>
      <c r="I33">
        <f t="shared" si="1"/>
        <v>5.0857042000000003</v>
      </c>
      <c r="J33" s="15">
        <f t="shared" si="2"/>
        <v>0.48045434424958983</v>
      </c>
    </row>
    <row r="34" spans="1:10">
      <c r="A34" s="53"/>
      <c r="B34" s="39"/>
      <c r="C34" s="10" t="s">
        <v>279</v>
      </c>
      <c r="D34" s="3">
        <v>120.51</v>
      </c>
      <c r="E34" s="10">
        <v>253.5</v>
      </c>
      <c r="F34">
        <f t="shared" si="4"/>
        <v>5.0857042000000003</v>
      </c>
      <c r="G34">
        <v>1</v>
      </c>
      <c r="H34">
        <f t="shared" si="0"/>
        <v>2.1035598705501619</v>
      </c>
      <c r="I34">
        <f t="shared" si="1"/>
        <v>5.0857042000000003</v>
      </c>
      <c r="J34" s="15">
        <f t="shared" si="2"/>
        <v>0.41362214313411344</v>
      </c>
    </row>
    <row r="35" spans="1:10">
      <c r="A35" s="53"/>
      <c r="B35" s="39"/>
      <c r="C35" s="10" t="s">
        <v>280</v>
      </c>
      <c r="D35" s="3">
        <v>120.51</v>
      </c>
      <c r="E35" s="10">
        <v>0</v>
      </c>
      <c r="F35">
        <f t="shared" si="4"/>
        <v>5.0857042000000003</v>
      </c>
      <c r="G35">
        <v>1</v>
      </c>
      <c r="H35">
        <f t="shared" si="0"/>
        <v>0</v>
      </c>
      <c r="I35">
        <f t="shared" si="1"/>
        <v>5.0857042000000003</v>
      </c>
      <c r="J35" s="15">
        <f t="shared" si="2"/>
        <v>0</v>
      </c>
    </row>
    <row r="36" spans="1:10">
      <c r="A36" s="53"/>
      <c r="B36" s="39"/>
      <c r="C36" s="10" t="s">
        <v>281</v>
      </c>
      <c r="D36" s="3">
        <v>120.51</v>
      </c>
      <c r="E36" s="10">
        <v>191.54</v>
      </c>
      <c r="F36">
        <f t="shared" si="4"/>
        <v>5.0857042000000003</v>
      </c>
      <c r="G36">
        <v>1</v>
      </c>
      <c r="H36">
        <f t="shared" si="0"/>
        <v>1.5894116670815699</v>
      </c>
      <c r="I36">
        <f t="shared" si="1"/>
        <v>5.0857042000000003</v>
      </c>
      <c r="J36" s="15">
        <f t="shared" si="2"/>
        <v>0.31252538578267486</v>
      </c>
    </row>
    <row r="37" spans="1:10">
      <c r="A37" s="53"/>
      <c r="B37" s="39"/>
      <c r="C37" s="10" t="s">
        <v>282</v>
      </c>
      <c r="D37" s="3">
        <v>120.51</v>
      </c>
      <c r="E37" s="10">
        <v>273.31</v>
      </c>
      <c r="F37">
        <f t="shared" si="4"/>
        <v>5.0857042000000003</v>
      </c>
      <c r="G37">
        <v>1</v>
      </c>
      <c r="H37">
        <f t="shared" si="0"/>
        <v>2.2679445689154427</v>
      </c>
      <c r="I37">
        <f t="shared" si="1"/>
        <v>5.0857042000000003</v>
      </c>
      <c r="J37" s="15">
        <f t="shared" si="2"/>
        <v>0.44594504118337092</v>
      </c>
    </row>
    <row r="38" spans="1:10">
      <c r="A38" s="53"/>
      <c r="B38" s="39"/>
      <c r="C38" s="10" t="s">
        <v>283</v>
      </c>
      <c r="D38" s="3">
        <v>120.51</v>
      </c>
      <c r="E38" s="10">
        <v>348.71</v>
      </c>
      <c r="F38">
        <f t="shared" si="4"/>
        <v>5.0857042000000003</v>
      </c>
      <c r="G38">
        <v>1</v>
      </c>
      <c r="H38">
        <f t="shared" si="0"/>
        <v>2.8936187868226702</v>
      </c>
      <c r="I38">
        <f t="shared" si="1"/>
        <v>5.0857042000000003</v>
      </c>
      <c r="J38" s="15">
        <f t="shared" si="2"/>
        <v>0.56897111452582516</v>
      </c>
    </row>
    <row r="39" spans="1:10">
      <c r="A39" s="53"/>
      <c r="B39" s="39"/>
      <c r="C39" s="10" t="s">
        <v>284</v>
      </c>
      <c r="D39" s="3">
        <v>120.51</v>
      </c>
      <c r="E39" s="10">
        <v>268.68</v>
      </c>
      <c r="F39">
        <f t="shared" si="4"/>
        <v>5.0857042000000003</v>
      </c>
      <c r="G39">
        <v>1</v>
      </c>
      <c r="H39">
        <f t="shared" si="0"/>
        <v>2.2295245207866565</v>
      </c>
      <c r="I39">
        <f t="shared" si="1"/>
        <v>5.0857042000000003</v>
      </c>
      <c r="J39" s="15">
        <f t="shared" si="2"/>
        <v>0.43839052235610881</v>
      </c>
    </row>
    <row r="40" spans="1:10">
      <c r="A40" s="53"/>
      <c r="B40" s="39"/>
      <c r="C40" s="10" t="s">
        <v>285</v>
      </c>
      <c r="D40" s="3">
        <v>120.51</v>
      </c>
      <c r="E40" s="10">
        <v>376.07</v>
      </c>
      <c r="F40">
        <f t="shared" si="4"/>
        <v>5.0857042000000003</v>
      </c>
      <c r="G40">
        <v>1</v>
      </c>
      <c r="H40">
        <f t="shared" si="0"/>
        <v>3.1206538876441785</v>
      </c>
      <c r="I40">
        <f t="shared" si="1"/>
        <v>5.0857042000000003</v>
      </c>
      <c r="J40" s="15">
        <f t="shared" si="2"/>
        <v>0.61361293636467851</v>
      </c>
    </row>
    <row r="41" spans="1:10">
      <c r="A41" s="53"/>
      <c r="B41" s="39"/>
      <c r="C41" s="10" t="s">
        <v>286</v>
      </c>
      <c r="D41" s="3">
        <v>120.51</v>
      </c>
      <c r="E41" s="10">
        <v>293.87</v>
      </c>
      <c r="F41">
        <f t="shared" si="4"/>
        <v>5.0857042000000003</v>
      </c>
      <c r="G41">
        <v>1</v>
      </c>
      <c r="H41">
        <f t="shared" si="0"/>
        <v>2.4385528171935937</v>
      </c>
      <c r="I41">
        <f t="shared" si="1"/>
        <v>5.0857042000000003</v>
      </c>
      <c r="J41" s="15">
        <f t="shared" si="2"/>
        <v>0.4794916733839128</v>
      </c>
    </row>
    <row r="42" spans="1:10">
      <c r="A42" s="53"/>
      <c r="B42" s="39"/>
      <c r="C42" s="10" t="s">
        <v>287</v>
      </c>
      <c r="D42" s="3">
        <v>120.51</v>
      </c>
      <c r="E42" s="10">
        <v>0</v>
      </c>
      <c r="F42">
        <f t="shared" si="4"/>
        <v>5.0857042000000003</v>
      </c>
      <c r="G42">
        <v>1</v>
      </c>
      <c r="H42">
        <f t="shared" si="0"/>
        <v>0</v>
      </c>
      <c r="I42">
        <f t="shared" si="1"/>
        <v>5.0857042000000003</v>
      </c>
      <c r="J42" s="15">
        <f t="shared" si="2"/>
        <v>0</v>
      </c>
    </row>
    <row r="43" spans="1:10">
      <c r="A43" s="53"/>
      <c r="B43" s="39"/>
      <c r="C43" s="10" t="s">
        <v>288</v>
      </c>
      <c r="D43" s="3">
        <v>120.51</v>
      </c>
      <c r="E43" s="10">
        <v>0</v>
      </c>
      <c r="F43">
        <f t="shared" si="4"/>
        <v>5.0857042000000003</v>
      </c>
      <c r="G43">
        <v>1</v>
      </c>
      <c r="H43">
        <f t="shared" si="0"/>
        <v>0</v>
      </c>
      <c r="I43">
        <f t="shared" si="1"/>
        <v>5.0857042000000003</v>
      </c>
      <c r="J43" s="15">
        <f t="shared" si="2"/>
        <v>0</v>
      </c>
    </row>
    <row r="44" spans="1:10">
      <c r="A44" s="53"/>
      <c r="B44" s="39"/>
      <c r="C44" s="10" t="s">
        <v>289</v>
      </c>
      <c r="D44" s="3">
        <v>120.51</v>
      </c>
      <c r="E44" s="10">
        <v>392.93</v>
      </c>
      <c r="F44">
        <f t="shared" si="4"/>
        <v>5.0857042000000003</v>
      </c>
      <c r="G44">
        <v>1</v>
      </c>
      <c r="H44">
        <f t="shared" si="0"/>
        <v>3.2605592896855033</v>
      </c>
      <c r="I44">
        <f t="shared" si="1"/>
        <v>5.0857042000000003</v>
      </c>
      <c r="J44" s="15">
        <f t="shared" si="2"/>
        <v>0.64112248008555106</v>
      </c>
    </row>
    <row r="45" spans="1:10">
      <c r="A45" s="53"/>
      <c r="B45" s="39"/>
      <c r="C45" s="10" t="s">
        <v>290</v>
      </c>
      <c r="D45" s="3">
        <v>120.51</v>
      </c>
      <c r="E45" s="10">
        <v>384.17</v>
      </c>
      <c r="F45">
        <f t="shared" si="4"/>
        <v>5.0857042000000003</v>
      </c>
      <c r="G45">
        <v>1</v>
      </c>
      <c r="H45">
        <f t="shared" si="0"/>
        <v>3.1878682267031784</v>
      </c>
      <c r="I45">
        <f t="shared" si="1"/>
        <v>5.0857042000000003</v>
      </c>
      <c r="J45" s="15">
        <f t="shared" si="2"/>
        <v>0.62682926519854976</v>
      </c>
    </row>
    <row r="46" spans="1:10">
      <c r="A46" s="53"/>
      <c r="B46" s="39"/>
      <c r="C46" s="10" t="s">
        <v>291</v>
      </c>
      <c r="D46" s="3">
        <v>120.51</v>
      </c>
      <c r="E46" s="10">
        <v>387.85</v>
      </c>
      <c r="F46">
        <f t="shared" si="4"/>
        <v>5.0857042000000003</v>
      </c>
      <c r="G46">
        <v>1</v>
      </c>
      <c r="H46">
        <f t="shared" si="0"/>
        <v>3.2184051116089951</v>
      </c>
      <c r="I46">
        <f t="shared" si="1"/>
        <v>5.0857042000000003</v>
      </c>
      <c r="J46" s="15">
        <f t="shared" si="2"/>
        <v>0.63283372076751832</v>
      </c>
    </row>
    <row r="47" spans="1:10">
      <c r="A47" s="53"/>
      <c r="B47" s="39"/>
      <c r="C47" s="10" t="s">
        <v>292</v>
      </c>
      <c r="D47" s="3">
        <v>120.51</v>
      </c>
      <c r="E47" s="10">
        <v>260.98</v>
      </c>
      <c r="F47">
        <f t="shared" si="4"/>
        <v>5.0857042000000003</v>
      </c>
      <c r="G47">
        <v>1</v>
      </c>
      <c r="H47">
        <f t="shared" si="0"/>
        <v>2.1656294083478551</v>
      </c>
      <c r="I47">
        <f t="shared" si="1"/>
        <v>5.0857042000000003</v>
      </c>
      <c r="J47" s="15">
        <f t="shared" si="2"/>
        <v>0.42582685173625612</v>
      </c>
    </row>
    <row r="48" spans="1:10">
      <c r="A48" s="53"/>
      <c r="B48" s="39"/>
      <c r="C48" s="10" t="s">
        <v>293</v>
      </c>
      <c r="D48" s="3">
        <v>120.51</v>
      </c>
      <c r="E48" s="10">
        <v>23.95</v>
      </c>
      <c r="F48">
        <f t="shared" si="4"/>
        <v>5.0857042000000003</v>
      </c>
      <c r="G48">
        <v>1</v>
      </c>
      <c r="H48">
        <f t="shared" si="0"/>
        <v>0.19873869388432494</v>
      </c>
      <c r="I48">
        <f t="shared" si="1"/>
        <v>5.0857042000000003</v>
      </c>
      <c r="J48" s="15">
        <f t="shared" si="2"/>
        <v>3.9077910564347201E-2</v>
      </c>
    </row>
    <row r="49" spans="1:14">
      <c r="A49" s="53"/>
      <c r="B49" s="39"/>
      <c r="C49" s="10" t="s">
        <v>294</v>
      </c>
      <c r="D49" s="3">
        <v>120.51</v>
      </c>
      <c r="E49" s="10">
        <v>0</v>
      </c>
      <c r="F49">
        <f t="shared" si="4"/>
        <v>5.0857042000000003</v>
      </c>
      <c r="G49">
        <v>1</v>
      </c>
      <c r="H49">
        <f t="shared" si="0"/>
        <v>0</v>
      </c>
      <c r="I49">
        <f t="shared" si="1"/>
        <v>5.0857042000000003</v>
      </c>
      <c r="J49" s="15">
        <f t="shared" si="2"/>
        <v>0</v>
      </c>
      <c r="N49" s="3"/>
    </row>
    <row r="50" spans="1:14">
      <c r="A50" s="53"/>
      <c r="B50" s="39"/>
      <c r="C50" s="10" t="s">
        <v>295</v>
      </c>
      <c r="D50" s="3">
        <v>120.51</v>
      </c>
      <c r="E50" s="10">
        <v>0</v>
      </c>
      <c r="F50">
        <f t="shared" si="4"/>
        <v>5.0857042000000003</v>
      </c>
      <c r="G50">
        <v>1</v>
      </c>
      <c r="H50">
        <f t="shared" si="0"/>
        <v>0</v>
      </c>
      <c r="I50">
        <f t="shared" si="1"/>
        <v>5.0857042000000003</v>
      </c>
      <c r="J50" s="15">
        <f t="shared" si="2"/>
        <v>0</v>
      </c>
    </row>
    <row r="51" spans="1:14">
      <c r="A51" s="53"/>
      <c r="B51" s="39"/>
      <c r="C51" s="10" t="s">
        <v>296</v>
      </c>
      <c r="D51" s="3">
        <v>120.51</v>
      </c>
      <c r="E51" s="10">
        <v>412.28</v>
      </c>
      <c r="F51">
        <f t="shared" si="4"/>
        <v>5.0857042000000003</v>
      </c>
      <c r="G51">
        <v>1</v>
      </c>
      <c r="H51">
        <f t="shared" si="0"/>
        <v>3.4211268774375565</v>
      </c>
      <c r="I51">
        <f t="shared" si="1"/>
        <v>5.0857042000000003</v>
      </c>
      <c r="J51" s="15">
        <f t="shared" si="2"/>
        <v>0.6726948211886874</v>
      </c>
    </row>
    <row r="52" spans="1:14">
      <c r="A52" s="54"/>
      <c r="B52" s="39"/>
      <c r="C52" s="10" t="s">
        <v>297</v>
      </c>
      <c r="D52" s="3">
        <v>120.51</v>
      </c>
      <c r="E52" s="10">
        <v>207.23</v>
      </c>
      <c r="F52">
        <f t="shared" si="4"/>
        <v>5.0857042000000003</v>
      </c>
      <c r="G52">
        <v>1</v>
      </c>
      <c r="H52">
        <f t="shared" si="0"/>
        <v>1.7196083312588166</v>
      </c>
      <c r="I52">
        <f t="shared" si="1"/>
        <v>5.0857042000000003</v>
      </c>
      <c r="J52" s="15">
        <f t="shared" si="2"/>
        <v>0.33812590422754363</v>
      </c>
    </row>
    <row r="53" spans="1:14">
      <c r="A53" s="40" t="s">
        <v>483</v>
      </c>
      <c r="B53" s="39">
        <f>(9982.97/(D53*F53*31))</f>
        <v>0.54748529623029218</v>
      </c>
      <c r="C53" s="10" t="s">
        <v>298</v>
      </c>
      <c r="D53" s="3">
        <v>120.51</v>
      </c>
      <c r="E53" s="10">
        <v>226.99</v>
      </c>
      <c r="F53">
        <f>17.5573*0.278</f>
        <v>4.8809294000000012</v>
      </c>
      <c r="G53">
        <v>1</v>
      </c>
      <c r="H53">
        <f t="shared" si="0"/>
        <v>1.883578126296573</v>
      </c>
      <c r="I53">
        <f t="shared" si="1"/>
        <v>4.8809294000000012</v>
      </c>
      <c r="J53" s="15">
        <f t="shared" si="2"/>
        <v>0.38590562819789453</v>
      </c>
    </row>
    <row r="54" spans="1:14">
      <c r="A54" s="41"/>
      <c r="B54" s="39"/>
      <c r="C54" s="10" t="s">
        <v>299</v>
      </c>
      <c r="D54" s="3">
        <v>120.51</v>
      </c>
      <c r="E54" s="10">
        <v>370.27</v>
      </c>
      <c r="F54">
        <f t="shared" ref="F54:F83" si="5">17.5573*0.278</f>
        <v>4.8809294000000012</v>
      </c>
      <c r="G54">
        <v>1</v>
      </c>
      <c r="H54">
        <f t="shared" si="0"/>
        <v>3.0725251016513151</v>
      </c>
      <c r="I54">
        <f t="shared" si="1"/>
        <v>4.8809294000000012</v>
      </c>
      <c r="J54" s="15">
        <f t="shared" si="2"/>
        <v>0.62949591150638529</v>
      </c>
    </row>
    <row r="55" spans="1:14">
      <c r="A55" s="41"/>
      <c r="B55" s="39"/>
      <c r="C55" s="10" t="s">
        <v>300</v>
      </c>
      <c r="D55" s="3">
        <v>120.51</v>
      </c>
      <c r="E55" s="10">
        <v>223.98</v>
      </c>
      <c r="F55">
        <f t="shared" si="5"/>
        <v>4.8809294000000012</v>
      </c>
      <c r="G55">
        <v>1</v>
      </c>
      <c r="H55">
        <f t="shared" si="0"/>
        <v>1.8586009459795867</v>
      </c>
      <c r="I55">
        <f t="shared" si="1"/>
        <v>4.8809294000000012</v>
      </c>
      <c r="J55" s="15">
        <f t="shared" si="2"/>
        <v>0.38078832813676555</v>
      </c>
    </row>
    <row r="56" spans="1:14">
      <c r="A56" s="41"/>
      <c r="B56" s="39"/>
      <c r="C56" s="10" t="s">
        <v>301</v>
      </c>
      <c r="D56" s="3">
        <v>120.51</v>
      </c>
      <c r="E56" s="10">
        <v>0</v>
      </c>
      <c r="F56">
        <f t="shared" si="5"/>
        <v>4.8809294000000012</v>
      </c>
      <c r="G56">
        <v>1</v>
      </c>
      <c r="H56">
        <f t="shared" si="0"/>
        <v>0</v>
      </c>
      <c r="I56">
        <f t="shared" si="1"/>
        <v>4.8809294000000012</v>
      </c>
      <c r="J56" s="15">
        <f t="shared" si="2"/>
        <v>0</v>
      </c>
    </row>
    <row r="57" spans="1:14">
      <c r="A57" s="41"/>
      <c r="B57" s="39"/>
      <c r="C57" s="10" t="s">
        <v>302</v>
      </c>
      <c r="D57" s="3">
        <v>120.51</v>
      </c>
      <c r="E57" s="10">
        <v>433.68</v>
      </c>
      <c r="F57">
        <f t="shared" si="5"/>
        <v>4.8809294000000012</v>
      </c>
      <c r="G57">
        <v>1</v>
      </c>
      <c r="H57">
        <f t="shared" si="0"/>
        <v>3.5987055016181229</v>
      </c>
      <c r="I57">
        <f t="shared" si="1"/>
        <v>4.8809294000000012</v>
      </c>
      <c r="J57" s="15">
        <f t="shared" si="2"/>
        <v>0.73729923272771003</v>
      </c>
    </row>
    <row r="58" spans="1:14">
      <c r="A58" s="41"/>
      <c r="B58" s="39"/>
      <c r="C58" s="10" t="s">
        <v>303</v>
      </c>
      <c r="D58" s="3">
        <v>120.51</v>
      </c>
      <c r="E58" s="10">
        <v>570.53</v>
      </c>
      <c r="F58">
        <f t="shared" si="5"/>
        <v>4.8809294000000012</v>
      </c>
      <c r="G58">
        <v>1</v>
      </c>
      <c r="H58">
        <f t="shared" si="0"/>
        <v>4.7342959090531904</v>
      </c>
      <c r="I58">
        <f t="shared" ref="I58:I121" si="6">F58/G58</f>
        <v>4.8809294000000012</v>
      </c>
      <c r="J58" s="15">
        <f t="shared" ref="J58:J121" si="7">(H58/I58)</f>
        <v>0.96995787504182895</v>
      </c>
    </row>
    <row r="59" spans="1:14">
      <c r="A59" s="41"/>
      <c r="B59" s="39"/>
      <c r="C59" s="10" t="s">
        <v>304</v>
      </c>
      <c r="D59" s="3">
        <v>120.51</v>
      </c>
      <c r="E59" s="10">
        <v>594.88</v>
      </c>
      <c r="F59">
        <f t="shared" si="5"/>
        <v>4.8809294000000012</v>
      </c>
      <c r="G59">
        <v>1</v>
      </c>
      <c r="H59">
        <f t="shared" ref="H59:H122" si="8">E59/D59</f>
        <v>4.9363538295577127</v>
      </c>
      <c r="I59">
        <f t="shared" si="6"/>
        <v>4.8809294000000012</v>
      </c>
      <c r="J59" s="15">
        <f t="shared" si="7"/>
        <v>1.0113553024466428</v>
      </c>
    </row>
    <row r="60" spans="1:14">
      <c r="A60" s="41"/>
      <c r="B60" s="39"/>
      <c r="C60" s="10" t="s">
        <v>305</v>
      </c>
      <c r="D60" s="3">
        <v>120.51</v>
      </c>
      <c r="E60" s="10">
        <v>554.6</v>
      </c>
      <c r="F60">
        <f t="shared" si="5"/>
        <v>4.8809294000000012</v>
      </c>
      <c r="G60">
        <v>1</v>
      </c>
      <c r="H60">
        <f t="shared" si="8"/>
        <v>4.6021077089038256</v>
      </c>
      <c r="I60">
        <f t="shared" si="6"/>
        <v>4.8809294000000012</v>
      </c>
      <c r="J60" s="15">
        <f t="shared" si="7"/>
        <v>0.94287528701067147</v>
      </c>
    </row>
    <row r="61" spans="1:14">
      <c r="A61" s="41"/>
      <c r="B61" s="39"/>
      <c r="C61" s="10" t="s">
        <v>306</v>
      </c>
      <c r="D61" s="3">
        <v>120.51</v>
      </c>
      <c r="E61" s="10">
        <v>483.2</v>
      </c>
      <c r="F61">
        <f t="shared" si="5"/>
        <v>4.8809294000000012</v>
      </c>
      <c r="G61">
        <v>1</v>
      </c>
      <c r="H61">
        <f t="shared" si="8"/>
        <v>4.0096257571985721</v>
      </c>
      <c r="I61">
        <f t="shared" si="6"/>
        <v>4.8809294000000012</v>
      </c>
      <c r="J61" s="15">
        <f t="shared" si="7"/>
        <v>0.82148816928156576</v>
      </c>
    </row>
    <row r="62" spans="1:14">
      <c r="A62" s="41"/>
      <c r="B62" s="39"/>
      <c r="C62" s="10" t="s">
        <v>307</v>
      </c>
      <c r="D62" s="3">
        <v>120.51</v>
      </c>
      <c r="E62" s="10">
        <v>0</v>
      </c>
      <c r="F62">
        <f t="shared" si="5"/>
        <v>4.8809294000000012</v>
      </c>
      <c r="G62">
        <v>1</v>
      </c>
      <c r="H62">
        <f t="shared" si="8"/>
        <v>0</v>
      </c>
      <c r="I62">
        <f t="shared" si="6"/>
        <v>4.8809294000000012</v>
      </c>
      <c r="J62" s="15">
        <f t="shared" si="7"/>
        <v>0</v>
      </c>
    </row>
    <row r="63" spans="1:14">
      <c r="A63" s="41"/>
      <c r="B63" s="39"/>
      <c r="C63" s="10" t="s">
        <v>308</v>
      </c>
      <c r="D63" s="3">
        <v>120.51</v>
      </c>
      <c r="E63" s="10">
        <v>0</v>
      </c>
      <c r="F63">
        <f t="shared" si="5"/>
        <v>4.8809294000000012</v>
      </c>
      <c r="G63">
        <v>1</v>
      </c>
      <c r="H63">
        <f t="shared" si="8"/>
        <v>0</v>
      </c>
      <c r="I63">
        <f t="shared" si="6"/>
        <v>4.8809294000000012</v>
      </c>
      <c r="J63" s="15">
        <f t="shared" si="7"/>
        <v>0</v>
      </c>
    </row>
    <row r="64" spans="1:14">
      <c r="A64" s="41"/>
      <c r="B64" s="39"/>
      <c r="C64" s="10" t="s">
        <v>309</v>
      </c>
      <c r="D64" s="3">
        <v>120.51</v>
      </c>
      <c r="E64" s="10">
        <v>0</v>
      </c>
      <c r="F64">
        <f t="shared" si="5"/>
        <v>4.8809294000000012</v>
      </c>
      <c r="G64">
        <v>1</v>
      </c>
      <c r="H64">
        <f t="shared" si="8"/>
        <v>0</v>
      </c>
      <c r="I64">
        <f t="shared" si="6"/>
        <v>4.8809294000000012</v>
      </c>
      <c r="J64" s="15">
        <f t="shared" si="7"/>
        <v>0</v>
      </c>
    </row>
    <row r="65" spans="1:10">
      <c r="A65" s="41"/>
      <c r="B65" s="39"/>
      <c r="C65" s="10" t="s">
        <v>310</v>
      </c>
      <c r="D65" s="3">
        <v>120.51</v>
      </c>
      <c r="E65" s="10">
        <v>549.85</v>
      </c>
      <c r="F65">
        <f t="shared" si="5"/>
        <v>4.8809294000000012</v>
      </c>
      <c r="G65">
        <v>1</v>
      </c>
      <c r="H65">
        <f t="shared" si="8"/>
        <v>4.5626918927889806</v>
      </c>
      <c r="I65">
        <f t="shared" si="6"/>
        <v>4.8809294000000012</v>
      </c>
      <c r="J65" s="15">
        <f t="shared" si="7"/>
        <v>0.93479981349227859</v>
      </c>
    </row>
    <row r="66" spans="1:10">
      <c r="A66" s="41"/>
      <c r="B66" s="39"/>
      <c r="C66" s="10" t="s">
        <v>311</v>
      </c>
      <c r="D66" s="3">
        <v>120.51</v>
      </c>
      <c r="E66" s="10">
        <v>532.62</v>
      </c>
      <c r="F66">
        <f t="shared" si="5"/>
        <v>4.8809294000000012</v>
      </c>
      <c r="G66">
        <v>1</v>
      </c>
      <c r="H66">
        <f t="shared" si="8"/>
        <v>4.4197162061239732</v>
      </c>
      <c r="I66">
        <f t="shared" si="6"/>
        <v>4.8809294000000012</v>
      </c>
      <c r="J66" s="15">
        <f t="shared" si="7"/>
        <v>0.90550709586661349</v>
      </c>
    </row>
    <row r="67" spans="1:10">
      <c r="A67" s="41"/>
      <c r="B67" s="39"/>
      <c r="C67" s="10" t="s">
        <v>312</v>
      </c>
      <c r="D67" s="3">
        <v>120.51</v>
      </c>
      <c r="E67" s="10">
        <v>376.6</v>
      </c>
      <c r="F67">
        <f t="shared" si="5"/>
        <v>4.8809294000000012</v>
      </c>
      <c r="G67">
        <v>1</v>
      </c>
      <c r="H67">
        <f t="shared" si="8"/>
        <v>3.1250518629159405</v>
      </c>
      <c r="I67">
        <f t="shared" si="6"/>
        <v>4.8809294000000012</v>
      </c>
      <c r="J67" s="15">
        <f t="shared" si="7"/>
        <v>0.64025754253194889</v>
      </c>
    </row>
    <row r="68" spans="1:10">
      <c r="A68" s="41"/>
      <c r="B68" s="39"/>
      <c r="C68" s="10" t="s">
        <v>313</v>
      </c>
      <c r="D68" s="3">
        <v>120.51</v>
      </c>
      <c r="E68" s="10">
        <v>234.82</v>
      </c>
      <c r="F68">
        <f t="shared" si="5"/>
        <v>4.8809294000000012</v>
      </c>
      <c r="G68">
        <v>1</v>
      </c>
      <c r="H68">
        <f t="shared" si="8"/>
        <v>1.9485519873869388</v>
      </c>
      <c r="I68">
        <f t="shared" si="6"/>
        <v>4.8809294000000012</v>
      </c>
      <c r="J68" s="15">
        <f t="shared" si="7"/>
        <v>0.39921740875558215</v>
      </c>
    </row>
    <row r="69" spans="1:10">
      <c r="A69" s="41"/>
      <c r="B69" s="39"/>
      <c r="C69" s="10" t="s">
        <v>314</v>
      </c>
      <c r="D69" s="3">
        <v>120.51</v>
      </c>
      <c r="E69" s="10">
        <v>262.08</v>
      </c>
      <c r="F69">
        <f t="shared" si="5"/>
        <v>4.8809294000000012</v>
      </c>
      <c r="G69">
        <v>1</v>
      </c>
      <c r="H69">
        <f t="shared" si="8"/>
        <v>2.174757281553398</v>
      </c>
      <c r="I69">
        <f t="shared" si="6"/>
        <v>4.8809294000000012</v>
      </c>
      <c r="J69" s="15">
        <f t="shared" si="7"/>
        <v>0.44556212625271685</v>
      </c>
    </row>
    <row r="70" spans="1:10">
      <c r="A70" s="41"/>
      <c r="B70" s="39"/>
      <c r="C70" s="10" t="s">
        <v>315</v>
      </c>
      <c r="D70" s="3">
        <v>120.51</v>
      </c>
      <c r="E70" s="10">
        <v>0.01</v>
      </c>
      <c r="F70">
        <f t="shared" si="5"/>
        <v>4.8809294000000012</v>
      </c>
      <c r="G70">
        <v>1</v>
      </c>
      <c r="H70">
        <f t="shared" si="8"/>
        <v>8.2980665504937354E-5</v>
      </c>
      <c r="I70">
        <f t="shared" si="6"/>
        <v>4.8809294000000012</v>
      </c>
      <c r="J70" s="15">
        <f t="shared" si="7"/>
        <v>1.700099688082711E-5</v>
      </c>
    </row>
    <row r="71" spans="1:10">
      <c r="A71" s="41"/>
      <c r="B71" s="39"/>
      <c r="C71" s="10" t="s">
        <v>316</v>
      </c>
      <c r="D71" s="3">
        <v>120.51</v>
      </c>
      <c r="E71" s="10">
        <v>0</v>
      </c>
      <c r="F71">
        <f t="shared" si="5"/>
        <v>4.8809294000000012</v>
      </c>
      <c r="G71">
        <v>1</v>
      </c>
      <c r="H71">
        <f t="shared" si="8"/>
        <v>0</v>
      </c>
      <c r="I71">
        <f t="shared" si="6"/>
        <v>4.8809294000000012</v>
      </c>
      <c r="J71" s="15">
        <f t="shared" si="7"/>
        <v>0</v>
      </c>
    </row>
    <row r="72" spans="1:10">
      <c r="A72" s="41"/>
      <c r="B72" s="39"/>
      <c r="C72" s="10" t="s">
        <v>317</v>
      </c>
      <c r="D72" s="3">
        <v>120.51</v>
      </c>
      <c r="E72" s="10">
        <v>360.08</v>
      </c>
      <c r="F72">
        <f t="shared" si="5"/>
        <v>4.8809294000000012</v>
      </c>
      <c r="G72">
        <v>1</v>
      </c>
      <c r="H72">
        <f t="shared" si="8"/>
        <v>2.987967803501784</v>
      </c>
      <c r="I72">
        <f t="shared" si="6"/>
        <v>4.8809294000000012</v>
      </c>
      <c r="J72" s="15">
        <f t="shared" si="7"/>
        <v>0.61217189568482255</v>
      </c>
    </row>
    <row r="73" spans="1:10">
      <c r="A73" s="41"/>
      <c r="B73" s="39"/>
      <c r="C73" s="10" t="s">
        <v>318</v>
      </c>
      <c r="D73" s="3">
        <v>120.51</v>
      </c>
      <c r="E73" s="10">
        <v>502.27</v>
      </c>
      <c r="F73">
        <f t="shared" si="5"/>
        <v>4.8809294000000012</v>
      </c>
      <c r="G73">
        <v>1</v>
      </c>
      <c r="H73">
        <f t="shared" si="8"/>
        <v>4.1678698863164882</v>
      </c>
      <c r="I73">
        <f t="shared" si="6"/>
        <v>4.8809294000000012</v>
      </c>
      <c r="J73" s="15">
        <f t="shared" si="7"/>
        <v>0.85390907033330321</v>
      </c>
    </row>
    <row r="74" spans="1:10">
      <c r="A74" s="41"/>
      <c r="B74" s="39"/>
      <c r="C74" s="10" t="s">
        <v>319</v>
      </c>
      <c r="D74" s="3">
        <v>120.51</v>
      </c>
      <c r="E74" s="10">
        <v>519.66999999999996</v>
      </c>
      <c r="F74">
        <f t="shared" si="5"/>
        <v>4.8809294000000012</v>
      </c>
      <c r="G74">
        <v>1</v>
      </c>
      <c r="H74">
        <f t="shared" si="8"/>
        <v>4.3122562442950789</v>
      </c>
      <c r="I74">
        <f t="shared" si="6"/>
        <v>4.8809294000000012</v>
      </c>
      <c r="J74" s="15">
        <f t="shared" si="7"/>
        <v>0.88349080490594223</v>
      </c>
    </row>
    <row r="75" spans="1:10">
      <c r="A75" s="41"/>
      <c r="B75" s="39"/>
      <c r="C75" s="10" t="s">
        <v>320</v>
      </c>
      <c r="D75" s="3">
        <v>120.51</v>
      </c>
      <c r="E75" s="10">
        <v>514.29999999999995</v>
      </c>
      <c r="F75">
        <f t="shared" si="5"/>
        <v>4.8809294000000012</v>
      </c>
      <c r="G75">
        <v>1</v>
      </c>
      <c r="H75">
        <f t="shared" si="8"/>
        <v>4.2676956269189272</v>
      </c>
      <c r="I75">
        <f t="shared" si="6"/>
        <v>4.8809294000000012</v>
      </c>
      <c r="J75" s="15">
        <f t="shared" si="7"/>
        <v>0.87436126958093807</v>
      </c>
    </row>
    <row r="76" spans="1:10">
      <c r="A76" s="41"/>
      <c r="B76" s="39"/>
      <c r="C76" s="10" t="s">
        <v>321</v>
      </c>
      <c r="D76" s="3">
        <v>120.51</v>
      </c>
      <c r="E76" s="10">
        <v>356.94</v>
      </c>
      <c r="F76">
        <f t="shared" si="5"/>
        <v>4.8809294000000012</v>
      </c>
      <c r="G76">
        <v>1</v>
      </c>
      <c r="H76">
        <f t="shared" si="8"/>
        <v>2.9619118745332336</v>
      </c>
      <c r="I76">
        <f t="shared" si="6"/>
        <v>4.8809294000000012</v>
      </c>
      <c r="J76" s="15">
        <f t="shared" si="7"/>
        <v>0.60683358266424281</v>
      </c>
    </row>
    <row r="77" spans="1:10">
      <c r="A77" s="41"/>
      <c r="B77" s="39"/>
      <c r="C77" s="10" t="s">
        <v>322</v>
      </c>
      <c r="D77" s="3">
        <v>120.51</v>
      </c>
      <c r="E77" s="10">
        <v>0</v>
      </c>
      <c r="F77">
        <f t="shared" si="5"/>
        <v>4.8809294000000012</v>
      </c>
      <c r="G77">
        <v>1</v>
      </c>
      <c r="H77">
        <f t="shared" si="8"/>
        <v>0</v>
      </c>
      <c r="I77">
        <f t="shared" si="6"/>
        <v>4.8809294000000012</v>
      </c>
      <c r="J77" s="15">
        <f t="shared" si="7"/>
        <v>0</v>
      </c>
    </row>
    <row r="78" spans="1:10">
      <c r="A78" s="41"/>
      <c r="B78" s="39"/>
      <c r="C78" s="10" t="s">
        <v>323</v>
      </c>
      <c r="D78" s="3">
        <v>120.51</v>
      </c>
      <c r="E78" s="10">
        <v>523</v>
      </c>
      <c r="F78">
        <f t="shared" si="5"/>
        <v>4.8809294000000012</v>
      </c>
      <c r="G78">
        <v>1</v>
      </c>
      <c r="H78">
        <f t="shared" si="8"/>
        <v>4.339888805908223</v>
      </c>
      <c r="I78">
        <f t="shared" si="6"/>
        <v>4.8809294000000012</v>
      </c>
      <c r="J78" s="15">
        <f t="shared" si="7"/>
        <v>0.88915213686725769</v>
      </c>
    </row>
    <row r="79" spans="1:10">
      <c r="A79" s="41"/>
      <c r="B79" s="39"/>
      <c r="C79" s="10" t="s">
        <v>324</v>
      </c>
      <c r="D79" s="3">
        <v>120.51</v>
      </c>
      <c r="E79" s="10">
        <v>233.67</v>
      </c>
      <c r="F79">
        <f t="shared" si="5"/>
        <v>4.8809294000000012</v>
      </c>
      <c r="G79">
        <v>1</v>
      </c>
      <c r="H79">
        <f t="shared" si="8"/>
        <v>1.9390092108538708</v>
      </c>
      <c r="I79">
        <f t="shared" si="6"/>
        <v>4.8809294000000012</v>
      </c>
      <c r="J79" s="15">
        <f t="shared" si="7"/>
        <v>0.39726229411428698</v>
      </c>
    </row>
    <row r="80" spans="1:10">
      <c r="A80" s="41"/>
      <c r="B80" s="39"/>
      <c r="C80" s="10" t="s">
        <v>325</v>
      </c>
      <c r="D80" s="3">
        <v>120.51</v>
      </c>
      <c r="E80" s="10">
        <v>483.81</v>
      </c>
      <c r="F80">
        <f t="shared" si="5"/>
        <v>4.8809294000000012</v>
      </c>
      <c r="G80">
        <v>1</v>
      </c>
      <c r="H80">
        <f t="shared" si="8"/>
        <v>4.0146875777943736</v>
      </c>
      <c r="I80">
        <f t="shared" si="6"/>
        <v>4.8809294000000012</v>
      </c>
      <c r="J80" s="15">
        <f t="shared" si="7"/>
        <v>0.8225252300912963</v>
      </c>
    </row>
    <row r="81" spans="1:10">
      <c r="A81" s="41"/>
      <c r="B81" s="39"/>
      <c r="C81" s="10" t="s">
        <v>326</v>
      </c>
      <c r="D81" s="3">
        <v>120.51</v>
      </c>
      <c r="E81" s="10">
        <v>340.07</v>
      </c>
      <c r="F81">
        <f t="shared" si="5"/>
        <v>4.8809294000000012</v>
      </c>
      <c r="G81">
        <v>1</v>
      </c>
      <c r="H81">
        <f t="shared" si="8"/>
        <v>2.8219234918264045</v>
      </c>
      <c r="I81">
        <f t="shared" si="6"/>
        <v>4.8809294000000012</v>
      </c>
      <c r="J81" s="15">
        <f t="shared" si="7"/>
        <v>0.57815290092628746</v>
      </c>
    </row>
    <row r="82" spans="1:10">
      <c r="A82" s="41"/>
      <c r="B82" s="39"/>
      <c r="C82" s="10" t="s">
        <v>327</v>
      </c>
      <c r="D82" s="3">
        <v>120.51</v>
      </c>
      <c r="E82" s="10">
        <v>402.41</v>
      </c>
      <c r="F82">
        <f t="shared" si="5"/>
        <v>4.8809294000000012</v>
      </c>
      <c r="G82">
        <v>1</v>
      </c>
      <c r="H82">
        <f t="shared" si="8"/>
        <v>3.3392249605841839</v>
      </c>
      <c r="I82">
        <f t="shared" si="6"/>
        <v>4.8809294000000012</v>
      </c>
      <c r="J82" s="15">
        <f t="shared" si="7"/>
        <v>0.68413711548136369</v>
      </c>
    </row>
    <row r="83" spans="1:10">
      <c r="A83" s="42"/>
      <c r="B83" s="39"/>
      <c r="C83" s="10" t="s">
        <v>328</v>
      </c>
      <c r="D83" s="3">
        <v>120.51</v>
      </c>
      <c r="E83" s="10">
        <v>332.64</v>
      </c>
      <c r="F83">
        <f t="shared" si="5"/>
        <v>4.8809294000000012</v>
      </c>
      <c r="G83">
        <v>1</v>
      </c>
      <c r="H83">
        <f t="shared" si="8"/>
        <v>2.7602688573562357</v>
      </c>
      <c r="I83">
        <f t="shared" si="6"/>
        <v>4.8809294000000012</v>
      </c>
      <c r="J83" s="15">
        <f t="shared" si="7"/>
        <v>0.56552116024383292</v>
      </c>
    </row>
    <row r="84" spans="1:10">
      <c r="A84" s="40" t="s">
        <v>484</v>
      </c>
      <c r="B84" s="39">
        <f>(7681.39/(D84*F84*30))</f>
        <v>0.43442590355184185</v>
      </c>
      <c r="C84" s="10" t="s">
        <v>329</v>
      </c>
      <c r="D84" s="3">
        <v>120.51</v>
      </c>
      <c r="E84" s="10">
        <v>0</v>
      </c>
      <c r="F84">
        <f>17.5928*0.278</f>
        <v>4.8907984000000004</v>
      </c>
      <c r="G84">
        <v>1</v>
      </c>
      <c r="H84">
        <f t="shared" si="8"/>
        <v>0</v>
      </c>
      <c r="I84">
        <f t="shared" si="6"/>
        <v>4.8907984000000004</v>
      </c>
      <c r="J84" s="15">
        <f t="shared" si="7"/>
        <v>0</v>
      </c>
    </row>
    <row r="85" spans="1:10">
      <c r="A85" s="41"/>
      <c r="B85" s="39"/>
      <c r="C85" s="10" t="s">
        <v>330</v>
      </c>
      <c r="D85" s="3">
        <v>120.51</v>
      </c>
      <c r="E85" s="10">
        <v>226.07</v>
      </c>
      <c r="F85">
        <f t="shared" ref="F85:F113" si="9">17.5928*0.278</f>
        <v>4.8907984000000004</v>
      </c>
      <c r="G85">
        <v>1</v>
      </c>
      <c r="H85">
        <f t="shared" si="8"/>
        <v>1.8759439050701185</v>
      </c>
      <c r="I85">
        <f t="shared" si="6"/>
        <v>4.8907984000000004</v>
      </c>
      <c r="J85" s="15">
        <f t="shared" si="7"/>
        <v>0.38356598486458127</v>
      </c>
    </row>
    <row r="86" spans="1:10">
      <c r="A86" s="41"/>
      <c r="B86" s="39"/>
      <c r="C86" s="10" t="s">
        <v>331</v>
      </c>
      <c r="D86" s="3">
        <v>120.51</v>
      </c>
      <c r="E86" s="10">
        <v>215.66</v>
      </c>
      <c r="F86">
        <f t="shared" si="9"/>
        <v>4.8907984000000004</v>
      </c>
      <c r="G86">
        <v>1</v>
      </c>
      <c r="H86">
        <f t="shared" si="8"/>
        <v>1.7895610322794788</v>
      </c>
      <c r="I86">
        <f t="shared" si="6"/>
        <v>4.8907984000000004</v>
      </c>
      <c r="J86" s="15">
        <f t="shared" si="7"/>
        <v>0.36590365946784448</v>
      </c>
    </row>
    <row r="87" spans="1:10">
      <c r="A87" s="41"/>
      <c r="B87" s="39"/>
      <c r="C87" s="10" t="s">
        <v>332</v>
      </c>
      <c r="D87" s="3">
        <v>120.51</v>
      </c>
      <c r="E87" s="10">
        <v>396.88</v>
      </c>
      <c r="F87">
        <f t="shared" si="9"/>
        <v>4.8907984000000004</v>
      </c>
      <c r="G87">
        <v>1</v>
      </c>
      <c r="H87">
        <f t="shared" si="8"/>
        <v>3.2933366525599532</v>
      </c>
      <c r="I87">
        <f t="shared" si="6"/>
        <v>4.8907984000000004</v>
      </c>
      <c r="J87" s="15">
        <f t="shared" si="7"/>
        <v>0.67337403491420811</v>
      </c>
    </row>
    <row r="88" spans="1:10">
      <c r="A88" s="41"/>
      <c r="B88" s="39"/>
      <c r="C88" s="10" t="s">
        <v>333</v>
      </c>
      <c r="D88" s="3">
        <v>120.51</v>
      </c>
      <c r="E88" s="10">
        <v>353.75</v>
      </c>
      <c r="F88">
        <f t="shared" si="9"/>
        <v>4.8907984000000004</v>
      </c>
      <c r="G88">
        <v>1</v>
      </c>
      <c r="H88">
        <f t="shared" si="8"/>
        <v>2.9354410422371586</v>
      </c>
      <c r="I88">
        <f t="shared" si="6"/>
        <v>4.8907984000000004</v>
      </c>
      <c r="J88" s="15">
        <f t="shared" si="7"/>
        <v>0.60019669635885187</v>
      </c>
    </row>
    <row r="89" spans="1:10">
      <c r="A89" s="41"/>
      <c r="B89" s="39"/>
      <c r="C89" s="10" t="s">
        <v>334</v>
      </c>
      <c r="D89" s="3">
        <v>120.51</v>
      </c>
      <c r="E89" s="10">
        <v>307.56</v>
      </c>
      <c r="F89">
        <f t="shared" si="9"/>
        <v>4.8907984000000004</v>
      </c>
      <c r="G89">
        <v>1</v>
      </c>
      <c r="H89">
        <f t="shared" si="8"/>
        <v>2.5521533482698531</v>
      </c>
      <c r="I89">
        <f t="shared" si="6"/>
        <v>4.8907984000000004</v>
      </c>
      <c r="J89" s="15">
        <f t="shared" si="7"/>
        <v>0.52182755033817241</v>
      </c>
    </row>
    <row r="90" spans="1:10">
      <c r="A90" s="41"/>
      <c r="B90" s="39"/>
      <c r="C90" s="10" t="s">
        <v>335</v>
      </c>
      <c r="D90" s="3">
        <v>120.51</v>
      </c>
      <c r="E90" s="10">
        <v>13.88</v>
      </c>
      <c r="F90">
        <f t="shared" si="9"/>
        <v>4.8907984000000004</v>
      </c>
      <c r="G90">
        <v>1</v>
      </c>
      <c r="H90">
        <f t="shared" si="8"/>
        <v>0.11517716372085304</v>
      </c>
      <c r="I90">
        <f t="shared" si="6"/>
        <v>4.8907984000000004</v>
      </c>
      <c r="J90" s="15">
        <f t="shared" si="7"/>
        <v>2.3549767195649086E-2</v>
      </c>
    </row>
    <row r="91" spans="1:10">
      <c r="A91" s="41"/>
      <c r="B91" s="39"/>
      <c r="C91" s="10" t="s">
        <v>336</v>
      </c>
      <c r="D91" s="3">
        <v>120.51</v>
      </c>
      <c r="E91" s="10">
        <v>0</v>
      </c>
      <c r="F91">
        <f t="shared" si="9"/>
        <v>4.8907984000000004</v>
      </c>
      <c r="G91">
        <v>1</v>
      </c>
      <c r="H91">
        <f t="shared" si="8"/>
        <v>0</v>
      </c>
      <c r="I91">
        <f t="shared" si="6"/>
        <v>4.8907984000000004</v>
      </c>
      <c r="J91" s="15">
        <f t="shared" si="7"/>
        <v>0</v>
      </c>
    </row>
    <row r="92" spans="1:10">
      <c r="A92" s="41"/>
      <c r="B92" s="39"/>
      <c r="C92" s="10" t="s">
        <v>337</v>
      </c>
      <c r="D92" s="3">
        <v>120.51</v>
      </c>
      <c r="E92" s="10">
        <v>110.61</v>
      </c>
      <c r="F92">
        <f t="shared" si="9"/>
        <v>4.8907984000000004</v>
      </c>
      <c r="G92">
        <v>1</v>
      </c>
      <c r="H92">
        <f t="shared" si="8"/>
        <v>0.91784914115011196</v>
      </c>
      <c r="I92">
        <f t="shared" si="6"/>
        <v>4.8907984000000004</v>
      </c>
      <c r="J92" s="15">
        <f t="shared" si="7"/>
        <v>0.1876685698494773</v>
      </c>
    </row>
    <row r="93" spans="1:10">
      <c r="A93" s="41"/>
      <c r="B93" s="39"/>
      <c r="C93" s="10" t="s">
        <v>338</v>
      </c>
      <c r="D93" s="3">
        <v>120.51</v>
      </c>
      <c r="E93" s="10">
        <v>267.32</v>
      </c>
      <c r="F93">
        <f t="shared" si="9"/>
        <v>4.8907984000000004</v>
      </c>
      <c r="G93">
        <v>1</v>
      </c>
      <c r="H93">
        <f t="shared" si="8"/>
        <v>2.2182391502779852</v>
      </c>
      <c r="I93">
        <f t="shared" si="6"/>
        <v>4.8907984000000004</v>
      </c>
      <c r="J93" s="15">
        <f t="shared" si="7"/>
        <v>0.4535535855000658</v>
      </c>
    </row>
    <row r="94" spans="1:10">
      <c r="A94" s="41"/>
      <c r="B94" s="39"/>
      <c r="C94" s="10" t="s">
        <v>339</v>
      </c>
      <c r="D94" s="3">
        <v>120.51</v>
      </c>
      <c r="E94" s="10">
        <v>430.86</v>
      </c>
      <c r="F94">
        <f t="shared" si="9"/>
        <v>4.8907984000000004</v>
      </c>
      <c r="G94">
        <v>1</v>
      </c>
      <c r="H94">
        <f t="shared" si="8"/>
        <v>3.5753049539457304</v>
      </c>
      <c r="I94">
        <f t="shared" si="6"/>
        <v>4.8907984000000004</v>
      </c>
      <c r="J94" s="15">
        <f t="shared" si="7"/>
        <v>0.73102685114678412</v>
      </c>
    </row>
    <row r="95" spans="1:10">
      <c r="A95" s="41"/>
      <c r="B95" s="39"/>
      <c r="C95" s="10" t="s">
        <v>340</v>
      </c>
      <c r="D95" s="3">
        <v>120.51</v>
      </c>
      <c r="E95" s="10">
        <v>372.84</v>
      </c>
      <c r="F95">
        <f t="shared" si="9"/>
        <v>4.8907984000000004</v>
      </c>
      <c r="G95">
        <v>1</v>
      </c>
      <c r="H95">
        <f t="shared" si="8"/>
        <v>3.0938511326860838</v>
      </c>
      <c r="I95">
        <f t="shared" si="6"/>
        <v>4.8907984000000004</v>
      </c>
      <c r="J95" s="15">
        <f t="shared" si="7"/>
        <v>0.63258610959840089</v>
      </c>
    </row>
    <row r="96" spans="1:10">
      <c r="A96" s="41"/>
      <c r="B96" s="39"/>
      <c r="C96" s="10" t="s">
        <v>341</v>
      </c>
      <c r="D96" s="3">
        <v>120.51</v>
      </c>
      <c r="E96" s="10">
        <v>421.78</v>
      </c>
      <c r="F96">
        <f t="shared" si="9"/>
        <v>4.8907984000000004</v>
      </c>
      <c r="G96">
        <v>1</v>
      </c>
      <c r="H96">
        <f t="shared" si="8"/>
        <v>3.499958509667247</v>
      </c>
      <c r="I96">
        <f t="shared" si="6"/>
        <v>4.8907984000000004</v>
      </c>
      <c r="J96" s="15">
        <f t="shared" si="7"/>
        <v>0.71562109566144594</v>
      </c>
    </row>
    <row r="97" spans="1:10">
      <c r="A97" s="41"/>
      <c r="B97" s="39"/>
      <c r="C97" s="10" t="s">
        <v>342</v>
      </c>
      <c r="D97" s="3">
        <v>120.51</v>
      </c>
      <c r="E97" s="10">
        <v>0</v>
      </c>
      <c r="F97">
        <f t="shared" si="9"/>
        <v>4.8907984000000004</v>
      </c>
      <c r="G97">
        <v>1</v>
      </c>
      <c r="H97">
        <f t="shared" si="8"/>
        <v>0</v>
      </c>
      <c r="I97">
        <f t="shared" si="6"/>
        <v>4.8907984000000004</v>
      </c>
      <c r="J97" s="15">
        <f t="shared" si="7"/>
        <v>0</v>
      </c>
    </row>
    <row r="98" spans="1:10">
      <c r="A98" s="41"/>
      <c r="B98" s="39"/>
      <c r="C98" s="10" t="s">
        <v>343</v>
      </c>
      <c r="D98" s="3">
        <v>120.51</v>
      </c>
      <c r="E98" s="10">
        <v>0</v>
      </c>
      <c r="F98">
        <f t="shared" si="9"/>
        <v>4.8907984000000004</v>
      </c>
      <c r="G98">
        <v>1</v>
      </c>
      <c r="H98">
        <f t="shared" si="8"/>
        <v>0</v>
      </c>
      <c r="I98">
        <f t="shared" si="6"/>
        <v>4.8907984000000004</v>
      </c>
      <c r="J98" s="15">
        <f t="shared" si="7"/>
        <v>0</v>
      </c>
    </row>
    <row r="99" spans="1:10">
      <c r="A99" s="41"/>
      <c r="B99" s="39"/>
      <c r="C99" s="10" t="s">
        <v>344</v>
      </c>
      <c r="D99" s="3">
        <v>120.51</v>
      </c>
      <c r="E99" s="10">
        <v>316.88</v>
      </c>
      <c r="F99">
        <f t="shared" si="9"/>
        <v>4.8907984000000004</v>
      </c>
      <c r="G99">
        <v>1</v>
      </c>
      <c r="H99">
        <f t="shared" si="8"/>
        <v>2.6294913285204546</v>
      </c>
      <c r="I99">
        <f t="shared" si="6"/>
        <v>4.8907984000000004</v>
      </c>
      <c r="J99" s="15">
        <f t="shared" si="7"/>
        <v>0.53764050640902605</v>
      </c>
    </row>
    <row r="100" spans="1:10">
      <c r="A100" s="41"/>
      <c r="B100" s="39"/>
      <c r="C100" s="10" t="s">
        <v>345</v>
      </c>
      <c r="D100" s="3">
        <v>120.51</v>
      </c>
      <c r="E100" s="10">
        <v>507.41</v>
      </c>
      <c r="F100">
        <f t="shared" si="9"/>
        <v>4.8907984000000004</v>
      </c>
      <c r="G100">
        <v>1</v>
      </c>
      <c r="H100">
        <f t="shared" si="8"/>
        <v>4.2105219483860257</v>
      </c>
      <c r="I100">
        <f t="shared" si="6"/>
        <v>4.8907984000000004</v>
      </c>
      <c r="J100" s="15">
        <f t="shared" si="7"/>
        <v>0.86090687123518017</v>
      </c>
    </row>
    <row r="101" spans="1:10">
      <c r="A101" s="41"/>
      <c r="B101" s="39"/>
      <c r="C101" s="10" t="s">
        <v>346</v>
      </c>
      <c r="D101" s="3">
        <v>120.51</v>
      </c>
      <c r="E101" s="10">
        <v>318.83999999999997</v>
      </c>
      <c r="F101">
        <f t="shared" si="9"/>
        <v>4.8907984000000004</v>
      </c>
      <c r="G101">
        <v>1</v>
      </c>
      <c r="H101">
        <f t="shared" si="8"/>
        <v>2.6457555389594223</v>
      </c>
      <c r="I101">
        <f t="shared" si="6"/>
        <v>4.8907984000000004</v>
      </c>
      <c r="J101" s="15">
        <f t="shared" si="7"/>
        <v>0.54096597785740297</v>
      </c>
    </row>
    <row r="102" spans="1:10">
      <c r="A102" s="41"/>
      <c r="B102" s="39"/>
      <c r="C102" s="10" t="s">
        <v>347</v>
      </c>
      <c r="D102" s="3">
        <v>120.51</v>
      </c>
      <c r="E102" s="10">
        <v>376.75</v>
      </c>
      <c r="F102">
        <f t="shared" si="9"/>
        <v>4.8907984000000004</v>
      </c>
      <c r="G102">
        <v>1</v>
      </c>
      <c r="H102">
        <f t="shared" si="8"/>
        <v>3.1262965728985144</v>
      </c>
      <c r="I102">
        <f t="shared" si="6"/>
        <v>4.8907984000000004</v>
      </c>
      <c r="J102" s="15">
        <f t="shared" si="7"/>
        <v>0.63922008580409162</v>
      </c>
    </row>
    <row r="103" spans="1:10">
      <c r="A103" s="41"/>
      <c r="B103" s="39"/>
      <c r="C103" s="10" t="s">
        <v>348</v>
      </c>
      <c r="D103" s="3">
        <v>120.51</v>
      </c>
      <c r="E103" s="10">
        <v>248.42</v>
      </c>
      <c r="F103">
        <f t="shared" si="9"/>
        <v>4.8907984000000004</v>
      </c>
      <c r="G103">
        <v>1</v>
      </c>
      <c r="H103">
        <f t="shared" si="8"/>
        <v>2.0614056924736532</v>
      </c>
      <c r="I103">
        <f t="shared" si="6"/>
        <v>4.8907984000000004</v>
      </c>
      <c r="J103" s="15">
        <f t="shared" si="7"/>
        <v>0.42148653939071645</v>
      </c>
    </row>
    <row r="104" spans="1:10">
      <c r="A104" s="41"/>
      <c r="B104" s="39"/>
      <c r="C104" s="10" t="s">
        <v>349</v>
      </c>
      <c r="D104" s="3">
        <v>120.51</v>
      </c>
      <c r="E104" s="10">
        <v>470.06</v>
      </c>
      <c r="F104">
        <f t="shared" si="9"/>
        <v>4.8907984000000004</v>
      </c>
      <c r="G104">
        <v>1</v>
      </c>
      <c r="H104">
        <f t="shared" si="8"/>
        <v>3.900589162725085</v>
      </c>
      <c r="I104">
        <f t="shared" si="6"/>
        <v>4.8907984000000004</v>
      </c>
      <c r="J104" s="15">
        <f t="shared" si="7"/>
        <v>0.79753628011432343</v>
      </c>
    </row>
    <row r="105" spans="1:10">
      <c r="A105" s="41"/>
      <c r="B105" s="39"/>
      <c r="C105" s="10" t="s">
        <v>350</v>
      </c>
      <c r="D105" s="3">
        <v>120.51</v>
      </c>
      <c r="E105" s="10">
        <v>243.89</v>
      </c>
      <c r="F105">
        <f t="shared" si="9"/>
        <v>4.8907984000000004</v>
      </c>
      <c r="G105">
        <v>1</v>
      </c>
      <c r="H105">
        <f t="shared" si="8"/>
        <v>2.0238154509999169</v>
      </c>
      <c r="I105">
        <f t="shared" si="6"/>
        <v>4.8907984000000004</v>
      </c>
      <c r="J105" s="15">
        <f t="shared" si="7"/>
        <v>0.41380062833911058</v>
      </c>
    </row>
    <row r="106" spans="1:10">
      <c r="A106" s="41"/>
      <c r="B106" s="39"/>
      <c r="C106" s="10" t="s">
        <v>351</v>
      </c>
      <c r="D106" s="3">
        <v>120.51</v>
      </c>
      <c r="E106" s="10">
        <v>444.45</v>
      </c>
      <c r="F106">
        <f t="shared" si="9"/>
        <v>4.8907984000000004</v>
      </c>
      <c r="G106">
        <v>1</v>
      </c>
      <c r="H106">
        <f t="shared" si="8"/>
        <v>3.6880756783669404</v>
      </c>
      <c r="I106">
        <f t="shared" si="6"/>
        <v>4.8907984000000004</v>
      </c>
      <c r="J106" s="15">
        <f t="shared" si="7"/>
        <v>0.75408458430160197</v>
      </c>
    </row>
    <row r="107" spans="1:10">
      <c r="A107" s="41"/>
      <c r="B107" s="39"/>
      <c r="C107" s="10" t="s">
        <v>352</v>
      </c>
      <c r="D107" s="3">
        <v>120.51</v>
      </c>
      <c r="E107" s="10">
        <v>148.49</v>
      </c>
      <c r="F107">
        <f t="shared" si="9"/>
        <v>4.8907984000000004</v>
      </c>
      <c r="G107">
        <v>1</v>
      </c>
      <c r="H107">
        <f t="shared" si="8"/>
        <v>1.2321799020828148</v>
      </c>
      <c r="I107">
        <f t="shared" si="6"/>
        <v>4.8907984000000004</v>
      </c>
      <c r="J107" s="15">
        <f t="shared" si="7"/>
        <v>0.25193839559668102</v>
      </c>
    </row>
    <row r="108" spans="1:10">
      <c r="A108" s="41"/>
      <c r="B108" s="39"/>
      <c r="C108" s="10" t="s">
        <v>353</v>
      </c>
      <c r="D108" s="3">
        <v>120.51</v>
      </c>
      <c r="E108" s="10">
        <v>233.14</v>
      </c>
      <c r="F108">
        <f t="shared" si="9"/>
        <v>4.8907984000000004</v>
      </c>
      <c r="G108">
        <v>1</v>
      </c>
      <c r="H108">
        <f t="shared" si="8"/>
        <v>1.9346112355821092</v>
      </c>
      <c r="I108">
        <f t="shared" si="6"/>
        <v>4.8907984000000004</v>
      </c>
      <c r="J108" s="15">
        <f t="shared" si="7"/>
        <v>0.39556143544622674</v>
      </c>
    </row>
    <row r="109" spans="1:10">
      <c r="A109" s="41"/>
      <c r="B109" s="39"/>
      <c r="C109" s="10" t="s">
        <v>354</v>
      </c>
      <c r="D109" s="3">
        <v>120.51</v>
      </c>
      <c r="E109" s="10">
        <v>267.7</v>
      </c>
      <c r="F109">
        <f t="shared" si="9"/>
        <v>4.8907984000000004</v>
      </c>
      <c r="G109">
        <v>1</v>
      </c>
      <c r="H109">
        <f t="shared" si="8"/>
        <v>2.2213924155671725</v>
      </c>
      <c r="I109">
        <f t="shared" si="6"/>
        <v>4.8907984000000004</v>
      </c>
      <c r="J109" s="15">
        <f t="shared" si="7"/>
        <v>0.45419831976046532</v>
      </c>
    </row>
    <row r="110" spans="1:10">
      <c r="A110" s="41"/>
      <c r="B110" s="39"/>
      <c r="C110" s="10" t="s">
        <v>355</v>
      </c>
      <c r="D110" s="3">
        <v>120.51</v>
      </c>
      <c r="E110" s="10">
        <v>179.15</v>
      </c>
      <c r="F110">
        <f t="shared" si="9"/>
        <v>4.8907984000000004</v>
      </c>
      <c r="G110">
        <v>1</v>
      </c>
      <c r="H110">
        <f t="shared" si="8"/>
        <v>1.4865986225209527</v>
      </c>
      <c r="I110">
        <f t="shared" si="6"/>
        <v>4.8907984000000004</v>
      </c>
      <c r="J110" s="15">
        <f t="shared" si="7"/>
        <v>0.30395827039629203</v>
      </c>
    </row>
    <row r="111" spans="1:10">
      <c r="A111" s="41"/>
      <c r="B111" s="39"/>
      <c r="C111" s="10" t="s">
        <v>356</v>
      </c>
      <c r="D111" s="3">
        <v>120.51</v>
      </c>
      <c r="E111" s="10">
        <v>235.72</v>
      </c>
      <c r="F111">
        <f t="shared" si="9"/>
        <v>4.8907984000000004</v>
      </c>
      <c r="G111">
        <v>1</v>
      </c>
      <c r="H111">
        <f t="shared" si="8"/>
        <v>1.9560202472823831</v>
      </c>
      <c r="I111">
        <f t="shared" si="6"/>
        <v>4.8907984000000004</v>
      </c>
      <c r="J111" s="15">
        <f t="shared" si="7"/>
        <v>0.39993884174051886</v>
      </c>
    </row>
    <row r="112" spans="1:10">
      <c r="A112" s="41"/>
      <c r="B112" s="39"/>
      <c r="C112" s="10" t="s">
        <v>357</v>
      </c>
      <c r="D112" s="3">
        <v>120.51</v>
      </c>
      <c r="E112" s="10">
        <v>273.08</v>
      </c>
      <c r="F112">
        <f t="shared" si="9"/>
        <v>4.8907984000000004</v>
      </c>
      <c r="G112">
        <v>1</v>
      </c>
      <c r="H112">
        <f t="shared" si="8"/>
        <v>2.2660360136088289</v>
      </c>
      <c r="I112">
        <f t="shared" si="6"/>
        <v>4.8907984000000004</v>
      </c>
      <c r="J112" s="15">
        <f t="shared" si="7"/>
        <v>0.46332639955243887</v>
      </c>
    </row>
    <row r="113" spans="1:10">
      <c r="A113" s="42"/>
      <c r="B113" s="39"/>
      <c r="C113" s="10" t="s">
        <v>358</v>
      </c>
      <c r="D113" s="3">
        <v>120.51</v>
      </c>
      <c r="E113" s="10">
        <v>300.2</v>
      </c>
      <c r="F113">
        <f t="shared" si="9"/>
        <v>4.8907984000000004</v>
      </c>
      <c r="G113">
        <v>1</v>
      </c>
      <c r="H113">
        <f t="shared" si="8"/>
        <v>2.4910795784582191</v>
      </c>
      <c r="I113">
        <f t="shared" si="6"/>
        <v>4.8907984000000004</v>
      </c>
      <c r="J113" s="15">
        <f t="shared" si="7"/>
        <v>0.50934006571569557</v>
      </c>
    </row>
    <row r="114" spans="1:10">
      <c r="A114" s="46" t="s">
        <v>487</v>
      </c>
      <c r="B114" s="38">
        <f>(8612.28/(D114*F114*31))</f>
        <v>0.46723643088493305</v>
      </c>
      <c r="C114" s="10" t="s">
        <v>359</v>
      </c>
      <c r="D114" s="3">
        <v>120.51</v>
      </c>
      <c r="E114" s="10">
        <v>397.75</v>
      </c>
      <c r="F114">
        <f>17.7481*0.278</f>
        <v>4.933971800000001</v>
      </c>
      <c r="G114">
        <v>1</v>
      </c>
      <c r="H114">
        <f t="shared" si="8"/>
        <v>3.3005559704588832</v>
      </c>
      <c r="I114">
        <f t="shared" si="6"/>
        <v>4.933971800000001</v>
      </c>
      <c r="J114" s="15">
        <f t="shared" si="7"/>
        <v>0.66894504148947154</v>
      </c>
    </row>
    <row r="115" spans="1:10">
      <c r="A115" s="47"/>
      <c r="B115" s="38"/>
      <c r="C115" s="10" t="s">
        <v>360</v>
      </c>
      <c r="D115" s="3">
        <v>120.51</v>
      </c>
      <c r="E115" s="10">
        <v>341.37</v>
      </c>
      <c r="F115">
        <f t="shared" ref="F115:F144" si="10">17.7481*0.278</f>
        <v>4.933971800000001</v>
      </c>
      <c r="G115">
        <v>1</v>
      </c>
      <c r="H115">
        <f t="shared" si="8"/>
        <v>2.8327109783420461</v>
      </c>
      <c r="I115">
        <f t="shared" si="6"/>
        <v>4.933971800000001</v>
      </c>
      <c r="J115" s="15">
        <f t="shared" si="7"/>
        <v>0.57412386879512478</v>
      </c>
    </row>
    <row r="116" spans="1:10">
      <c r="A116" s="47"/>
      <c r="B116" s="38"/>
      <c r="C116" s="10" t="s">
        <v>361</v>
      </c>
      <c r="D116" s="3">
        <v>120.51</v>
      </c>
      <c r="E116" s="10">
        <v>206.91</v>
      </c>
      <c r="F116">
        <f t="shared" si="10"/>
        <v>4.933971800000001</v>
      </c>
      <c r="G116">
        <v>1</v>
      </c>
      <c r="H116">
        <f t="shared" si="8"/>
        <v>1.7169529499626586</v>
      </c>
      <c r="I116">
        <f t="shared" si="6"/>
        <v>4.933971800000001</v>
      </c>
      <c r="J116" s="15">
        <f t="shared" si="7"/>
        <v>0.34798596740310883</v>
      </c>
    </row>
    <row r="117" spans="1:10">
      <c r="A117" s="47"/>
      <c r="B117" s="38"/>
      <c r="C117" s="10" t="s">
        <v>362</v>
      </c>
      <c r="D117" s="3">
        <v>120.51</v>
      </c>
      <c r="E117" s="10">
        <v>191.39</v>
      </c>
      <c r="F117">
        <f t="shared" si="10"/>
        <v>4.933971800000001</v>
      </c>
      <c r="G117">
        <v>1</v>
      </c>
      <c r="H117">
        <f t="shared" si="8"/>
        <v>1.5881669570989958</v>
      </c>
      <c r="I117">
        <f t="shared" si="6"/>
        <v>4.933971800000001</v>
      </c>
      <c r="J117" s="15">
        <f t="shared" si="7"/>
        <v>0.32188407665787538</v>
      </c>
    </row>
    <row r="118" spans="1:10">
      <c r="A118" s="47"/>
      <c r="B118" s="38"/>
      <c r="C118" s="10" t="s">
        <v>363</v>
      </c>
      <c r="D118" s="3">
        <v>120.51</v>
      </c>
      <c r="E118" s="10">
        <v>0</v>
      </c>
      <c r="F118">
        <f t="shared" si="10"/>
        <v>4.933971800000001</v>
      </c>
      <c r="G118">
        <v>1</v>
      </c>
      <c r="H118">
        <f t="shared" si="8"/>
        <v>0</v>
      </c>
      <c r="I118">
        <f t="shared" si="6"/>
        <v>4.933971800000001</v>
      </c>
      <c r="J118" s="15">
        <f t="shared" si="7"/>
        <v>0</v>
      </c>
    </row>
    <row r="119" spans="1:10">
      <c r="A119" s="47"/>
      <c r="B119" s="38"/>
      <c r="C119" s="10" t="s">
        <v>364</v>
      </c>
      <c r="D119" s="3">
        <v>120.51</v>
      </c>
      <c r="E119" s="10">
        <v>0</v>
      </c>
      <c r="F119">
        <f t="shared" si="10"/>
        <v>4.933971800000001</v>
      </c>
      <c r="G119">
        <v>1</v>
      </c>
      <c r="H119">
        <f t="shared" si="8"/>
        <v>0</v>
      </c>
      <c r="I119">
        <f t="shared" si="6"/>
        <v>4.933971800000001</v>
      </c>
      <c r="J119" s="15">
        <f t="shared" si="7"/>
        <v>0</v>
      </c>
    </row>
    <row r="120" spans="1:10">
      <c r="A120" s="47"/>
      <c r="B120" s="38"/>
      <c r="C120" s="10" t="s">
        <v>365</v>
      </c>
      <c r="D120" s="3">
        <v>120.51</v>
      </c>
      <c r="E120" s="10">
        <v>282.23</v>
      </c>
      <c r="F120">
        <f t="shared" si="10"/>
        <v>4.933971800000001</v>
      </c>
      <c r="G120">
        <v>1</v>
      </c>
      <c r="H120">
        <f t="shared" si="8"/>
        <v>2.3419633225458467</v>
      </c>
      <c r="I120">
        <f t="shared" si="6"/>
        <v>4.933971800000001</v>
      </c>
      <c r="J120" s="15">
        <f t="shared" si="7"/>
        <v>0.47466086501464122</v>
      </c>
    </row>
    <row r="121" spans="1:10">
      <c r="A121" s="47"/>
      <c r="B121" s="38"/>
      <c r="C121" s="10" t="s">
        <v>366</v>
      </c>
      <c r="D121" s="3">
        <v>120.51</v>
      </c>
      <c r="E121" s="10">
        <v>450.18</v>
      </c>
      <c r="F121">
        <f t="shared" si="10"/>
        <v>4.933971800000001</v>
      </c>
      <c r="G121">
        <v>1</v>
      </c>
      <c r="H121">
        <f t="shared" si="8"/>
        <v>3.7356235997012694</v>
      </c>
      <c r="I121">
        <f t="shared" si="6"/>
        <v>4.933971800000001</v>
      </c>
      <c r="J121" s="15">
        <f t="shared" si="7"/>
        <v>0.75712301389749914</v>
      </c>
    </row>
    <row r="122" spans="1:10">
      <c r="A122" s="47"/>
      <c r="B122" s="38"/>
      <c r="C122" s="10" t="s">
        <v>367</v>
      </c>
      <c r="D122" s="3">
        <v>120.51</v>
      </c>
      <c r="E122" s="10">
        <v>483.67</v>
      </c>
      <c r="F122">
        <f t="shared" si="10"/>
        <v>4.933971800000001</v>
      </c>
      <c r="G122">
        <v>1</v>
      </c>
      <c r="H122">
        <f t="shared" si="8"/>
        <v>4.0135258484773049</v>
      </c>
      <c r="I122">
        <f t="shared" ref="I122:I174" si="11">F122/G122</f>
        <v>4.933971800000001</v>
      </c>
      <c r="J122" s="15">
        <f t="shared" ref="J122:J174" si="12">(H122/I122)</f>
        <v>0.81344726138834111</v>
      </c>
    </row>
    <row r="123" spans="1:10">
      <c r="A123" s="47"/>
      <c r="B123" s="38"/>
      <c r="C123" s="10" t="s">
        <v>368</v>
      </c>
      <c r="D123" s="3">
        <v>120.51</v>
      </c>
      <c r="E123" s="10">
        <v>427.09</v>
      </c>
      <c r="F123">
        <f t="shared" si="10"/>
        <v>4.933971800000001</v>
      </c>
      <c r="G123">
        <v>1</v>
      </c>
      <c r="H123">
        <f t="shared" ref="H123:H174" si="13">E123/D123</f>
        <v>3.544021243050369</v>
      </c>
      <c r="I123">
        <f t="shared" si="11"/>
        <v>4.933971800000001</v>
      </c>
      <c r="J123" s="15">
        <f t="shared" si="12"/>
        <v>0.71828972412253522</v>
      </c>
    </row>
    <row r="124" spans="1:10">
      <c r="A124" s="47"/>
      <c r="B124" s="38"/>
      <c r="C124" s="10" t="s">
        <v>369</v>
      </c>
      <c r="D124" s="3">
        <v>120.51</v>
      </c>
      <c r="E124" s="10">
        <v>472.12</v>
      </c>
      <c r="F124">
        <f t="shared" si="10"/>
        <v>4.933971800000001</v>
      </c>
      <c r="G124">
        <v>1</v>
      </c>
      <c r="H124">
        <f t="shared" si="13"/>
        <v>3.9176831798191021</v>
      </c>
      <c r="I124">
        <f t="shared" si="11"/>
        <v>4.933971800000001</v>
      </c>
      <c r="J124" s="15">
        <f t="shared" si="12"/>
        <v>0.7940222073865727</v>
      </c>
    </row>
    <row r="125" spans="1:10">
      <c r="A125" s="47"/>
      <c r="B125" s="38"/>
      <c r="C125" s="10" t="s">
        <v>370</v>
      </c>
      <c r="D125" s="3">
        <v>120.51</v>
      </c>
      <c r="E125" s="10">
        <v>277.08</v>
      </c>
      <c r="F125">
        <f t="shared" si="10"/>
        <v>4.933971800000001</v>
      </c>
      <c r="G125">
        <v>1</v>
      </c>
      <c r="H125">
        <f t="shared" si="13"/>
        <v>2.2992282798108037</v>
      </c>
      <c r="I125">
        <f t="shared" si="11"/>
        <v>4.933971800000001</v>
      </c>
      <c r="J125" s="15">
        <f t="shared" si="12"/>
        <v>0.46599947729956692</v>
      </c>
    </row>
    <row r="126" spans="1:10">
      <c r="A126" s="47"/>
      <c r="B126" s="38"/>
      <c r="C126" s="10" t="s">
        <v>371</v>
      </c>
      <c r="D126" s="3">
        <v>120.51</v>
      </c>
      <c r="E126" s="10">
        <v>0.01</v>
      </c>
      <c r="F126">
        <f t="shared" si="10"/>
        <v>4.933971800000001</v>
      </c>
      <c r="G126">
        <v>1</v>
      </c>
      <c r="H126">
        <f t="shared" si="13"/>
        <v>8.2980665504937354E-5</v>
      </c>
      <c r="I126">
        <f t="shared" si="11"/>
        <v>4.933971800000001</v>
      </c>
      <c r="J126" s="15">
        <f t="shared" si="12"/>
        <v>1.6818228572959687E-5</v>
      </c>
    </row>
    <row r="127" spans="1:10">
      <c r="A127" s="47"/>
      <c r="B127" s="38"/>
      <c r="C127" s="10" t="s">
        <v>372</v>
      </c>
      <c r="D127" s="3">
        <v>120.51</v>
      </c>
      <c r="E127" s="10">
        <v>408.36</v>
      </c>
      <c r="F127">
        <f t="shared" si="10"/>
        <v>4.933971800000001</v>
      </c>
      <c r="G127">
        <v>1</v>
      </c>
      <c r="H127">
        <f t="shared" si="13"/>
        <v>3.3885984565596217</v>
      </c>
      <c r="I127">
        <f t="shared" si="11"/>
        <v>4.933971800000001</v>
      </c>
      <c r="J127" s="15">
        <f t="shared" si="12"/>
        <v>0.68678918200538175</v>
      </c>
    </row>
    <row r="128" spans="1:10">
      <c r="A128" s="47"/>
      <c r="B128" s="38"/>
      <c r="C128" s="10" t="s">
        <v>373</v>
      </c>
      <c r="D128" s="3">
        <v>120.51</v>
      </c>
      <c r="E128" s="10">
        <v>424.81</v>
      </c>
      <c r="F128">
        <f t="shared" si="10"/>
        <v>4.933971800000001</v>
      </c>
      <c r="G128">
        <v>1</v>
      </c>
      <c r="H128">
        <f t="shared" si="13"/>
        <v>3.5251016513152433</v>
      </c>
      <c r="I128">
        <f t="shared" si="11"/>
        <v>4.933971800000001</v>
      </c>
      <c r="J128" s="15">
        <f t="shared" si="12"/>
        <v>0.71445516800790032</v>
      </c>
    </row>
    <row r="129" spans="1:10">
      <c r="A129" s="47"/>
      <c r="B129" s="38"/>
      <c r="C129" s="10" t="s">
        <v>374</v>
      </c>
      <c r="D129" s="3">
        <v>120.51</v>
      </c>
      <c r="E129" s="10">
        <v>235.18</v>
      </c>
      <c r="F129">
        <f t="shared" si="10"/>
        <v>4.933971800000001</v>
      </c>
      <c r="G129">
        <v>1</v>
      </c>
      <c r="H129">
        <f t="shared" si="13"/>
        <v>1.9515392913451166</v>
      </c>
      <c r="I129">
        <f t="shared" si="11"/>
        <v>4.933971800000001</v>
      </c>
      <c r="J129" s="15">
        <f t="shared" si="12"/>
        <v>0.3955310995788659</v>
      </c>
    </row>
    <row r="130" spans="1:10">
      <c r="A130" s="47"/>
      <c r="B130" s="38"/>
      <c r="C130" s="10" t="s">
        <v>375</v>
      </c>
      <c r="D130" s="3">
        <v>120.51</v>
      </c>
      <c r="E130" s="10">
        <v>371.88</v>
      </c>
      <c r="F130">
        <f t="shared" si="10"/>
        <v>4.933971800000001</v>
      </c>
      <c r="G130">
        <v>1</v>
      </c>
      <c r="H130">
        <f t="shared" si="13"/>
        <v>3.0858849887976101</v>
      </c>
      <c r="I130">
        <f t="shared" si="11"/>
        <v>4.933971800000001</v>
      </c>
      <c r="J130" s="15">
        <f t="shared" si="12"/>
        <v>0.62543628417122477</v>
      </c>
    </row>
    <row r="131" spans="1:10">
      <c r="A131" s="47"/>
      <c r="B131" s="38"/>
      <c r="C131" s="10" t="s">
        <v>376</v>
      </c>
      <c r="D131" s="3">
        <v>120.51</v>
      </c>
      <c r="E131" s="10">
        <v>357.97</v>
      </c>
      <c r="F131">
        <f t="shared" si="10"/>
        <v>4.933971800000001</v>
      </c>
      <c r="G131">
        <v>1</v>
      </c>
      <c r="H131">
        <f t="shared" si="13"/>
        <v>2.9704588830802425</v>
      </c>
      <c r="I131">
        <f t="shared" si="11"/>
        <v>4.933971800000001</v>
      </c>
      <c r="J131" s="15">
        <f t="shared" si="12"/>
        <v>0.60204212822623793</v>
      </c>
    </row>
    <row r="132" spans="1:10">
      <c r="A132" s="47"/>
      <c r="B132" s="38"/>
      <c r="C132" s="10" t="s">
        <v>377</v>
      </c>
      <c r="D132" s="3">
        <v>120.51</v>
      </c>
      <c r="E132" s="10">
        <v>148.21</v>
      </c>
      <c r="F132">
        <f t="shared" si="10"/>
        <v>4.933971800000001</v>
      </c>
      <c r="G132">
        <v>1</v>
      </c>
      <c r="H132">
        <f t="shared" si="13"/>
        <v>1.2298564434486765</v>
      </c>
      <c r="I132">
        <f t="shared" si="11"/>
        <v>4.933971800000001</v>
      </c>
      <c r="J132" s="15">
        <f t="shared" si="12"/>
        <v>0.24926296567983552</v>
      </c>
    </row>
    <row r="133" spans="1:10">
      <c r="A133" s="47"/>
      <c r="B133" s="38"/>
      <c r="C133" s="10" t="s">
        <v>378</v>
      </c>
      <c r="D133" s="3">
        <v>120.51</v>
      </c>
      <c r="E133" s="10">
        <v>0.01</v>
      </c>
      <c r="F133">
        <f t="shared" si="10"/>
        <v>4.933971800000001</v>
      </c>
      <c r="G133">
        <v>1</v>
      </c>
      <c r="H133">
        <f t="shared" si="13"/>
        <v>8.2980665504937354E-5</v>
      </c>
      <c r="I133">
        <f t="shared" si="11"/>
        <v>4.933971800000001</v>
      </c>
      <c r="J133" s="15">
        <f t="shared" si="12"/>
        <v>1.6818228572959687E-5</v>
      </c>
    </row>
    <row r="134" spans="1:10">
      <c r="A134" s="47"/>
      <c r="B134" s="38"/>
      <c r="C134" s="10" t="s">
        <v>379</v>
      </c>
      <c r="D134" s="3">
        <v>120.51</v>
      </c>
      <c r="E134" s="10">
        <v>356.9</v>
      </c>
      <c r="F134">
        <f t="shared" si="10"/>
        <v>4.933971800000001</v>
      </c>
      <c r="G134">
        <v>1</v>
      </c>
      <c r="H134">
        <f t="shared" si="13"/>
        <v>2.9615799518712138</v>
      </c>
      <c r="I134">
        <f t="shared" si="11"/>
        <v>4.933971800000001</v>
      </c>
      <c r="J134" s="15">
        <f t="shared" si="12"/>
        <v>0.6002425777689312</v>
      </c>
    </row>
    <row r="135" spans="1:10">
      <c r="A135" s="47"/>
      <c r="B135" s="38"/>
      <c r="C135" s="10" t="s">
        <v>380</v>
      </c>
      <c r="D135" s="3">
        <v>120.51</v>
      </c>
      <c r="E135" s="10">
        <v>393.06</v>
      </c>
      <c r="F135">
        <f t="shared" si="10"/>
        <v>4.933971800000001</v>
      </c>
      <c r="G135">
        <v>1</v>
      </c>
      <c r="H135">
        <f t="shared" si="13"/>
        <v>3.2616380383370673</v>
      </c>
      <c r="I135">
        <f t="shared" si="11"/>
        <v>4.933971800000001</v>
      </c>
      <c r="J135" s="15">
        <f t="shared" si="12"/>
        <v>0.66105729228875343</v>
      </c>
    </row>
    <row r="136" spans="1:10">
      <c r="A136" s="47"/>
      <c r="B136" s="38"/>
      <c r="C136" s="10" t="s">
        <v>381</v>
      </c>
      <c r="D136" s="3">
        <v>120.51</v>
      </c>
      <c r="E136" s="10">
        <v>158.13</v>
      </c>
      <c r="F136">
        <f t="shared" si="10"/>
        <v>4.933971800000001</v>
      </c>
      <c r="G136">
        <v>1</v>
      </c>
      <c r="H136">
        <f t="shared" si="13"/>
        <v>1.3121732636295742</v>
      </c>
      <c r="I136">
        <f t="shared" si="11"/>
        <v>4.933971800000001</v>
      </c>
      <c r="J136" s="15">
        <f t="shared" si="12"/>
        <v>0.26594664842421151</v>
      </c>
    </row>
    <row r="137" spans="1:10">
      <c r="A137" s="47"/>
      <c r="B137" s="38"/>
      <c r="C137" s="10" t="s">
        <v>382</v>
      </c>
      <c r="D137" s="3">
        <v>120.51</v>
      </c>
      <c r="E137" s="10">
        <v>381.82</v>
      </c>
      <c r="F137">
        <f t="shared" si="10"/>
        <v>4.933971800000001</v>
      </c>
      <c r="G137">
        <v>1</v>
      </c>
      <c r="H137">
        <f t="shared" si="13"/>
        <v>3.1683677703095179</v>
      </c>
      <c r="I137">
        <f t="shared" si="11"/>
        <v>4.933971800000001</v>
      </c>
      <c r="J137" s="15">
        <f t="shared" si="12"/>
        <v>0.64215360337274674</v>
      </c>
    </row>
    <row r="138" spans="1:10">
      <c r="A138" s="47"/>
      <c r="B138" s="38"/>
      <c r="C138" s="10" t="s">
        <v>383</v>
      </c>
      <c r="D138" s="3">
        <v>120.51</v>
      </c>
      <c r="E138" s="10">
        <v>405.09</v>
      </c>
      <c r="F138">
        <f t="shared" si="10"/>
        <v>4.933971800000001</v>
      </c>
      <c r="G138">
        <v>1</v>
      </c>
      <c r="H138">
        <f t="shared" si="13"/>
        <v>3.3614637789395068</v>
      </c>
      <c r="I138">
        <f t="shared" si="11"/>
        <v>4.933971800000001</v>
      </c>
      <c r="J138" s="15">
        <f t="shared" si="12"/>
        <v>0.68128962126202386</v>
      </c>
    </row>
    <row r="139" spans="1:10">
      <c r="A139" s="47"/>
      <c r="B139" s="38"/>
      <c r="C139" s="10" t="s">
        <v>384</v>
      </c>
      <c r="D139" s="3">
        <v>120.51</v>
      </c>
      <c r="E139" s="10">
        <v>221.52</v>
      </c>
      <c r="F139">
        <f t="shared" si="10"/>
        <v>4.933971800000001</v>
      </c>
      <c r="G139">
        <v>1</v>
      </c>
      <c r="H139">
        <f t="shared" si="13"/>
        <v>1.8381877022653721</v>
      </c>
      <c r="I139">
        <f t="shared" si="11"/>
        <v>4.933971800000001</v>
      </c>
      <c r="J139" s="15">
        <f t="shared" si="12"/>
        <v>0.37255739934820292</v>
      </c>
    </row>
    <row r="140" spans="1:10">
      <c r="A140" s="47"/>
      <c r="B140" s="38"/>
      <c r="C140" s="10" t="s">
        <v>385</v>
      </c>
      <c r="D140" s="3">
        <v>120.51</v>
      </c>
      <c r="E140" s="10">
        <v>0</v>
      </c>
      <c r="F140">
        <f t="shared" si="10"/>
        <v>4.933971800000001</v>
      </c>
      <c r="G140">
        <v>1</v>
      </c>
      <c r="H140">
        <f t="shared" si="13"/>
        <v>0</v>
      </c>
      <c r="I140">
        <f t="shared" si="11"/>
        <v>4.933971800000001</v>
      </c>
      <c r="J140" s="15">
        <f t="shared" si="12"/>
        <v>0</v>
      </c>
    </row>
    <row r="141" spans="1:10">
      <c r="A141" s="47"/>
      <c r="B141" s="38"/>
      <c r="C141" s="10" t="s">
        <v>386</v>
      </c>
      <c r="D141" s="3">
        <v>120.51</v>
      </c>
      <c r="E141" s="10">
        <v>243.7</v>
      </c>
      <c r="F141">
        <f t="shared" si="10"/>
        <v>4.933971800000001</v>
      </c>
      <c r="G141">
        <v>1</v>
      </c>
      <c r="H141">
        <f t="shared" si="13"/>
        <v>2.0222388183553228</v>
      </c>
      <c r="I141">
        <f t="shared" si="11"/>
        <v>4.933971800000001</v>
      </c>
      <c r="J141" s="15">
        <f t="shared" si="12"/>
        <v>0.40986023032302749</v>
      </c>
    </row>
    <row r="142" spans="1:10">
      <c r="A142" s="47"/>
      <c r="B142" s="38"/>
      <c r="C142" s="10" t="s">
        <v>387</v>
      </c>
      <c r="D142" s="3">
        <v>120.51</v>
      </c>
      <c r="E142" s="10">
        <v>314.85000000000002</v>
      </c>
      <c r="F142">
        <f t="shared" si="10"/>
        <v>4.933971800000001</v>
      </c>
      <c r="G142">
        <v>1</v>
      </c>
      <c r="H142">
        <f t="shared" si="13"/>
        <v>2.6126462534229526</v>
      </c>
      <c r="I142">
        <f t="shared" si="11"/>
        <v>4.933971800000001</v>
      </c>
      <c r="J142" s="15">
        <f t="shared" si="12"/>
        <v>0.52952192661963571</v>
      </c>
    </row>
    <row r="143" spans="1:10">
      <c r="A143" s="47"/>
      <c r="B143" s="38"/>
      <c r="C143" s="10" t="s">
        <v>388</v>
      </c>
      <c r="D143" s="3">
        <v>120.51</v>
      </c>
      <c r="E143" s="10">
        <v>363.68</v>
      </c>
      <c r="F143">
        <f t="shared" si="10"/>
        <v>4.933971800000001</v>
      </c>
      <c r="G143">
        <v>1</v>
      </c>
      <c r="H143">
        <f t="shared" si="13"/>
        <v>3.0178408430835613</v>
      </c>
      <c r="I143">
        <f t="shared" si="11"/>
        <v>4.933971800000001</v>
      </c>
      <c r="J143" s="15">
        <f t="shared" si="12"/>
        <v>0.61164533674139776</v>
      </c>
    </row>
    <row r="144" spans="1:10">
      <c r="A144" s="48"/>
      <c r="B144" s="38"/>
      <c r="C144" s="10" t="s">
        <v>389</v>
      </c>
      <c r="D144" s="3">
        <v>120.51</v>
      </c>
      <c r="E144" s="10">
        <v>297.31</v>
      </c>
      <c r="F144">
        <f t="shared" si="10"/>
        <v>4.933971800000001</v>
      </c>
      <c r="G144">
        <v>1</v>
      </c>
      <c r="H144">
        <f t="shared" si="13"/>
        <v>2.4670981661272924</v>
      </c>
      <c r="I144">
        <f t="shared" si="11"/>
        <v>4.933971800000001</v>
      </c>
      <c r="J144" s="15">
        <f t="shared" si="12"/>
        <v>0.50002275370266447</v>
      </c>
    </row>
    <row r="145" spans="1:10">
      <c r="A145" s="40" t="s">
        <v>485</v>
      </c>
      <c r="B145" s="39">
        <f>6745.66/(D145*F145*30)</f>
        <v>0.35054672543481041</v>
      </c>
      <c r="C145" s="10" t="s">
        <v>390</v>
      </c>
      <c r="D145" s="3">
        <v>120.51</v>
      </c>
      <c r="E145" s="10">
        <v>371.28</v>
      </c>
      <c r="F145">
        <f t="shared" ref="F145:F174" si="14">19.1465*0.278</f>
        <v>5.3227270000000004</v>
      </c>
      <c r="G145">
        <v>1</v>
      </c>
      <c r="H145">
        <f t="shared" si="13"/>
        <v>3.0809061488673137</v>
      </c>
      <c r="I145">
        <f t="shared" si="11"/>
        <v>5.3227270000000004</v>
      </c>
      <c r="J145" s="15">
        <f t="shared" si="12"/>
        <v>0.57882099699408096</v>
      </c>
    </row>
    <row r="146" spans="1:10">
      <c r="A146" s="41"/>
      <c r="B146" s="39"/>
      <c r="C146" s="10" t="s">
        <v>391</v>
      </c>
      <c r="D146" s="3">
        <v>120.51</v>
      </c>
      <c r="E146" s="10">
        <v>259.72000000000003</v>
      </c>
      <c r="F146">
        <f t="shared" si="14"/>
        <v>5.3227270000000004</v>
      </c>
      <c r="G146">
        <v>1</v>
      </c>
      <c r="H146">
        <f t="shared" si="13"/>
        <v>2.1551738444942328</v>
      </c>
      <c r="I146">
        <f t="shared" si="11"/>
        <v>5.3227270000000004</v>
      </c>
      <c r="J146" s="15">
        <f t="shared" si="12"/>
        <v>0.40490031603992327</v>
      </c>
    </row>
    <row r="147" spans="1:10">
      <c r="A147" s="41"/>
      <c r="B147" s="39"/>
      <c r="C147" s="10" t="s">
        <v>392</v>
      </c>
      <c r="D147" s="3">
        <v>120.51</v>
      </c>
      <c r="E147" s="10">
        <v>0</v>
      </c>
      <c r="F147">
        <f t="shared" si="14"/>
        <v>5.3227270000000004</v>
      </c>
      <c r="G147">
        <v>1</v>
      </c>
      <c r="H147">
        <f t="shared" si="13"/>
        <v>0</v>
      </c>
      <c r="I147">
        <f t="shared" si="11"/>
        <v>5.3227270000000004</v>
      </c>
      <c r="J147" s="15">
        <f t="shared" si="12"/>
        <v>0</v>
      </c>
    </row>
    <row r="148" spans="1:10">
      <c r="A148" s="41"/>
      <c r="B148" s="39"/>
      <c r="C148" s="10" t="s">
        <v>393</v>
      </c>
      <c r="D148" s="3">
        <v>120.51</v>
      </c>
      <c r="E148" s="10">
        <v>232.64</v>
      </c>
      <c r="F148">
        <f t="shared" si="14"/>
        <v>5.3227270000000004</v>
      </c>
      <c r="G148">
        <v>1</v>
      </c>
      <c r="H148">
        <f t="shared" si="13"/>
        <v>1.9304622023068623</v>
      </c>
      <c r="I148">
        <f t="shared" si="11"/>
        <v>5.3227270000000004</v>
      </c>
      <c r="J148" s="15">
        <f t="shared" si="12"/>
        <v>0.36268292593380463</v>
      </c>
    </row>
    <row r="149" spans="1:10">
      <c r="A149" s="41"/>
      <c r="B149" s="39"/>
      <c r="C149" s="10" t="s">
        <v>394</v>
      </c>
      <c r="D149" s="3">
        <v>120.51</v>
      </c>
      <c r="E149" s="10">
        <v>264.52</v>
      </c>
      <c r="F149">
        <f t="shared" si="14"/>
        <v>5.3227270000000004</v>
      </c>
      <c r="G149">
        <v>1</v>
      </c>
      <c r="H149">
        <f t="shared" si="13"/>
        <v>2.1950045639366027</v>
      </c>
      <c r="I149">
        <f t="shared" si="11"/>
        <v>5.3227270000000004</v>
      </c>
      <c r="J149" s="15">
        <f t="shared" si="12"/>
        <v>0.41238345756538003</v>
      </c>
    </row>
    <row r="150" spans="1:10">
      <c r="A150" s="41"/>
      <c r="B150" s="39"/>
      <c r="C150" s="10" t="s">
        <v>395</v>
      </c>
      <c r="D150" s="3">
        <v>120.51</v>
      </c>
      <c r="E150" s="10">
        <v>244.74</v>
      </c>
      <c r="F150">
        <f t="shared" si="14"/>
        <v>5.3227270000000004</v>
      </c>
      <c r="G150">
        <v>1</v>
      </c>
      <c r="H150">
        <f t="shared" si="13"/>
        <v>2.0308688075678365</v>
      </c>
      <c r="I150">
        <f t="shared" si="11"/>
        <v>5.3227270000000004</v>
      </c>
      <c r="J150" s="15">
        <f t="shared" si="12"/>
        <v>0.38154667852922691</v>
      </c>
    </row>
    <row r="151" spans="1:10">
      <c r="A151" s="41"/>
      <c r="B151" s="39"/>
      <c r="C151" s="10" t="s">
        <v>396</v>
      </c>
      <c r="D151" s="3">
        <v>120.51</v>
      </c>
      <c r="E151" s="10">
        <v>237.95</v>
      </c>
      <c r="F151">
        <f t="shared" si="14"/>
        <v>5.3227270000000004</v>
      </c>
      <c r="G151">
        <v>1</v>
      </c>
      <c r="H151">
        <f t="shared" si="13"/>
        <v>1.9745249356899841</v>
      </c>
      <c r="I151">
        <f t="shared" si="11"/>
        <v>5.3227270000000004</v>
      </c>
      <c r="J151" s="15">
        <f t="shared" si="12"/>
        <v>0.37096115124634121</v>
      </c>
    </row>
    <row r="152" spans="1:10">
      <c r="A152" s="41"/>
      <c r="B152" s="39"/>
      <c r="C152" s="10" t="s">
        <v>397</v>
      </c>
      <c r="D152" s="3">
        <v>120.51</v>
      </c>
      <c r="E152" s="10">
        <v>211.76</v>
      </c>
      <c r="F152">
        <f t="shared" si="14"/>
        <v>5.3227270000000004</v>
      </c>
      <c r="G152">
        <v>1</v>
      </c>
      <c r="H152">
        <f t="shared" si="13"/>
        <v>1.7571985727325532</v>
      </c>
      <c r="I152">
        <f t="shared" si="11"/>
        <v>5.3227270000000004</v>
      </c>
      <c r="J152" s="15">
        <f t="shared" si="12"/>
        <v>0.33013126029806772</v>
      </c>
    </row>
    <row r="153" spans="1:10">
      <c r="A153" s="41"/>
      <c r="B153" s="39"/>
      <c r="C153" s="10" t="s">
        <v>398</v>
      </c>
      <c r="D153" s="3">
        <v>120.51</v>
      </c>
      <c r="E153" s="10">
        <v>0</v>
      </c>
      <c r="F153">
        <f t="shared" si="14"/>
        <v>5.3227270000000004</v>
      </c>
      <c r="G153">
        <v>1</v>
      </c>
      <c r="H153">
        <f t="shared" si="13"/>
        <v>0</v>
      </c>
      <c r="I153">
        <f t="shared" si="11"/>
        <v>5.3227270000000004</v>
      </c>
      <c r="J153" s="15">
        <f t="shared" si="12"/>
        <v>0</v>
      </c>
    </row>
    <row r="154" spans="1:10">
      <c r="A154" s="41"/>
      <c r="B154" s="39"/>
      <c r="C154" s="10" t="s">
        <v>399</v>
      </c>
      <c r="D154" s="3">
        <v>120.51</v>
      </c>
      <c r="E154" s="10">
        <v>0</v>
      </c>
      <c r="F154">
        <f t="shared" si="14"/>
        <v>5.3227270000000004</v>
      </c>
      <c r="G154">
        <v>1</v>
      </c>
      <c r="H154">
        <f t="shared" si="13"/>
        <v>0</v>
      </c>
      <c r="I154">
        <f t="shared" si="11"/>
        <v>5.3227270000000004</v>
      </c>
      <c r="J154" s="15">
        <f t="shared" si="12"/>
        <v>0</v>
      </c>
    </row>
    <row r="155" spans="1:10">
      <c r="A155" s="41"/>
      <c r="B155" s="39"/>
      <c r="C155" s="10" t="s">
        <v>400</v>
      </c>
      <c r="D155" s="3">
        <v>120.51</v>
      </c>
      <c r="E155" s="10">
        <v>339.82</v>
      </c>
      <c r="F155">
        <f t="shared" si="14"/>
        <v>5.3227270000000004</v>
      </c>
      <c r="G155">
        <v>1</v>
      </c>
      <c r="H155">
        <f t="shared" si="13"/>
        <v>2.8198489751887807</v>
      </c>
      <c r="I155">
        <f t="shared" si="11"/>
        <v>5.3227270000000004</v>
      </c>
      <c r="J155" s="15">
        <f t="shared" si="12"/>
        <v>0.52977524024598299</v>
      </c>
    </row>
    <row r="156" spans="1:10">
      <c r="A156" s="41"/>
      <c r="B156" s="39"/>
      <c r="C156" s="10" t="s">
        <v>401</v>
      </c>
      <c r="D156" s="3">
        <v>120.51</v>
      </c>
      <c r="E156" s="10">
        <v>308.73</v>
      </c>
      <c r="F156">
        <f t="shared" si="14"/>
        <v>5.3227270000000004</v>
      </c>
      <c r="G156">
        <v>1</v>
      </c>
      <c r="H156">
        <f t="shared" si="13"/>
        <v>2.5618620861339307</v>
      </c>
      <c r="I156">
        <f t="shared" si="11"/>
        <v>5.3227270000000004</v>
      </c>
      <c r="J156" s="15">
        <f t="shared" si="12"/>
        <v>0.48130630899047244</v>
      </c>
    </row>
    <row r="157" spans="1:10">
      <c r="A157" s="41"/>
      <c r="B157" s="39"/>
      <c r="C157" s="10" t="s">
        <v>402</v>
      </c>
      <c r="D157" s="3">
        <v>120.51</v>
      </c>
      <c r="E157" s="10">
        <v>313.06</v>
      </c>
      <c r="F157">
        <f t="shared" si="14"/>
        <v>5.3227270000000004</v>
      </c>
      <c r="G157">
        <v>1</v>
      </c>
      <c r="H157">
        <f t="shared" si="13"/>
        <v>2.5977927142975688</v>
      </c>
      <c r="I157">
        <f t="shared" si="11"/>
        <v>5.3227270000000004</v>
      </c>
      <c r="J157" s="15">
        <f t="shared" si="12"/>
        <v>0.4880567262415616</v>
      </c>
    </row>
    <row r="158" spans="1:10">
      <c r="A158" s="41"/>
      <c r="B158" s="39"/>
      <c r="C158" s="10" t="s">
        <v>403</v>
      </c>
      <c r="D158" s="3">
        <v>120.51</v>
      </c>
      <c r="E158" s="10">
        <v>269.73</v>
      </c>
      <c r="F158">
        <f t="shared" si="14"/>
        <v>5.3227270000000004</v>
      </c>
      <c r="G158">
        <v>1</v>
      </c>
      <c r="H158">
        <f t="shared" si="13"/>
        <v>2.2382374906646754</v>
      </c>
      <c r="I158">
        <f t="shared" si="11"/>
        <v>5.3227270000000004</v>
      </c>
      <c r="J158" s="15">
        <f t="shared" si="12"/>
        <v>0.42050578409613626</v>
      </c>
    </row>
    <row r="159" spans="1:10">
      <c r="A159" s="41"/>
      <c r="B159" s="39"/>
      <c r="C159" s="10" t="s">
        <v>404</v>
      </c>
      <c r="D159" s="3">
        <v>120.51</v>
      </c>
      <c r="E159" s="10">
        <v>224.41</v>
      </c>
      <c r="F159">
        <f t="shared" si="14"/>
        <v>5.3227270000000004</v>
      </c>
      <c r="G159">
        <v>1</v>
      </c>
      <c r="H159">
        <f t="shared" si="13"/>
        <v>1.8621691145962989</v>
      </c>
      <c r="I159">
        <f t="shared" si="11"/>
        <v>5.3227270000000004</v>
      </c>
      <c r="J159" s="15">
        <f t="shared" si="12"/>
        <v>0.34985245619328187</v>
      </c>
    </row>
    <row r="160" spans="1:10">
      <c r="A160" s="41"/>
      <c r="B160" s="39"/>
      <c r="C160" s="10" t="s">
        <v>405</v>
      </c>
      <c r="D160" s="3">
        <v>120.51</v>
      </c>
      <c r="E160" s="10">
        <v>276.82</v>
      </c>
      <c r="F160">
        <f t="shared" si="14"/>
        <v>5.3227270000000004</v>
      </c>
      <c r="G160">
        <v>1</v>
      </c>
      <c r="H160">
        <f t="shared" si="13"/>
        <v>2.2970707825076757</v>
      </c>
      <c r="I160">
        <f t="shared" si="11"/>
        <v>5.3227270000000004</v>
      </c>
      <c r="J160" s="15">
        <f t="shared" si="12"/>
        <v>0.43155900772436301</v>
      </c>
    </row>
    <row r="161" spans="1:10">
      <c r="A161" s="41"/>
      <c r="B161" s="39"/>
      <c r="C161" s="10" t="s">
        <v>406</v>
      </c>
      <c r="D161" s="3">
        <v>120.51</v>
      </c>
      <c r="E161" s="10">
        <v>229.75</v>
      </c>
      <c r="F161">
        <f t="shared" si="14"/>
        <v>5.3227270000000004</v>
      </c>
      <c r="G161">
        <v>1</v>
      </c>
      <c r="H161">
        <f t="shared" si="13"/>
        <v>1.9064807899759355</v>
      </c>
      <c r="I161">
        <f t="shared" si="11"/>
        <v>5.3227270000000004</v>
      </c>
      <c r="J161" s="15">
        <f t="shared" si="12"/>
        <v>0.35817745114035254</v>
      </c>
    </row>
    <row r="162" spans="1:10">
      <c r="A162" s="41"/>
      <c r="B162" s="39"/>
      <c r="C162" s="10" t="s">
        <v>407</v>
      </c>
      <c r="D162" s="3">
        <v>120.51</v>
      </c>
      <c r="E162" s="10">
        <v>291.7</v>
      </c>
      <c r="F162">
        <f t="shared" si="14"/>
        <v>5.3227270000000004</v>
      </c>
      <c r="G162">
        <v>1</v>
      </c>
      <c r="H162">
        <f t="shared" si="13"/>
        <v>2.4205460127790221</v>
      </c>
      <c r="I162">
        <f t="shared" si="11"/>
        <v>5.3227270000000004</v>
      </c>
      <c r="J162" s="15">
        <f t="shared" si="12"/>
        <v>0.4547567464532789</v>
      </c>
    </row>
    <row r="163" spans="1:10">
      <c r="A163" s="41"/>
      <c r="B163" s="39"/>
      <c r="C163" s="10" t="s">
        <v>408</v>
      </c>
      <c r="D163" s="3">
        <v>120.51</v>
      </c>
      <c r="E163" s="10">
        <v>285.33999999999997</v>
      </c>
      <c r="F163">
        <f t="shared" si="14"/>
        <v>5.3227270000000004</v>
      </c>
      <c r="G163">
        <v>1</v>
      </c>
      <c r="H163">
        <f t="shared" si="13"/>
        <v>2.3677703095178821</v>
      </c>
      <c r="I163">
        <f t="shared" si="11"/>
        <v>5.3227270000000004</v>
      </c>
      <c r="J163" s="15">
        <f t="shared" si="12"/>
        <v>0.44484158393204876</v>
      </c>
    </row>
    <row r="164" spans="1:10">
      <c r="A164" s="41"/>
      <c r="B164" s="39"/>
      <c r="C164" s="10" t="s">
        <v>409</v>
      </c>
      <c r="D164" s="3">
        <v>120.51</v>
      </c>
      <c r="E164" s="10">
        <v>282.74</v>
      </c>
      <c r="F164">
        <f t="shared" si="14"/>
        <v>5.3227270000000004</v>
      </c>
      <c r="G164">
        <v>1</v>
      </c>
      <c r="H164">
        <f t="shared" si="13"/>
        <v>2.3461953364865984</v>
      </c>
      <c r="I164">
        <f t="shared" si="11"/>
        <v>5.3227270000000004</v>
      </c>
      <c r="J164" s="15">
        <f t="shared" si="12"/>
        <v>0.44078821560575965</v>
      </c>
    </row>
    <row r="165" spans="1:10">
      <c r="A165" s="41"/>
      <c r="B165" s="39"/>
      <c r="C165" s="10" t="s">
        <v>410</v>
      </c>
      <c r="D165" s="3">
        <v>120.51</v>
      </c>
      <c r="E165" s="10">
        <v>280.69</v>
      </c>
      <c r="F165">
        <f t="shared" si="14"/>
        <v>5.3227270000000004</v>
      </c>
      <c r="G165">
        <v>1</v>
      </c>
      <c r="H165">
        <f t="shared" si="13"/>
        <v>2.3291843000580865</v>
      </c>
      <c r="I165">
        <f t="shared" si="11"/>
        <v>5.3227270000000004</v>
      </c>
      <c r="J165" s="15">
        <f t="shared" si="12"/>
        <v>0.43759229057926252</v>
      </c>
    </row>
    <row r="166" spans="1:10">
      <c r="A166" s="41"/>
      <c r="B166" s="39"/>
      <c r="C166" s="10" t="s">
        <v>411</v>
      </c>
      <c r="D166" s="3">
        <v>120.51</v>
      </c>
      <c r="E166" s="10">
        <v>228.92</v>
      </c>
      <c r="F166">
        <f t="shared" si="14"/>
        <v>5.3227270000000004</v>
      </c>
      <c r="G166">
        <v>1</v>
      </c>
      <c r="H166">
        <f t="shared" si="13"/>
        <v>1.8995933947390256</v>
      </c>
      <c r="I166">
        <f t="shared" si="11"/>
        <v>5.3227270000000004</v>
      </c>
      <c r="J166" s="15">
        <f t="shared" si="12"/>
        <v>0.35688349125157565</v>
      </c>
    </row>
    <row r="167" spans="1:10">
      <c r="A167" s="41"/>
      <c r="B167" s="39"/>
      <c r="C167" s="10" t="s">
        <v>412</v>
      </c>
      <c r="D167" s="3">
        <v>120.51</v>
      </c>
      <c r="E167" s="10">
        <v>204.02</v>
      </c>
      <c r="F167">
        <f t="shared" si="14"/>
        <v>5.3227270000000004</v>
      </c>
      <c r="G167">
        <v>1</v>
      </c>
      <c r="H167">
        <f t="shared" si="13"/>
        <v>1.6929715376317318</v>
      </c>
      <c r="I167">
        <f t="shared" si="11"/>
        <v>5.3227270000000004</v>
      </c>
      <c r="J167" s="15">
        <f t="shared" si="12"/>
        <v>0.31806469458826869</v>
      </c>
    </row>
    <row r="168" spans="1:10">
      <c r="A168" s="41"/>
      <c r="B168" s="39"/>
      <c r="C168" s="10" t="s">
        <v>413</v>
      </c>
      <c r="D168" s="3">
        <v>120.51</v>
      </c>
      <c r="E168" s="10">
        <v>0</v>
      </c>
      <c r="F168">
        <f t="shared" si="14"/>
        <v>5.3227270000000004</v>
      </c>
      <c r="G168">
        <v>1</v>
      </c>
      <c r="H168">
        <f t="shared" si="13"/>
        <v>0</v>
      </c>
      <c r="I168">
        <f t="shared" si="11"/>
        <v>5.3227270000000004</v>
      </c>
      <c r="J168" s="15">
        <f t="shared" si="12"/>
        <v>0</v>
      </c>
    </row>
    <row r="169" spans="1:10">
      <c r="A169" s="41"/>
      <c r="B169" s="39"/>
      <c r="C169" s="10" t="s">
        <v>414</v>
      </c>
      <c r="D169" s="3">
        <v>120.51</v>
      </c>
      <c r="E169" s="10">
        <v>247.35</v>
      </c>
      <c r="F169">
        <f t="shared" si="14"/>
        <v>5.3227270000000004</v>
      </c>
      <c r="G169">
        <v>1</v>
      </c>
      <c r="H169">
        <f t="shared" si="13"/>
        <v>2.0525267612646254</v>
      </c>
      <c r="I169">
        <f t="shared" si="11"/>
        <v>5.3227270000000004</v>
      </c>
      <c r="J169" s="15">
        <f t="shared" si="12"/>
        <v>0.38561563673369409</v>
      </c>
    </row>
    <row r="170" spans="1:10">
      <c r="A170" s="41"/>
      <c r="B170" s="39"/>
      <c r="C170" s="10" t="s">
        <v>415</v>
      </c>
      <c r="D170" s="3">
        <v>120.51</v>
      </c>
      <c r="E170" s="10">
        <v>212.42</v>
      </c>
      <c r="F170">
        <f t="shared" si="14"/>
        <v>5.3227270000000004</v>
      </c>
      <c r="G170">
        <v>1</v>
      </c>
      <c r="H170">
        <f t="shared" si="13"/>
        <v>1.762675296655879</v>
      </c>
      <c r="I170">
        <f t="shared" si="11"/>
        <v>5.3227270000000004</v>
      </c>
      <c r="J170" s="15">
        <f t="shared" si="12"/>
        <v>0.33116019225781801</v>
      </c>
    </row>
    <row r="171" spans="1:10">
      <c r="A171" s="41"/>
      <c r="B171" s="39"/>
      <c r="C171" s="10" t="s">
        <v>416</v>
      </c>
      <c r="D171" s="3">
        <v>120.51</v>
      </c>
      <c r="E171" s="10">
        <v>241</v>
      </c>
      <c r="F171">
        <f t="shared" si="14"/>
        <v>5.3227270000000004</v>
      </c>
      <c r="G171">
        <v>1</v>
      </c>
      <c r="H171">
        <f t="shared" si="13"/>
        <v>1.9998340386689901</v>
      </c>
      <c r="I171">
        <f t="shared" si="11"/>
        <v>5.3227270000000004</v>
      </c>
      <c r="J171" s="15">
        <f t="shared" si="12"/>
        <v>0.3757160640906419</v>
      </c>
    </row>
    <row r="172" spans="1:10">
      <c r="A172" s="41"/>
      <c r="B172" s="39"/>
      <c r="C172" s="10" t="s">
        <v>417</v>
      </c>
      <c r="D172" s="3">
        <v>120.51</v>
      </c>
      <c r="E172" s="10">
        <v>195.54</v>
      </c>
      <c r="F172">
        <f t="shared" si="14"/>
        <v>5.3227270000000004</v>
      </c>
      <c r="G172">
        <v>1</v>
      </c>
      <c r="H172">
        <f t="shared" si="13"/>
        <v>1.6226039332835449</v>
      </c>
      <c r="I172">
        <f t="shared" si="11"/>
        <v>5.3227270000000004</v>
      </c>
      <c r="J172" s="15">
        <f t="shared" si="12"/>
        <v>0.30484447789329505</v>
      </c>
    </row>
    <row r="173" spans="1:10">
      <c r="A173" s="41"/>
      <c r="B173" s="39"/>
      <c r="C173" s="10" t="s">
        <v>418</v>
      </c>
      <c r="D173" s="3">
        <v>120.51</v>
      </c>
      <c r="E173" s="10">
        <v>229.99</v>
      </c>
      <c r="F173">
        <f t="shared" si="14"/>
        <v>5.3227270000000004</v>
      </c>
      <c r="G173">
        <v>1</v>
      </c>
      <c r="H173">
        <f t="shared" si="13"/>
        <v>1.908472325948054</v>
      </c>
      <c r="I173">
        <f t="shared" si="11"/>
        <v>5.3227270000000004</v>
      </c>
      <c r="J173" s="15">
        <f t="shared" si="12"/>
        <v>0.35855160821662541</v>
      </c>
    </row>
    <row r="174" spans="1:10">
      <c r="A174" s="42"/>
      <c r="B174" s="39"/>
      <c r="C174" s="10" t="s">
        <v>419</v>
      </c>
      <c r="D174" s="3">
        <v>120.51</v>
      </c>
      <c r="E174" s="10">
        <v>261.02</v>
      </c>
      <c r="F174">
        <f t="shared" si="14"/>
        <v>5.3227270000000004</v>
      </c>
      <c r="G174">
        <v>1</v>
      </c>
      <c r="H174">
        <f t="shared" si="13"/>
        <v>2.1659613310098744</v>
      </c>
      <c r="I174">
        <f t="shared" si="11"/>
        <v>5.3227270000000004</v>
      </c>
      <c r="J174" s="15">
        <f t="shared" si="12"/>
        <v>0.40692700020306777</v>
      </c>
    </row>
    <row r="175" spans="1:10">
      <c r="A175" s="40" t="s">
        <v>486</v>
      </c>
      <c r="B175" s="44">
        <f>(5923.23/(D175*F175*31))</f>
        <v>0.34528846940346819</v>
      </c>
      <c r="C175" s="10" t="s">
        <v>420</v>
      </c>
      <c r="D175" s="3">
        <v>120.51</v>
      </c>
      <c r="E175" s="10">
        <v>207.41</v>
      </c>
      <c r="F175">
        <f>16.5176*0.278</f>
        <v>4.591892800000001</v>
      </c>
      <c r="G175">
        <v>1</v>
      </c>
      <c r="H175">
        <f>E175/D175</f>
        <v>1.7211019832379055</v>
      </c>
      <c r="I175">
        <f t="shared" ref="I175" si="15">F175/G175</f>
        <v>4.591892800000001</v>
      </c>
      <c r="J175" s="21">
        <f t="shared" ref="J175:J194" si="16">(H175/I175)</f>
        <v>0.37481318885273307</v>
      </c>
    </row>
    <row r="176" spans="1:10">
      <c r="A176" s="41"/>
      <c r="B176" s="43"/>
      <c r="C176" s="10" t="s">
        <v>421</v>
      </c>
      <c r="D176" s="3">
        <v>120.51</v>
      </c>
      <c r="E176" s="10">
        <v>254.71</v>
      </c>
      <c r="F176">
        <f t="shared" ref="F176:F236" si="17">17.1952*0.278</f>
        <v>4.7802656000000008</v>
      </c>
      <c r="G176">
        <v>1</v>
      </c>
      <c r="H176">
        <f t="shared" ref="H176" si="18">E176/D176</f>
        <v>2.1136005310762593</v>
      </c>
      <c r="I176">
        <f t="shared" ref="I176" si="19">F176/G176</f>
        <v>4.7802656000000008</v>
      </c>
      <c r="J176" s="21">
        <f t="shared" si="16"/>
        <v>0.44215127525053399</v>
      </c>
    </row>
    <row r="177" spans="1:10">
      <c r="A177" s="41"/>
      <c r="B177" s="43"/>
      <c r="C177" s="10" t="s">
        <v>422</v>
      </c>
      <c r="D177" s="3">
        <v>120.51</v>
      </c>
      <c r="E177" s="10">
        <v>238.11</v>
      </c>
      <c r="F177">
        <f t="shared" si="17"/>
        <v>4.7802656000000008</v>
      </c>
      <c r="G177">
        <v>1</v>
      </c>
      <c r="H177">
        <f t="shared" ref="H177" si="20">E177/D177</f>
        <v>1.9758526263380634</v>
      </c>
      <c r="I177">
        <f t="shared" ref="I177" si="21">F177/G177</f>
        <v>4.7802656000000008</v>
      </c>
      <c r="J177" s="21">
        <f t="shared" si="16"/>
        <v>0.41333532311218502</v>
      </c>
    </row>
    <row r="178" spans="1:10">
      <c r="A178" s="41"/>
      <c r="B178" s="43"/>
      <c r="C178" s="10" t="s">
        <v>423</v>
      </c>
      <c r="D178" s="3">
        <v>120.51</v>
      </c>
      <c r="E178" s="10">
        <v>243.12</v>
      </c>
      <c r="F178">
        <f t="shared" si="17"/>
        <v>4.7802656000000008</v>
      </c>
      <c r="G178">
        <v>1</v>
      </c>
      <c r="H178">
        <f t="shared" ref="H178" si="22">E178/D178</f>
        <v>2.0174259397560368</v>
      </c>
      <c r="I178">
        <f t="shared" ref="I178" si="23">F178/G178</f>
        <v>4.7802656000000008</v>
      </c>
      <c r="J178" s="21">
        <f t="shared" si="16"/>
        <v>0.42203218577562646</v>
      </c>
    </row>
    <row r="179" spans="1:10">
      <c r="A179" s="41"/>
      <c r="B179" s="43"/>
      <c r="C179" s="10" t="s">
        <v>424</v>
      </c>
      <c r="D179" s="3">
        <v>120.51</v>
      </c>
      <c r="E179" s="10">
        <v>93.21</v>
      </c>
      <c r="F179">
        <f t="shared" si="17"/>
        <v>4.7802656000000008</v>
      </c>
      <c r="G179">
        <v>1</v>
      </c>
      <c r="H179">
        <f t="shared" ref="H179" si="24">E179/D179</f>
        <v>0.77346278317152095</v>
      </c>
      <c r="I179">
        <f t="shared" ref="I179" si="25">F179/G179</f>
        <v>4.7802656000000008</v>
      </c>
      <c r="J179" s="21">
        <f t="shared" si="16"/>
        <v>0.16180330715756061</v>
      </c>
    </row>
    <row r="180" spans="1:10">
      <c r="A180" s="41"/>
      <c r="B180" s="43"/>
      <c r="C180" s="10" t="s">
        <v>425</v>
      </c>
      <c r="D180" s="3">
        <v>120.51</v>
      </c>
      <c r="E180" s="10">
        <v>202.56</v>
      </c>
      <c r="F180">
        <f t="shared" si="17"/>
        <v>4.7802656000000008</v>
      </c>
      <c r="G180">
        <v>1</v>
      </c>
      <c r="H180">
        <f t="shared" ref="H180" si="26">E180/D180</f>
        <v>1.6808563604680109</v>
      </c>
      <c r="I180">
        <f t="shared" ref="I180" si="27">F180/G180</f>
        <v>4.7802656000000008</v>
      </c>
      <c r="J180" s="21">
        <f t="shared" si="16"/>
        <v>0.35162405211710634</v>
      </c>
    </row>
    <row r="181" spans="1:10">
      <c r="A181" s="41"/>
      <c r="B181" s="43"/>
      <c r="C181" s="10" t="s">
        <v>426</v>
      </c>
      <c r="D181" s="3">
        <v>120.51</v>
      </c>
      <c r="E181" s="10">
        <v>212.74</v>
      </c>
      <c r="F181">
        <f t="shared" si="17"/>
        <v>4.7802656000000008</v>
      </c>
      <c r="G181">
        <v>1</v>
      </c>
      <c r="H181">
        <f t="shared" ref="H181" si="28">E181/D181</f>
        <v>1.7653306779520372</v>
      </c>
      <c r="I181">
        <f t="shared" ref="I181" si="29">F181/G181</f>
        <v>4.7802656000000008</v>
      </c>
      <c r="J181" s="21">
        <f t="shared" si="16"/>
        <v>0.36929552156098544</v>
      </c>
    </row>
    <row r="182" spans="1:10">
      <c r="A182" s="41"/>
      <c r="B182" s="43"/>
      <c r="C182" s="10" t="s">
        <v>427</v>
      </c>
      <c r="D182" s="3">
        <v>120.51</v>
      </c>
      <c r="E182" s="10">
        <v>115.37</v>
      </c>
      <c r="F182">
        <f t="shared" si="17"/>
        <v>4.7802656000000008</v>
      </c>
      <c r="G182">
        <v>1</v>
      </c>
      <c r="H182">
        <f t="shared" ref="H182" si="30">E182/D182</f>
        <v>0.95734793793046224</v>
      </c>
      <c r="I182">
        <f t="shared" ref="I182" si="31">F182/G182</f>
        <v>4.7802656000000008</v>
      </c>
      <c r="J182" s="21">
        <f t="shared" si="16"/>
        <v>0.20027086736152527</v>
      </c>
    </row>
    <row r="183" spans="1:10">
      <c r="A183" s="41"/>
      <c r="B183" s="43"/>
      <c r="C183" s="10" t="s">
        <v>428</v>
      </c>
      <c r="D183" s="3">
        <v>120.51</v>
      </c>
      <c r="E183" s="10">
        <v>183.38</v>
      </c>
      <c r="F183">
        <f t="shared" si="17"/>
        <v>4.7802656000000008</v>
      </c>
      <c r="G183">
        <v>1</v>
      </c>
      <c r="H183">
        <f t="shared" ref="H183" si="32">E183/D183</f>
        <v>1.521699444029541</v>
      </c>
      <c r="I183">
        <f t="shared" ref="I183" si="33">F183/G183</f>
        <v>4.7802656000000008</v>
      </c>
      <c r="J183" s="21">
        <f t="shared" si="16"/>
        <v>0.3183294760921947</v>
      </c>
    </row>
    <row r="184" spans="1:10">
      <c r="A184" s="41"/>
      <c r="B184" s="43"/>
      <c r="C184" s="10" t="s">
        <v>429</v>
      </c>
      <c r="D184" s="3">
        <v>120.51</v>
      </c>
      <c r="E184" s="10">
        <v>209.92</v>
      </c>
      <c r="F184">
        <f t="shared" si="17"/>
        <v>4.7802656000000008</v>
      </c>
      <c r="G184">
        <v>1</v>
      </c>
      <c r="H184">
        <f t="shared" ref="H184" si="34">E184/D184</f>
        <v>1.7419301302796446</v>
      </c>
      <c r="I184">
        <f t="shared" ref="I184" si="35">F184/G184</f>
        <v>4.7802656000000008</v>
      </c>
      <c r="J184" s="21">
        <f t="shared" si="16"/>
        <v>0.3644002814989285</v>
      </c>
    </row>
    <row r="185" spans="1:10">
      <c r="A185" s="41"/>
      <c r="B185" s="43"/>
      <c r="C185" s="10" t="s">
        <v>430</v>
      </c>
      <c r="D185" s="3">
        <v>120.51</v>
      </c>
      <c r="E185" s="10">
        <v>124.82</v>
      </c>
      <c r="F185">
        <f t="shared" si="17"/>
        <v>4.7802656000000008</v>
      </c>
      <c r="G185">
        <v>1</v>
      </c>
      <c r="H185">
        <f t="shared" ref="H185" si="36">E185/D185</f>
        <v>1.0357646668326279</v>
      </c>
      <c r="I185">
        <f t="shared" ref="I185" si="37">F185/G185</f>
        <v>4.7802656000000008</v>
      </c>
      <c r="J185" s="21">
        <f t="shared" si="16"/>
        <v>0.21667512927160945</v>
      </c>
    </row>
    <row r="186" spans="1:10">
      <c r="A186" s="41"/>
      <c r="B186" s="43"/>
      <c r="C186" s="10" t="s">
        <v>431</v>
      </c>
      <c r="D186" s="3">
        <v>120.51</v>
      </c>
      <c r="E186" s="10">
        <v>173.52</v>
      </c>
      <c r="F186">
        <f t="shared" si="17"/>
        <v>4.7802656000000008</v>
      </c>
      <c r="G186">
        <v>1</v>
      </c>
      <c r="H186">
        <f t="shared" ref="H186" si="38">E186/D186</f>
        <v>1.439880507841673</v>
      </c>
      <c r="I186">
        <f t="shared" ref="I186" si="39">F186/G186</f>
        <v>4.7802656000000008</v>
      </c>
      <c r="J186" s="21">
        <f t="shared" si="16"/>
        <v>0.30121349488230797</v>
      </c>
    </row>
    <row r="187" spans="1:10">
      <c r="A187" s="41"/>
      <c r="B187" s="43"/>
      <c r="C187" s="10" t="s">
        <v>432</v>
      </c>
      <c r="D187" s="3">
        <v>120.51</v>
      </c>
      <c r="E187" s="10">
        <v>149.9</v>
      </c>
      <c r="F187">
        <f t="shared" si="17"/>
        <v>4.7802656000000008</v>
      </c>
      <c r="G187">
        <v>1</v>
      </c>
      <c r="H187">
        <f t="shared" ref="H187" si="40">E187/D187</f>
        <v>1.2438801759190108</v>
      </c>
      <c r="I187">
        <f t="shared" ref="I187" si="41">F187/G187</f>
        <v>4.7802656000000008</v>
      </c>
      <c r="J187" s="21">
        <f t="shared" si="16"/>
        <v>0.26021151961075356</v>
      </c>
    </row>
    <row r="188" spans="1:10">
      <c r="A188" s="41"/>
      <c r="B188" s="43"/>
      <c r="C188" s="10" t="s">
        <v>433</v>
      </c>
      <c r="D188" s="3">
        <v>120.51</v>
      </c>
      <c r="E188" s="10">
        <v>177.97</v>
      </c>
      <c r="F188">
        <f t="shared" si="17"/>
        <v>4.7802656000000008</v>
      </c>
      <c r="G188">
        <v>1</v>
      </c>
      <c r="H188">
        <f t="shared" ref="H188" si="42">E188/D188</f>
        <v>1.47680690399137</v>
      </c>
      <c r="I188">
        <f t="shared" ref="I188" si="43">F188/G188</f>
        <v>4.7802656000000008</v>
      </c>
      <c r="J188" s="21">
        <f t="shared" si="16"/>
        <v>0.30893825313626294</v>
      </c>
    </row>
    <row r="189" spans="1:10">
      <c r="A189" s="41"/>
      <c r="B189" s="43"/>
      <c r="C189" s="10" t="s">
        <v>434</v>
      </c>
      <c r="D189" s="3">
        <v>120.51</v>
      </c>
      <c r="E189" s="10">
        <v>162.41</v>
      </c>
      <c r="F189">
        <f t="shared" si="17"/>
        <v>4.7802656000000008</v>
      </c>
      <c r="G189">
        <v>1</v>
      </c>
      <c r="H189">
        <f t="shared" ref="H189" si="44">E189/D189</f>
        <v>1.3476889884656873</v>
      </c>
      <c r="I189">
        <f t="shared" ref="I189" si="45">F189/G189</f>
        <v>4.7802656000000008</v>
      </c>
      <c r="J189" s="21">
        <f t="shared" si="16"/>
        <v>0.2819276377583888</v>
      </c>
    </row>
    <row r="190" spans="1:10">
      <c r="A190" s="41"/>
      <c r="B190" s="43"/>
      <c r="C190" s="10" t="s">
        <v>435</v>
      </c>
      <c r="D190" s="3">
        <v>120.51</v>
      </c>
      <c r="E190" s="10">
        <v>212.03</v>
      </c>
      <c r="F190">
        <f t="shared" si="17"/>
        <v>4.7802656000000008</v>
      </c>
      <c r="G190">
        <v>1</v>
      </c>
      <c r="H190">
        <f t="shared" ref="H190" si="46">E190/D190</f>
        <v>1.7594390507011866</v>
      </c>
      <c r="I190">
        <f t="shared" ref="I190" si="47">F190/G190</f>
        <v>4.7802656000000008</v>
      </c>
      <c r="J190" s="21">
        <f t="shared" si="16"/>
        <v>0.36806303204181506</v>
      </c>
    </row>
    <row r="191" spans="1:10">
      <c r="A191" s="41"/>
      <c r="B191" s="43"/>
      <c r="C191" s="10" t="s">
        <v>436</v>
      </c>
      <c r="D191" s="3">
        <v>120.51</v>
      </c>
      <c r="E191" s="10">
        <v>383.77</v>
      </c>
      <c r="F191">
        <f t="shared" si="17"/>
        <v>4.7802656000000008</v>
      </c>
      <c r="G191">
        <v>1</v>
      </c>
      <c r="H191">
        <f t="shared" ref="H191" si="48">E191/D191</f>
        <v>3.1845490000829804</v>
      </c>
      <c r="I191">
        <f t="shared" ref="I191" si="49">F191/G191</f>
        <v>4.7802656000000008</v>
      </c>
      <c r="J191" s="21">
        <f t="shared" si="16"/>
        <v>0.66618662362254089</v>
      </c>
    </row>
    <row r="192" spans="1:10">
      <c r="A192" s="41"/>
      <c r="B192" s="43"/>
      <c r="C192" s="10" t="s">
        <v>437</v>
      </c>
      <c r="D192" s="3">
        <v>120.51</v>
      </c>
      <c r="E192" s="10">
        <v>290.39</v>
      </c>
      <c r="F192">
        <f t="shared" si="17"/>
        <v>4.7802656000000008</v>
      </c>
      <c r="G192">
        <v>1</v>
      </c>
      <c r="H192">
        <f t="shared" ref="H192" si="50">E192/D192</f>
        <v>2.4096755455978753</v>
      </c>
      <c r="I192">
        <f t="shared" ref="I192" si="51">F192/G192</f>
        <v>4.7802656000000008</v>
      </c>
      <c r="J192" s="21">
        <f t="shared" si="16"/>
        <v>0.50408821334067189</v>
      </c>
    </row>
    <row r="193" spans="1:11">
      <c r="A193" s="41"/>
      <c r="B193" s="43"/>
      <c r="C193" s="10" t="s">
        <v>438</v>
      </c>
      <c r="D193" s="3">
        <v>120.51</v>
      </c>
      <c r="E193" s="10">
        <v>231.64</v>
      </c>
      <c r="F193">
        <f t="shared" si="17"/>
        <v>4.7802656000000008</v>
      </c>
      <c r="G193">
        <v>1</v>
      </c>
      <c r="H193">
        <f t="shared" ref="H193" si="52">E193/D193</f>
        <v>1.9221641357563686</v>
      </c>
      <c r="I193">
        <f t="shared" ref="I193" si="53">F193/G193</f>
        <v>4.7802656000000008</v>
      </c>
      <c r="J193" s="21">
        <f t="shared" si="16"/>
        <v>0.4021040453811538</v>
      </c>
    </row>
    <row r="194" spans="1:11">
      <c r="A194" s="41"/>
      <c r="B194" s="43"/>
      <c r="C194" s="10" t="s">
        <v>439</v>
      </c>
      <c r="D194" s="3">
        <v>120.51</v>
      </c>
      <c r="E194" s="10">
        <v>342.72</v>
      </c>
      <c r="F194">
        <f t="shared" si="17"/>
        <v>4.7802656000000008</v>
      </c>
      <c r="G194">
        <v>1</v>
      </c>
      <c r="H194">
        <f t="shared" ref="H194" si="54">E194/D194</f>
        <v>2.8439133681852131</v>
      </c>
      <c r="I194">
        <f t="shared" ref="I194" si="55">F194/G194</f>
        <v>4.7802656000000008</v>
      </c>
      <c r="J194" s="21">
        <f t="shared" si="16"/>
        <v>0.59492789860572026</v>
      </c>
    </row>
    <row r="195" spans="1:11">
      <c r="A195" s="41"/>
      <c r="B195" s="43"/>
      <c r="C195" s="10" t="s">
        <v>440</v>
      </c>
      <c r="D195" s="3">
        <v>120.51</v>
      </c>
      <c r="E195" s="10">
        <v>371.33</v>
      </c>
      <c r="F195">
        <f t="shared" si="17"/>
        <v>4.7802656000000008</v>
      </c>
      <c r="G195">
        <v>1</v>
      </c>
      <c r="H195">
        <f t="shared" ref="H195" si="56">E195/D195</f>
        <v>3.0813210521948382</v>
      </c>
      <c r="I195">
        <f t="shared" ref="I195" si="57">F195/G195</f>
        <v>4.7802656000000008</v>
      </c>
      <c r="J195" s="21">
        <f t="shared" ref="J195:J205" si="58">(H195/I195)</f>
        <v>0.64459201852609149</v>
      </c>
    </row>
    <row r="196" spans="1:11">
      <c r="A196" s="41"/>
      <c r="B196" s="43"/>
      <c r="C196" s="10" t="s">
        <v>441</v>
      </c>
      <c r="D196" s="3">
        <v>120.51</v>
      </c>
      <c r="E196" s="10">
        <v>0</v>
      </c>
      <c r="F196">
        <f t="shared" si="17"/>
        <v>4.7802656000000008</v>
      </c>
      <c r="G196">
        <v>1</v>
      </c>
      <c r="H196">
        <f t="shared" ref="H196" si="59">E196/D196</f>
        <v>0</v>
      </c>
      <c r="I196">
        <f t="shared" ref="I196" si="60">F196/G196</f>
        <v>4.7802656000000008</v>
      </c>
      <c r="J196" s="21">
        <f t="shared" si="58"/>
        <v>0</v>
      </c>
    </row>
    <row r="197" spans="1:11">
      <c r="A197" s="41"/>
      <c r="B197" s="43"/>
      <c r="C197" s="10" t="s">
        <v>442</v>
      </c>
      <c r="D197" s="3">
        <v>120.51</v>
      </c>
      <c r="E197" s="10">
        <v>304.27</v>
      </c>
      <c r="F197">
        <f t="shared" si="17"/>
        <v>4.7802656000000008</v>
      </c>
      <c r="G197">
        <v>1</v>
      </c>
      <c r="H197">
        <f t="shared" ref="H197" si="61">E197/D197</f>
        <v>2.5248527093187283</v>
      </c>
      <c r="I197">
        <f t="shared" ref="I197" si="62">F197/G197</f>
        <v>4.7802656000000008</v>
      </c>
      <c r="J197" s="21">
        <f t="shared" si="58"/>
        <v>0.52818251549008655</v>
      </c>
    </row>
    <row r="198" spans="1:11">
      <c r="A198" s="41"/>
      <c r="B198" s="43"/>
      <c r="C198" s="10" t="s">
        <v>252</v>
      </c>
      <c r="D198" s="3">
        <v>120.51</v>
      </c>
      <c r="E198" s="10">
        <v>375.52</v>
      </c>
      <c r="F198">
        <f t="shared" si="17"/>
        <v>4.7802656000000008</v>
      </c>
      <c r="G198">
        <v>1</v>
      </c>
      <c r="H198">
        <f t="shared" ref="H198" si="63">E198/D198</f>
        <v>3.1160899510414071</v>
      </c>
      <c r="I198">
        <f t="shared" ref="I198" si="64">F198/G198</f>
        <v>4.7802656000000008</v>
      </c>
      <c r="J198" s="21">
        <f t="shared" si="58"/>
        <v>0.65186544258992773</v>
      </c>
    </row>
    <row r="199" spans="1:11">
      <c r="A199" s="41"/>
      <c r="B199" s="43"/>
      <c r="C199" s="10" t="s">
        <v>253</v>
      </c>
      <c r="D199" s="3">
        <v>120.51</v>
      </c>
      <c r="E199" s="10">
        <v>302.47000000000003</v>
      </c>
      <c r="F199">
        <f t="shared" si="17"/>
        <v>4.7802656000000008</v>
      </c>
      <c r="G199">
        <v>1</v>
      </c>
      <c r="H199">
        <f t="shared" ref="H199" si="65">E199/D199</f>
        <v>2.5099161895278401</v>
      </c>
      <c r="I199">
        <f t="shared" ref="I199" si="66">F199/G199</f>
        <v>4.7802656000000008</v>
      </c>
      <c r="J199" s="21">
        <f t="shared" si="58"/>
        <v>0.52505789417388016</v>
      </c>
    </row>
    <row r="200" spans="1:11">
      <c r="A200" s="41"/>
      <c r="B200" s="43"/>
      <c r="C200" s="10" t="s">
        <v>254</v>
      </c>
      <c r="D200" s="3">
        <v>120.51</v>
      </c>
      <c r="E200" s="10">
        <v>301.95</v>
      </c>
      <c r="F200">
        <f t="shared" si="17"/>
        <v>4.7802656000000008</v>
      </c>
      <c r="G200">
        <v>1</v>
      </c>
      <c r="H200">
        <f t="shared" ref="H200" si="67">E200/D200</f>
        <v>2.5056011949215833</v>
      </c>
      <c r="I200">
        <f t="shared" ref="I200" si="68">F200/G200</f>
        <v>4.7802656000000008</v>
      </c>
      <c r="J200" s="21">
        <f t="shared" si="58"/>
        <v>0.52415522579364271</v>
      </c>
    </row>
    <row r="201" spans="1:11">
      <c r="A201" s="41"/>
      <c r="B201" s="43"/>
      <c r="C201" s="10" t="s">
        <v>255</v>
      </c>
      <c r="D201" s="3">
        <v>120.51</v>
      </c>
      <c r="E201" s="10">
        <v>57.99</v>
      </c>
      <c r="F201">
        <f t="shared" si="17"/>
        <v>4.7802656000000008</v>
      </c>
      <c r="G201">
        <v>1</v>
      </c>
      <c r="H201">
        <f t="shared" ref="H201" si="69">E201/D201</f>
        <v>0.48120487926313171</v>
      </c>
      <c r="I201">
        <f t="shared" ref="I201" si="70">F201/G201</f>
        <v>4.7802656000000008</v>
      </c>
      <c r="J201" s="21">
        <f t="shared" si="58"/>
        <v>0.10066488340378653</v>
      </c>
    </row>
    <row r="202" spans="1:11">
      <c r="A202" s="41"/>
      <c r="B202" s="43"/>
      <c r="C202" s="10" t="s">
        <v>256</v>
      </c>
      <c r="D202" s="3">
        <v>120.51</v>
      </c>
      <c r="E202" s="10">
        <v>0</v>
      </c>
      <c r="F202">
        <f t="shared" si="17"/>
        <v>4.7802656000000008</v>
      </c>
      <c r="G202">
        <v>1</v>
      </c>
      <c r="H202">
        <f t="shared" ref="H202" si="71">E202/D202</f>
        <v>0</v>
      </c>
      <c r="I202">
        <f t="shared" ref="I202" si="72">F202/G202</f>
        <v>4.7802656000000008</v>
      </c>
      <c r="J202" s="21">
        <f t="shared" si="58"/>
        <v>0</v>
      </c>
    </row>
    <row r="203" spans="1:11">
      <c r="A203" s="41"/>
      <c r="B203" s="43"/>
      <c r="C203" s="10" t="s">
        <v>257</v>
      </c>
      <c r="D203" s="3">
        <v>120.51</v>
      </c>
      <c r="E203" s="10">
        <v>0</v>
      </c>
      <c r="F203">
        <f t="shared" si="17"/>
        <v>4.7802656000000008</v>
      </c>
      <c r="G203">
        <v>1</v>
      </c>
      <c r="H203">
        <f t="shared" ref="H203" si="73">E203/D203</f>
        <v>0</v>
      </c>
      <c r="I203">
        <f t="shared" ref="I203" si="74">F203/G203</f>
        <v>4.7802656000000008</v>
      </c>
      <c r="J203" s="21">
        <f t="shared" si="58"/>
        <v>0</v>
      </c>
    </row>
    <row r="204" spans="1:11">
      <c r="A204" s="41"/>
      <c r="B204" s="43"/>
      <c r="C204" s="10" t="s">
        <v>258</v>
      </c>
      <c r="D204" s="3">
        <v>120.51</v>
      </c>
      <c r="E204" s="10">
        <v>0</v>
      </c>
      <c r="F204">
        <f t="shared" si="17"/>
        <v>4.7802656000000008</v>
      </c>
      <c r="G204">
        <v>1</v>
      </c>
      <c r="H204">
        <f t="shared" ref="H204" si="75">E204/D204</f>
        <v>0</v>
      </c>
      <c r="I204">
        <f t="shared" ref="I204" si="76">F204/G204</f>
        <v>4.7802656000000008</v>
      </c>
      <c r="J204" s="21">
        <f t="shared" si="58"/>
        <v>0</v>
      </c>
    </row>
    <row r="205" spans="1:11">
      <c r="A205" s="42"/>
      <c r="B205" s="55"/>
      <c r="C205" s="32" t="s">
        <v>259</v>
      </c>
      <c r="D205" s="23">
        <v>120.51</v>
      </c>
      <c r="E205" s="32">
        <v>0</v>
      </c>
      <c r="F205" s="25">
        <f t="shared" si="17"/>
        <v>4.7802656000000008</v>
      </c>
      <c r="G205" s="25">
        <v>1</v>
      </c>
      <c r="H205" s="25">
        <f t="shared" ref="H205" si="77">E205/D205</f>
        <v>0</v>
      </c>
      <c r="I205" s="25">
        <f t="shared" ref="I205" si="78">F205/G205</f>
        <v>4.7802656000000008</v>
      </c>
      <c r="J205" s="26">
        <f t="shared" si="58"/>
        <v>0</v>
      </c>
      <c r="K205" s="25"/>
    </row>
    <row r="206" spans="1:11">
      <c r="A206" s="47" t="s">
        <v>476</v>
      </c>
      <c r="B206" s="43">
        <f>(7232.14/(D206*F206*31))</f>
        <v>0.40497668110734364</v>
      </c>
      <c r="C206" s="5" t="s">
        <v>70</v>
      </c>
      <c r="D206" s="3">
        <v>120.51</v>
      </c>
      <c r="E206" s="3">
        <v>0</v>
      </c>
      <c r="F206">
        <f>17.1952*0.278</f>
        <v>4.7802656000000008</v>
      </c>
      <c r="G206">
        <v>1</v>
      </c>
      <c r="H206">
        <f>E206/D206</f>
        <v>0</v>
      </c>
      <c r="I206">
        <f t="shared" ref="I206" si="79">F206/G206</f>
        <v>4.7802656000000008</v>
      </c>
      <c r="J206" s="21">
        <f t="shared" ref="J206:J225" si="80">(H206/I206)</f>
        <v>0</v>
      </c>
      <c r="K206">
        <v>1</v>
      </c>
    </row>
    <row r="207" spans="1:11">
      <c r="A207" s="47"/>
      <c r="B207" s="43"/>
      <c r="C207" s="5" t="s">
        <v>71</v>
      </c>
      <c r="D207" s="3">
        <v>120.51</v>
      </c>
      <c r="E207" s="3">
        <v>330.39</v>
      </c>
      <c r="F207">
        <f t="shared" si="17"/>
        <v>4.7802656000000008</v>
      </c>
      <c r="G207">
        <v>1</v>
      </c>
      <c r="H207">
        <f t="shared" ref="H207" si="81">E207/D207</f>
        <v>2.7415982076176251</v>
      </c>
      <c r="I207">
        <f t="shared" ref="I207" si="82">F207/G207</f>
        <v>4.7802656000000008</v>
      </c>
      <c r="J207" s="21">
        <f t="shared" si="80"/>
        <v>0.57352424258970558</v>
      </c>
      <c r="K207">
        <v>2</v>
      </c>
    </row>
    <row r="208" spans="1:11">
      <c r="A208" s="47"/>
      <c r="B208" s="43"/>
      <c r="C208" s="5" t="s">
        <v>72</v>
      </c>
      <c r="D208" s="3">
        <v>120.51</v>
      </c>
      <c r="E208" s="3">
        <v>366.4</v>
      </c>
      <c r="F208">
        <f t="shared" si="17"/>
        <v>4.7802656000000008</v>
      </c>
      <c r="G208">
        <v>1</v>
      </c>
      <c r="H208">
        <f t="shared" ref="H208" si="83">E208/D208</f>
        <v>3.0404115841009043</v>
      </c>
      <c r="I208">
        <f t="shared" ref="I208" si="84">F208/G208</f>
        <v>4.7802656000000008</v>
      </c>
      <c r="J208" s="21">
        <f t="shared" si="80"/>
        <v>0.63603402792114805</v>
      </c>
      <c r="K208">
        <v>3</v>
      </c>
    </row>
    <row r="209" spans="1:11">
      <c r="A209" s="47"/>
      <c r="B209" s="43"/>
      <c r="C209" s="5" t="s">
        <v>73</v>
      </c>
      <c r="D209" s="3">
        <v>120.51</v>
      </c>
      <c r="E209" s="3">
        <v>371.74</v>
      </c>
      <c r="F209">
        <f t="shared" si="17"/>
        <v>4.7802656000000008</v>
      </c>
      <c r="G209">
        <v>1</v>
      </c>
      <c r="H209">
        <f t="shared" ref="H209" si="85">E209/D209</f>
        <v>3.0847232594805409</v>
      </c>
      <c r="I209">
        <f t="shared" ref="I209" si="86">F209/G209</f>
        <v>4.7802656000000008</v>
      </c>
      <c r="J209" s="21">
        <f t="shared" si="80"/>
        <v>0.64530373782589412</v>
      </c>
      <c r="K209">
        <v>4</v>
      </c>
    </row>
    <row r="210" spans="1:11">
      <c r="A210" s="47"/>
      <c r="B210" s="43"/>
      <c r="C210" s="5" t="s">
        <v>74</v>
      </c>
      <c r="D210" s="3">
        <v>120.51</v>
      </c>
      <c r="E210" s="3">
        <v>360.18</v>
      </c>
      <c r="F210">
        <f t="shared" si="17"/>
        <v>4.7802656000000008</v>
      </c>
      <c r="G210">
        <v>1</v>
      </c>
      <c r="H210">
        <f t="shared" ref="H210" si="87">E210/D210</f>
        <v>2.9887976101568334</v>
      </c>
      <c r="I210">
        <f t="shared" ref="I210" si="88">F210/G210</f>
        <v>4.7802656000000008</v>
      </c>
      <c r="J210" s="21">
        <f t="shared" si="80"/>
        <v>0.62523672537292341</v>
      </c>
      <c r="K210">
        <v>5</v>
      </c>
    </row>
    <row r="211" spans="1:11">
      <c r="A211" s="47"/>
      <c r="B211" s="43"/>
      <c r="C211" s="5" t="s">
        <v>75</v>
      </c>
      <c r="D211" s="3">
        <v>120.51</v>
      </c>
      <c r="E211" s="3">
        <v>371.95</v>
      </c>
      <c r="F211">
        <f t="shared" si="17"/>
        <v>4.7802656000000008</v>
      </c>
      <c r="G211">
        <v>1</v>
      </c>
      <c r="H211">
        <f t="shared" ref="H211" si="89">E211/D211</f>
        <v>3.0864658534561444</v>
      </c>
      <c r="I211">
        <f t="shared" ref="I211" si="90">F211/G211</f>
        <v>4.7802656000000008</v>
      </c>
      <c r="J211" s="21">
        <f t="shared" si="80"/>
        <v>0.64566827697945151</v>
      </c>
      <c r="K211">
        <v>6</v>
      </c>
    </row>
    <row r="212" spans="1:11">
      <c r="A212" s="47"/>
      <c r="B212" s="43"/>
      <c r="C212" s="5" t="s">
        <v>76</v>
      </c>
      <c r="D212" s="3">
        <v>120.51</v>
      </c>
      <c r="E212" s="3">
        <v>335.18</v>
      </c>
      <c r="F212">
        <f t="shared" si="17"/>
        <v>4.7802656000000008</v>
      </c>
      <c r="G212">
        <v>1</v>
      </c>
      <c r="H212">
        <f t="shared" ref="H212" si="91">E212/D212</f>
        <v>2.7813459463944898</v>
      </c>
      <c r="I212">
        <f t="shared" ref="I212" si="92">F212/G212</f>
        <v>4.7802656000000008</v>
      </c>
      <c r="J212" s="21">
        <f t="shared" si="80"/>
        <v>0.58183920709227732</v>
      </c>
      <c r="K212">
        <v>7</v>
      </c>
    </row>
    <row r="213" spans="1:11">
      <c r="A213" s="47"/>
      <c r="B213" s="43"/>
      <c r="C213" s="5" t="s">
        <v>77</v>
      </c>
      <c r="D213" s="3">
        <v>120.51</v>
      </c>
      <c r="E213" s="3">
        <v>328.01</v>
      </c>
      <c r="F213">
        <f t="shared" si="17"/>
        <v>4.7802656000000008</v>
      </c>
      <c r="G213">
        <v>1</v>
      </c>
      <c r="H213">
        <f t="shared" ref="H213" si="93">E213/D213</f>
        <v>2.72184880922745</v>
      </c>
      <c r="I213">
        <f t="shared" ref="I213" si="94">F213/G213</f>
        <v>4.7802656000000008</v>
      </c>
      <c r="J213" s="21">
        <f t="shared" si="80"/>
        <v>0.56939279884938809</v>
      </c>
      <c r="K213">
        <v>8</v>
      </c>
    </row>
    <row r="214" spans="1:11">
      <c r="A214" s="47"/>
      <c r="B214" s="43"/>
      <c r="C214" s="5" t="s">
        <v>78</v>
      </c>
      <c r="D214" s="3">
        <v>120.51</v>
      </c>
      <c r="E214" s="3">
        <v>276.18</v>
      </c>
      <c r="F214">
        <f t="shared" si="17"/>
        <v>4.7802656000000008</v>
      </c>
      <c r="G214">
        <v>1</v>
      </c>
      <c r="H214">
        <f t="shared" ref="H214" si="95">E214/D214</f>
        <v>2.2917600199153596</v>
      </c>
      <c r="I214">
        <f t="shared" ref="I214" si="96">F214/G214</f>
        <v>4.7802656000000008</v>
      </c>
      <c r="J214" s="21">
        <f t="shared" si="80"/>
        <v>0.47942106394995276</v>
      </c>
      <c r="K214">
        <v>9</v>
      </c>
    </row>
    <row r="215" spans="1:11">
      <c r="A215" s="47"/>
      <c r="B215" s="43"/>
      <c r="C215" s="5" t="s">
        <v>79</v>
      </c>
      <c r="D215" s="3">
        <v>120.51</v>
      </c>
      <c r="E215" s="3">
        <v>313.35000000000002</v>
      </c>
      <c r="F215">
        <f t="shared" si="17"/>
        <v>4.7802656000000008</v>
      </c>
      <c r="G215">
        <v>1</v>
      </c>
      <c r="H215">
        <f t="shared" ref="H215" si="97">E215/D215</f>
        <v>2.6001991535972118</v>
      </c>
      <c r="I215">
        <f t="shared" ref="I215" si="98">F215/G215</f>
        <v>4.7802656000000008</v>
      </c>
      <c r="J215" s="21">
        <f t="shared" si="80"/>
        <v>0.54394449412961732</v>
      </c>
      <c r="K215">
        <v>10</v>
      </c>
    </row>
    <row r="216" spans="1:11">
      <c r="A216" s="47"/>
      <c r="B216" s="43"/>
      <c r="C216" s="5" t="s">
        <v>80</v>
      </c>
      <c r="D216" s="3">
        <v>120.51</v>
      </c>
      <c r="E216" s="3">
        <v>338.79</v>
      </c>
      <c r="F216">
        <f t="shared" si="17"/>
        <v>4.7802656000000008</v>
      </c>
      <c r="G216">
        <v>1</v>
      </c>
      <c r="H216">
        <f t="shared" ref="H216" si="99">E216/D216</f>
        <v>2.8113019666417727</v>
      </c>
      <c r="I216">
        <f t="shared" ref="I216" si="100">F216/G216</f>
        <v>4.7802656000000008</v>
      </c>
      <c r="J216" s="21">
        <f t="shared" si="80"/>
        <v>0.58810580873200269</v>
      </c>
      <c r="K216">
        <v>11</v>
      </c>
    </row>
    <row r="217" spans="1:11">
      <c r="A217" s="47"/>
      <c r="B217" s="43"/>
      <c r="C217" s="5" t="s">
        <v>81</v>
      </c>
      <c r="D217" s="3">
        <v>120.51</v>
      </c>
      <c r="E217" s="3">
        <v>298.24</v>
      </c>
      <c r="F217">
        <f t="shared" si="17"/>
        <v>4.7802656000000008</v>
      </c>
      <c r="G217">
        <v>1</v>
      </c>
      <c r="H217">
        <f t="shared" ref="H217" si="101">E217/D217</f>
        <v>2.4748153680192515</v>
      </c>
      <c r="I217">
        <f t="shared" ref="I217" si="102">F217/G217</f>
        <v>4.7802656000000008</v>
      </c>
      <c r="J217" s="21">
        <f t="shared" si="80"/>
        <v>0.51771503408079478</v>
      </c>
      <c r="K217">
        <v>12</v>
      </c>
    </row>
    <row r="218" spans="1:11">
      <c r="A218" s="47"/>
      <c r="B218" s="43"/>
      <c r="C218" s="5" t="s">
        <v>82</v>
      </c>
      <c r="D218" s="3">
        <v>120.51</v>
      </c>
      <c r="E218" s="3">
        <v>342.7</v>
      </c>
      <c r="F218">
        <f t="shared" si="17"/>
        <v>4.7802656000000008</v>
      </c>
      <c r="G218">
        <v>1</v>
      </c>
      <c r="H218">
        <f t="shared" ref="H218" si="103">E218/D218</f>
        <v>2.8437474068542028</v>
      </c>
      <c r="I218">
        <f t="shared" ref="I218" si="104">F218/G218</f>
        <v>4.7802656000000008</v>
      </c>
      <c r="J218" s="21">
        <f t="shared" si="80"/>
        <v>0.59489318059109564</v>
      </c>
      <c r="K218">
        <v>13</v>
      </c>
    </row>
    <row r="219" spans="1:11">
      <c r="A219" s="47"/>
      <c r="B219" s="43"/>
      <c r="C219" s="5" t="s">
        <v>83</v>
      </c>
      <c r="D219" s="3">
        <v>120.51</v>
      </c>
      <c r="E219" s="3">
        <v>217.45</v>
      </c>
      <c r="F219">
        <f t="shared" si="17"/>
        <v>4.7802656000000008</v>
      </c>
      <c r="G219">
        <v>1</v>
      </c>
      <c r="H219">
        <f t="shared" ref="H219" si="105">E219/D219</f>
        <v>1.8044145714048625</v>
      </c>
      <c r="I219">
        <f t="shared" ref="I219" si="106">F219/G219</f>
        <v>4.7802656000000008</v>
      </c>
      <c r="J219" s="21">
        <f t="shared" si="80"/>
        <v>0.37747161400505908</v>
      </c>
      <c r="K219">
        <v>14</v>
      </c>
    </row>
    <row r="220" spans="1:11">
      <c r="A220" s="47"/>
      <c r="B220" s="43"/>
      <c r="C220" s="5" t="s">
        <v>84</v>
      </c>
      <c r="D220" s="3">
        <v>120.51</v>
      </c>
      <c r="E220" s="3">
        <v>267.23</v>
      </c>
      <c r="F220">
        <f t="shared" si="17"/>
        <v>4.7802656000000008</v>
      </c>
      <c r="G220">
        <v>1</v>
      </c>
      <c r="H220">
        <f t="shared" ref="H220" si="107">E220/D220</f>
        <v>2.217492324288441</v>
      </c>
      <c r="I220">
        <f t="shared" ref="I220" si="108">F220/G220</f>
        <v>4.7802656000000008</v>
      </c>
      <c r="J220" s="21">
        <f t="shared" si="80"/>
        <v>0.46388475240548155</v>
      </c>
      <c r="K220">
        <v>15</v>
      </c>
    </row>
    <row r="221" spans="1:11">
      <c r="A221" s="47"/>
      <c r="B221" s="43"/>
      <c r="C221" s="5" t="s">
        <v>85</v>
      </c>
      <c r="D221" s="3">
        <v>120.51</v>
      </c>
      <c r="E221" s="3">
        <v>224.11</v>
      </c>
      <c r="F221">
        <f t="shared" si="17"/>
        <v>4.7802656000000008</v>
      </c>
      <c r="G221">
        <v>1</v>
      </c>
      <c r="H221">
        <f t="shared" ref="H221" si="109">E221/D221</f>
        <v>1.8596796946311509</v>
      </c>
      <c r="I221">
        <f t="shared" ref="I221" si="110">F221/G221</f>
        <v>4.7802656000000008</v>
      </c>
      <c r="J221" s="21">
        <f t="shared" si="80"/>
        <v>0.38903271287502322</v>
      </c>
      <c r="K221">
        <v>16</v>
      </c>
    </row>
    <row r="222" spans="1:11">
      <c r="A222" s="47"/>
      <c r="B222" s="43"/>
      <c r="C222" s="5" t="s">
        <v>86</v>
      </c>
      <c r="D222" s="3">
        <v>120.51</v>
      </c>
      <c r="E222" s="3">
        <v>322.85000000000002</v>
      </c>
      <c r="F222">
        <f t="shared" si="17"/>
        <v>4.7802656000000008</v>
      </c>
      <c r="G222">
        <v>1</v>
      </c>
      <c r="H222">
        <f t="shared" ref="H222" si="111">E222/D222</f>
        <v>2.6790307858269022</v>
      </c>
      <c r="I222">
        <f t="shared" ref="I222" si="112">F222/G222</f>
        <v>4.7802656000000008</v>
      </c>
      <c r="J222" s="21">
        <f t="shared" si="80"/>
        <v>0.56043555107626275</v>
      </c>
      <c r="K222">
        <v>17</v>
      </c>
    </row>
    <row r="223" spans="1:11">
      <c r="A223" s="47"/>
      <c r="B223" s="43"/>
      <c r="C223" s="5" t="s">
        <v>87</v>
      </c>
      <c r="D223" s="3">
        <v>120.51</v>
      </c>
      <c r="E223" s="3">
        <v>0</v>
      </c>
      <c r="F223">
        <f t="shared" si="17"/>
        <v>4.7802656000000008</v>
      </c>
      <c r="G223">
        <v>1</v>
      </c>
      <c r="H223">
        <f t="shared" ref="H223" si="113">E223/D223</f>
        <v>0</v>
      </c>
      <c r="I223">
        <f t="shared" ref="I223" si="114">F223/G223</f>
        <v>4.7802656000000008</v>
      </c>
      <c r="J223" s="21">
        <f t="shared" si="80"/>
        <v>0</v>
      </c>
      <c r="K223">
        <v>18</v>
      </c>
    </row>
    <row r="224" spans="1:11">
      <c r="A224" s="47"/>
      <c r="B224" s="43"/>
      <c r="C224" s="5" t="s">
        <v>88</v>
      </c>
      <c r="D224" s="3">
        <v>120.51</v>
      </c>
      <c r="E224" s="3">
        <v>262.92</v>
      </c>
      <c r="F224">
        <f t="shared" si="17"/>
        <v>4.7802656000000008</v>
      </c>
      <c r="G224">
        <v>1</v>
      </c>
      <c r="H224">
        <f t="shared" ref="H224" si="115">E224/D224</f>
        <v>2.1817276574558129</v>
      </c>
      <c r="I224">
        <f t="shared" ref="I224" si="116">F224/G224</f>
        <v>4.7802656000000008</v>
      </c>
      <c r="J224" s="21">
        <f t="shared" si="80"/>
        <v>0.45640302025389812</v>
      </c>
      <c r="K224">
        <v>19</v>
      </c>
    </row>
    <row r="225" spans="1:11">
      <c r="A225" s="47"/>
      <c r="B225" s="43"/>
      <c r="C225" s="5" t="s">
        <v>89</v>
      </c>
      <c r="D225" s="3">
        <v>120.51</v>
      </c>
      <c r="E225" s="3">
        <v>301.39999999999998</v>
      </c>
      <c r="F225">
        <f t="shared" si="17"/>
        <v>4.7802656000000008</v>
      </c>
      <c r="G225">
        <v>1</v>
      </c>
      <c r="H225">
        <f t="shared" ref="H225" si="117">E225/D225</f>
        <v>2.5010372583188114</v>
      </c>
      <c r="I225">
        <f t="shared" ref="I225" si="118">F225/G225</f>
        <v>4.7802656000000008</v>
      </c>
      <c r="J225" s="21">
        <f t="shared" si="80"/>
        <v>0.52320048039146838</v>
      </c>
      <c r="K225">
        <v>20</v>
      </c>
    </row>
    <row r="226" spans="1:11">
      <c r="A226" s="47"/>
      <c r="B226" s="43"/>
      <c r="C226" s="5" t="s">
        <v>90</v>
      </c>
      <c r="D226" s="3">
        <v>120.51</v>
      </c>
      <c r="E226" s="3">
        <v>308.27</v>
      </c>
      <c r="F226">
        <f t="shared" si="17"/>
        <v>4.7802656000000008</v>
      </c>
      <c r="G226">
        <v>1</v>
      </c>
      <c r="H226">
        <f t="shared" ref="H226" si="119">E226/D226</f>
        <v>2.5580449755207035</v>
      </c>
      <c r="I226">
        <f t="shared" ref="I226" si="120">F226/G226</f>
        <v>4.7802656000000008</v>
      </c>
      <c r="J226" s="21">
        <f t="shared" ref="J226:J289" si="121">(H226/I226)</f>
        <v>0.53512611841499003</v>
      </c>
      <c r="K226">
        <v>21</v>
      </c>
    </row>
    <row r="227" spans="1:11">
      <c r="A227" s="47"/>
      <c r="B227" s="43"/>
      <c r="C227" s="5" t="s">
        <v>91</v>
      </c>
      <c r="D227" s="3">
        <v>120.51</v>
      </c>
      <c r="E227" s="3">
        <v>299.06</v>
      </c>
      <c r="F227">
        <f t="shared" si="17"/>
        <v>4.7802656000000008</v>
      </c>
      <c r="G227">
        <v>1</v>
      </c>
      <c r="H227">
        <f t="shared" ref="H227" si="122">E227/D227</f>
        <v>2.4816197825906561</v>
      </c>
      <c r="I227">
        <f t="shared" ref="I227" si="123">F227/G227</f>
        <v>4.7802656000000008</v>
      </c>
      <c r="J227" s="21">
        <f t="shared" si="121"/>
        <v>0.51913847268039992</v>
      </c>
      <c r="K227">
        <v>22</v>
      </c>
    </row>
    <row r="228" spans="1:11">
      <c r="A228" s="47"/>
      <c r="B228" s="43"/>
      <c r="C228" s="5" t="s">
        <v>92</v>
      </c>
      <c r="D228" s="3">
        <v>120.51</v>
      </c>
      <c r="E228" s="3">
        <v>297.43</v>
      </c>
      <c r="F228">
        <f t="shared" si="17"/>
        <v>4.7802656000000008</v>
      </c>
      <c r="G228">
        <v>1</v>
      </c>
      <c r="H228">
        <f t="shared" ref="H228" si="124">E228/D228</f>
        <v>2.4680939341133517</v>
      </c>
      <c r="I228">
        <f t="shared" ref="I228" si="125">F228/G228</f>
        <v>4.7802656000000008</v>
      </c>
      <c r="J228" s="21">
        <f t="shared" si="121"/>
        <v>0.51630895448850189</v>
      </c>
      <c r="K228">
        <v>23</v>
      </c>
    </row>
    <row r="229" spans="1:11">
      <c r="A229" s="47"/>
      <c r="B229" s="43"/>
      <c r="C229" s="5" t="s">
        <v>93</v>
      </c>
      <c r="D229" s="3">
        <v>120.51</v>
      </c>
      <c r="E229" s="3">
        <v>61.55</v>
      </c>
      <c r="F229">
        <f t="shared" si="17"/>
        <v>4.7802656000000008</v>
      </c>
      <c r="G229">
        <v>1</v>
      </c>
      <c r="H229">
        <f t="shared" ref="H229" si="126">E229/D229</f>
        <v>0.51074599618288929</v>
      </c>
      <c r="I229">
        <f t="shared" ref="I229" si="127">F229/G229</f>
        <v>4.7802656000000008</v>
      </c>
      <c r="J229" s="21">
        <f t="shared" si="121"/>
        <v>0.10684469000695049</v>
      </c>
      <c r="K229">
        <v>24</v>
      </c>
    </row>
    <row r="230" spans="1:11">
      <c r="A230" s="47"/>
      <c r="B230" s="43"/>
      <c r="C230" s="5" t="s">
        <v>94</v>
      </c>
      <c r="D230" s="3">
        <v>120.51</v>
      </c>
      <c r="E230" s="3">
        <v>217.31</v>
      </c>
      <c r="F230">
        <f t="shared" si="17"/>
        <v>4.7802656000000008</v>
      </c>
      <c r="G230">
        <v>1</v>
      </c>
      <c r="H230">
        <f t="shared" ref="H230" si="128">E230/D230</f>
        <v>1.8032528420877936</v>
      </c>
      <c r="I230">
        <f t="shared" ref="I230" si="129">F230/G230</f>
        <v>4.7802656000000008</v>
      </c>
      <c r="J230" s="21">
        <f t="shared" si="121"/>
        <v>0.37722858790268754</v>
      </c>
      <c r="K230">
        <v>25</v>
      </c>
    </row>
    <row r="231" spans="1:11">
      <c r="A231" s="47"/>
      <c r="B231" s="43"/>
      <c r="C231" s="5" t="s">
        <v>95</v>
      </c>
      <c r="D231" s="3">
        <v>120.51</v>
      </c>
      <c r="E231" s="3">
        <v>0</v>
      </c>
      <c r="F231">
        <f t="shared" si="17"/>
        <v>4.7802656000000008</v>
      </c>
      <c r="G231">
        <v>1</v>
      </c>
      <c r="H231">
        <f t="shared" ref="H231" si="130">E231/D231</f>
        <v>0</v>
      </c>
      <c r="I231">
        <f t="shared" ref="I231" si="131">F231/G231</f>
        <v>4.7802656000000008</v>
      </c>
      <c r="J231" s="21">
        <f t="shared" si="121"/>
        <v>0</v>
      </c>
      <c r="K231">
        <v>26</v>
      </c>
    </row>
    <row r="232" spans="1:11">
      <c r="A232" s="47"/>
      <c r="B232" s="43"/>
      <c r="C232" s="5" t="s">
        <v>96</v>
      </c>
      <c r="D232" s="3">
        <v>120.51</v>
      </c>
      <c r="E232" s="3">
        <v>0</v>
      </c>
      <c r="F232">
        <f t="shared" si="17"/>
        <v>4.7802656000000008</v>
      </c>
      <c r="G232">
        <v>1</v>
      </c>
      <c r="H232">
        <f t="shared" ref="H232" si="132">E232/D232</f>
        <v>0</v>
      </c>
      <c r="I232">
        <f t="shared" ref="I232" si="133">F232/G232</f>
        <v>4.7802656000000008</v>
      </c>
      <c r="J232" s="21">
        <f t="shared" si="121"/>
        <v>0</v>
      </c>
      <c r="K232">
        <v>27</v>
      </c>
    </row>
    <row r="233" spans="1:11">
      <c r="A233" s="47"/>
      <c r="B233" s="43"/>
      <c r="C233" s="5" t="s">
        <v>97</v>
      </c>
      <c r="D233" s="3">
        <v>120.51</v>
      </c>
      <c r="E233" s="3">
        <v>0</v>
      </c>
      <c r="F233">
        <f t="shared" si="17"/>
        <v>4.7802656000000008</v>
      </c>
      <c r="G233">
        <v>1</v>
      </c>
      <c r="H233">
        <f t="shared" ref="H233" si="134">E233/D233</f>
        <v>0</v>
      </c>
      <c r="I233">
        <f t="shared" ref="I233" si="135">F233/G233</f>
        <v>4.7802656000000008</v>
      </c>
      <c r="J233" s="21">
        <f t="shared" si="121"/>
        <v>0</v>
      </c>
      <c r="K233">
        <v>28</v>
      </c>
    </row>
    <row r="234" spans="1:11">
      <c r="A234" s="47"/>
      <c r="B234" s="43"/>
      <c r="C234" s="5" t="s">
        <v>98</v>
      </c>
      <c r="D234" s="3">
        <v>120.51</v>
      </c>
      <c r="E234" s="3">
        <v>0</v>
      </c>
      <c r="F234">
        <f t="shared" si="17"/>
        <v>4.7802656000000008</v>
      </c>
      <c r="G234">
        <v>1</v>
      </c>
      <c r="H234">
        <f t="shared" ref="H234" si="136">E234/D234</f>
        <v>0</v>
      </c>
      <c r="I234">
        <f t="shared" ref="I234" si="137">F234/G234</f>
        <v>4.7802656000000008</v>
      </c>
      <c r="J234" s="21">
        <f t="shared" si="121"/>
        <v>0</v>
      </c>
      <c r="K234">
        <v>29</v>
      </c>
    </row>
    <row r="235" spans="1:11">
      <c r="A235" s="47"/>
      <c r="B235" s="43"/>
      <c r="C235" s="5" t="s">
        <v>99</v>
      </c>
      <c r="D235" s="3">
        <v>120.51</v>
      </c>
      <c r="E235" s="3">
        <v>245.85</v>
      </c>
      <c r="F235">
        <f t="shared" si="17"/>
        <v>4.7802656000000008</v>
      </c>
      <c r="G235">
        <v>1</v>
      </c>
      <c r="H235">
        <f t="shared" ref="H235" si="138">E235/D235</f>
        <v>2.0400796614388845</v>
      </c>
      <c r="I235">
        <f t="shared" ref="I235" si="139">F235/G235</f>
        <v>4.7802656000000008</v>
      </c>
      <c r="J235" s="21">
        <f t="shared" si="121"/>
        <v>0.42677119477187297</v>
      </c>
      <c r="K235">
        <v>30</v>
      </c>
    </row>
    <row r="236" spans="1:11">
      <c r="A236" s="48"/>
      <c r="B236" s="55"/>
      <c r="C236" s="34" t="s">
        <v>100</v>
      </c>
      <c r="D236" s="23">
        <v>120.51</v>
      </c>
      <c r="E236" s="23">
        <v>177.5</v>
      </c>
      <c r="F236" s="25">
        <f t="shared" si="17"/>
        <v>4.7802656000000008</v>
      </c>
      <c r="G236" s="25">
        <v>1</v>
      </c>
      <c r="H236" s="25">
        <f t="shared" ref="H236" si="140">E236/D236</f>
        <v>1.4729068127126379</v>
      </c>
      <c r="I236" s="25">
        <f t="shared" ref="I236" si="141">F236/G236</f>
        <v>4.7802656000000008</v>
      </c>
      <c r="J236" s="26">
        <f t="shared" si="121"/>
        <v>0.30812237979258678</v>
      </c>
      <c r="K236" s="25">
        <v>31</v>
      </c>
    </row>
    <row r="237" spans="1:11">
      <c r="A237" s="40" t="s">
        <v>477</v>
      </c>
      <c r="B237" s="59">
        <f>(5703.64/(D206*F238*28))</f>
        <v>0.31329241775526584</v>
      </c>
      <c r="C237" s="27" t="s">
        <v>101</v>
      </c>
      <c r="D237" s="28">
        <v>120.51</v>
      </c>
      <c r="E237" s="28">
        <v>247.04</v>
      </c>
      <c r="F237" s="29">
        <f>19.4078*0.278</f>
        <v>5.3953684000000006</v>
      </c>
      <c r="G237" s="29">
        <v>1</v>
      </c>
      <c r="H237" s="29">
        <f t="shared" ref="H237" si="142">E237/D237</f>
        <v>2.0499543606339721</v>
      </c>
      <c r="I237" s="29">
        <f t="shared" ref="I237" si="143">F237/G237</f>
        <v>5.3953684000000006</v>
      </c>
      <c r="J237" s="30">
        <f t="shared" si="121"/>
        <v>0.3799470598956638</v>
      </c>
      <c r="K237" s="29"/>
    </row>
    <row r="238" spans="1:11">
      <c r="A238" s="41"/>
      <c r="B238" s="60"/>
      <c r="C238" s="11" t="s">
        <v>102</v>
      </c>
      <c r="D238" s="3">
        <v>120.51</v>
      </c>
      <c r="E238" s="3">
        <v>0</v>
      </c>
      <c r="F238">
        <f t="shared" ref="F238:F240" si="144">19.4078*0.278</f>
        <v>5.3953684000000006</v>
      </c>
      <c r="G238">
        <v>1</v>
      </c>
      <c r="H238">
        <f t="shared" ref="H238" si="145">E238/D238</f>
        <v>0</v>
      </c>
      <c r="I238">
        <f t="shared" ref="I238" si="146">F238/G238</f>
        <v>5.3953684000000006</v>
      </c>
      <c r="J238" s="21">
        <f t="shared" si="121"/>
        <v>0</v>
      </c>
    </row>
    <row r="239" spans="1:11">
      <c r="A239" s="41"/>
      <c r="B239" s="60"/>
      <c r="C239" s="11" t="s">
        <v>103</v>
      </c>
      <c r="D239" s="3">
        <v>120.51</v>
      </c>
      <c r="E239" s="3">
        <v>282.85000000000002</v>
      </c>
      <c r="F239">
        <f t="shared" si="144"/>
        <v>5.3953684000000006</v>
      </c>
      <c r="G239">
        <v>1</v>
      </c>
      <c r="H239">
        <f t="shared" ref="H239" si="147">E239/D239</f>
        <v>2.3471081238071529</v>
      </c>
      <c r="I239">
        <f t="shared" ref="I239" si="148">F239/G239</f>
        <v>5.3953684000000006</v>
      </c>
      <c r="J239" s="21">
        <f t="shared" si="121"/>
        <v>0.4350227732006498</v>
      </c>
    </row>
    <row r="240" spans="1:11">
      <c r="A240" s="41"/>
      <c r="B240" s="60"/>
      <c r="C240" s="11" t="s">
        <v>104</v>
      </c>
      <c r="D240" s="3">
        <v>120.51</v>
      </c>
      <c r="E240" s="3">
        <v>222.69</v>
      </c>
      <c r="F240">
        <f t="shared" si="144"/>
        <v>5.3953684000000006</v>
      </c>
      <c r="G240">
        <v>1</v>
      </c>
      <c r="H240">
        <f t="shared" ref="H240" si="149">E240/D240</f>
        <v>1.8478964401294498</v>
      </c>
      <c r="I240">
        <f t="shared" ref="I240" si="150">F240/G240</f>
        <v>5.3953684000000006</v>
      </c>
      <c r="J240" s="21">
        <f t="shared" si="121"/>
        <v>0.34249680524678344</v>
      </c>
    </row>
    <row r="241" spans="1:10">
      <c r="A241" s="41"/>
      <c r="B241" s="60"/>
      <c r="C241" s="11" t="s">
        <v>105</v>
      </c>
      <c r="D241" s="3">
        <v>120.51</v>
      </c>
      <c r="E241" s="3">
        <v>250.21</v>
      </c>
      <c r="F241">
        <f t="shared" ref="F241:F252" si="151">19.4078*0.278</f>
        <v>5.3953684000000006</v>
      </c>
      <c r="G241">
        <v>1</v>
      </c>
      <c r="H241">
        <f t="shared" ref="H241" si="152">E241/D241</f>
        <v>2.0762592315990376</v>
      </c>
      <c r="I241">
        <f t="shared" ref="I241" si="153">F241/G241</f>
        <v>5.3953684000000006</v>
      </c>
      <c r="J241" s="21">
        <f t="shared" si="121"/>
        <v>0.38482251399163725</v>
      </c>
    </row>
    <row r="242" spans="1:10">
      <c r="A242" s="41"/>
      <c r="B242" s="60"/>
      <c r="C242" s="11" t="s">
        <v>106</v>
      </c>
      <c r="D242" s="3">
        <v>120.51</v>
      </c>
      <c r="E242" s="3">
        <v>274.99</v>
      </c>
      <c r="F242">
        <f t="shared" si="151"/>
        <v>5.3953684000000006</v>
      </c>
      <c r="G242">
        <v>1</v>
      </c>
      <c r="H242">
        <f t="shared" ref="H242" si="154">E242/D242</f>
        <v>2.2818853207202721</v>
      </c>
      <c r="I242">
        <f t="shared" ref="I242" si="155">F242/G242</f>
        <v>5.3953684000000006</v>
      </c>
      <c r="J242" s="21">
        <f t="shared" si="121"/>
        <v>0.4229341078396559</v>
      </c>
    </row>
    <row r="243" spans="1:10">
      <c r="A243" s="41"/>
      <c r="B243" s="60"/>
      <c r="C243" s="11" t="s">
        <v>107</v>
      </c>
      <c r="D243" s="3">
        <v>120.51</v>
      </c>
      <c r="E243" s="3">
        <v>272.24</v>
      </c>
      <c r="F243">
        <f t="shared" si="151"/>
        <v>5.3953684000000006</v>
      </c>
      <c r="G243">
        <v>1</v>
      </c>
      <c r="H243">
        <f t="shared" ref="H243" si="156">E243/D243</f>
        <v>2.2590656377064144</v>
      </c>
      <c r="I243">
        <f t="shared" ref="I243" si="157">F243/G243</f>
        <v>5.3953684000000006</v>
      </c>
      <c r="J243" s="21">
        <f t="shared" si="121"/>
        <v>0.41870461296144562</v>
      </c>
    </row>
    <row r="244" spans="1:10">
      <c r="A244" s="41"/>
      <c r="B244" s="60"/>
      <c r="C244" s="11" t="s">
        <v>108</v>
      </c>
      <c r="D244" s="3">
        <v>120.51</v>
      </c>
      <c r="E244" s="3">
        <v>203.43</v>
      </c>
      <c r="F244">
        <f t="shared" si="151"/>
        <v>5.3953684000000006</v>
      </c>
      <c r="G244">
        <v>1</v>
      </c>
      <c r="H244">
        <f t="shared" ref="H244" si="158">E244/D244</f>
        <v>1.6880756783669404</v>
      </c>
      <c r="I244">
        <f t="shared" ref="I244" si="159">F244/G244</f>
        <v>5.3953684000000006</v>
      </c>
      <c r="J244" s="21">
        <f t="shared" si="121"/>
        <v>0.31287496111793595</v>
      </c>
    </row>
    <row r="245" spans="1:10">
      <c r="A245" s="41"/>
      <c r="B245" s="60"/>
      <c r="C245" s="11" t="s">
        <v>109</v>
      </c>
      <c r="D245" s="3">
        <v>120.51</v>
      </c>
      <c r="E245" s="3">
        <v>0</v>
      </c>
      <c r="F245">
        <f t="shared" si="151"/>
        <v>5.3953684000000006</v>
      </c>
      <c r="G245">
        <v>1</v>
      </c>
      <c r="H245">
        <f t="shared" ref="H245" si="160">E245/D245</f>
        <v>0</v>
      </c>
      <c r="I245">
        <f t="shared" ref="I245" si="161">F245/G245</f>
        <v>5.3953684000000006</v>
      </c>
      <c r="J245" s="21">
        <f t="shared" si="121"/>
        <v>0</v>
      </c>
    </row>
    <row r="246" spans="1:10">
      <c r="A246" s="41"/>
      <c r="B246" s="60"/>
      <c r="C246" s="11" t="s">
        <v>110</v>
      </c>
      <c r="D246" s="3">
        <v>120.51</v>
      </c>
      <c r="E246" s="3">
        <v>237.05</v>
      </c>
      <c r="F246">
        <f t="shared" si="151"/>
        <v>5.3953684000000006</v>
      </c>
      <c r="G246">
        <v>1</v>
      </c>
      <c r="H246">
        <f t="shared" ref="H246" si="162">E246/D246</f>
        <v>1.9670566757945398</v>
      </c>
      <c r="I246">
        <f t="shared" ref="I246" si="163">F246/G246</f>
        <v>5.3953684000000006</v>
      </c>
      <c r="J246" s="21">
        <f t="shared" si="121"/>
        <v>0.36458245850172893</v>
      </c>
    </row>
    <row r="247" spans="1:10">
      <c r="A247" s="41"/>
      <c r="B247" s="60"/>
      <c r="C247" s="11" t="s">
        <v>111</v>
      </c>
      <c r="D247" s="3">
        <v>120.51</v>
      </c>
      <c r="E247" s="3">
        <v>205.13</v>
      </c>
      <c r="F247">
        <f t="shared" si="151"/>
        <v>5.3953684000000006</v>
      </c>
      <c r="G247">
        <v>1</v>
      </c>
      <c r="H247">
        <f t="shared" ref="H247" si="164">E247/D247</f>
        <v>1.7021823915027798</v>
      </c>
      <c r="I247">
        <f t="shared" ref="I247" si="165">F247/G247</f>
        <v>5.3953684000000006</v>
      </c>
      <c r="J247" s="21">
        <f t="shared" si="121"/>
        <v>0.31548955795173866</v>
      </c>
    </row>
    <row r="248" spans="1:10">
      <c r="A248" s="41"/>
      <c r="B248" s="60"/>
      <c r="C248" s="11" t="s">
        <v>112</v>
      </c>
      <c r="D248" s="3">
        <v>120.51</v>
      </c>
      <c r="E248" s="3">
        <v>192.27</v>
      </c>
      <c r="F248">
        <f t="shared" si="151"/>
        <v>5.3953684000000006</v>
      </c>
      <c r="G248">
        <v>1</v>
      </c>
      <c r="H248">
        <f t="shared" ref="H248" si="166">E248/D248</f>
        <v>1.5954692556634305</v>
      </c>
      <c r="I248">
        <f t="shared" ref="I248" si="167">F248/G248</f>
        <v>5.3953684000000006</v>
      </c>
      <c r="J248" s="21">
        <f t="shared" si="121"/>
        <v>0.29571090190308974</v>
      </c>
    </row>
    <row r="249" spans="1:10">
      <c r="A249" s="41"/>
      <c r="B249" s="60"/>
      <c r="C249" s="11" t="s">
        <v>113</v>
      </c>
      <c r="D249" s="3">
        <v>120.51</v>
      </c>
      <c r="E249" s="3">
        <v>246.92</v>
      </c>
      <c r="F249">
        <f t="shared" si="151"/>
        <v>5.3953684000000006</v>
      </c>
      <c r="G249">
        <v>1</v>
      </c>
      <c r="H249">
        <f t="shared" ref="H249" si="168">E249/D249</f>
        <v>2.0489585926479128</v>
      </c>
      <c r="I249">
        <f t="shared" ref="I249" si="169">F249/G249</f>
        <v>5.3953684000000006</v>
      </c>
      <c r="J249" s="21">
        <f t="shared" si="121"/>
        <v>0.37976250011916007</v>
      </c>
    </row>
    <row r="250" spans="1:10">
      <c r="A250" s="41"/>
      <c r="B250" s="60"/>
      <c r="C250" s="11" t="s">
        <v>114</v>
      </c>
      <c r="D250" s="3">
        <v>120.51</v>
      </c>
      <c r="E250" s="3">
        <v>187.71</v>
      </c>
      <c r="F250">
        <f t="shared" si="151"/>
        <v>5.3953684000000006</v>
      </c>
      <c r="G250">
        <v>1</v>
      </c>
      <c r="H250">
        <f t="shared" ref="H250" si="170">E250/D250</f>
        <v>1.5576300721931791</v>
      </c>
      <c r="I250">
        <f t="shared" ref="I250" si="171">F250/G250</f>
        <v>5.3953684000000006</v>
      </c>
      <c r="J250" s="21">
        <f t="shared" si="121"/>
        <v>0.28869763039594831</v>
      </c>
    </row>
    <row r="251" spans="1:10">
      <c r="A251" s="41"/>
      <c r="B251" s="60"/>
      <c r="C251" s="11" t="s">
        <v>115</v>
      </c>
      <c r="D251" s="3">
        <v>120.51</v>
      </c>
      <c r="E251" s="3">
        <v>0</v>
      </c>
      <c r="F251">
        <f t="shared" si="151"/>
        <v>5.3953684000000006</v>
      </c>
      <c r="G251">
        <v>1</v>
      </c>
      <c r="H251">
        <f t="shared" ref="H251" si="172">E251/D251</f>
        <v>0</v>
      </c>
      <c r="I251">
        <f t="shared" ref="I251" si="173">F251/G251</f>
        <v>5.3953684000000006</v>
      </c>
      <c r="J251" s="21">
        <f t="shared" si="121"/>
        <v>0</v>
      </c>
    </row>
    <row r="252" spans="1:10">
      <c r="A252" s="41"/>
      <c r="B252" s="60"/>
      <c r="C252" s="11" t="s">
        <v>116</v>
      </c>
      <c r="D252" s="3">
        <v>120.51</v>
      </c>
      <c r="E252" s="3">
        <v>177.93</v>
      </c>
      <c r="F252">
        <f t="shared" si="151"/>
        <v>5.3953684000000006</v>
      </c>
      <c r="G252">
        <v>1</v>
      </c>
      <c r="H252">
        <f t="shared" ref="H252" si="174">E252/D252</f>
        <v>1.4764749813293503</v>
      </c>
      <c r="I252">
        <f t="shared" ref="I252" si="175">F252/G252</f>
        <v>5.3953684000000006</v>
      </c>
      <c r="J252" s="21">
        <f t="shared" si="121"/>
        <v>0.2736560086108949</v>
      </c>
    </row>
    <row r="253" spans="1:10">
      <c r="A253" s="41"/>
      <c r="B253" s="60"/>
      <c r="C253" s="11" t="s">
        <v>117</v>
      </c>
      <c r="D253" s="3">
        <v>120.51</v>
      </c>
      <c r="E253" s="3">
        <v>215.89</v>
      </c>
      <c r="F253">
        <f t="shared" ref="F253:F264" si="176">19.4078*0.278</f>
        <v>5.3953684000000006</v>
      </c>
      <c r="G253">
        <v>1</v>
      </c>
      <c r="H253">
        <f t="shared" ref="H253" si="177">E253/D253</f>
        <v>1.7914695875860922</v>
      </c>
      <c r="I253">
        <f t="shared" ref="I253" si="178">F253/G253</f>
        <v>5.3953684000000006</v>
      </c>
      <c r="J253" s="21">
        <f t="shared" si="121"/>
        <v>0.33203841791157246</v>
      </c>
    </row>
    <row r="254" spans="1:10">
      <c r="A254" s="41"/>
      <c r="B254" s="60"/>
      <c r="C254" s="11" t="s">
        <v>118</v>
      </c>
      <c r="D254" s="3">
        <v>120.51</v>
      </c>
      <c r="E254" s="3">
        <v>238.6</v>
      </c>
      <c r="F254">
        <f t="shared" si="176"/>
        <v>5.3953684000000006</v>
      </c>
      <c r="G254">
        <v>1</v>
      </c>
      <c r="H254">
        <f t="shared" ref="H254" si="179">E254/D254</f>
        <v>1.9799186789478049</v>
      </c>
      <c r="I254">
        <f t="shared" ref="I254" si="180">F254/G254</f>
        <v>5.3953684000000006</v>
      </c>
      <c r="J254" s="21">
        <f t="shared" si="121"/>
        <v>0.36696635561490198</v>
      </c>
    </row>
    <row r="255" spans="1:10">
      <c r="A255" s="41"/>
      <c r="B255" s="60"/>
      <c r="C255" s="11" t="s">
        <v>119</v>
      </c>
      <c r="D255" s="3">
        <v>120.51</v>
      </c>
      <c r="E255" s="3">
        <v>217.34</v>
      </c>
      <c r="F255">
        <f t="shared" si="176"/>
        <v>5.3953684000000006</v>
      </c>
      <c r="G255">
        <v>1</v>
      </c>
      <c r="H255">
        <f t="shared" ref="H255" si="181">E255/D255</f>
        <v>1.8035017840843084</v>
      </c>
      <c r="I255">
        <f t="shared" ref="I255" si="182">F255/G255</f>
        <v>5.3953684000000006</v>
      </c>
      <c r="J255" s="21">
        <f t="shared" si="121"/>
        <v>0.33426851521099249</v>
      </c>
    </row>
    <row r="256" spans="1:10">
      <c r="A256" s="41"/>
      <c r="B256" s="60"/>
      <c r="C256" s="11" t="s">
        <v>120</v>
      </c>
      <c r="D256" s="3">
        <v>120.51</v>
      </c>
      <c r="E256" s="3">
        <v>263.5</v>
      </c>
      <c r="F256">
        <f t="shared" si="176"/>
        <v>5.3953684000000006</v>
      </c>
      <c r="G256">
        <v>1</v>
      </c>
      <c r="H256">
        <f t="shared" ref="H256" si="183">E256/D256</f>
        <v>2.1865405360550989</v>
      </c>
      <c r="I256">
        <f t="shared" ref="I256" si="184">F256/G256</f>
        <v>5.3953684000000006</v>
      </c>
      <c r="J256" s="21">
        <f t="shared" si="121"/>
        <v>0.40526250923942442</v>
      </c>
    </row>
    <row r="257" spans="1:11">
      <c r="A257" s="41"/>
      <c r="B257" s="60"/>
      <c r="C257" s="11" t="s">
        <v>121</v>
      </c>
      <c r="D257" s="3">
        <v>120.51</v>
      </c>
      <c r="E257" s="3">
        <v>255.71</v>
      </c>
      <c r="F257">
        <f t="shared" si="176"/>
        <v>5.3953684000000006</v>
      </c>
      <c r="G257">
        <v>1</v>
      </c>
      <c r="H257">
        <f t="shared" ref="H257" si="185">E257/D257</f>
        <v>2.1218985976267528</v>
      </c>
      <c r="I257">
        <f t="shared" ref="I257" si="186">F257/G257</f>
        <v>5.3953684000000006</v>
      </c>
      <c r="J257" s="21">
        <f t="shared" si="121"/>
        <v>0.39328150374805781</v>
      </c>
    </row>
    <row r="258" spans="1:11">
      <c r="A258" s="41"/>
      <c r="B258" s="60"/>
      <c r="C258" s="11" t="s">
        <v>122</v>
      </c>
      <c r="D258" s="3">
        <v>120.51</v>
      </c>
      <c r="E258" s="3">
        <v>267.42</v>
      </c>
      <c r="F258">
        <f t="shared" si="176"/>
        <v>5.3953684000000006</v>
      </c>
      <c r="G258">
        <v>1</v>
      </c>
      <c r="H258">
        <f t="shared" ref="H258" si="187">E258/D258</f>
        <v>2.2190689569330346</v>
      </c>
      <c r="I258">
        <f t="shared" ref="I258" si="188">F258/G258</f>
        <v>5.3953684000000006</v>
      </c>
      <c r="J258" s="21">
        <f t="shared" si="121"/>
        <v>0.4112914619385461</v>
      </c>
    </row>
    <row r="259" spans="1:11">
      <c r="A259" s="41"/>
      <c r="B259" s="60"/>
      <c r="C259" s="11" t="s">
        <v>123</v>
      </c>
      <c r="D259" s="3">
        <v>120.51</v>
      </c>
      <c r="E259" s="3">
        <v>249.4</v>
      </c>
      <c r="F259">
        <f t="shared" si="176"/>
        <v>5.3953684000000006</v>
      </c>
      <c r="G259">
        <v>1</v>
      </c>
      <c r="H259">
        <f t="shared" ref="H259" si="189">E259/D259</f>
        <v>2.0695377976931373</v>
      </c>
      <c r="I259">
        <f t="shared" ref="I259" si="190">F259/G259</f>
        <v>5.3953684000000006</v>
      </c>
      <c r="J259" s="21">
        <f t="shared" si="121"/>
        <v>0.38357673550023702</v>
      </c>
    </row>
    <row r="260" spans="1:11">
      <c r="A260" s="41"/>
      <c r="B260" s="60"/>
      <c r="C260" s="11" t="s">
        <v>124</v>
      </c>
      <c r="D260" s="3">
        <v>120.51</v>
      </c>
      <c r="E260" s="3">
        <v>149.16999999999999</v>
      </c>
      <c r="F260">
        <f t="shared" si="176"/>
        <v>5.3953684000000006</v>
      </c>
      <c r="G260">
        <v>1</v>
      </c>
      <c r="H260">
        <f t="shared" ref="H260" si="191">E260/D260</f>
        <v>1.2378225873371502</v>
      </c>
      <c r="I260">
        <f t="shared" ref="I260" si="192">F260/G260</f>
        <v>5.3953684000000006</v>
      </c>
      <c r="J260" s="21">
        <f t="shared" si="121"/>
        <v>0.22942318217550262</v>
      </c>
    </row>
    <row r="261" spans="1:11">
      <c r="A261" s="41"/>
      <c r="B261" s="60"/>
      <c r="C261" s="11" t="s">
        <v>125</v>
      </c>
      <c r="D261" s="3">
        <v>120.51</v>
      </c>
      <c r="E261" s="3">
        <v>206.12</v>
      </c>
      <c r="F261">
        <f t="shared" si="176"/>
        <v>5.3953684000000006</v>
      </c>
      <c r="G261">
        <v>1</v>
      </c>
      <c r="H261">
        <f t="shared" ref="H261" si="193">E261/D261</f>
        <v>1.7103974773877686</v>
      </c>
      <c r="I261">
        <f t="shared" ref="I261" si="194">F261/G261</f>
        <v>5.3953684000000006</v>
      </c>
      <c r="J261" s="21">
        <f t="shared" si="121"/>
        <v>0.31701217610789439</v>
      </c>
    </row>
    <row r="262" spans="1:11">
      <c r="A262" s="41"/>
      <c r="B262" s="60"/>
      <c r="C262" s="11" t="s">
        <v>126</v>
      </c>
      <c r="D262" s="3">
        <v>120.51</v>
      </c>
      <c r="E262" s="3">
        <v>225.55</v>
      </c>
      <c r="F262">
        <f t="shared" si="176"/>
        <v>5.3953684000000006</v>
      </c>
      <c r="G262">
        <v>1</v>
      </c>
      <c r="H262">
        <f t="shared" ref="H262" si="195">E262/D262</f>
        <v>1.8716289104638619</v>
      </c>
      <c r="I262">
        <f t="shared" ref="I262" si="196">F262/G262</f>
        <v>5.3953684000000006</v>
      </c>
      <c r="J262" s="21">
        <f t="shared" si="121"/>
        <v>0.34689547992012215</v>
      </c>
    </row>
    <row r="263" spans="1:11">
      <c r="A263" s="41"/>
      <c r="B263" s="60"/>
      <c r="C263" s="11" t="s">
        <v>127</v>
      </c>
      <c r="D263" s="3">
        <v>120.51</v>
      </c>
      <c r="E263" s="3">
        <v>274.60000000000002</v>
      </c>
      <c r="F263">
        <f t="shared" si="176"/>
        <v>5.3953684000000006</v>
      </c>
      <c r="G263">
        <v>1</v>
      </c>
      <c r="H263">
        <f t="shared" ref="H263" si="197">E263/D263</f>
        <v>2.2786490747655797</v>
      </c>
      <c r="I263">
        <f t="shared" ref="I263" si="198">F263/G263</f>
        <v>5.3953684000000006</v>
      </c>
      <c r="J263" s="21">
        <f t="shared" si="121"/>
        <v>0.42233428856601885</v>
      </c>
    </row>
    <row r="264" spans="1:11">
      <c r="A264" s="42"/>
      <c r="B264" s="49"/>
      <c r="C264" s="31" t="s">
        <v>128</v>
      </c>
      <c r="D264" s="23">
        <v>120.51</v>
      </c>
      <c r="E264" s="23">
        <v>143.01</v>
      </c>
      <c r="F264" s="25">
        <f t="shared" si="176"/>
        <v>5.3953684000000006</v>
      </c>
      <c r="G264" s="25">
        <v>1</v>
      </c>
      <c r="H264" s="25">
        <f t="shared" ref="H264" si="199">E264/D264</f>
        <v>1.186706497386109</v>
      </c>
      <c r="I264" s="25">
        <f t="shared" ref="I264" si="200">F264/G264</f>
        <v>5.3953684000000006</v>
      </c>
      <c r="J264" s="26">
        <f t="shared" si="121"/>
        <v>0.21994911364831154</v>
      </c>
      <c r="K264" s="25"/>
    </row>
    <row r="265" spans="1:11">
      <c r="A265" s="41" t="s">
        <v>478</v>
      </c>
      <c r="B265" s="53">
        <f>(6564.96/(D206*F265*31))</f>
        <v>0.308482745237116</v>
      </c>
      <c r="C265" s="11" t="s">
        <v>129</v>
      </c>
      <c r="D265" s="3">
        <v>120.51</v>
      </c>
      <c r="E265" s="3">
        <v>218.18</v>
      </c>
      <c r="F265">
        <f>20.4914*0.278</f>
        <v>5.6966092000000002</v>
      </c>
      <c r="G265">
        <v>1</v>
      </c>
      <c r="H265">
        <f t="shared" ref="H265" si="201">E265/D265</f>
        <v>1.8104721599867231</v>
      </c>
      <c r="I265">
        <f t="shared" ref="I265" si="202">F265/G265</f>
        <v>5.6966092000000002</v>
      </c>
      <c r="J265" s="21">
        <f t="shared" si="121"/>
        <v>0.3178157560793749</v>
      </c>
    </row>
    <row r="266" spans="1:11">
      <c r="A266" s="41"/>
      <c r="B266" s="53"/>
      <c r="C266" s="11" t="s">
        <v>130</v>
      </c>
      <c r="D266" s="3">
        <v>120.51</v>
      </c>
      <c r="E266" s="3">
        <v>83.72</v>
      </c>
      <c r="F266">
        <f t="shared" ref="F266:F295" si="203">20.4914*0.278</f>
        <v>5.6966092000000002</v>
      </c>
      <c r="G266">
        <v>1</v>
      </c>
      <c r="H266">
        <f t="shared" ref="H266" si="204">E266/D266</f>
        <v>0.69471413160733542</v>
      </c>
      <c r="I266">
        <f t="shared" ref="I266" si="205">F266/G266</f>
        <v>5.6966092000000002</v>
      </c>
      <c r="J266" s="21">
        <f t="shared" si="121"/>
        <v>0.12195221880541418</v>
      </c>
    </row>
    <row r="267" spans="1:11">
      <c r="A267" s="41"/>
      <c r="B267" s="53"/>
      <c r="C267" s="11" t="s">
        <v>131</v>
      </c>
      <c r="D267" s="3">
        <v>120.51</v>
      </c>
      <c r="E267" s="3">
        <v>149.37</v>
      </c>
      <c r="F267">
        <f t="shared" si="203"/>
        <v>5.6966092000000002</v>
      </c>
      <c r="G267">
        <v>1</v>
      </c>
      <c r="H267">
        <f t="shared" ref="H267" si="206">E267/D267</f>
        <v>1.2394822006472492</v>
      </c>
      <c r="I267">
        <f t="shared" ref="I267" si="207">F267/G267</f>
        <v>5.6966092000000002</v>
      </c>
      <c r="J267" s="21">
        <f t="shared" si="121"/>
        <v>0.2175824524959952</v>
      </c>
    </row>
    <row r="268" spans="1:11">
      <c r="A268" s="41"/>
      <c r="B268" s="53"/>
      <c r="C268" s="11" t="s">
        <v>132</v>
      </c>
      <c r="D268" s="3">
        <v>120.51</v>
      </c>
      <c r="E268" s="3">
        <v>224.18</v>
      </c>
      <c r="F268">
        <f t="shared" si="203"/>
        <v>5.6966092000000002</v>
      </c>
      <c r="G268">
        <v>1</v>
      </c>
      <c r="H268">
        <f t="shared" ref="H268" si="208">E268/D268</f>
        <v>1.8602605592896855</v>
      </c>
      <c r="I268">
        <f t="shared" ref="I268" si="209">F268/G268</f>
        <v>5.6966092000000002</v>
      </c>
      <c r="J268" s="21">
        <f t="shared" si="121"/>
        <v>0.32655576220494209</v>
      </c>
    </row>
    <row r="269" spans="1:11">
      <c r="A269" s="41"/>
      <c r="B269" s="53"/>
      <c r="C269" s="11" t="s">
        <v>133</v>
      </c>
      <c r="D269" s="3">
        <v>120.51</v>
      </c>
      <c r="E269" s="3">
        <v>310.33999999999997</v>
      </c>
      <c r="F269">
        <f t="shared" si="203"/>
        <v>5.6966092000000002</v>
      </c>
      <c r="G269">
        <v>1</v>
      </c>
      <c r="H269">
        <f t="shared" ref="H269" si="210">E269/D269</f>
        <v>2.5752219732802253</v>
      </c>
      <c r="I269">
        <f t="shared" ref="I269" si="211">F269/G269</f>
        <v>5.6966092000000002</v>
      </c>
      <c r="J269" s="21">
        <f t="shared" si="121"/>
        <v>0.45206225016808688</v>
      </c>
    </row>
    <row r="270" spans="1:11">
      <c r="A270" s="41"/>
      <c r="B270" s="53"/>
      <c r="C270" s="11" t="s">
        <v>134</v>
      </c>
      <c r="D270" s="3">
        <v>120.51</v>
      </c>
      <c r="E270" s="3">
        <v>176.76</v>
      </c>
      <c r="F270">
        <f t="shared" si="203"/>
        <v>5.6966092000000002</v>
      </c>
      <c r="G270">
        <v>1</v>
      </c>
      <c r="H270">
        <f t="shared" ref="H270" si="212">E270/D270</f>
        <v>1.4667662434652724</v>
      </c>
      <c r="I270">
        <f t="shared" ref="I270" si="213">F270/G270</f>
        <v>5.6966092000000002</v>
      </c>
      <c r="J270" s="21">
        <f t="shared" si="121"/>
        <v>0.25748058045920935</v>
      </c>
    </row>
    <row r="271" spans="1:11">
      <c r="A271" s="41"/>
      <c r="B271" s="53"/>
      <c r="C271" s="11" t="s">
        <v>135</v>
      </c>
      <c r="D271" s="3">
        <v>120.51</v>
      </c>
      <c r="E271" s="3">
        <v>46.89</v>
      </c>
      <c r="F271">
        <f t="shared" si="203"/>
        <v>5.6966092000000002</v>
      </c>
      <c r="G271">
        <v>1</v>
      </c>
      <c r="H271">
        <f t="shared" ref="H271" si="214">E271/D271</f>
        <v>0.38909634055265124</v>
      </c>
      <c r="I271">
        <f t="shared" ref="I271" si="215">F271/G271</f>
        <v>5.6966092000000002</v>
      </c>
      <c r="J271" s="21">
        <f t="shared" si="121"/>
        <v>6.830314787130759E-2</v>
      </c>
    </row>
    <row r="272" spans="1:11">
      <c r="A272" s="41"/>
      <c r="B272" s="53"/>
      <c r="C272" s="11" t="s">
        <v>136</v>
      </c>
      <c r="D272" s="3">
        <v>120.51</v>
      </c>
      <c r="E272" s="3">
        <v>93.75</v>
      </c>
      <c r="F272">
        <f t="shared" si="203"/>
        <v>5.6966092000000002</v>
      </c>
      <c r="G272">
        <v>1</v>
      </c>
      <c r="H272">
        <f t="shared" ref="H272" si="216">E272/D272</f>
        <v>0.77794373910878767</v>
      </c>
      <c r="I272">
        <f t="shared" ref="I272" si="217">F272/G272</f>
        <v>5.6966092000000002</v>
      </c>
      <c r="J272" s="21">
        <f t="shared" si="121"/>
        <v>0.13656259571198734</v>
      </c>
    </row>
    <row r="273" spans="1:10">
      <c r="A273" s="41"/>
      <c r="B273" s="53"/>
      <c r="C273" s="11" t="s">
        <v>137</v>
      </c>
      <c r="D273" s="3">
        <v>120.51</v>
      </c>
      <c r="E273" s="3">
        <v>16.559999999999999</v>
      </c>
      <c r="F273">
        <f t="shared" si="203"/>
        <v>5.6966092000000002</v>
      </c>
      <c r="G273">
        <v>1</v>
      </c>
      <c r="H273">
        <f t="shared" ref="H273" si="218">E273/D273</f>
        <v>0.13741598207617622</v>
      </c>
      <c r="I273">
        <f t="shared" ref="I273" si="219">F273/G273</f>
        <v>5.6966092000000002</v>
      </c>
      <c r="J273" s="21">
        <f t="shared" si="121"/>
        <v>2.4122416906565438E-2</v>
      </c>
    </row>
    <row r="274" spans="1:10">
      <c r="A274" s="41"/>
      <c r="B274" s="53"/>
      <c r="C274" s="11" t="s">
        <v>138</v>
      </c>
      <c r="D274" s="3">
        <v>120.51</v>
      </c>
      <c r="E274" s="3">
        <v>302.24</v>
      </c>
      <c r="F274">
        <f t="shared" si="203"/>
        <v>5.6966092000000002</v>
      </c>
      <c r="G274">
        <v>1</v>
      </c>
      <c r="H274">
        <f t="shared" ref="H274" si="220">E274/D274</f>
        <v>2.5080076342212263</v>
      </c>
      <c r="I274">
        <f t="shared" ref="I274" si="221">F274/G274</f>
        <v>5.6966092000000002</v>
      </c>
      <c r="J274" s="21">
        <f t="shared" si="121"/>
        <v>0.44026324189857119</v>
      </c>
    </row>
    <row r="275" spans="1:10">
      <c r="A275" s="41"/>
      <c r="B275" s="53"/>
      <c r="C275" s="11" t="s">
        <v>139</v>
      </c>
      <c r="D275" s="3">
        <v>120.51</v>
      </c>
      <c r="E275" s="3">
        <v>288.85000000000002</v>
      </c>
      <c r="F275">
        <f t="shared" si="203"/>
        <v>5.6966092000000002</v>
      </c>
      <c r="G275">
        <v>1</v>
      </c>
      <c r="H275">
        <f t="shared" ref="H275" si="222">E275/D275</f>
        <v>2.3968965231101156</v>
      </c>
      <c r="I275">
        <f t="shared" ref="I275" si="223">F275/G275</f>
        <v>5.6966092000000002</v>
      </c>
      <c r="J275" s="21">
        <f t="shared" si="121"/>
        <v>0.42075846156168051</v>
      </c>
    </row>
    <row r="276" spans="1:10">
      <c r="A276" s="41"/>
      <c r="B276" s="53"/>
      <c r="C276" s="11" t="s">
        <v>140</v>
      </c>
      <c r="D276" s="3">
        <v>120.51</v>
      </c>
      <c r="E276" s="3">
        <v>358.98</v>
      </c>
      <c r="F276">
        <f t="shared" si="203"/>
        <v>5.6966092000000002</v>
      </c>
      <c r="G276">
        <v>1</v>
      </c>
      <c r="H276">
        <f t="shared" ref="H276" si="224">E276/D276</f>
        <v>2.9788399302962412</v>
      </c>
      <c r="I276">
        <f t="shared" ref="I276" si="225">F276/G276</f>
        <v>5.6966092000000002</v>
      </c>
      <c r="J276" s="21">
        <f t="shared" si="121"/>
        <v>0.52291456649268497</v>
      </c>
    </row>
    <row r="277" spans="1:10">
      <c r="A277" s="41"/>
      <c r="B277" s="53"/>
      <c r="C277" s="11" t="s">
        <v>141</v>
      </c>
      <c r="D277" s="3">
        <v>120.51</v>
      </c>
      <c r="E277" s="3">
        <v>272.70999999999998</v>
      </c>
      <c r="F277">
        <f t="shared" si="203"/>
        <v>5.6966092000000002</v>
      </c>
      <c r="G277">
        <v>1</v>
      </c>
      <c r="H277">
        <f t="shared" ref="H277" si="226">E277/D277</f>
        <v>2.2629657289851464</v>
      </c>
      <c r="I277">
        <f t="shared" ref="I277" si="227">F277/G277</f>
        <v>5.6966092000000002</v>
      </c>
      <c r="J277" s="21">
        <f t="shared" si="121"/>
        <v>0.3972478450839047</v>
      </c>
    </row>
    <row r="278" spans="1:10">
      <c r="A278" s="41"/>
      <c r="B278" s="53"/>
      <c r="C278" s="11" t="s">
        <v>142</v>
      </c>
      <c r="D278" s="3">
        <v>120.51</v>
      </c>
      <c r="E278" s="3">
        <v>244.77</v>
      </c>
      <c r="F278">
        <f t="shared" si="203"/>
        <v>5.6966092000000002</v>
      </c>
      <c r="G278">
        <v>1</v>
      </c>
      <c r="H278">
        <f t="shared" ref="H278" si="228">E278/D278</f>
        <v>2.0311177495643515</v>
      </c>
      <c r="I278">
        <f t="shared" ref="I278" si="229">F278/G278</f>
        <v>5.6966092000000002</v>
      </c>
      <c r="J278" s="21">
        <f t="shared" si="121"/>
        <v>0.3565485498925135</v>
      </c>
    </row>
    <row r="279" spans="1:10">
      <c r="A279" s="41"/>
      <c r="B279" s="53"/>
      <c r="C279" s="11" t="s">
        <v>143</v>
      </c>
      <c r="D279" s="3">
        <v>120.51</v>
      </c>
      <c r="E279" s="3">
        <v>257.32</v>
      </c>
      <c r="F279">
        <f t="shared" si="203"/>
        <v>5.6966092000000002</v>
      </c>
      <c r="G279">
        <v>1</v>
      </c>
      <c r="H279">
        <f t="shared" ref="H279" si="230">E279/D279</f>
        <v>2.1352584847730478</v>
      </c>
      <c r="I279">
        <f t="shared" ref="I279" si="231">F279/G279</f>
        <v>5.6966092000000002</v>
      </c>
      <c r="J279" s="21">
        <f t="shared" si="121"/>
        <v>0.37482972937182485</v>
      </c>
    </row>
    <row r="280" spans="1:10">
      <c r="A280" s="41"/>
      <c r="B280" s="53"/>
      <c r="C280" s="11" t="s">
        <v>144</v>
      </c>
      <c r="D280" s="3">
        <v>120.51</v>
      </c>
      <c r="E280" s="3">
        <v>0</v>
      </c>
      <c r="F280">
        <f t="shared" si="203"/>
        <v>5.6966092000000002</v>
      </c>
      <c r="G280">
        <v>1</v>
      </c>
      <c r="H280">
        <f t="shared" ref="H280" si="232">E280/D280</f>
        <v>0</v>
      </c>
      <c r="I280">
        <f t="shared" ref="I280" si="233">F280/G280</f>
        <v>5.6966092000000002</v>
      </c>
      <c r="J280" s="21">
        <f t="shared" si="121"/>
        <v>0</v>
      </c>
    </row>
    <row r="281" spans="1:10">
      <c r="A281" s="41"/>
      <c r="B281" s="53"/>
      <c r="C281" s="11" t="s">
        <v>145</v>
      </c>
      <c r="D281" s="3">
        <v>120.51</v>
      </c>
      <c r="E281" s="3">
        <v>226.45</v>
      </c>
      <c r="F281">
        <f t="shared" si="203"/>
        <v>5.6966092000000002</v>
      </c>
      <c r="G281">
        <v>1</v>
      </c>
      <c r="H281">
        <f t="shared" ref="H281" si="234">E281/D281</f>
        <v>1.879097170359306</v>
      </c>
      <c r="I281">
        <f t="shared" ref="I281" si="235">F281/G281</f>
        <v>5.6966092000000002</v>
      </c>
      <c r="J281" s="21">
        <f t="shared" si="121"/>
        <v>0.32986239785578164</v>
      </c>
    </row>
    <row r="282" spans="1:10">
      <c r="A282" s="41"/>
      <c r="B282" s="53"/>
      <c r="C282" s="11" t="s">
        <v>146</v>
      </c>
      <c r="D282" s="3">
        <v>120.51</v>
      </c>
      <c r="E282" s="3">
        <v>345.47</v>
      </c>
      <c r="F282">
        <f t="shared" si="203"/>
        <v>5.6966092000000002</v>
      </c>
      <c r="G282">
        <v>1</v>
      </c>
      <c r="H282">
        <f t="shared" ref="H282" si="236">E282/D282</f>
        <v>2.8667330511990707</v>
      </c>
      <c r="I282">
        <f t="shared" ref="I282" si="237">F282/G282</f>
        <v>5.6966092000000002</v>
      </c>
      <c r="J282" s="21">
        <f t="shared" si="121"/>
        <v>0.50323498603328287</v>
      </c>
    </row>
    <row r="283" spans="1:10">
      <c r="A283" s="41"/>
      <c r="B283" s="53"/>
      <c r="C283" s="11" t="s">
        <v>147</v>
      </c>
      <c r="D283" s="3">
        <v>120.51</v>
      </c>
      <c r="E283" s="3">
        <v>450.02</v>
      </c>
      <c r="F283">
        <f t="shared" si="203"/>
        <v>5.6966092000000002</v>
      </c>
      <c r="G283">
        <v>1</v>
      </c>
      <c r="H283">
        <f t="shared" ref="H283" si="238">E283/D283</f>
        <v>3.7342959090531904</v>
      </c>
      <c r="I283">
        <f t="shared" ref="I283" si="239">F283/G283</f>
        <v>5.6966092000000002</v>
      </c>
      <c r="J283" s="21">
        <f t="shared" si="121"/>
        <v>0.65552959277129108</v>
      </c>
    </row>
    <row r="284" spans="1:10">
      <c r="A284" s="41"/>
      <c r="B284" s="53"/>
      <c r="C284" s="11" t="s">
        <v>148</v>
      </c>
      <c r="D284" s="3">
        <v>120.51</v>
      </c>
      <c r="E284" s="3">
        <v>463.88</v>
      </c>
      <c r="F284">
        <f t="shared" si="203"/>
        <v>5.6966092000000002</v>
      </c>
      <c r="G284">
        <v>1</v>
      </c>
      <c r="H284">
        <f t="shared" ref="H284" si="240">E284/D284</f>
        <v>3.8493071114430335</v>
      </c>
      <c r="I284">
        <f t="shared" ref="I284" si="241">F284/G284</f>
        <v>5.6966092000000002</v>
      </c>
      <c r="J284" s="21">
        <f t="shared" si="121"/>
        <v>0.67571900692135123</v>
      </c>
    </row>
    <row r="285" spans="1:10">
      <c r="A285" s="41"/>
      <c r="B285" s="53"/>
      <c r="C285" s="11" t="s">
        <v>149</v>
      </c>
      <c r="D285" s="3">
        <v>120.51</v>
      </c>
      <c r="E285" s="3">
        <v>145.63999999999999</v>
      </c>
      <c r="F285">
        <f t="shared" si="203"/>
        <v>5.6966092000000002</v>
      </c>
      <c r="G285">
        <v>1</v>
      </c>
      <c r="H285">
        <f t="shared" ref="H285" si="242">E285/D285</f>
        <v>1.2085304124139074</v>
      </c>
      <c r="I285">
        <f t="shared" ref="I285" si="243">F285/G285</f>
        <v>5.6966092000000002</v>
      </c>
      <c r="J285" s="21">
        <f t="shared" si="121"/>
        <v>0.21214908202126756</v>
      </c>
    </row>
    <row r="286" spans="1:10">
      <c r="A286" s="41"/>
      <c r="B286" s="53"/>
      <c r="C286" s="11" t="s">
        <v>150</v>
      </c>
      <c r="D286" s="3">
        <v>120.51</v>
      </c>
      <c r="E286" s="3">
        <v>140.46</v>
      </c>
      <c r="F286">
        <f t="shared" si="203"/>
        <v>5.6966092000000002</v>
      </c>
      <c r="G286">
        <v>1</v>
      </c>
      <c r="H286">
        <f t="shared" ref="H286" si="244">E286/D286</f>
        <v>1.16554642768235</v>
      </c>
      <c r="I286">
        <f t="shared" ref="I286" si="245">F286/G286</f>
        <v>5.6966092000000002</v>
      </c>
      <c r="J286" s="21">
        <f t="shared" si="121"/>
        <v>0.20460354339952791</v>
      </c>
    </row>
    <row r="287" spans="1:10">
      <c r="A287" s="41"/>
      <c r="B287" s="53"/>
      <c r="C287" s="11" t="s">
        <v>151</v>
      </c>
      <c r="D287" s="3">
        <v>120.51</v>
      </c>
      <c r="E287" s="3">
        <v>0</v>
      </c>
      <c r="F287">
        <f t="shared" si="203"/>
        <v>5.6966092000000002</v>
      </c>
      <c r="G287">
        <v>1</v>
      </c>
      <c r="H287">
        <f t="shared" ref="H287" si="246">E287/D287</f>
        <v>0</v>
      </c>
      <c r="I287">
        <f t="shared" ref="I287" si="247">F287/G287</f>
        <v>5.6966092000000002</v>
      </c>
      <c r="J287" s="21">
        <f t="shared" si="121"/>
        <v>0</v>
      </c>
    </row>
    <row r="288" spans="1:10">
      <c r="A288" s="41"/>
      <c r="B288" s="53"/>
      <c r="C288" s="11" t="s">
        <v>152</v>
      </c>
      <c r="D288" s="3">
        <v>120.51</v>
      </c>
      <c r="E288" s="3">
        <v>322.49</v>
      </c>
      <c r="F288">
        <f t="shared" si="203"/>
        <v>5.6966092000000002</v>
      </c>
      <c r="G288">
        <v>1</v>
      </c>
      <c r="H288">
        <f t="shared" ref="H288" si="248">E288/D288</f>
        <v>2.6760434818687244</v>
      </c>
      <c r="I288">
        <f t="shared" ref="I288" si="249">F288/G288</f>
        <v>5.6966092000000002</v>
      </c>
      <c r="J288" s="21">
        <f t="shared" si="121"/>
        <v>0.46976076257236049</v>
      </c>
    </row>
    <row r="289" spans="1:12">
      <c r="A289" s="41"/>
      <c r="B289" s="53"/>
      <c r="C289" s="11" t="s">
        <v>153</v>
      </c>
      <c r="D289" s="3">
        <v>120.51</v>
      </c>
      <c r="E289" s="3">
        <v>436.56</v>
      </c>
      <c r="F289">
        <f t="shared" si="203"/>
        <v>5.6966092000000002</v>
      </c>
      <c r="G289">
        <v>1</v>
      </c>
      <c r="H289">
        <f t="shared" ref="H289" si="250">E289/D289</f>
        <v>3.6226039332835449</v>
      </c>
      <c r="I289">
        <f t="shared" ref="I289" si="251">F289/G289</f>
        <v>5.6966092000000002</v>
      </c>
      <c r="J289" s="21">
        <f t="shared" si="121"/>
        <v>0.63592284569626867</v>
      </c>
    </row>
    <row r="290" spans="1:12">
      <c r="A290" s="41"/>
      <c r="B290" s="53"/>
      <c r="C290" s="11" t="s">
        <v>154</v>
      </c>
      <c r="D290" s="3">
        <v>120.51</v>
      </c>
      <c r="E290" s="3">
        <v>344.22</v>
      </c>
      <c r="F290">
        <f t="shared" si="203"/>
        <v>5.6966092000000002</v>
      </c>
      <c r="G290">
        <v>1</v>
      </c>
      <c r="H290">
        <f t="shared" ref="H290" si="252">E290/D290</f>
        <v>2.8563604680109536</v>
      </c>
      <c r="I290">
        <f t="shared" ref="I290" si="253">F290/G290</f>
        <v>5.6966092000000002</v>
      </c>
      <c r="J290" s="21">
        <f t="shared" ref="J290:J353" si="254">(H290/I290)</f>
        <v>0.50141415142378964</v>
      </c>
    </row>
    <row r="291" spans="1:12">
      <c r="A291" s="41"/>
      <c r="B291" s="53"/>
      <c r="C291" s="11" t="s">
        <v>155</v>
      </c>
      <c r="D291" s="3">
        <v>120.51</v>
      </c>
      <c r="E291" s="3">
        <v>450</v>
      </c>
      <c r="F291">
        <f t="shared" si="203"/>
        <v>5.6966092000000002</v>
      </c>
      <c r="G291">
        <v>1</v>
      </c>
      <c r="H291">
        <f t="shared" ref="H291" si="255">E291/D291</f>
        <v>3.7341299477221805</v>
      </c>
      <c r="I291">
        <f t="shared" ref="I291" si="256">F291/G291</f>
        <v>5.6966092000000002</v>
      </c>
      <c r="J291" s="21">
        <f t="shared" si="254"/>
        <v>0.65550045941753921</v>
      </c>
    </row>
    <row r="292" spans="1:12">
      <c r="A292" s="41"/>
      <c r="B292" s="53"/>
      <c r="C292" s="11" t="s">
        <v>156</v>
      </c>
      <c r="D292" s="3">
        <v>120.51</v>
      </c>
      <c r="E292" s="3">
        <v>74.599999999999994</v>
      </c>
      <c r="F292">
        <f t="shared" si="203"/>
        <v>5.6966092000000002</v>
      </c>
      <c r="G292">
        <v>1</v>
      </c>
      <c r="H292">
        <f t="shared" ref="H292" si="257">E292/D292</f>
        <v>0.61903576466683252</v>
      </c>
      <c r="I292">
        <f t="shared" ref="I292" si="258">F292/G292</f>
        <v>5.6966092000000002</v>
      </c>
      <c r="J292" s="21">
        <f t="shared" si="254"/>
        <v>0.10866740949455204</v>
      </c>
    </row>
    <row r="293" spans="1:12">
      <c r="A293" s="41"/>
      <c r="B293" s="53"/>
      <c r="C293" s="11" t="s">
        <v>157</v>
      </c>
      <c r="D293" s="3">
        <v>120.51</v>
      </c>
      <c r="E293" s="3">
        <v>68.02</v>
      </c>
      <c r="F293">
        <f t="shared" si="203"/>
        <v>5.6966092000000002</v>
      </c>
      <c r="G293">
        <v>1</v>
      </c>
      <c r="H293">
        <f t="shared" ref="H293" si="259">E293/D293</f>
        <v>0.56443448676458374</v>
      </c>
      <c r="I293">
        <f t="shared" ref="I293" si="260">F293/G293</f>
        <v>5.6966092000000002</v>
      </c>
      <c r="J293" s="21">
        <f t="shared" si="254"/>
        <v>9.9082536110180017E-2</v>
      </c>
    </row>
    <row r="294" spans="1:12">
      <c r="A294" s="41"/>
      <c r="B294" s="53"/>
      <c r="C294" s="11" t="s">
        <v>158</v>
      </c>
      <c r="D294" s="3">
        <v>120.51</v>
      </c>
      <c r="E294" s="3">
        <v>0</v>
      </c>
      <c r="F294">
        <f t="shared" si="203"/>
        <v>5.6966092000000002</v>
      </c>
      <c r="G294">
        <v>1</v>
      </c>
      <c r="H294">
        <f t="shared" ref="H294" si="261">E294/D294</f>
        <v>0</v>
      </c>
      <c r="I294">
        <f t="shared" ref="I294" si="262">F294/G294</f>
        <v>5.6966092000000002</v>
      </c>
      <c r="J294" s="21">
        <f t="shared" si="254"/>
        <v>0</v>
      </c>
    </row>
    <row r="295" spans="1:12">
      <c r="A295" s="42"/>
      <c r="B295" s="54"/>
      <c r="C295" s="31" t="s">
        <v>159</v>
      </c>
      <c r="D295" s="23">
        <v>120.51</v>
      </c>
      <c r="E295" s="23">
        <v>71.28</v>
      </c>
      <c r="F295" s="25">
        <f t="shared" si="203"/>
        <v>5.6966092000000002</v>
      </c>
      <c r="G295" s="25">
        <v>1</v>
      </c>
      <c r="H295" s="25">
        <f t="shared" ref="H295" si="263">E295/D295</f>
        <v>0.59148618371919337</v>
      </c>
      <c r="I295" s="25">
        <f t="shared" ref="I295" si="264">F295/G295</f>
        <v>5.6966092000000002</v>
      </c>
      <c r="J295" s="26">
        <f t="shared" si="254"/>
        <v>0.1038312727717382</v>
      </c>
      <c r="K295" s="25"/>
      <c r="L295" s="25"/>
    </row>
    <row r="296" spans="1:12">
      <c r="A296" s="46" t="s">
        <v>479</v>
      </c>
      <c r="B296" s="52">
        <f>(6760.21/(D206*F206*30))</f>
        <v>0.39116844940800805</v>
      </c>
      <c r="C296" s="27" t="s">
        <v>40</v>
      </c>
      <c r="D296" s="28">
        <v>120.51</v>
      </c>
      <c r="E296" s="28">
        <v>189.77</v>
      </c>
      <c r="F296" s="29">
        <f>21.5767*0.278</f>
        <v>5.9983225999999998</v>
      </c>
      <c r="G296" s="29">
        <v>1</v>
      </c>
      <c r="H296" s="29">
        <f t="shared" ref="H296" si="265">E296/D296</f>
        <v>1.5747240892871961</v>
      </c>
      <c r="I296" s="29">
        <f t="shared" ref="I296" si="266">F296/G296</f>
        <v>5.9983225999999998</v>
      </c>
      <c r="J296" s="30">
        <f t="shared" si="254"/>
        <v>0.26252740879378444</v>
      </c>
      <c r="K296" s="29"/>
    </row>
    <row r="297" spans="1:12">
      <c r="A297" s="47"/>
      <c r="B297" s="53"/>
      <c r="C297" s="11" t="s">
        <v>41</v>
      </c>
      <c r="D297" s="3">
        <v>120.51</v>
      </c>
      <c r="E297" s="3">
        <v>515.34</v>
      </c>
      <c r="F297">
        <f t="shared" ref="F297:F301" si="267">21.5767*0.278</f>
        <v>5.9983225999999998</v>
      </c>
      <c r="G297">
        <v>1</v>
      </c>
      <c r="H297">
        <f t="shared" ref="H297" si="268">E297/D297</f>
        <v>4.2763256161314418</v>
      </c>
      <c r="I297">
        <f t="shared" ref="I297" si="269">F297/G297</f>
        <v>5.9983225999999998</v>
      </c>
      <c r="J297" s="21">
        <f t="shared" si="254"/>
        <v>0.71292024475833327</v>
      </c>
    </row>
    <row r="298" spans="1:12">
      <c r="A298" s="47"/>
      <c r="B298" s="53"/>
      <c r="C298" s="11" t="s">
        <v>42</v>
      </c>
      <c r="D298" s="3">
        <v>120.51</v>
      </c>
      <c r="E298" s="3">
        <v>426.96</v>
      </c>
      <c r="F298">
        <f t="shared" si="267"/>
        <v>5.9983225999999998</v>
      </c>
      <c r="G298">
        <v>1</v>
      </c>
      <c r="H298">
        <f t="shared" ref="H298" si="270">E298/D298</f>
        <v>3.5429424943988046</v>
      </c>
      <c r="I298">
        <f t="shared" ref="I298" si="271">F298/G298</f>
        <v>5.9983225999999998</v>
      </c>
      <c r="J298" s="21">
        <f t="shared" si="254"/>
        <v>0.5906555433345323</v>
      </c>
    </row>
    <row r="299" spans="1:12">
      <c r="A299" s="47"/>
      <c r="B299" s="53"/>
      <c r="C299" s="11" t="s">
        <v>43</v>
      </c>
      <c r="D299" s="3">
        <v>120.51</v>
      </c>
      <c r="E299" s="3">
        <v>535.95000000000005</v>
      </c>
      <c r="F299">
        <f t="shared" si="267"/>
        <v>5.9983225999999998</v>
      </c>
      <c r="G299">
        <v>1</v>
      </c>
      <c r="H299">
        <f t="shared" ref="H299" si="272">E299/D299</f>
        <v>4.4473487677371173</v>
      </c>
      <c r="I299">
        <f t="shared" ref="I299" si="273">F299/G299</f>
        <v>5.9983225999999998</v>
      </c>
      <c r="J299" s="21">
        <f t="shared" si="254"/>
        <v>0.74143207431642932</v>
      </c>
    </row>
    <row r="300" spans="1:12">
      <c r="A300" s="47"/>
      <c r="B300" s="53"/>
      <c r="C300" s="11" t="s">
        <v>44</v>
      </c>
      <c r="D300" s="3">
        <v>120.51</v>
      </c>
      <c r="E300" s="3">
        <v>571.12</v>
      </c>
      <c r="F300">
        <f t="shared" si="267"/>
        <v>5.9983225999999998</v>
      </c>
      <c r="G300">
        <v>1</v>
      </c>
      <c r="H300">
        <f t="shared" ref="H300" si="274">E300/D300</f>
        <v>4.7391917683179816</v>
      </c>
      <c r="I300">
        <f t="shared" ref="I300" si="275">F300/G300</f>
        <v>5.9983225999999998</v>
      </c>
      <c r="J300" s="21">
        <f t="shared" si="254"/>
        <v>0.79008617647840107</v>
      </c>
    </row>
    <row r="301" spans="1:12">
      <c r="A301" s="47"/>
      <c r="B301" s="53"/>
      <c r="C301" s="11" t="s">
        <v>45</v>
      </c>
      <c r="D301" s="3">
        <v>120.51</v>
      </c>
      <c r="E301" s="3">
        <v>350.32</v>
      </c>
      <c r="F301">
        <f t="shared" si="267"/>
        <v>5.9983225999999998</v>
      </c>
      <c r="G301">
        <v>1</v>
      </c>
      <c r="H301">
        <f t="shared" ref="H301" si="276">E301/D301</f>
        <v>2.9069786739689651</v>
      </c>
      <c r="I301">
        <f t="shared" ref="I301" si="277">F301/G301</f>
        <v>5.9983225999999998</v>
      </c>
      <c r="J301" s="21">
        <f t="shared" si="254"/>
        <v>0.48463193259545012</v>
      </c>
    </row>
    <row r="302" spans="1:12">
      <c r="A302" s="47"/>
      <c r="B302" s="53"/>
      <c r="C302" s="11" t="s">
        <v>46</v>
      </c>
      <c r="D302" s="3">
        <v>120.51</v>
      </c>
      <c r="E302" s="3">
        <v>480.8</v>
      </c>
      <c r="F302">
        <f t="shared" ref="F302:F309" si="278">21.5767*0.278</f>
        <v>5.9983225999999998</v>
      </c>
      <c r="G302">
        <v>1</v>
      </c>
      <c r="H302">
        <f t="shared" ref="H302" si="279">E302/D302</f>
        <v>3.9897103974773875</v>
      </c>
      <c r="I302">
        <f t="shared" ref="I302" si="280">F302/G302</f>
        <v>5.9983225999999998</v>
      </c>
      <c r="J302" s="21">
        <f t="shared" si="254"/>
        <v>0.66513768323787514</v>
      </c>
    </row>
    <row r="303" spans="1:12">
      <c r="A303" s="47"/>
      <c r="B303" s="53"/>
      <c r="C303" s="11" t="s">
        <v>47</v>
      </c>
      <c r="D303" s="3">
        <v>120.51</v>
      </c>
      <c r="E303" s="3">
        <v>0</v>
      </c>
      <c r="F303">
        <f t="shared" si="278"/>
        <v>5.9983225999999998</v>
      </c>
      <c r="G303">
        <v>1</v>
      </c>
      <c r="H303">
        <f t="shared" ref="H303" si="281">E303/D303</f>
        <v>0</v>
      </c>
      <c r="I303">
        <f t="shared" ref="I303" si="282">F303/G303</f>
        <v>5.9983225999999998</v>
      </c>
      <c r="J303" s="21">
        <f t="shared" si="254"/>
        <v>0</v>
      </c>
    </row>
    <row r="304" spans="1:12">
      <c r="A304" s="47"/>
      <c r="B304" s="53"/>
      <c r="C304" s="11" t="s">
        <v>48</v>
      </c>
      <c r="D304" s="3">
        <v>120.51</v>
      </c>
      <c r="E304" s="3">
        <v>389.92</v>
      </c>
      <c r="F304">
        <f t="shared" si="278"/>
        <v>5.9983225999999998</v>
      </c>
      <c r="G304">
        <v>1</v>
      </c>
      <c r="H304">
        <f t="shared" ref="H304" si="283">E304/D304</f>
        <v>3.2355821093685173</v>
      </c>
      <c r="I304">
        <f t="shared" ref="I304" si="284">F304/G304</f>
        <v>5.9983225999999998</v>
      </c>
      <c r="J304" s="21">
        <f t="shared" si="254"/>
        <v>0.53941448720489249</v>
      </c>
    </row>
    <row r="305" spans="1:10">
      <c r="A305" s="47"/>
      <c r="B305" s="53"/>
      <c r="C305" s="11" t="s">
        <v>49</v>
      </c>
      <c r="D305" s="3">
        <v>120.51</v>
      </c>
      <c r="E305" s="3">
        <v>330.87</v>
      </c>
      <c r="F305">
        <f t="shared" si="278"/>
        <v>5.9983225999999998</v>
      </c>
      <c r="G305">
        <v>1</v>
      </c>
      <c r="H305">
        <f t="shared" ref="H305" si="285">E305/D305</f>
        <v>2.7455812795618622</v>
      </c>
      <c r="I305">
        <f t="shared" ref="I305" si="286">F305/G305</f>
        <v>5.9983225999999998</v>
      </c>
      <c r="J305" s="21">
        <f t="shared" si="254"/>
        <v>0.45772484453601447</v>
      </c>
    </row>
    <row r="306" spans="1:10">
      <c r="A306" s="47"/>
      <c r="B306" s="53"/>
      <c r="C306" s="11" t="s">
        <v>50</v>
      </c>
      <c r="D306" s="3">
        <v>120.51</v>
      </c>
      <c r="E306" s="3">
        <v>223.81</v>
      </c>
      <c r="F306">
        <f t="shared" si="278"/>
        <v>5.9983225999999998</v>
      </c>
      <c r="G306">
        <v>1</v>
      </c>
      <c r="H306">
        <f t="shared" ref="H306" si="287">E306/D306</f>
        <v>1.8571902746660027</v>
      </c>
      <c r="I306">
        <f t="shared" ref="I306" si="288">F306/G306</f>
        <v>5.9983225999999998</v>
      </c>
      <c r="J306" s="21">
        <f t="shared" si="254"/>
        <v>0.30961827139240605</v>
      </c>
    </row>
    <row r="307" spans="1:10">
      <c r="A307" s="47"/>
      <c r="B307" s="53"/>
      <c r="C307" s="11" t="s">
        <v>51</v>
      </c>
      <c r="D307" s="3">
        <v>120.51</v>
      </c>
      <c r="E307" s="3">
        <v>0</v>
      </c>
      <c r="F307">
        <f t="shared" si="278"/>
        <v>5.9983225999999998</v>
      </c>
      <c r="G307">
        <v>1</v>
      </c>
      <c r="H307">
        <f t="shared" ref="H307" si="289">E307/D307</f>
        <v>0</v>
      </c>
      <c r="I307">
        <f t="shared" ref="I307" si="290">F307/G307</f>
        <v>5.9983225999999998</v>
      </c>
      <c r="J307" s="21">
        <f t="shared" si="254"/>
        <v>0</v>
      </c>
    </row>
    <row r="308" spans="1:10">
      <c r="A308" s="47"/>
      <c r="B308" s="53"/>
      <c r="C308" s="11" t="s">
        <v>52</v>
      </c>
      <c r="D308" s="3">
        <v>120.51</v>
      </c>
      <c r="E308" s="3">
        <v>0</v>
      </c>
      <c r="F308">
        <f t="shared" si="278"/>
        <v>5.9983225999999998</v>
      </c>
      <c r="G308">
        <v>1</v>
      </c>
      <c r="H308">
        <f t="shared" ref="H308" si="291">E308/D308</f>
        <v>0</v>
      </c>
      <c r="I308">
        <f t="shared" ref="I308" si="292">F308/G308</f>
        <v>5.9983225999999998</v>
      </c>
      <c r="J308" s="21">
        <f t="shared" si="254"/>
        <v>0</v>
      </c>
    </row>
    <row r="309" spans="1:10">
      <c r="A309" s="47"/>
      <c r="B309" s="53"/>
      <c r="C309" s="11" t="s">
        <v>53</v>
      </c>
      <c r="D309" s="3">
        <v>120.51</v>
      </c>
      <c r="E309" s="3">
        <v>0</v>
      </c>
      <c r="F309">
        <f t="shared" si="278"/>
        <v>5.9983225999999998</v>
      </c>
      <c r="G309">
        <v>1</v>
      </c>
      <c r="H309">
        <f t="shared" ref="H309" si="293">E309/D309</f>
        <v>0</v>
      </c>
      <c r="I309">
        <f t="shared" ref="I309" si="294">F309/G309</f>
        <v>5.9983225999999998</v>
      </c>
      <c r="J309" s="21">
        <f t="shared" si="254"/>
        <v>0</v>
      </c>
    </row>
    <row r="310" spans="1:10">
      <c r="A310" s="47"/>
      <c r="B310" s="53"/>
      <c r="C310" s="11" t="s">
        <v>54</v>
      </c>
      <c r="D310" s="3">
        <v>120.51</v>
      </c>
      <c r="E310" s="3">
        <v>0</v>
      </c>
      <c r="F310">
        <f t="shared" ref="F310:F317" si="295">21.5767*0.278</f>
        <v>5.9983225999999998</v>
      </c>
      <c r="G310">
        <v>1</v>
      </c>
      <c r="H310">
        <f t="shared" ref="H310" si="296">E310/D310</f>
        <v>0</v>
      </c>
      <c r="I310">
        <f t="shared" ref="I310" si="297">F310/G310</f>
        <v>5.9983225999999998</v>
      </c>
      <c r="J310" s="21">
        <f t="shared" si="254"/>
        <v>0</v>
      </c>
    </row>
    <row r="311" spans="1:10">
      <c r="A311" s="47"/>
      <c r="B311" s="53"/>
      <c r="C311" s="11" t="s">
        <v>55</v>
      </c>
      <c r="D311" s="3">
        <v>120.51</v>
      </c>
      <c r="E311" s="3">
        <v>346.57</v>
      </c>
      <c r="F311">
        <f t="shared" si="295"/>
        <v>5.9983225999999998</v>
      </c>
      <c r="G311">
        <v>1</v>
      </c>
      <c r="H311">
        <f t="shared" ref="H311" si="298">E311/D311</f>
        <v>2.8758609244046136</v>
      </c>
      <c r="I311">
        <f t="shared" ref="I311" si="299">F311/G311</f>
        <v>5.9983225999999998</v>
      </c>
      <c r="J311" s="21">
        <f t="shared" si="254"/>
        <v>0.47944419068167721</v>
      </c>
    </row>
    <row r="312" spans="1:10">
      <c r="A312" s="47"/>
      <c r="B312" s="53"/>
      <c r="C312" s="11" t="s">
        <v>56</v>
      </c>
      <c r="D312" s="3">
        <v>120.51</v>
      </c>
      <c r="E312" s="3">
        <v>368.01</v>
      </c>
      <c r="F312">
        <f t="shared" si="295"/>
        <v>5.9983225999999998</v>
      </c>
      <c r="G312">
        <v>1</v>
      </c>
      <c r="H312">
        <f t="shared" ref="H312" si="300">E312/D312</f>
        <v>3.0537714712471993</v>
      </c>
      <c r="I312">
        <f t="shared" ref="I312" si="301">F312/G312</f>
        <v>5.9983225999999998</v>
      </c>
      <c r="J312" s="21">
        <f t="shared" si="254"/>
        <v>0.50910424045002167</v>
      </c>
    </row>
    <row r="313" spans="1:10">
      <c r="A313" s="47"/>
      <c r="B313" s="53"/>
      <c r="C313" s="11" t="s">
        <v>57</v>
      </c>
      <c r="D313" s="3">
        <v>120.51</v>
      </c>
      <c r="E313" s="3">
        <v>1.64</v>
      </c>
      <c r="F313">
        <f t="shared" si="295"/>
        <v>5.9983225999999998</v>
      </c>
      <c r="G313">
        <v>1</v>
      </c>
      <c r="H313">
        <f t="shared" ref="H313" si="302">E313/D313</f>
        <v>1.3608829142809723E-2</v>
      </c>
      <c r="I313">
        <f t="shared" ref="I313" si="303">F313/G313</f>
        <v>5.9983225999999998</v>
      </c>
      <c r="J313" s="21">
        <f t="shared" si="254"/>
        <v>2.2687724636233676E-3</v>
      </c>
    </row>
    <row r="314" spans="1:10">
      <c r="A314" s="47"/>
      <c r="B314" s="53"/>
      <c r="C314" s="11" t="s">
        <v>58</v>
      </c>
      <c r="D314" s="3">
        <v>120.51</v>
      </c>
      <c r="E314" s="3">
        <v>1.43</v>
      </c>
      <c r="F314">
        <f t="shared" si="295"/>
        <v>5.9983225999999998</v>
      </c>
      <c r="G314">
        <v>1</v>
      </c>
      <c r="H314">
        <f t="shared" ref="H314" si="304">E314/D314</f>
        <v>1.186623516720604E-2</v>
      </c>
      <c r="I314">
        <f t="shared" ref="I314" si="305">F314/G314</f>
        <v>5.9983225999999998</v>
      </c>
      <c r="J314" s="21">
        <f t="shared" si="254"/>
        <v>1.9782589164520827E-3</v>
      </c>
    </row>
    <row r="315" spans="1:10">
      <c r="A315" s="47"/>
      <c r="B315" s="53"/>
      <c r="C315" s="11" t="s">
        <v>59</v>
      </c>
      <c r="D315" s="3">
        <v>120.51</v>
      </c>
      <c r="E315" s="3">
        <v>0.57999999999999996</v>
      </c>
      <c r="F315">
        <f t="shared" si="295"/>
        <v>5.9983225999999998</v>
      </c>
      <c r="G315">
        <v>1</v>
      </c>
      <c r="H315">
        <f t="shared" ref="H315" si="306">E315/D315</f>
        <v>4.8128785992863658E-3</v>
      </c>
      <c r="I315">
        <f t="shared" ref="I315" si="307">F315/G315</f>
        <v>5.9983225999999998</v>
      </c>
      <c r="J315" s="21">
        <f t="shared" si="254"/>
        <v>8.0237074933021545E-4</v>
      </c>
    </row>
    <row r="316" spans="1:10">
      <c r="A316" s="47"/>
      <c r="B316" s="53"/>
      <c r="C316" s="11" t="s">
        <v>60</v>
      </c>
      <c r="D316" s="3">
        <v>120.51</v>
      </c>
      <c r="E316" s="3">
        <v>328.82</v>
      </c>
      <c r="F316">
        <f t="shared" si="295"/>
        <v>5.9983225999999998</v>
      </c>
      <c r="G316">
        <v>1</v>
      </c>
      <c r="H316">
        <f t="shared" ref="H316" si="308">E316/D316</f>
        <v>2.7285702431333498</v>
      </c>
      <c r="I316">
        <f t="shared" ref="I316" si="309">F316/G316</f>
        <v>5.9983225999999998</v>
      </c>
      <c r="J316" s="21">
        <f t="shared" si="254"/>
        <v>0.45488887895648528</v>
      </c>
    </row>
    <row r="317" spans="1:10">
      <c r="A317" s="47"/>
      <c r="B317" s="53"/>
      <c r="C317" s="11" t="s">
        <v>61</v>
      </c>
      <c r="D317" s="3">
        <v>120.51</v>
      </c>
      <c r="E317" s="3">
        <v>478.28</v>
      </c>
      <c r="F317">
        <f t="shared" si="295"/>
        <v>5.9983225999999998</v>
      </c>
      <c r="G317">
        <v>1</v>
      </c>
      <c r="H317">
        <f t="shared" ref="H317" si="310">E317/D317</f>
        <v>3.9687992697701433</v>
      </c>
      <c r="I317">
        <f t="shared" ref="I317" si="311">F317/G317</f>
        <v>5.9983225999999998</v>
      </c>
      <c r="J317" s="21">
        <f t="shared" si="254"/>
        <v>0.66165152067181976</v>
      </c>
    </row>
    <row r="318" spans="1:10">
      <c r="A318" s="47"/>
      <c r="B318" s="53"/>
      <c r="C318" s="11" t="s">
        <v>62</v>
      </c>
      <c r="D318" s="3">
        <v>120.51</v>
      </c>
      <c r="E318" s="3">
        <v>0.59</v>
      </c>
      <c r="F318">
        <f t="shared" ref="F318:F325" si="312">21.5767*0.278</f>
        <v>5.9983225999999998</v>
      </c>
      <c r="G318">
        <v>1</v>
      </c>
      <c r="H318">
        <f t="shared" ref="H318" si="313">E318/D318</f>
        <v>4.8958592647913033E-3</v>
      </c>
      <c r="I318">
        <f t="shared" ref="I318" si="314">F318/G318</f>
        <v>5.9983225999999998</v>
      </c>
      <c r="J318" s="21">
        <f t="shared" si="254"/>
        <v>8.1620472776694323E-4</v>
      </c>
    </row>
    <row r="319" spans="1:10">
      <c r="A319" s="47"/>
      <c r="B319" s="53"/>
      <c r="C319" s="11" t="s">
        <v>63</v>
      </c>
      <c r="D319" s="3">
        <v>120.51</v>
      </c>
      <c r="E319" s="3">
        <v>819.05</v>
      </c>
      <c r="F319">
        <f t="shared" si="312"/>
        <v>5.9983225999999998</v>
      </c>
      <c r="G319">
        <v>1</v>
      </c>
      <c r="H319">
        <f t="shared" ref="H319" si="315">E319/D319</f>
        <v>6.7965314081818926</v>
      </c>
      <c r="I319">
        <f t="shared" ref="I319" si="316">F319/G319</f>
        <v>5.9983225999999998</v>
      </c>
      <c r="J319" s="21">
        <f t="shared" si="254"/>
        <v>1.1330720038601947</v>
      </c>
    </row>
    <row r="320" spans="1:10">
      <c r="A320" s="47"/>
      <c r="B320" s="53"/>
      <c r="C320" s="11" t="s">
        <v>64</v>
      </c>
      <c r="D320" s="3">
        <v>120.51</v>
      </c>
      <c r="E320" s="3">
        <v>228.12</v>
      </c>
      <c r="F320">
        <f t="shared" si="312"/>
        <v>5.9983225999999998</v>
      </c>
      <c r="G320">
        <v>1</v>
      </c>
      <c r="H320">
        <f t="shared" ref="H320" si="317">E320/D320</f>
        <v>1.8929549414986309</v>
      </c>
      <c r="I320">
        <f t="shared" ref="I320" si="318">F320/G320</f>
        <v>5.9983225999999998</v>
      </c>
      <c r="J320" s="21">
        <f t="shared" si="254"/>
        <v>0.31558071609863581</v>
      </c>
    </row>
    <row r="321" spans="1:11">
      <c r="A321" s="47"/>
      <c r="B321" s="53"/>
      <c r="C321" s="11" t="s">
        <v>65</v>
      </c>
      <c r="D321" s="3">
        <v>120.51</v>
      </c>
      <c r="E321" s="3">
        <v>0</v>
      </c>
      <c r="F321">
        <f t="shared" si="312"/>
        <v>5.9983225999999998</v>
      </c>
      <c r="G321">
        <v>1</v>
      </c>
      <c r="H321">
        <f t="shared" ref="H321" si="319">E321/D321</f>
        <v>0</v>
      </c>
      <c r="I321">
        <f t="shared" ref="I321" si="320">F321/G321</f>
        <v>5.9983225999999998</v>
      </c>
      <c r="J321" s="21">
        <f t="shared" si="254"/>
        <v>0</v>
      </c>
    </row>
    <row r="322" spans="1:11">
      <c r="A322" s="47"/>
      <c r="B322" s="53"/>
      <c r="C322" s="11" t="s">
        <v>66</v>
      </c>
      <c r="D322" s="3">
        <v>120.51</v>
      </c>
      <c r="E322" s="3">
        <v>0</v>
      </c>
      <c r="F322">
        <f t="shared" si="312"/>
        <v>5.9983225999999998</v>
      </c>
      <c r="G322">
        <v>1</v>
      </c>
      <c r="H322">
        <f t="shared" ref="H322" si="321">E322/D322</f>
        <v>0</v>
      </c>
      <c r="I322">
        <f t="shared" ref="I322" si="322">F322/G322</f>
        <v>5.9983225999999998</v>
      </c>
      <c r="J322" s="21">
        <f t="shared" si="254"/>
        <v>0</v>
      </c>
    </row>
    <row r="323" spans="1:11">
      <c r="A323" s="47"/>
      <c r="B323" s="53"/>
      <c r="C323" s="11" t="s">
        <v>67</v>
      </c>
      <c r="D323" s="3">
        <v>120.51</v>
      </c>
      <c r="E323" s="3">
        <v>165.01</v>
      </c>
      <c r="F323">
        <f t="shared" si="312"/>
        <v>5.9983225999999998</v>
      </c>
      <c r="G323">
        <v>1</v>
      </c>
      <c r="H323">
        <f t="shared" ref="H323" si="323">E323/D323</f>
        <v>1.369263961496971</v>
      </c>
      <c r="I323">
        <f t="shared" ref="I323" si="324">F323/G323</f>
        <v>5.9983225999999998</v>
      </c>
      <c r="J323" s="21">
        <f t="shared" si="254"/>
        <v>0.22827447818444627</v>
      </c>
    </row>
    <row r="324" spans="1:11">
      <c r="A324" s="47"/>
      <c r="B324" s="53"/>
      <c r="C324" s="11" t="s">
        <v>68</v>
      </c>
      <c r="D324" s="3">
        <v>120.51</v>
      </c>
      <c r="E324" s="3">
        <v>2.63</v>
      </c>
      <c r="F324">
        <f t="shared" si="312"/>
        <v>5.9983225999999998</v>
      </c>
      <c r="G324">
        <v>1</v>
      </c>
      <c r="H324">
        <f t="shared" ref="H324" si="325">E324/D324</f>
        <v>2.182391502779852E-2</v>
      </c>
      <c r="I324">
        <f t="shared" ref="I324" si="326">F324/G324</f>
        <v>5.9983225999999998</v>
      </c>
      <c r="J324" s="21">
        <f t="shared" si="254"/>
        <v>3.6383363288594248E-3</v>
      </c>
    </row>
    <row r="325" spans="1:11">
      <c r="A325" s="48"/>
      <c r="B325" s="54"/>
      <c r="C325" s="31" t="s">
        <v>69</v>
      </c>
      <c r="D325" s="23">
        <v>120.51</v>
      </c>
      <c r="E325" s="23">
        <v>6.77</v>
      </c>
      <c r="F325" s="25">
        <f t="shared" si="312"/>
        <v>5.9983225999999998</v>
      </c>
      <c r="G325" s="25">
        <v>1</v>
      </c>
      <c r="H325" s="25">
        <f t="shared" ref="H325" si="327">E325/D325</f>
        <v>5.6177910546842583E-2</v>
      </c>
      <c r="I325" s="25">
        <f t="shared" ref="I325" si="328">F325/G325</f>
        <v>5.9983225999999998</v>
      </c>
      <c r="J325" s="26">
        <f t="shared" si="254"/>
        <v>9.3656034016647554E-3</v>
      </c>
      <c r="K325" s="25"/>
    </row>
    <row r="326" spans="1:11">
      <c r="A326" s="40" t="s">
        <v>480</v>
      </c>
      <c r="B326" s="56">
        <f>(5209.53/(D206*F206*31))</f>
        <v>0.29171699794654687</v>
      </c>
      <c r="C326" s="27" t="s">
        <v>160</v>
      </c>
      <c r="D326" s="28">
        <v>120.51</v>
      </c>
      <c r="E326" s="28">
        <v>1.83</v>
      </c>
      <c r="F326" s="29">
        <f>20.3549*0.278</f>
        <v>5.6586622000000011</v>
      </c>
      <c r="G326" s="29">
        <v>1</v>
      </c>
      <c r="H326" s="29">
        <f t="shared" ref="H326" si="329">E326/D326</f>
        <v>1.5185461787403536E-2</v>
      </c>
      <c r="I326" s="29">
        <f t="shared" ref="I326" si="330">F326/G326</f>
        <v>5.6586622000000011</v>
      </c>
      <c r="J326" s="30">
        <f t="shared" si="254"/>
        <v>2.683578070343823E-3</v>
      </c>
    </row>
    <row r="327" spans="1:11">
      <c r="A327" s="41"/>
      <c r="B327" s="57"/>
      <c r="C327" s="11" t="s">
        <v>161</v>
      </c>
      <c r="D327" s="3">
        <v>120.51</v>
      </c>
      <c r="E327" s="3">
        <v>433.52</v>
      </c>
      <c r="F327">
        <f t="shared" ref="F327:F356" si="331">20.3549*0.278</f>
        <v>5.6586622000000011</v>
      </c>
      <c r="G327">
        <v>1</v>
      </c>
      <c r="H327">
        <f t="shared" ref="H327" si="332">E327/D327</f>
        <v>3.5973778109700438</v>
      </c>
      <c r="I327">
        <f t="shared" ref="I327" si="333">F327/G327</f>
        <v>5.6586622000000011</v>
      </c>
      <c r="J327" s="21">
        <f t="shared" si="254"/>
        <v>0.63572937981172351</v>
      </c>
    </row>
    <row r="328" spans="1:11">
      <c r="A328" s="41"/>
      <c r="B328" s="57"/>
      <c r="C328" s="11" t="s">
        <v>162</v>
      </c>
      <c r="D328" s="3">
        <v>120.51</v>
      </c>
      <c r="E328" s="3">
        <v>249.21</v>
      </c>
      <c r="F328">
        <f t="shared" si="331"/>
        <v>5.6586622000000011</v>
      </c>
      <c r="G328">
        <v>1</v>
      </c>
      <c r="H328">
        <f t="shared" ref="H328" si="334">E328/D328</f>
        <v>2.0679611650485437</v>
      </c>
      <c r="I328">
        <f t="shared" ref="I328" si="335">F328/G328</f>
        <v>5.6586622000000011</v>
      </c>
      <c r="J328" s="21">
        <f t="shared" si="254"/>
        <v>0.36545054148108419</v>
      </c>
    </row>
    <row r="329" spans="1:11">
      <c r="A329" s="41"/>
      <c r="B329" s="57"/>
      <c r="C329" s="11" t="s">
        <v>163</v>
      </c>
      <c r="D329" s="3">
        <v>120.51</v>
      </c>
      <c r="E329" s="3">
        <v>472.29</v>
      </c>
      <c r="F329">
        <f t="shared" si="331"/>
        <v>5.6586622000000011</v>
      </c>
      <c r="G329">
        <v>1</v>
      </c>
      <c r="H329">
        <f t="shared" ref="H329" si="336">E329/D329</f>
        <v>3.9190938511326863</v>
      </c>
      <c r="I329">
        <f t="shared" ref="I329" si="337">F329/G329</f>
        <v>5.6586622000000011</v>
      </c>
      <c r="J329" s="21">
        <f t="shared" si="254"/>
        <v>0.6925831075643083</v>
      </c>
    </row>
    <row r="330" spans="1:11">
      <c r="A330" s="41"/>
      <c r="B330" s="57"/>
      <c r="C330" s="11" t="s">
        <v>164</v>
      </c>
      <c r="D330" s="3">
        <v>120.51</v>
      </c>
      <c r="E330" s="3">
        <v>339.81</v>
      </c>
      <c r="F330">
        <f t="shared" si="331"/>
        <v>5.6586622000000011</v>
      </c>
      <c r="G330">
        <v>1</v>
      </c>
      <c r="H330">
        <f t="shared" ref="H330" si="338">E330/D330</f>
        <v>2.819765994523276</v>
      </c>
      <c r="I330">
        <f t="shared" ref="I330" si="339">F330/G330</f>
        <v>5.6586622000000011</v>
      </c>
      <c r="J330" s="21">
        <f t="shared" si="254"/>
        <v>0.49830965250466364</v>
      </c>
    </row>
    <row r="331" spans="1:11">
      <c r="A331" s="41"/>
      <c r="B331" s="57"/>
      <c r="C331" s="11" t="s">
        <v>165</v>
      </c>
      <c r="D331" s="3">
        <v>120.51</v>
      </c>
      <c r="E331" s="3">
        <v>2.1800000000000002</v>
      </c>
      <c r="F331">
        <f t="shared" si="331"/>
        <v>5.6586622000000011</v>
      </c>
      <c r="G331">
        <v>1</v>
      </c>
      <c r="H331">
        <f t="shared" ref="H331" si="340">E331/D331</f>
        <v>1.8089785080076342E-2</v>
      </c>
      <c r="I331">
        <f t="shared" ref="I331" si="341">F331/G331</f>
        <v>5.6586622000000011</v>
      </c>
      <c r="J331" s="21">
        <f t="shared" si="254"/>
        <v>3.1968307067483793E-3</v>
      </c>
    </row>
    <row r="332" spans="1:11">
      <c r="A332" s="41"/>
      <c r="B332" s="57"/>
      <c r="C332" s="11" t="s">
        <v>166</v>
      </c>
      <c r="D332" s="3">
        <v>120.51</v>
      </c>
      <c r="E332" s="3">
        <v>401.64</v>
      </c>
      <c r="F332">
        <f t="shared" si="331"/>
        <v>5.6586622000000011</v>
      </c>
      <c r="G332">
        <v>1</v>
      </c>
      <c r="H332">
        <f t="shared" ref="H332" si="342">E332/D332</f>
        <v>3.3328354493403034</v>
      </c>
      <c r="I332">
        <f t="shared" ref="I332" si="343">F332/G332</f>
        <v>5.6586622000000011</v>
      </c>
      <c r="J332" s="21">
        <f t="shared" si="254"/>
        <v>0.58897939681578848</v>
      </c>
    </row>
    <row r="333" spans="1:11">
      <c r="A333" s="41"/>
      <c r="B333" s="57"/>
      <c r="C333" s="11" t="s">
        <v>167</v>
      </c>
      <c r="D333" s="3">
        <v>120.51</v>
      </c>
      <c r="E333" s="3">
        <v>584.49</v>
      </c>
      <c r="F333">
        <f t="shared" si="331"/>
        <v>5.6586622000000011</v>
      </c>
      <c r="G333">
        <v>1</v>
      </c>
      <c r="H333">
        <f t="shared" ref="H333" si="344">E333/D333</f>
        <v>4.8501369180980829</v>
      </c>
      <c r="I333">
        <f t="shared" ref="I333" si="345">F333/G333</f>
        <v>5.6586622000000011</v>
      </c>
      <c r="J333" s="21">
        <f t="shared" si="254"/>
        <v>0.85711723843456888</v>
      </c>
    </row>
    <row r="334" spans="1:11">
      <c r="A334" s="41"/>
      <c r="B334" s="57"/>
      <c r="C334" s="11" t="s">
        <v>168</v>
      </c>
      <c r="D334" s="3">
        <v>120.51</v>
      </c>
      <c r="E334" s="3">
        <v>11.83</v>
      </c>
      <c r="F334">
        <f t="shared" si="331"/>
        <v>5.6586622000000011</v>
      </c>
      <c r="G334">
        <v>1</v>
      </c>
      <c r="H334">
        <f t="shared" ref="H334" si="346">E334/D334</f>
        <v>9.816612729234088E-2</v>
      </c>
      <c r="I334">
        <f t="shared" ref="I334" si="347">F334/G334</f>
        <v>5.6586622000000011</v>
      </c>
      <c r="J334" s="21">
        <f t="shared" si="254"/>
        <v>1.7347939110474001E-2</v>
      </c>
    </row>
    <row r="335" spans="1:11">
      <c r="A335" s="41"/>
      <c r="B335" s="57"/>
      <c r="C335" s="11" t="s">
        <v>169</v>
      </c>
      <c r="D335" s="3">
        <v>120.51</v>
      </c>
      <c r="E335" s="3">
        <v>0</v>
      </c>
      <c r="F335">
        <f t="shared" si="331"/>
        <v>5.6586622000000011</v>
      </c>
      <c r="G335">
        <v>1</v>
      </c>
      <c r="H335">
        <f t="shared" ref="H335" si="348">E335/D335</f>
        <v>0</v>
      </c>
      <c r="I335">
        <f t="shared" ref="I335" si="349">F335/G335</f>
        <v>5.6586622000000011</v>
      </c>
      <c r="J335" s="21">
        <f t="shared" si="254"/>
        <v>0</v>
      </c>
    </row>
    <row r="336" spans="1:11">
      <c r="A336" s="41"/>
      <c r="B336" s="57"/>
      <c r="C336" s="11" t="s">
        <v>170</v>
      </c>
      <c r="D336" s="3">
        <v>120.51</v>
      </c>
      <c r="E336" s="3">
        <v>0</v>
      </c>
      <c r="F336">
        <f t="shared" si="331"/>
        <v>5.6586622000000011</v>
      </c>
      <c r="G336">
        <v>1</v>
      </c>
      <c r="H336">
        <f t="shared" ref="H336" si="350">E336/D336</f>
        <v>0</v>
      </c>
      <c r="I336">
        <f t="shared" ref="I336" si="351">F336/G336</f>
        <v>5.6586622000000011</v>
      </c>
      <c r="J336" s="21">
        <f t="shared" si="254"/>
        <v>0</v>
      </c>
    </row>
    <row r="337" spans="1:10">
      <c r="A337" s="41"/>
      <c r="B337" s="57"/>
      <c r="C337" s="11" t="s">
        <v>171</v>
      </c>
      <c r="D337" s="3">
        <v>120.51</v>
      </c>
      <c r="E337" s="3">
        <v>7.97</v>
      </c>
      <c r="F337">
        <f t="shared" si="331"/>
        <v>5.6586622000000011</v>
      </c>
      <c r="G337">
        <v>1</v>
      </c>
      <c r="H337">
        <f t="shared" ref="H337" si="352">E337/D337</f>
        <v>6.6135590407435066E-2</v>
      </c>
      <c r="I337">
        <f t="shared" ref="I337" si="353">F337/G337</f>
        <v>5.6586622000000011</v>
      </c>
      <c r="J337" s="21">
        <f t="shared" si="254"/>
        <v>1.1687495748983753E-2</v>
      </c>
    </row>
    <row r="338" spans="1:10">
      <c r="A338" s="41"/>
      <c r="B338" s="57"/>
      <c r="C338" s="11" t="s">
        <v>172</v>
      </c>
      <c r="D338" s="3">
        <v>120.51</v>
      </c>
      <c r="E338" s="3">
        <v>388.35</v>
      </c>
      <c r="F338">
        <f t="shared" si="331"/>
        <v>5.6586622000000011</v>
      </c>
      <c r="G338">
        <v>1</v>
      </c>
      <c r="H338">
        <f t="shared" ref="H338" si="354">E338/D338</f>
        <v>3.2225541448842421</v>
      </c>
      <c r="I338">
        <f t="shared" ref="I338" si="355">F338/G338</f>
        <v>5.6586622000000011</v>
      </c>
      <c r="J338" s="21">
        <f t="shared" si="254"/>
        <v>0.56949046099345557</v>
      </c>
    </row>
    <row r="339" spans="1:10">
      <c r="A339" s="41"/>
      <c r="B339" s="57"/>
      <c r="C339" s="11" t="s">
        <v>173</v>
      </c>
      <c r="D339" s="3">
        <v>120.51</v>
      </c>
      <c r="E339" s="3">
        <v>195.77</v>
      </c>
      <c r="F339">
        <f t="shared" si="331"/>
        <v>5.6586622000000011</v>
      </c>
      <c r="G339">
        <v>1</v>
      </c>
      <c r="H339">
        <f t="shared" ref="H339" si="356">E339/D339</f>
        <v>1.6245124885901585</v>
      </c>
      <c r="I339">
        <f t="shared" ref="I339" si="357">F339/G339</f>
        <v>5.6586622000000011</v>
      </c>
      <c r="J339" s="21">
        <f t="shared" si="254"/>
        <v>0.28708419608262853</v>
      </c>
    </row>
    <row r="340" spans="1:10">
      <c r="A340" s="41"/>
      <c r="B340" s="57"/>
      <c r="C340" s="11" t="s">
        <v>174</v>
      </c>
      <c r="D340" s="3">
        <v>120.51</v>
      </c>
      <c r="E340" s="3">
        <v>406.33</v>
      </c>
      <c r="F340">
        <f t="shared" si="331"/>
        <v>5.6586622000000011</v>
      </c>
      <c r="G340">
        <v>1</v>
      </c>
      <c r="H340">
        <f t="shared" ref="H340" si="358">E340/D340</f>
        <v>3.3717533814621192</v>
      </c>
      <c r="I340">
        <f t="shared" ref="I340" si="359">F340/G340</f>
        <v>5.6586622000000011</v>
      </c>
      <c r="J340" s="21">
        <f t="shared" si="254"/>
        <v>0.5958569821436096</v>
      </c>
    </row>
    <row r="341" spans="1:10">
      <c r="A341" s="41"/>
      <c r="B341" s="57"/>
      <c r="C341" s="11" t="s">
        <v>175</v>
      </c>
      <c r="D341" s="3">
        <v>120.51</v>
      </c>
      <c r="E341" s="3">
        <v>1.19</v>
      </c>
      <c r="F341">
        <f t="shared" si="331"/>
        <v>5.6586622000000011</v>
      </c>
      <c r="G341">
        <v>1</v>
      </c>
      <c r="H341">
        <f t="shared" ref="H341" si="360">E341/D341</f>
        <v>9.874699195087544E-3</v>
      </c>
      <c r="I341">
        <f t="shared" ref="I341" si="361">F341/G341</f>
        <v>5.6586622000000011</v>
      </c>
      <c r="J341" s="21">
        <f t="shared" si="254"/>
        <v>1.7450589637754913E-3</v>
      </c>
    </row>
    <row r="342" spans="1:10">
      <c r="A342" s="41"/>
      <c r="B342" s="57"/>
      <c r="C342" s="11" t="s">
        <v>176</v>
      </c>
      <c r="D342" s="3">
        <v>120.51</v>
      </c>
      <c r="E342" s="3">
        <v>122.4</v>
      </c>
      <c r="F342">
        <f t="shared" si="331"/>
        <v>5.6586622000000011</v>
      </c>
      <c r="G342">
        <v>1</v>
      </c>
      <c r="H342">
        <f t="shared" ref="H342" si="362">E342/D342</f>
        <v>1.0156833457804331</v>
      </c>
      <c r="I342">
        <f t="shared" ref="I342" si="363">F342/G342</f>
        <v>5.6586622000000011</v>
      </c>
      <c r="J342" s="21">
        <f t="shared" si="254"/>
        <v>0.17949177913119338</v>
      </c>
    </row>
    <row r="343" spans="1:10">
      <c r="A343" s="41"/>
      <c r="B343" s="57"/>
      <c r="C343" s="11" t="s">
        <v>177</v>
      </c>
      <c r="D343" s="3">
        <v>120.51</v>
      </c>
      <c r="E343" s="3">
        <v>289.22000000000003</v>
      </c>
      <c r="F343">
        <f t="shared" si="331"/>
        <v>5.6586622000000011</v>
      </c>
      <c r="G343">
        <v>1</v>
      </c>
      <c r="H343">
        <f t="shared" ref="H343" si="364">E343/D343</f>
        <v>2.3999668077337981</v>
      </c>
      <c r="I343">
        <f t="shared" ref="I343" si="365">F343/G343</f>
        <v>5.6586622000000011</v>
      </c>
      <c r="J343" s="21">
        <f t="shared" si="254"/>
        <v>0.4241226500026451</v>
      </c>
    </row>
    <row r="344" spans="1:10">
      <c r="A344" s="41"/>
      <c r="B344" s="57"/>
      <c r="C344" s="11" t="s">
        <v>178</v>
      </c>
      <c r="D344" s="3">
        <v>120.51</v>
      </c>
      <c r="E344" s="3">
        <v>262.87</v>
      </c>
      <c r="F344">
        <f t="shared" si="331"/>
        <v>5.6586622000000011</v>
      </c>
      <c r="G344">
        <v>1</v>
      </c>
      <c r="H344">
        <f t="shared" ref="H344" si="366">E344/D344</f>
        <v>2.181312754128288</v>
      </c>
      <c r="I344">
        <f t="shared" ref="I344" si="367">F344/G344</f>
        <v>5.6586622000000011</v>
      </c>
      <c r="J344" s="21">
        <f t="shared" si="254"/>
        <v>0.38548205866190199</v>
      </c>
    </row>
    <row r="345" spans="1:10">
      <c r="A345" s="41"/>
      <c r="B345" s="57"/>
      <c r="C345" s="11" t="s">
        <v>179</v>
      </c>
      <c r="D345" s="3">
        <v>120.51</v>
      </c>
      <c r="E345" s="3">
        <v>0</v>
      </c>
      <c r="F345">
        <f t="shared" si="331"/>
        <v>5.6586622000000011</v>
      </c>
      <c r="G345">
        <v>1</v>
      </c>
      <c r="H345">
        <f t="shared" ref="H345" si="368">E345/D345</f>
        <v>0</v>
      </c>
      <c r="I345">
        <f t="shared" ref="I345" si="369">F345/G345</f>
        <v>5.6586622000000011</v>
      </c>
      <c r="J345" s="21">
        <f t="shared" si="254"/>
        <v>0</v>
      </c>
    </row>
    <row r="346" spans="1:10">
      <c r="A346" s="41"/>
      <c r="B346" s="57"/>
      <c r="C346" s="11" t="s">
        <v>180</v>
      </c>
      <c r="D346" s="3">
        <v>120.51</v>
      </c>
      <c r="E346" s="3">
        <v>288.83999999999997</v>
      </c>
      <c r="F346">
        <f t="shared" si="331"/>
        <v>5.6586622000000011</v>
      </c>
      <c r="G346">
        <v>1</v>
      </c>
      <c r="H346">
        <f t="shared" ref="H346" si="370">E346/D346</f>
        <v>2.39681354244461</v>
      </c>
      <c r="I346">
        <f t="shared" ref="I346" si="371">F346/G346</f>
        <v>5.6586622000000011</v>
      </c>
      <c r="J346" s="21">
        <f t="shared" si="254"/>
        <v>0.42356540428312006</v>
      </c>
    </row>
    <row r="347" spans="1:10">
      <c r="A347" s="41"/>
      <c r="B347" s="57"/>
      <c r="C347" s="11" t="s">
        <v>181</v>
      </c>
      <c r="D347" s="3">
        <v>120.51</v>
      </c>
      <c r="E347" s="3">
        <v>0</v>
      </c>
      <c r="F347">
        <f t="shared" si="331"/>
        <v>5.6586622000000011</v>
      </c>
      <c r="G347">
        <v>1</v>
      </c>
      <c r="H347">
        <f t="shared" ref="H347" si="372">E347/D347</f>
        <v>0</v>
      </c>
      <c r="I347">
        <f t="shared" ref="I347" si="373">F347/G347</f>
        <v>5.6586622000000011</v>
      </c>
      <c r="J347" s="21">
        <f t="shared" si="254"/>
        <v>0</v>
      </c>
    </row>
    <row r="348" spans="1:10">
      <c r="A348" s="41"/>
      <c r="B348" s="57"/>
      <c r="C348" s="11" t="s">
        <v>182</v>
      </c>
      <c r="D348" s="3">
        <v>120.51</v>
      </c>
      <c r="E348" s="3">
        <v>2.16</v>
      </c>
      <c r="F348">
        <f t="shared" si="331"/>
        <v>5.6586622000000011</v>
      </c>
      <c r="G348">
        <v>1</v>
      </c>
      <c r="H348">
        <f t="shared" ref="H348" si="374">E348/D348</f>
        <v>1.7923823749066467E-2</v>
      </c>
      <c r="I348">
        <f t="shared" ref="I348" si="375">F348/G348</f>
        <v>5.6586622000000011</v>
      </c>
      <c r="J348" s="21">
        <f t="shared" si="254"/>
        <v>3.1675019846681188E-3</v>
      </c>
    </row>
    <row r="349" spans="1:10">
      <c r="A349" s="41"/>
      <c r="B349" s="57"/>
      <c r="C349" s="11" t="s">
        <v>183</v>
      </c>
      <c r="D349" s="3">
        <v>120.51</v>
      </c>
      <c r="E349" s="3">
        <v>192.39</v>
      </c>
      <c r="F349">
        <f t="shared" si="331"/>
        <v>5.6586622000000011</v>
      </c>
      <c r="G349">
        <v>1</v>
      </c>
      <c r="H349">
        <f t="shared" ref="H349" si="376">E349/D349</f>
        <v>1.5964650236494895</v>
      </c>
      <c r="I349">
        <f t="shared" ref="I349" si="377">F349/G349</f>
        <v>5.6586622000000011</v>
      </c>
      <c r="J349" s="21">
        <f t="shared" si="254"/>
        <v>0.2821276420510645</v>
      </c>
    </row>
    <row r="350" spans="1:10">
      <c r="A350" s="41"/>
      <c r="B350" s="57"/>
      <c r="C350" s="11" t="s">
        <v>184</v>
      </c>
      <c r="D350" s="3">
        <v>120.51</v>
      </c>
      <c r="E350" s="3">
        <v>0</v>
      </c>
      <c r="F350">
        <f t="shared" si="331"/>
        <v>5.6586622000000011</v>
      </c>
      <c r="G350">
        <v>1</v>
      </c>
      <c r="H350">
        <f t="shared" ref="H350" si="378">E350/D350</f>
        <v>0</v>
      </c>
      <c r="I350">
        <f t="shared" ref="I350" si="379">F350/G350</f>
        <v>5.6586622000000011</v>
      </c>
      <c r="J350" s="21">
        <f t="shared" si="254"/>
        <v>0</v>
      </c>
    </row>
    <row r="351" spans="1:10">
      <c r="A351" s="41"/>
      <c r="B351" s="57"/>
      <c r="C351" s="11" t="s">
        <v>185</v>
      </c>
      <c r="D351" s="3">
        <v>120.51</v>
      </c>
      <c r="E351" s="3">
        <v>283.24</v>
      </c>
      <c r="F351">
        <f t="shared" si="331"/>
        <v>5.6586622000000011</v>
      </c>
      <c r="G351">
        <v>1</v>
      </c>
      <c r="H351">
        <f t="shared" ref="H351" si="380">E351/D351</f>
        <v>2.3503443697618454</v>
      </c>
      <c r="I351">
        <f t="shared" ref="I351" si="381">F351/G351</f>
        <v>5.6586622000000011</v>
      </c>
      <c r="J351" s="21">
        <f t="shared" si="254"/>
        <v>0.41535336210064722</v>
      </c>
    </row>
    <row r="352" spans="1:10">
      <c r="A352" s="41"/>
      <c r="B352" s="57"/>
      <c r="C352" s="11" t="s">
        <v>186</v>
      </c>
      <c r="D352" s="3">
        <v>120.51</v>
      </c>
      <c r="E352" s="3">
        <v>274.02</v>
      </c>
      <c r="F352">
        <f t="shared" si="331"/>
        <v>5.6586622000000011</v>
      </c>
      <c r="G352">
        <v>1</v>
      </c>
      <c r="H352">
        <f t="shared" ref="H352" si="382">E352/D352</f>
        <v>2.2738361961662932</v>
      </c>
      <c r="I352">
        <f t="shared" ref="I352" si="383">F352/G352</f>
        <v>5.6586622000000011</v>
      </c>
      <c r="J352" s="21">
        <f t="shared" si="254"/>
        <v>0.40183282122164721</v>
      </c>
    </row>
    <row r="353" spans="1:10">
      <c r="A353" s="41"/>
      <c r="B353" s="57"/>
      <c r="C353" s="11" t="s">
        <v>187</v>
      </c>
      <c r="D353" s="3">
        <v>120.51</v>
      </c>
      <c r="E353" s="3">
        <v>0</v>
      </c>
      <c r="F353">
        <f t="shared" si="331"/>
        <v>5.6586622000000011</v>
      </c>
      <c r="G353">
        <v>1</v>
      </c>
      <c r="H353">
        <f t="shared" ref="H353" si="384">E353/D353</f>
        <v>0</v>
      </c>
      <c r="I353">
        <f t="shared" ref="I353" si="385">F353/G353</f>
        <v>5.6586622000000011</v>
      </c>
      <c r="J353" s="21">
        <f t="shared" si="254"/>
        <v>0</v>
      </c>
    </row>
    <row r="354" spans="1:10">
      <c r="A354" s="41"/>
      <c r="B354" s="57"/>
      <c r="C354" s="11" t="s">
        <v>188</v>
      </c>
      <c r="D354" s="3">
        <v>120.51</v>
      </c>
      <c r="E354" s="3">
        <v>0</v>
      </c>
      <c r="F354">
        <f t="shared" si="331"/>
        <v>5.6586622000000011</v>
      </c>
      <c r="G354">
        <v>1</v>
      </c>
      <c r="H354">
        <f t="shared" ref="H354" si="386">E354/D354</f>
        <v>0</v>
      </c>
      <c r="I354">
        <f t="shared" ref="I354" si="387">F354/G354</f>
        <v>5.6586622000000011</v>
      </c>
      <c r="J354" s="21">
        <f t="shared" ref="J354:J417" si="388">(H354/I354)</f>
        <v>0</v>
      </c>
    </row>
    <row r="355" spans="1:10">
      <c r="A355" s="41"/>
      <c r="B355" s="57"/>
      <c r="C355" s="11" t="s">
        <v>189</v>
      </c>
      <c r="D355" s="3">
        <v>120.51</v>
      </c>
      <c r="E355" s="3">
        <v>0.59</v>
      </c>
      <c r="F355">
        <f t="shared" si="331"/>
        <v>5.6586622000000011</v>
      </c>
      <c r="G355">
        <v>1</v>
      </c>
      <c r="H355">
        <f t="shared" ref="H355" si="389">E355/D355</f>
        <v>4.8958592647913033E-3</v>
      </c>
      <c r="I355">
        <f t="shared" ref="I355" si="390">F355/G355</f>
        <v>5.6586622000000011</v>
      </c>
      <c r="J355" s="21">
        <f t="shared" si="388"/>
        <v>8.6519730136768054E-4</v>
      </c>
    </row>
    <row r="356" spans="1:10">
      <c r="A356" s="42"/>
      <c r="B356" s="58"/>
      <c r="C356" s="31" t="s">
        <v>190</v>
      </c>
      <c r="D356" s="23">
        <v>120.51</v>
      </c>
      <c r="E356" s="23">
        <v>0</v>
      </c>
      <c r="F356" s="25">
        <f t="shared" si="331"/>
        <v>5.6586622000000011</v>
      </c>
      <c r="G356" s="25">
        <v>1</v>
      </c>
      <c r="H356" s="25">
        <f t="shared" ref="H356" si="391">E356/D356</f>
        <v>0</v>
      </c>
      <c r="I356" s="25">
        <f t="shared" ref="I356" si="392">F356/G356</f>
        <v>5.6586622000000011</v>
      </c>
      <c r="J356" s="26">
        <f t="shared" si="388"/>
        <v>0</v>
      </c>
    </row>
    <row r="357" spans="1:10">
      <c r="A357" s="41" t="s">
        <v>481</v>
      </c>
      <c r="B357" s="53">
        <f>3063.44/(D357*F357*30)</f>
        <v>0.15919552135239778</v>
      </c>
      <c r="C357" s="11" t="s">
        <v>191</v>
      </c>
      <c r="D357" s="3">
        <v>120.51</v>
      </c>
      <c r="E357" s="3">
        <v>0.11</v>
      </c>
      <c r="F357">
        <f>19.1465*0.278</f>
        <v>5.3227270000000004</v>
      </c>
      <c r="G357">
        <v>1</v>
      </c>
      <c r="H357">
        <f t="shared" ref="H357" si="393">E357/D357</f>
        <v>9.1278732055431082E-4</v>
      </c>
      <c r="I357">
        <f t="shared" ref="I357" si="394">F357/G357</f>
        <v>5.3227270000000004</v>
      </c>
      <c r="J357" s="21">
        <f t="shared" si="388"/>
        <v>1.7148865995838424E-4</v>
      </c>
    </row>
    <row r="358" spans="1:10">
      <c r="A358" s="41"/>
      <c r="B358" s="53"/>
      <c r="C358" s="11" t="s">
        <v>192</v>
      </c>
      <c r="D358" s="3">
        <v>120.51</v>
      </c>
      <c r="E358" s="3">
        <v>7.56</v>
      </c>
      <c r="F358">
        <f t="shared" ref="F358:F362" si="395">19.1465*0.278</f>
        <v>5.3227270000000004</v>
      </c>
      <c r="G358">
        <v>1</v>
      </c>
      <c r="H358">
        <f t="shared" ref="H358" si="396">E358/D358</f>
        <v>6.2733383121732628E-2</v>
      </c>
      <c r="I358">
        <f t="shared" ref="I358" si="397">F358/G358</f>
        <v>5.3227270000000004</v>
      </c>
      <c r="J358" s="21">
        <f t="shared" si="388"/>
        <v>1.1785947902594407E-2</v>
      </c>
    </row>
    <row r="359" spans="1:10">
      <c r="A359" s="41"/>
      <c r="B359" s="53"/>
      <c r="C359" s="11" t="s">
        <v>193</v>
      </c>
      <c r="D359" s="3">
        <v>120.51</v>
      </c>
      <c r="E359" s="3">
        <v>0</v>
      </c>
      <c r="F359">
        <f t="shared" si="395"/>
        <v>5.3227270000000004</v>
      </c>
      <c r="G359">
        <v>1</v>
      </c>
      <c r="H359">
        <f t="shared" ref="H359" si="398">E359/D359</f>
        <v>0</v>
      </c>
      <c r="I359">
        <f t="shared" ref="I359" si="399">F359/G359</f>
        <v>5.3227270000000004</v>
      </c>
      <c r="J359" s="21">
        <f t="shared" si="388"/>
        <v>0</v>
      </c>
    </row>
    <row r="360" spans="1:10">
      <c r="A360" s="41"/>
      <c r="B360" s="53"/>
      <c r="C360" s="11" t="s">
        <v>194</v>
      </c>
      <c r="D360" s="3">
        <v>120.51</v>
      </c>
      <c r="E360" s="3">
        <v>0</v>
      </c>
      <c r="F360">
        <f t="shared" si="395"/>
        <v>5.3227270000000004</v>
      </c>
      <c r="G360">
        <v>1</v>
      </c>
      <c r="H360">
        <f t="shared" ref="H360" si="400">E360/D360</f>
        <v>0</v>
      </c>
      <c r="I360">
        <f t="shared" ref="I360" si="401">F360/G360</f>
        <v>5.3227270000000004</v>
      </c>
      <c r="J360" s="21">
        <f t="shared" si="388"/>
        <v>0</v>
      </c>
    </row>
    <row r="361" spans="1:10">
      <c r="A361" s="41"/>
      <c r="B361" s="53"/>
      <c r="C361" s="11" t="s">
        <v>195</v>
      </c>
      <c r="D361" s="3">
        <v>120.51</v>
      </c>
      <c r="E361" s="3">
        <v>1.95</v>
      </c>
      <c r="F361">
        <f t="shared" si="395"/>
        <v>5.3227270000000004</v>
      </c>
      <c r="G361">
        <v>1</v>
      </c>
      <c r="H361">
        <f t="shared" ref="H361" si="402">E361/D361</f>
        <v>1.6181229773462782E-2</v>
      </c>
      <c r="I361">
        <f t="shared" ref="I361" si="403">F361/G361</f>
        <v>5.3227270000000004</v>
      </c>
      <c r="J361" s="21">
        <f t="shared" si="388"/>
        <v>3.0400262447168114E-3</v>
      </c>
    </row>
    <row r="362" spans="1:10">
      <c r="A362" s="41"/>
      <c r="B362" s="53"/>
      <c r="C362" s="11" t="s">
        <v>196</v>
      </c>
      <c r="D362" s="3">
        <v>120.51</v>
      </c>
      <c r="E362" s="3">
        <v>7.0000000000000007E-2</v>
      </c>
      <c r="F362">
        <f t="shared" si="395"/>
        <v>5.3227270000000004</v>
      </c>
      <c r="G362">
        <v>1</v>
      </c>
      <c r="H362">
        <f t="shared" ref="H362" si="404">E362/D362</f>
        <v>5.8086465853456146E-4</v>
      </c>
      <c r="I362">
        <f t="shared" ref="I362" si="405">F362/G362</f>
        <v>5.3227270000000004</v>
      </c>
      <c r="J362" s="21">
        <f t="shared" si="388"/>
        <v>1.0912914724624453E-4</v>
      </c>
    </row>
    <row r="363" spans="1:10">
      <c r="A363" s="41"/>
      <c r="B363" s="53"/>
      <c r="C363" s="11" t="s">
        <v>197</v>
      </c>
      <c r="D363" s="3">
        <v>120.51</v>
      </c>
      <c r="E363" s="3">
        <v>5.54</v>
      </c>
      <c r="F363">
        <f t="shared" ref="F363:F370" si="406">19.1465*0.278</f>
        <v>5.3227270000000004</v>
      </c>
      <c r="G363">
        <v>1</v>
      </c>
      <c r="H363">
        <f t="shared" ref="H363" si="407">E363/D363</f>
        <v>4.5971288689735289E-2</v>
      </c>
      <c r="I363">
        <f t="shared" ref="I363" si="408">F363/G363</f>
        <v>5.3227270000000004</v>
      </c>
      <c r="J363" s="21">
        <f t="shared" si="388"/>
        <v>8.6367925106313522E-3</v>
      </c>
    </row>
    <row r="364" spans="1:10">
      <c r="A364" s="41"/>
      <c r="B364" s="53"/>
      <c r="C364" s="11" t="s">
        <v>198</v>
      </c>
      <c r="D364" s="3">
        <v>120.51</v>
      </c>
      <c r="E364" s="3">
        <v>0</v>
      </c>
      <c r="F364">
        <f t="shared" si="406"/>
        <v>5.3227270000000004</v>
      </c>
      <c r="G364">
        <v>1</v>
      </c>
      <c r="H364">
        <f t="shared" ref="H364" si="409">E364/D364</f>
        <v>0</v>
      </c>
      <c r="I364">
        <f t="shared" ref="I364" si="410">F364/G364</f>
        <v>5.3227270000000004</v>
      </c>
      <c r="J364" s="21">
        <f t="shared" si="388"/>
        <v>0</v>
      </c>
    </row>
    <row r="365" spans="1:10">
      <c r="A365" s="41"/>
      <c r="B365" s="53"/>
      <c r="C365" s="11" t="s">
        <v>199</v>
      </c>
      <c r="D365" s="3">
        <v>120.51</v>
      </c>
      <c r="E365" s="3">
        <v>4.66</v>
      </c>
      <c r="F365">
        <f t="shared" si="406"/>
        <v>5.3227270000000004</v>
      </c>
      <c r="G365">
        <v>1</v>
      </c>
      <c r="H365">
        <f t="shared" ref="H365" si="411">E365/D365</f>
        <v>3.8668990125300805E-2</v>
      </c>
      <c r="I365">
        <f t="shared" ref="I365" si="412">F365/G365</f>
        <v>5.3227270000000004</v>
      </c>
      <c r="J365" s="21">
        <f t="shared" si="388"/>
        <v>7.2648832309642787E-3</v>
      </c>
    </row>
    <row r="366" spans="1:10">
      <c r="A366" s="41"/>
      <c r="B366" s="53"/>
      <c r="C366" s="11" t="s">
        <v>200</v>
      </c>
      <c r="D366" s="3">
        <v>120.51</v>
      </c>
      <c r="E366" s="3">
        <v>0</v>
      </c>
      <c r="F366">
        <f t="shared" si="406"/>
        <v>5.3227270000000004</v>
      </c>
      <c r="G366">
        <v>1</v>
      </c>
      <c r="H366">
        <f t="shared" ref="H366" si="413">E366/D366</f>
        <v>0</v>
      </c>
      <c r="I366">
        <f t="shared" ref="I366" si="414">F366/G366</f>
        <v>5.3227270000000004</v>
      </c>
      <c r="J366" s="21">
        <f t="shared" si="388"/>
        <v>0</v>
      </c>
    </row>
    <row r="367" spans="1:10">
      <c r="A367" s="41"/>
      <c r="B367" s="53"/>
      <c r="C367" s="11" t="s">
        <v>201</v>
      </c>
      <c r="D367" s="3">
        <v>120.51</v>
      </c>
      <c r="E367" s="3">
        <v>1.85</v>
      </c>
      <c r="F367">
        <f t="shared" si="406"/>
        <v>5.3227270000000004</v>
      </c>
      <c r="G367">
        <v>1</v>
      </c>
      <c r="H367">
        <f t="shared" ref="H367" si="415">E367/D367</f>
        <v>1.535142311841341E-2</v>
      </c>
      <c r="I367">
        <f t="shared" ref="I367" si="416">F367/G367</f>
        <v>5.3227270000000004</v>
      </c>
      <c r="J367" s="21">
        <f t="shared" si="388"/>
        <v>2.8841274629364628E-3</v>
      </c>
    </row>
    <row r="368" spans="1:10">
      <c r="A368" s="41"/>
      <c r="B368" s="53"/>
      <c r="C368" s="11" t="s">
        <v>202</v>
      </c>
      <c r="D368" s="3">
        <v>120.51</v>
      </c>
      <c r="E368" s="3">
        <v>216.1</v>
      </c>
      <c r="F368">
        <f t="shared" si="406"/>
        <v>5.3227270000000004</v>
      </c>
      <c r="G368">
        <v>1</v>
      </c>
      <c r="H368">
        <f t="shared" ref="H368" si="417">E368/D368</f>
        <v>1.7932121815616959</v>
      </c>
      <c r="I368">
        <f t="shared" ref="I368" si="418">F368/G368</f>
        <v>5.3227270000000004</v>
      </c>
      <c r="J368" s="21">
        <f t="shared" si="388"/>
        <v>0.33689726742733483</v>
      </c>
    </row>
    <row r="369" spans="1:10">
      <c r="A369" s="41"/>
      <c r="B369" s="53"/>
      <c r="C369" s="11" t="s">
        <v>203</v>
      </c>
      <c r="D369" s="3">
        <v>120.51</v>
      </c>
      <c r="E369" s="3">
        <v>199.66</v>
      </c>
      <c r="F369">
        <f t="shared" si="406"/>
        <v>5.3227270000000004</v>
      </c>
      <c r="G369">
        <v>1</v>
      </c>
      <c r="H369">
        <f t="shared" ref="H369" si="419">E369/D369</f>
        <v>1.656791967471579</v>
      </c>
      <c r="I369">
        <f t="shared" ref="I369" si="420">F369/G369</f>
        <v>5.3227270000000004</v>
      </c>
      <c r="J369" s="21">
        <f t="shared" si="388"/>
        <v>0.31126750770264544</v>
      </c>
    </row>
    <row r="370" spans="1:10">
      <c r="A370" s="41"/>
      <c r="B370" s="53"/>
      <c r="C370" s="11" t="s">
        <v>204</v>
      </c>
      <c r="D370" s="3">
        <v>120.51</v>
      </c>
      <c r="E370" s="3">
        <v>0</v>
      </c>
      <c r="F370">
        <f t="shared" si="406"/>
        <v>5.3227270000000004</v>
      </c>
      <c r="G370">
        <v>1</v>
      </c>
      <c r="H370">
        <f t="shared" ref="H370" si="421">E370/D370</f>
        <v>0</v>
      </c>
      <c r="I370">
        <f t="shared" ref="I370" si="422">F370/G370</f>
        <v>5.3227270000000004</v>
      </c>
      <c r="J370" s="21">
        <f t="shared" si="388"/>
        <v>0</v>
      </c>
    </row>
    <row r="371" spans="1:10">
      <c r="A371" s="41"/>
      <c r="B371" s="53"/>
      <c r="C371" s="11" t="s">
        <v>205</v>
      </c>
      <c r="D371" s="3">
        <v>120.51</v>
      </c>
      <c r="E371" s="3">
        <v>0</v>
      </c>
      <c r="F371">
        <f t="shared" ref="F371:F378" si="423">19.1465*0.278</f>
        <v>5.3227270000000004</v>
      </c>
      <c r="G371">
        <v>1</v>
      </c>
      <c r="H371">
        <f t="shared" ref="H371" si="424">E371/D371</f>
        <v>0</v>
      </c>
      <c r="I371">
        <f t="shared" ref="I371" si="425">F371/G371</f>
        <v>5.3227270000000004</v>
      </c>
      <c r="J371" s="21">
        <f t="shared" si="388"/>
        <v>0</v>
      </c>
    </row>
    <row r="372" spans="1:10">
      <c r="A372" s="41"/>
      <c r="B372" s="53"/>
      <c r="C372" s="11" t="s">
        <v>206</v>
      </c>
      <c r="D372" s="3">
        <v>120.51</v>
      </c>
      <c r="E372" s="3">
        <v>394.78</v>
      </c>
      <c r="F372">
        <f t="shared" si="423"/>
        <v>5.3227270000000004</v>
      </c>
      <c r="G372">
        <v>1</v>
      </c>
      <c r="H372">
        <f t="shared" ref="H372" si="426">E372/D372</f>
        <v>3.2759107128039164</v>
      </c>
      <c r="I372">
        <f t="shared" ref="I372" si="427">F372/G372</f>
        <v>5.3227270000000004</v>
      </c>
      <c r="J372" s="21">
        <f t="shared" si="388"/>
        <v>0.61545721071246307</v>
      </c>
    </row>
    <row r="373" spans="1:10">
      <c r="A373" s="41"/>
      <c r="B373" s="53"/>
      <c r="C373" s="11" t="s">
        <v>207</v>
      </c>
      <c r="D373" s="3">
        <v>120.51</v>
      </c>
      <c r="E373" s="3">
        <v>437.42</v>
      </c>
      <c r="F373">
        <f t="shared" si="423"/>
        <v>5.3227270000000004</v>
      </c>
      <c r="G373">
        <v>1</v>
      </c>
      <c r="H373">
        <f t="shared" ref="H373" si="428">E373/D373</f>
        <v>3.6297402705169697</v>
      </c>
      <c r="I373">
        <f t="shared" ref="I373" si="429">F373/G373</f>
        <v>5.3227270000000004</v>
      </c>
      <c r="J373" s="21">
        <f t="shared" si="388"/>
        <v>0.68193245126360402</v>
      </c>
    </row>
    <row r="374" spans="1:10">
      <c r="A374" s="41"/>
      <c r="B374" s="53"/>
      <c r="C374" s="11" t="s">
        <v>208</v>
      </c>
      <c r="D374" s="3">
        <v>120.51</v>
      </c>
      <c r="E374" s="3">
        <v>249.77</v>
      </c>
      <c r="F374">
        <f t="shared" si="423"/>
        <v>5.3227270000000004</v>
      </c>
      <c r="G374">
        <v>1</v>
      </c>
      <c r="H374">
        <f t="shared" ref="H374" si="430">E374/D374</f>
        <v>2.0726080823168203</v>
      </c>
      <c r="I374">
        <f t="shared" ref="I374" si="431">F374/G374</f>
        <v>5.3227270000000004</v>
      </c>
      <c r="J374" s="21">
        <f t="shared" si="388"/>
        <v>0.38938838725277852</v>
      </c>
    </row>
    <row r="375" spans="1:10">
      <c r="A375" s="41"/>
      <c r="B375" s="53"/>
      <c r="C375" s="11" t="s">
        <v>209</v>
      </c>
      <c r="D375" s="3">
        <v>120.51</v>
      </c>
      <c r="E375" s="3">
        <v>0.02</v>
      </c>
      <c r="F375">
        <f t="shared" si="423"/>
        <v>5.3227270000000004</v>
      </c>
      <c r="G375">
        <v>1</v>
      </c>
      <c r="H375">
        <f t="shared" ref="H375" si="432">E375/D375</f>
        <v>1.6596133100987471E-4</v>
      </c>
      <c r="I375">
        <f t="shared" ref="I375" si="433">F375/G375</f>
        <v>5.3227270000000004</v>
      </c>
      <c r="J375" s="21">
        <f t="shared" si="388"/>
        <v>3.1179756356069865E-5</v>
      </c>
    </row>
    <row r="376" spans="1:10">
      <c r="A376" s="41"/>
      <c r="B376" s="53"/>
      <c r="C376" s="11" t="s">
        <v>210</v>
      </c>
      <c r="D376" s="3">
        <v>120.51</v>
      </c>
      <c r="E376" s="3">
        <v>299.33999999999997</v>
      </c>
      <c r="F376">
        <f t="shared" si="423"/>
        <v>5.3227270000000004</v>
      </c>
      <c r="G376">
        <v>1</v>
      </c>
      <c r="H376">
        <f t="shared" ref="H376" si="434">E376/D376</f>
        <v>2.4839432412247944</v>
      </c>
      <c r="I376">
        <f t="shared" ref="I376" si="435">F376/G376</f>
        <v>5.3227270000000004</v>
      </c>
      <c r="J376" s="21">
        <f t="shared" si="388"/>
        <v>0.46666741338129764</v>
      </c>
    </row>
    <row r="377" spans="1:10">
      <c r="A377" s="41"/>
      <c r="B377" s="53"/>
      <c r="C377" s="11" t="s">
        <v>211</v>
      </c>
      <c r="D377" s="3">
        <v>120.51</v>
      </c>
      <c r="E377" s="3">
        <v>190.32</v>
      </c>
      <c r="F377">
        <f t="shared" si="423"/>
        <v>5.3227270000000004</v>
      </c>
      <c r="G377">
        <v>1</v>
      </c>
      <c r="H377">
        <f t="shared" ref="H377" si="436">E377/D377</f>
        <v>1.5792880258899675</v>
      </c>
      <c r="I377">
        <f t="shared" ref="I377" si="437">F377/G377</f>
        <v>5.3227270000000004</v>
      </c>
      <c r="J377" s="21">
        <f t="shared" si="388"/>
        <v>0.29670656148436081</v>
      </c>
    </row>
    <row r="378" spans="1:10">
      <c r="A378" s="41"/>
      <c r="B378" s="53"/>
      <c r="C378" s="11" t="s">
        <v>212</v>
      </c>
      <c r="D378" s="3">
        <v>120.51</v>
      </c>
      <c r="E378" s="3">
        <v>0</v>
      </c>
      <c r="F378">
        <f t="shared" si="423"/>
        <v>5.3227270000000004</v>
      </c>
      <c r="G378">
        <v>1</v>
      </c>
      <c r="H378">
        <f t="shared" ref="H378" si="438">E378/D378</f>
        <v>0</v>
      </c>
      <c r="I378">
        <f t="shared" ref="I378" si="439">F378/G378</f>
        <v>5.3227270000000004</v>
      </c>
      <c r="J378" s="21">
        <f t="shared" si="388"/>
        <v>0</v>
      </c>
    </row>
    <row r="379" spans="1:10">
      <c r="A379" s="41"/>
      <c r="B379" s="53"/>
      <c r="C379" s="11" t="s">
        <v>213</v>
      </c>
      <c r="D379" s="3">
        <v>120.51</v>
      </c>
      <c r="E379" s="3">
        <v>0.02</v>
      </c>
      <c r="F379">
        <f t="shared" ref="F379:F386" si="440">19.1465*0.278</f>
        <v>5.3227270000000004</v>
      </c>
      <c r="G379">
        <v>1</v>
      </c>
      <c r="H379">
        <f t="shared" ref="H379" si="441">E379/D379</f>
        <v>1.6596133100987471E-4</v>
      </c>
      <c r="I379">
        <f t="shared" ref="I379" si="442">F379/G379</f>
        <v>5.3227270000000004</v>
      </c>
      <c r="J379" s="21">
        <f t="shared" si="388"/>
        <v>3.1179756356069865E-5</v>
      </c>
    </row>
    <row r="380" spans="1:10">
      <c r="A380" s="41"/>
      <c r="B380" s="53"/>
      <c r="C380" s="11" t="s">
        <v>214</v>
      </c>
      <c r="D380" s="3">
        <v>120.51</v>
      </c>
      <c r="E380" s="3">
        <v>23.49</v>
      </c>
      <c r="F380">
        <f t="shared" si="440"/>
        <v>5.3227270000000004</v>
      </c>
      <c r="G380">
        <v>1</v>
      </c>
      <c r="H380">
        <f t="shared" ref="H380" si="443">E380/D380</f>
        <v>0.19492158327109782</v>
      </c>
      <c r="I380">
        <f t="shared" ref="I380" si="444">F380/G380</f>
        <v>5.3227270000000004</v>
      </c>
      <c r="J380" s="21">
        <f t="shared" si="388"/>
        <v>3.6620623840204057E-2</v>
      </c>
    </row>
    <row r="381" spans="1:10">
      <c r="A381" s="41"/>
      <c r="B381" s="53"/>
      <c r="C381" s="11" t="s">
        <v>215</v>
      </c>
      <c r="D381" s="3">
        <v>120.51</v>
      </c>
      <c r="E381" s="3">
        <v>1.57</v>
      </c>
      <c r="F381">
        <f t="shared" si="440"/>
        <v>5.3227270000000004</v>
      </c>
      <c r="G381">
        <v>1</v>
      </c>
      <c r="H381">
        <f t="shared" ref="H381" si="445">E381/D381</f>
        <v>1.3027964484275165E-2</v>
      </c>
      <c r="I381">
        <f t="shared" ref="I381" si="446">F381/G381</f>
        <v>5.3227270000000004</v>
      </c>
      <c r="J381" s="21">
        <f t="shared" si="388"/>
        <v>2.4476108739514848E-3</v>
      </c>
    </row>
    <row r="382" spans="1:10">
      <c r="A382" s="41"/>
      <c r="B382" s="53"/>
      <c r="C382" s="11" t="s">
        <v>216</v>
      </c>
      <c r="D382" s="3">
        <v>120.51</v>
      </c>
      <c r="E382" s="3">
        <v>301.82</v>
      </c>
      <c r="F382">
        <f t="shared" si="440"/>
        <v>5.3227270000000004</v>
      </c>
      <c r="G382">
        <v>1</v>
      </c>
      <c r="H382">
        <f t="shared" ref="H382" si="447">E382/D382</f>
        <v>2.5045224462700189</v>
      </c>
      <c r="I382">
        <f t="shared" ref="I382" si="448">F382/G382</f>
        <v>5.3227270000000004</v>
      </c>
      <c r="J382" s="21">
        <f t="shared" si="388"/>
        <v>0.47053370316945031</v>
      </c>
    </row>
    <row r="383" spans="1:10">
      <c r="A383" s="41"/>
      <c r="B383" s="53"/>
      <c r="C383" s="11" t="s">
        <v>217</v>
      </c>
      <c r="D383" s="3">
        <v>120.51</v>
      </c>
      <c r="E383" s="3">
        <v>0.69</v>
      </c>
      <c r="F383">
        <f t="shared" si="440"/>
        <v>5.3227270000000004</v>
      </c>
      <c r="G383">
        <v>1</v>
      </c>
      <c r="H383">
        <f t="shared" ref="H383" si="449">E383/D383</f>
        <v>5.7256659198406763E-3</v>
      </c>
      <c r="I383">
        <f t="shared" ref="I383" si="450">F383/G383</f>
        <v>5.3227270000000004</v>
      </c>
      <c r="J383" s="21">
        <f t="shared" si="388"/>
        <v>1.0757015942844102E-3</v>
      </c>
    </row>
    <row r="384" spans="1:10">
      <c r="A384" s="41"/>
      <c r="B384" s="53"/>
      <c r="C384" s="11" t="s">
        <v>218</v>
      </c>
      <c r="D384" s="3">
        <v>120.51</v>
      </c>
      <c r="E384" s="3">
        <v>350.05</v>
      </c>
      <c r="F384">
        <f t="shared" si="440"/>
        <v>5.3227270000000004</v>
      </c>
      <c r="G384">
        <v>1</v>
      </c>
      <c r="H384">
        <f t="shared" ref="H384" si="451">E384/D384</f>
        <v>2.904738196000332</v>
      </c>
      <c r="I384">
        <f t="shared" ref="I384" si="452">F384/G384</f>
        <v>5.3227270000000004</v>
      </c>
      <c r="J384" s="21">
        <f t="shared" si="388"/>
        <v>0.54572368562211282</v>
      </c>
    </row>
    <row r="385" spans="1:11">
      <c r="A385" s="41"/>
      <c r="B385" s="53"/>
      <c r="C385" s="11" t="s">
        <v>219</v>
      </c>
      <c r="D385" s="3">
        <v>120.51</v>
      </c>
      <c r="E385" s="3">
        <v>314.56</v>
      </c>
      <c r="F385">
        <f t="shared" si="440"/>
        <v>5.3227270000000004</v>
      </c>
      <c r="G385">
        <v>1</v>
      </c>
      <c r="H385">
        <f t="shared" ref="H385:H417" si="453">E385/D385</f>
        <v>2.6102398141233092</v>
      </c>
      <c r="I385">
        <f t="shared" ref="I385:I417" si="454">F385/G385</f>
        <v>5.3227270000000004</v>
      </c>
      <c r="J385" s="21">
        <f t="shared" si="388"/>
        <v>0.4903952079682668</v>
      </c>
    </row>
    <row r="386" spans="1:11">
      <c r="A386" s="42"/>
      <c r="B386" s="54"/>
      <c r="C386" s="31" t="s">
        <v>220</v>
      </c>
      <c r="D386" s="23">
        <v>120.51</v>
      </c>
      <c r="E386" s="23">
        <v>372.89</v>
      </c>
      <c r="F386" s="25">
        <f t="shared" si="440"/>
        <v>5.3227270000000004</v>
      </c>
      <c r="G386" s="25">
        <v>1</v>
      </c>
      <c r="H386" s="25">
        <f t="shared" si="453"/>
        <v>3.0942660360136087</v>
      </c>
      <c r="I386" s="25">
        <f t="shared" si="454"/>
        <v>5.3227270000000004</v>
      </c>
      <c r="J386" s="26">
        <f t="shared" si="388"/>
        <v>0.58133096738074463</v>
      </c>
      <c r="K386" s="25"/>
    </row>
    <row r="387" spans="1:11">
      <c r="A387" s="40" t="s">
        <v>482</v>
      </c>
      <c r="B387" s="52">
        <f>(5037.02/(D206*F387*31))</f>
        <v>0.26511713525601477</v>
      </c>
      <c r="C387" s="27" t="s">
        <v>221</v>
      </c>
      <c r="D387" s="28">
        <v>120.51</v>
      </c>
      <c r="E387" s="28">
        <v>172.44</v>
      </c>
      <c r="F387" s="29">
        <f>18.2939*0.278</f>
        <v>5.0857042000000003</v>
      </c>
      <c r="G387" s="29">
        <v>1</v>
      </c>
      <c r="H387" s="29">
        <f t="shared" si="453"/>
        <v>1.4309185959671396</v>
      </c>
      <c r="I387" s="29">
        <f t="shared" si="454"/>
        <v>5.0857042000000003</v>
      </c>
      <c r="J387" s="30">
        <f t="shared" si="388"/>
        <v>0.28136095606329986</v>
      </c>
      <c r="K387" s="29"/>
    </row>
    <row r="388" spans="1:11">
      <c r="A388" s="41"/>
      <c r="B388" s="53"/>
      <c r="C388" s="11" t="s">
        <v>222</v>
      </c>
      <c r="D388" s="3">
        <v>120.51</v>
      </c>
      <c r="E388" s="3">
        <v>282.37</v>
      </c>
      <c r="F388">
        <f t="shared" ref="F388:F417" si="455">18.2939*0.278</f>
        <v>5.0857042000000003</v>
      </c>
      <c r="G388">
        <v>1</v>
      </c>
      <c r="H388">
        <f t="shared" si="453"/>
        <v>2.3431250518629159</v>
      </c>
      <c r="I388">
        <f t="shared" si="454"/>
        <v>5.0857042000000003</v>
      </c>
      <c r="J388" s="21">
        <f t="shared" si="388"/>
        <v>0.46072774973088598</v>
      </c>
    </row>
    <row r="389" spans="1:11">
      <c r="A389" s="41"/>
      <c r="B389" s="53"/>
      <c r="C389" s="11" t="s">
        <v>223</v>
      </c>
      <c r="D389" s="3">
        <v>120.51</v>
      </c>
      <c r="E389" s="3">
        <v>177</v>
      </c>
      <c r="F389">
        <f t="shared" si="455"/>
        <v>5.0857042000000003</v>
      </c>
      <c r="G389">
        <v>1</v>
      </c>
      <c r="H389">
        <f t="shared" si="453"/>
        <v>1.4687577794373909</v>
      </c>
      <c r="I389">
        <f t="shared" si="454"/>
        <v>5.0857042000000003</v>
      </c>
      <c r="J389" s="21">
        <f t="shared" si="388"/>
        <v>0.28880125970310871</v>
      </c>
    </row>
    <row r="390" spans="1:11">
      <c r="A390" s="41"/>
      <c r="B390" s="53"/>
      <c r="C390" s="11" t="s">
        <v>224</v>
      </c>
      <c r="D390" s="3">
        <v>120.51</v>
      </c>
      <c r="E390" s="3">
        <v>8.82</v>
      </c>
      <c r="F390">
        <f t="shared" si="455"/>
        <v>5.0857042000000003</v>
      </c>
      <c r="G390">
        <v>1</v>
      </c>
      <c r="H390">
        <f t="shared" si="453"/>
        <v>7.3188946975354746E-2</v>
      </c>
      <c r="I390">
        <f t="shared" si="454"/>
        <v>5.0857042000000003</v>
      </c>
      <c r="J390" s="21">
        <f t="shared" si="388"/>
        <v>1.4391113619104064E-2</v>
      </c>
    </row>
    <row r="391" spans="1:11">
      <c r="A391" s="41"/>
      <c r="B391" s="53"/>
      <c r="C391" s="11" t="s">
        <v>225</v>
      </c>
      <c r="D391" s="3">
        <v>120.51</v>
      </c>
      <c r="E391" s="3">
        <v>4.18</v>
      </c>
      <c r="F391">
        <f t="shared" si="455"/>
        <v>5.0857042000000003</v>
      </c>
      <c r="G391">
        <v>1</v>
      </c>
      <c r="H391">
        <f t="shared" si="453"/>
        <v>3.4685918181063806E-2</v>
      </c>
      <c r="I391">
        <f t="shared" si="454"/>
        <v>5.0857042000000003</v>
      </c>
      <c r="J391" s="21">
        <f t="shared" si="388"/>
        <v>6.8202783364914935E-3</v>
      </c>
    </row>
    <row r="392" spans="1:11">
      <c r="A392" s="41"/>
      <c r="B392" s="53"/>
      <c r="C392" s="11" t="s">
        <v>226</v>
      </c>
      <c r="D392" s="3">
        <v>120.51</v>
      </c>
      <c r="E392" s="3">
        <v>295.83</v>
      </c>
      <c r="F392">
        <f t="shared" si="455"/>
        <v>5.0857042000000003</v>
      </c>
      <c r="G392">
        <v>1</v>
      </c>
      <c r="H392">
        <f t="shared" si="453"/>
        <v>2.4548170276325614</v>
      </c>
      <c r="I392">
        <f t="shared" si="454"/>
        <v>5.0857042000000003</v>
      </c>
      <c r="J392" s="21">
        <f t="shared" si="388"/>
        <v>0.48268969863260258</v>
      </c>
    </row>
    <row r="393" spans="1:11">
      <c r="A393" s="41"/>
      <c r="B393" s="53"/>
      <c r="C393" s="11" t="s">
        <v>227</v>
      </c>
      <c r="D393" s="3">
        <v>120.51</v>
      </c>
      <c r="E393" s="3">
        <v>537.72</v>
      </c>
      <c r="F393">
        <f t="shared" si="455"/>
        <v>5.0857042000000003</v>
      </c>
      <c r="G393">
        <v>1</v>
      </c>
      <c r="H393">
        <f t="shared" si="453"/>
        <v>4.4620363455314909</v>
      </c>
      <c r="I393">
        <f t="shared" si="454"/>
        <v>5.0857042000000003</v>
      </c>
      <c r="J393" s="21">
        <f t="shared" si="388"/>
        <v>0.87736843710483414</v>
      </c>
    </row>
    <row r="394" spans="1:11">
      <c r="A394" s="41"/>
      <c r="B394" s="53"/>
      <c r="C394" s="11" t="s">
        <v>228</v>
      </c>
      <c r="D394" s="3">
        <v>120.51</v>
      </c>
      <c r="E394" s="3">
        <v>236.21</v>
      </c>
      <c r="F394">
        <f t="shared" si="455"/>
        <v>5.0857042000000003</v>
      </c>
      <c r="G394">
        <v>1</v>
      </c>
      <c r="H394">
        <f t="shared" si="453"/>
        <v>1.9600862998921251</v>
      </c>
      <c r="I394">
        <f t="shared" si="454"/>
        <v>5.0857042000000003</v>
      </c>
      <c r="J394" s="21">
        <f t="shared" si="388"/>
        <v>0.38541099183317129</v>
      </c>
    </row>
    <row r="395" spans="1:11">
      <c r="A395" s="41"/>
      <c r="B395" s="53"/>
      <c r="C395" s="11" t="s">
        <v>229</v>
      </c>
      <c r="D395" s="3">
        <v>120.51</v>
      </c>
      <c r="E395" s="3">
        <v>379.11</v>
      </c>
      <c r="F395">
        <f t="shared" si="455"/>
        <v>5.0857042000000003</v>
      </c>
      <c r="G395">
        <v>1</v>
      </c>
      <c r="H395">
        <f t="shared" si="453"/>
        <v>3.14588000995768</v>
      </c>
      <c r="I395">
        <f t="shared" si="454"/>
        <v>5.0857042000000003</v>
      </c>
      <c r="J395" s="21">
        <f t="shared" si="388"/>
        <v>0.61857313879121789</v>
      </c>
    </row>
    <row r="396" spans="1:11">
      <c r="A396" s="41"/>
      <c r="B396" s="53"/>
      <c r="C396" s="11" t="s">
        <v>230</v>
      </c>
      <c r="D396" s="3">
        <v>120.51</v>
      </c>
      <c r="E396" s="3">
        <v>5.8</v>
      </c>
      <c r="F396">
        <f t="shared" si="455"/>
        <v>5.0857042000000003</v>
      </c>
      <c r="G396">
        <v>1</v>
      </c>
      <c r="H396">
        <f t="shared" si="453"/>
        <v>4.812878599286366E-2</v>
      </c>
      <c r="I396">
        <f t="shared" si="454"/>
        <v>5.0857042000000003</v>
      </c>
      <c r="J396" s="21">
        <f t="shared" si="388"/>
        <v>9.463544103265711E-3</v>
      </c>
    </row>
    <row r="397" spans="1:11">
      <c r="A397" s="41"/>
      <c r="B397" s="53"/>
      <c r="C397" s="11" t="s">
        <v>231</v>
      </c>
      <c r="D397" s="3">
        <v>120.51</v>
      </c>
      <c r="E397" s="3">
        <v>0</v>
      </c>
      <c r="F397">
        <f t="shared" si="455"/>
        <v>5.0857042000000003</v>
      </c>
      <c r="G397">
        <v>1</v>
      </c>
      <c r="H397">
        <f t="shared" si="453"/>
        <v>0</v>
      </c>
      <c r="I397">
        <f t="shared" si="454"/>
        <v>5.0857042000000003</v>
      </c>
      <c r="J397" s="21">
        <f t="shared" si="388"/>
        <v>0</v>
      </c>
    </row>
    <row r="398" spans="1:11">
      <c r="A398" s="41"/>
      <c r="B398" s="53"/>
      <c r="C398" s="11" t="s">
        <v>232</v>
      </c>
      <c r="D398" s="3">
        <v>120.51</v>
      </c>
      <c r="E398" s="3">
        <v>278.25</v>
      </c>
      <c r="F398">
        <f t="shared" si="455"/>
        <v>5.0857042000000003</v>
      </c>
      <c r="G398">
        <v>1</v>
      </c>
      <c r="H398">
        <f t="shared" si="453"/>
        <v>2.3089370176748818</v>
      </c>
      <c r="I398">
        <f t="shared" si="454"/>
        <v>5.0857042000000003</v>
      </c>
      <c r="J398" s="21">
        <f t="shared" si="388"/>
        <v>0.45400537012649728</v>
      </c>
    </row>
    <row r="399" spans="1:11">
      <c r="A399" s="41"/>
      <c r="B399" s="53"/>
      <c r="C399" s="11" t="s">
        <v>233</v>
      </c>
      <c r="D399" s="3">
        <v>120.51</v>
      </c>
      <c r="E399" s="3">
        <v>466.27</v>
      </c>
      <c r="F399">
        <f t="shared" si="455"/>
        <v>5.0857042000000003</v>
      </c>
      <c r="G399">
        <v>1</v>
      </c>
      <c r="H399">
        <f t="shared" si="453"/>
        <v>3.8691394904987133</v>
      </c>
      <c r="I399">
        <f t="shared" si="454"/>
        <v>5.0857042000000003</v>
      </c>
      <c r="J399" s="21">
        <f t="shared" si="388"/>
        <v>0.76078736362581079</v>
      </c>
    </row>
    <row r="400" spans="1:11">
      <c r="A400" s="41"/>
      <c r="B400" s="53"/>
      <c r="C400" s="11" t="s">
        <v>234</v>
      </c>
      <c r="D400" s="3">
        <v>120.51</v>
      </c>
      <c r="E400" s="3">
        <v>410</v>
      </c>
      <c r="F400">
        <f t="shared" si="455"/>
        <v>5.0857042000000003</v>
      </c>
      <c r="G400">
        <v>1</v>
      </c>
      <c r="H400">
        <f t="shared" si="453"/>
        <v>3.4022072857024312</v>
      </c>
      <c r="I400">
        <f t="shared" si="454"/>
        <v>5.0857042000000003</v>
      </c>
      <c r="J400" s="21">
        <f t="shared" si="388"/>
        <v>0.66897466936878303</v>
      </c>
    </row>
    <row r="401" spans="1:10">
      <c r="A401" s="41"/>
      <c r="B401" s="53"/>
      <c r="C401" s="11" t="s">
        <v>235</v>
      </c>
      <c r="D401" s="3">
        <v>120.51</v>
      </c>
      <c r="E401" s="3">
        <v>702.2</v>
      </c>
      <c r="F401">
        <f t="shared" si="455"/>
        <v>5.0857042000000003</v>
      </c>
      <c r="G401">
        <v>1</v>
      </c>
      <c r="H401">
        <f t="shared" si="453"/>
        <v>5.8269023317567008</v>
      </c>
      <c r="I401">
        <f t="shared" si="454"/>
        <v>5.0857042000000003</v>
      </c>
      <c r="J401" s="21">
        <f t="shared" si="388"/>
        <v>1.1457414947091693</v>
      </c>
    </row>
    <row r="402" spans="1:10">
      <c r="A402" s="41"/>
      <c r="B402" s="53"/>
      <c r="C402" s="11" t="s">
        <v>236</v>
      </c>
      <c r="D402" s="3">
        <v>120.51</v>
      </c>
      <c r="E402" s="3">
        <v>0</v>
      </c>
      <c r="F402">
        <f t="shared" si="455"/>
        <v>5.0857042000000003</v>
      </c>
      <c r="G402">
        <v>1</v>
      </c>
      <c r="H402">
        <f t="shared" si="453"/>
        <v>0</v>
      </c>
      <c r="I402">
        <f t="shared" si="454"/>
        <v>5.0857042000000003</v>
      </c>
      <c r="J402" s="21">
        <f t="shared" si="388"/>
        <v>0</v>
      </c>
    </row>
    <row r="403" spans="1:10">
      <c r="A403" s="41"/>
      <c r="B403" s="53"/>
      <c r="C403" s="11" t="s">
        <v>237</v>
      </c>
      <c r="D403" s="3">
        <v>120.51</v>
      </c>
      <c r="E403" s="3">
        <v>4.3600000000000003</v>
      </c>
      <c r="F403">
        <f t="shared" si="455"/>
        <v>5.0857042000000003</v>
      </c>
      <c r="G403">
        <v>1</v>
      </c>
      <c r="H403">
        <f t="shared" si="453"/>
        <v>3.6179570160152684E-2</v>
      </c>
      <c r="I403">
        <f t="shared" si="454"/>
        <v>5.0857042000000003</v>
      </c>
      <c r="J403" s="21">
        <f t="shared" si="388"/>
        <v>7.1139745327997413E-3</v>
      </c>
    </row>
    <row r="404" spans="1:10">
      <c r="A404" s="41"/>
      <c r="B404" s="53"/>
      <c r="C404" s="11" t="s">
        <v>238</v>
      </c>
      <c r="D404" s="3">
        <v>120.51</v>
      </c>
      <c r="E404" s="3">
        <v>370.84</v>
      </c>
      <c r="F404">
        <f t="shared" si="455"/>
        <v>5.0857042000000003</v>
      </c>
      <c r="G404">
        <v>1</v>
      </c>
      <c r="H404">
        <f t="shared" si="453"/>
        <v>3.0772549995850964</v>
      </c>
      <c r="I404">
        <f t="shared" si="454"/>
        <v>5.0857042000000003</v>
      </c>
      <c r="J404" s="21">
        <f t="shared" si="388"/>
        <v>0.60507943021638899</v>
      </c>
    </row>
    <row r="405" spans="1:10">
      <c r="A405" s="41"/>
      <c r="B405" s="53"/>
      <c r="C405" s="11" t="s">
        <v>239</v>
      </c>
      <c r="D405" s="3">
        <v>120.51</v>
      </c>
      <c r="E405" s="3">
        <v>143.6</v>
      </c>
      <c r="F405">
        <f t="shared" si="455"/>
        <v>5.0857042000000003</v>
      </c>
      <c r="G405">
        <v>1</v>
      </c>
      <c r="H405">
        <f t="shared" si="453"/>
        <v>1.1916023566509002</v>
      </c>
      <c r="I405">
        <f t="shared" si="454"/>
        <v>5.0857042000000003</v>
      </c>
      <c r="J405" s="21">
        <f t="shared" si="388"/>
        <v>0.23430429883257861</v>
      </c>
    </row>
    <row r="406" spans="1:10">
      <c r="A406" s="41"/>
      <c r="B406" s="53"/>
      <c r="C406" s="11" t="s">
        <v>240</v>
      </c>
      <c r="D406" s="3">
        <v>120.51</v>
      </c>
      <c r="E406" s="3">
        <v>0</v>
      </c>
      <c r="F406">
        <f t="shared" si="455"/>
        <v>5.0857042000000003</v>
      </c>
      <c r="G406">
        <v>1</v>
      </c>
      <c r="H406">
        <f t="shared" si="453"/>
        <v>0</v>
      </c>
      <c r="I406">
        <f t="shared" si="454"/>
        <v>5.0857042000000003</v>
      </c>
      <c r="J406" s="21">
        <f t="shared" si="388"/>
        <v>0</v>
      </c>
    </row>
    <row r="407" spans="1:10">
      <c r="A407" s="41"/>
      <c r="B407" s="53"/>
      <c r="C407" s="11" t="s">
        <v>241</v>
      </c>
      <c r="D407" s="3">
        <v>120.51</v>
      </c>
      <c r="E407" s="3">
        <v>2.5499999999999998</v>
      </c>
      <c r="F407">
        <f t="shared" si="455"/>
        <v>5.0857042000000003</v>
      </c>
      <c r="G407">
        <v>1</v>
      </c>
      <c r="H407">
        <f t="shared" si="453"/>
        <v>2.1160069703759023E-2</v>
      </c>
      <c r="I407">
        <f t="shared" si="454"/>
        <v>5.0857042000000003</v>
      </c>
      <c r="J407" s="21">
        <f t="shared" si="388"/>
        <v>4.1606961143668209E-3</v>
      </c>
    </row>
    <row r="408" spans="1:10">
      <c r="A408" s="41"/>
      <c r="B408" s="53"/>
      <c r="C408" s="11" t="s">
        <v>242</v>
      </c>
      <c r="D408" s="3">
        <v>120.51</v>
      </c>
      <c r="E408" s="3">
        <v>77.67</v>
      </c>
      <c r="F408">
        <f t="shared" si="455"/>
        <v>5.0857042000000003</v>
      </c>
      <c r="G408">
        <v>1</v>
      </c>
      <c r="H408">
        <f t="shared" si="453"/>
        <v>0.64451082897684842</v>
      </c>
      <c r="I408">
        <f t="shared" si="454"/>
        <v>5.0857042000000003</v>
      </c>
      <c r="J408" s="21">
        <f t="shared" si="388"/>
        <v>0.12672990870700823</v>
      </c>
    </row>
    <row r="409" spans="1:10">
      <c r="A409" s="41"/>
      <c r="B409" s="53"/>
      <c r="C409" s="11" t="s">
        <v>243</v>
      </c>
      <c r="D409" s="3">
        <v>120.51</v>
      </c>
      <c r="E409" s="3">
        <v>204.14</v>
      </c>
      <c r="F409">
        <f t="shared" si="455"/>
        <v>5.0857042000000003</v>
      </c>
      <c r="G409">
        <v>1</v>
      </c>
      <c r="H409">
        <f t="shared" si="453"/>
        <v>1.6939673056177909</v>
      </c>
      <c r="I409">
        <f t="shared" si="454"/>
        <v>5.0857042000000003</v>
      </c>
      <c r="J409" s="21">
        <f t="shared" si="388"/>
        <v>0.33308411952425204</v>
      </c>
    </row>
    <row r="410" spans="1:10">
      <c r="A410" s="41"/>
      <c r="B410" s="53"/>
      <c r="C410" s="11" t="s">
        <v>244</v>
      </c>
      <c r="D410" s="3">
        <v>120.51</v>
      </c>
      <c r="E410" s="3">
        <v>565.88</v>
      </c>
      <c r="F410">
        <f t="shared" si="455"/>
        <v>5.0857042000000003</v>
      </c>
      <c r="G410">
        <v>1</v>
      </c>
      <c r="H410">
        <f t="shared" si="453"/>
        <v>4.6957098995933944</v>
      </c>
      <c r="I410">
        <f t="shared" si="454"/>
        <v>5.0857042000000003</v>
      </c>
      <c r="J410" s="21">
        <f t="shared" si="388"/>
        <v>0.92331557537172415</v>
      </c>
    </row>
    <row r="411" spans="1:10">
      <c r="A411" s="41"/>
      <c r="B411" s="53"/>
      <c r="C411" s="11" t="s">
        <v>245</v>
      </c>
      <c r="D411" s="3">
        <v>120.51</v>
      </c>
      <c r="E411" s="3">
        <v>1.68</v>
      </c>
      <c r="F411">
        <f t="shared" si="455"/>
        <v>5.0857042000000003</v>
      </c>
      <c r="G411">
        <v>1</v>
      </c>
      <c r="H411">
        <f t="shared" si="453"/>
        <v>1.3940751804829473E-2</v>
      </c>
      <c r="I411">
        <f t="shared" si="454"/>
        <v>5.0857042000000003</v>
      </c>
      <c r="J411" s="21">
        <f t="shared" si="388"/>
        <v>2.7411644988769644E-3</v>
      </c>
    </row>
    <row r="412" spans="1:10">
      <c r="A412" s="41"/>
      <c r="B412" s="53"/>
      <c r="C412" s="11" t="s">
        <v>246</v>
      </c>
      <c r="D412" s="3">
        <v>120.51</v>
      </c>
      <c r="E412" s="3">
        <v>0</v>
      </c>
      <c r="F412">
        <f t="shared" si="455"/>
        <v>5.0857042000000003</v>
      </c>
      <c r="G412">
        <v>1</v>
      </c>
      <c r="H412">
        <f t="shared" si="453"/>
        <v>0</v>
      </c>
      <c r="I412">
        <f t="shared" si="454"/>
        <v>5.0857042000000003</v>
      </c>
      <c r="J412" s="21">
        <f t="shared" si="388"/>
        <v>0</v>
      </c>
    </row>
    <row r="413" spans="1:10">
      <c r="A413" s="41"/>
      <c r="B413" s="53"/>
      <c r="C413" s="11" t="s">
        <v>247</v>
      </c>
      <c r="D413" s="3">
        <v>120.51</v>
      </c>
      <c r="E413" s="3">
        <v>0</v>
      </c>
      <c r="F413">
        <f t="shared" si="455"/>
        <v>5.0857042000000003</v>
      </c>
      <c r="G413">
        <v>1</v>
      </c>
      <c r="H413">
        <f t="shared" si="453"/>
        <v>0</v>
      </c>
      <c r="I413">
        <f t="shared" si="454"/>
        <v>5.0857042000000003</v>
      </c>
      <c r="J413" s="21">
        <f t="shared" si="388"/>
        <v>0</v>
      </c>
    </row>
    <row r="414" spans="1:10">
      <c r="A414" s="41"/>
      <c r="B414" s="53"/>
      <c r="C414" s="11" t="s">
        <v>248</v>
      </c>
      <c r="D414" s="3">
        <v>120.51</v>
      </c>
      <c r="E414" s="3">
        <v>0</v>
      </c>
      <c r="F414">
        <f t="shared" si="455"/>
        <v>5.0857042000000003</v>
      </c>
      <c r="G414">
        <v>1</v>
      </c>
      <c r="H414">
        <f t="shared" si="453"/>
        <v>0</v>
      </c>
      <c r="I414">
        <f t="shared" si="454"/>
        <v>5.0857042000000003</v>
      </c>
      <c r="J414" s="21">
        <f t="shared" si="388"/>
        <v>0</v>
      </c>
    </row>
    <row r="415" spans="1:10">
      <c r="A415" s="41"/>
      <c r="B415" s="53"/>
      <c r="C415" s="11" t="s">
        <v>249</v>
      </c>
      <c r="D415" s="3">
        <v>120.51</v>
      </c>
      <c r="E415" s="3">
        <v>0.09</v>
      </c>
      <c r="F415">
        <f t="shared" si="455"/>
        <v>5.0857042000000003</v>
      </c>
      <c r="G415">
        <v>1</v>
      </c>
      <c r="H415">
        <f t="shared" si="453"/>
        <v>7.4682598954443609E-4</v>
      </c>
      <c r="I415">
        <f t="shared" si="454"/>
        <v>5.0857042000000003</v>
      </c>
      <c r="J415" s="21">
        <f t="shared" si="388"/>
        <v>1.4684809815412308E-4</v>
      </c>
    </row>
    <row r="416" spans="1:10">
      <c r="A416" s="41"/>
      <c r="B416" s="53"/>
      <c r="C416" s="11" t="s">
        <v>250</v>
      </c>
      <c r="D416" s="3">
        <v>120.51</v>
      </c>
      <c r="E416" s="3">
        <v>3.37</v>
      </c>
      <c r="F416">
        <f t="shared" si="455"/>
        <v>5.0857042000000003</v>
      </c>
      <c r="G416">
        <v>1</v>
      </c>
      <c r="H416">
        <f t="shared" si="453"/>
        <v>2.7964484275163886E-2</v>
      </c>
      <c r="I416">
        <f t="shared" si="454"/>
        <v>5.0857042000000003</v>
      </c>
      <c r="J416" s="21">
        <f t="shared" si="388"/>
        <v>5.4986454531043873E-3</v>
      </c>
    </row>
    <row r="417" spans="1:11">
      <c r="A417" s="42"/>
      <c r="B417" s="54"/>
      <c r="C417" s="31" t="s">
        <v>251</v>
      </c>
      <c r="D417" s="23">
        <v>120.51</v>
      </c>
      <c r="E417" s="23">
        <v>229.89</v>
      </c>
      <c r="F417" s="25">
        <f t="shared" si="455"/>
        <v>5.0857042000000003</v>
      </c>
      <c r="G417" s="25">
        <v>1</v>
      </c>
      <c r="H417" s="25">
        <f t="shared" si="453"/>
        <v>1.9076425192930044</v>
      </c>
      <c r="I417" s="25">
        <f t="shared" si="454"/>
        <v>5.0857042000000003</v>
      </c>
      <c r="J417" s="26">
        <f t="shared" si="388"/>
        <v>0.37509899205168173</v>
      </c>
      <c r="K417" s="25"/>
    </row>
    <row r="418" spans="1:11">
      <c r="A418" s="40" t="s">
        <v>483</v>
      </c>
      <c r="B418" s="52">
        <f>5559.2/(D418*F418*31)</f>
        <v>0.30487723180610987</v>
      </c>
      <c r="C418" s="33" t="s">
        <v>36</v>
      </c>
      <c r="D418" s="28">
        <v>120.51</v>
      </c>
      <c r="E418" s="28">
        <v>257.58999999999997</v>
      </c>
      <c r="F418" s="29">
        <f>17.5573*0.278</f>
        <v>4.8809294000000012</v>
      </c>
      <c r="G418" s="29">
        <v>1</v>
      </c>
      <c r="H418" s="29">
        <f>E418/D418</f>
        <v>2.1374989627416809</v>
      </c>
      <c r="I418" s="29">
        <f>F418/G418</f>
        <v>4.8809294000000012</v>
      </c>
      <c r="J418" s="30">
        <f>(H418/I418)</f>
        <v>0.43792867865322543</v>
      </c>
      <c r="K418" s="29"/>
    </row>
    <row r="419" spans="1:11">
      <c r="A419" s="41"/>
      <c r="B419" s="53"/>
      <c r="C419" s="5" t="s">
        <v>37</v>
      </c>
      <c r="D419" s="3">
        <v>120.51</v>
      </c>
      <c r="E419" s="3">
        <v>0</v>
      </c>
      <c r="F419">
        <f t="shared" ref="F419:F449" si="456">17.5573*0.278</f>
        <v>4.8809294000000012</v>
      </c>
      <c r="G419">
        <v>1</v>
      </c>
      <c r="H419">
        <f>E419/D419</f>
        <v>0</v>
      </c>
      <c r="I419">
        <f t="shared" ref="I419:I478" si="457">F419/G419</f>
        <v>4.8809294000000012</v>
      </c>
      <c r="J419" s="21">
        <f t="shared" ref="J419:J450" si="458">(H419/I419)</f>
        <v>0</v>
      </c>
    </row>
    <row r="420" spans="1:11">
      <c r="A420" s="41"/>
      <c r="B420" s="53"/>
      <c r="C420" s="5" t="s">
        <v>38</v>
      </c>
      <c r="D420" s="3">
        <v>120.51</v>
      </c>
      <c r="E420" s="3">
        <v>184.97</v>
      </c>
      <c r="F420">
        <f t="shared" si="456"/>
        <v>4.8809294000000012</v>
      </c>
      <c r="G420">
        <v>1</v>
      </c>
      <c r="H420">
        <f t="shared" ref="H420:H478" si="459">E420/D420</f>
        <v>1.5348933698448262</v>
      </c>
      <c r="I420">
        <f t="shared" si="457"/>
        <v>4.8809294000000012</v>
      </c>
      <c r="J420" s="21">
        <f t="shared" si="458"/>
        <v>0.31446743930465904</v>
      </c>
    </row>
    <row r="421" spans="1:11">
      <c r="A421" s="41"/>
      <c r="B421" s="53"/>
      <c r="C421" s="5" t="s">
        <v>39</v>
      </c>
      <c r="D421" s="3">
        <v>120.51</v>
      </c>
      <c r="E421" s="3">
        <v>529.32000000000005</v>
      </c>
      <c r="F421">
        <f t="shared" si="456"/>
        <v>4.8809294000000012</v>
      </c>
      <c r="G421">
        <v>1</v>
      </c>
      <c r="H421">
        <f t="shared" si="459"/>
        <v>4.3923325865073437</v>
      </c>
      <c r="I421">
        <f t="shared" si="457"/>
        <v>4.8809294000000012</v>
      </c>
      <c r="J421" s="21">
        <f t="shared" si="458"/>
        <v>0.89989676689594045</v>
      </c>
    </row>
    <row r="422" spans="1:11">
      <c r="A422" s="41"/>
      <c r="B422" s="53"/>
      <c r="C422" s="5" t="s">
        <v>27</v>
      </c>
      <c r="D422" s="3">
        <v>120.51</v>
      </c>
      <c r="E422" s="3">
        <v>0</v>
      </c>
      <c r="F422">
        <f t="shared" si="456"/>
        <v>4.8809294000000012</v>
      </c>
      <c r="G422">
        <v>1</v>
      </c>
      <c r="H422">
        <f t="shared" si="459"/>
        <v>0</v>
      </c>
      <c r="I422">
        <f t="shared" si="457"/>
        <v>4.8809294000000012</v>
      </c>
      <c r="J422" s="21">
        <f t="shared" si="458"/>
        <v>0</v>
      </c>
    </row>
    <row r="423" spans="1:11">
      <c r="A423" s="41"/>
      <c r="B423" s="53"/>
      <c r="C423" s="5" t="s">
        <v>28</v>
      </c>
      <c r="D423" s="3">
        <v>120.51</v>
      </c>
      <c r="E423" s="3">
        <v>347.55</v>
      </c>
      <c r="F423">
        <f t="shared" si="456"/>
        <v>4.8809294000000012</v>
      </c>
      <c r="G423">
        <v>1</v>
      </c>
      <c r="H423">
        <f t="shared" si="459"/>
        <v>2.8839930296240976</v>
      </c>
      <c r="I423">
        <f t="shared" si="457"/>
        <v>4.8809294000000012</v>
      </c>
      <c r="J423" s="21">
        <f t="shared" si="458"/>
        <v>0.59086964659314611</v>
      </c>
    </row>
    <row r="424" spans="1:11">
      <c r="A424" s="41"/>
      <c r="B424" s="53"/>
      <c r="C424" s="5" t="s">
        <v>29</v>
      </c>
      <c r="D424" s="3">
        <v>120.51</v>
      </c>
      <c r="E424" s="3">
        <v>344.16</v>
      </c>
      <c r="F424">
        <f t="shared" si="456"/>
        <v>4.8809294000000012</v>
      </c>
      <c r="G424">
        <v>1</v>
      </c>
      <c r="H424">
        <f t="shared" si="459"/>
        <v>2.8558625840179239</v>
      </c>
      <c r="I424">
        <f t="shared" si="457"/>
        <v>4.8809294000000012</v>
      </c>
      <c r="J424" s="21">
        <f t="shared" si="458"/>
        <v>0.5851063086505458</v>
      </c>
    </row>
    <row r="425" spans="1:11">
      <c r="A425" s="41"/>
      <c r="B425" s="53"/>
      <c r="C425" s="5" t="s">
        <v>30</v>
      </c>
      <c r="D425" s="3">
        <v>120.51</v>
      </c>
      <c r="E425" s="3">
        <v>151.82</v>
      </c>
      <c r="F425">
        <f t="shared" si="456"/>
        <v>4.8809294000000012</v>
      </c>
      <c r="G425">
        <v>1</v>
      </c>
      <c r="H425">
        <f t="shared" si="459"/>
        <v>1.2598124636959587</v>
      </c>
      <c r="I425">
        <f t="shared" si="457"/>
        <v>4.8809294000000012</v>
      </c>
      <c r="J425" s="21">
        <f t="shared" si="458"/>
        <v>0.25810913464471713</v>
      </c>
    </row>
    <row r="426" spans="1:11">
      <c r="A426" s="41"/>
      <c r="B426" s="53"/>
      <c r="C426" s="5" t="s">
        <v>31</v>
      </c>
      <c r="D426" s="3">
        <v>120.51</v>
      </c>
      <c r="E426" s="3">
        <v>400.83</v>
      </c>
      <c r="F426">
        <f t="shared" si="456"/>
        <v>4.8809294000000012</v>
      </c>
      <c r="G426">
        <v>1</v>
      </c>
      <c r="H426">
        <f t="shared" si="459"/>
        <v>3.3261140154344035</v>
      </c>
      <c r="I426">
        <f t="shared" si="457"/>
        <v>4.8809294000000012</v>
      </c>
      <c r="J426" s="21">
        <f t="shared" si="458"/>
        <v>0.68145095797419297</v>
      </c>
    </row>
    <row r="427" spans="1:11">
      <c r="A427" s="41"/>
      <c r="B427" s="53"/>
      <c r="C427" s="5" t="s">
        <v>32</v>
      </c>
      <c r="D427" s="3">
        <v>120.51</v>
      </c>
      <c r="E427" s="3">
        <v>0</v>
      </c>
      <c r="F427">
        <f t="shared" si="456"/>
        <v>4.8809294000000012</v>
      </c>
      <c r="G427">
        <v>1</v>
      </c>
      <c r="H427">
        <f t="shared" si="459"/>
        <v>0</v>
      </c>
      <c r="I427">
        <f t="shared" si="457"/>
        <v>4.8809294000000012</v>
      </c>
      <c r="J427" s="21">
        <f t="shared" si="458"/>
        <v>0</v>
      </c>
    </row>
    <row r="428" spans="1:11">
      <c r="A428" s="41"/>
      <c r="B428" s="53"/>
      <c r="C428" s="5" t="s">
        <v>33</v>
      </c>
      <c r="D428" s="3">
        <v>120.51</v>
      </c>
      <c r="E428" s="3">
        <v>778.2</v>
      </c>
      <c r="F428">
        <f t="shared" si="456"/>
        <v>4.8809294000000012</v>
      </c>
      <c r="G428">
        <v>1</v>
      </c>
      <c r="H428">
        <f t="shared" si="459"/>
        <v>6.4575553895942246</v>
      </c>
      <c r="I428">
        <f t="shared" si="457"/>
        <v>4.8809294000000012</v>
      </c>
      <c r="J428" s="21">
        <f t="shared" si="458"/>
        <v>1.3230175772659656</v>
      </c>
    </row>
    <row r="429" spans="1:11">
      <c r="A429" s="41"/>
      <c r="B429" s="53"/>
      <c r="C429" s="5" t="s">
        <v>34</v>
      </c>
      <c r="D429" s="3">
        <v>120.51</v>
      </c>
      <c r="E429" s="3">
        <v>0</v>
      </c>
      <c r="F429">
        <f t="shared" si="456"/>
        <v>4.8809294000000012</v>
      </c>
      <c r="G429">
        <v>1</v>
      </c>
      <c r="H429">
        <f t="shared" si="459"/>
        <v>0</v>
      </c>
      <c r="I429">
        <f t="shared" si="457"/>
        <v>4.8809294000000012</v>
      </c>
      <c r="J429" s="21">
        <f t="shared" si="458"/>
        <v>0</v>
      </c>
    </row>
    <row r="430" spans="1:11">
      <c r="A430" s="41"/>
      <c r="B430" s="53"/>
      <c r="C430" s="5" t="s">
        <v>0</v>
      </c>
      <c r="D430" s="3">
        <v>120.51</v>
      </c>
      <c r="E430" s="3">
        <v>0</v>
      </c>
      <c r="F430">
        <f t="shared" si="456"/>
        <v>4.8809294000000012</v>
      </c>
      <c r="G430">
        <v>1</v>
      </c>
      <c r="H430">
        <f t="shared" si="459"/>
        <v>0</v>
      </c>
      <c r="I430">
        <f t="shared" si="457"/>
        <v>4.8809294000000012</v>
      </c>
      <c r="J430" s="21">
        <f t="shared" si="458"/>
        <v>0</v>
      </c>
    </row>
    <row r="431" spans="1:11">
      <c r="A431" s="41"/>
      <c r="B431" s="53"/>
      <c r="C431" s="5" t="s">
        <v>1</v>
      </c>
      <c r="D431" s="3">
        <v>120.51</v>
      </c>
      <c r="E431" s="3">
        <v>0.22</v>
      </c>
      <c r="F431">
        <f t="shared" si="456"/>
        <v>4.8809294000000012</v>
      </c>
      <c r="G431">
        <v>1</v>
      </c>
      <c r="H431">
        <f t="shared" si="459"/>
        <v>1.8255746411086216E-3</v>
      </c>
      <c r="I431">
        <f t="shared" si="457"/>
        <v>4.8809294000000012</v>
      </c>
      <c r="J431" s="21">
        <f t="shared" si="458"/>
        <v>3.740219313781964E-4</v>
      </c>
    </row>
    <row r="432" spans="1:11">
      <c r="A432" s="41"/>
      <c r="B432" s="53"/>
      <c r="C432" s="5" t="s">
        <v>2</v>
      </c>
      <c r="D432" s="3">
        <v>120.51</v>
      </c>
      <c r="E432" s="3">
        <v>255.02</v>
      </c>
      <c r="F432">
        <f t="shared" si="456"/>
        <v>4.8809294000000012</v>
      </c>
      <c r="G432">
        <v>1</v>
      </c>
      <c r="H432">
        <f t="shared" si="459"/>
        <v>2.1161729317069122</v>
      </c>
      <c r="I432">
        <f t="shared" si="457"/>
        <v>4.8809294000000012</v>
      </c>
      <c r="J432" s="21">
        <f t="shared" si="458"/>
        <v>0.43355942245485291</v>
      </c>
    </row>
    <row r="433" spans="1:25">
      <c r="A433" s="41"/>
      <c r="B433" s="53"/>
      <c r="C433" s="5" t="s">
        <v>3</v>
      </c>
      <c r="D433" s="3">
        <v>120.51</v>
      </c>
      <c r="E433" s="3">
        <v>0.28000000000000003</v>
      </c>
      <c r="F433">
        <f t="shared" si="456"/>
        <v>4.8809294000000012</v>
      </c>
      <c r="G433">
        <v>1</v>
      </c>
      <c r="H433">
        <f t="shared" si="459"/>
        <v>2.3234586341382459E-3</v>
      </c>
      <c r="I433">
        <f t="shared" si="457"/>
        <v>4.8809294000000012</v>
      </c>
      <c r="J433" s="21">
        <f t="shared" si="458"/>
        <v>4.7602791266315904E-4</v>
      </c>
    </row>
    <row r="434" spans="1:25">
      <c r="A434" s="41"/>
      <c r="B434" s="53"/>
      <c r="C434" s="5" t="s">
        <v>4</v>
      </c>
      <c r="D434" s="3">
        <v>120.51</v>
      </c>
      <c r="E434" s="3">
        <v>0</v>
      </c>
      <c r="F434">
        <f t="shared" si="456"/>
        <v>4.8809294000000012</v>
      </c>
      <c r="G434">
        <v>1</v>
      </c>
      <c r="H434">
        <f t="shared" si="459"/>
        <v>0</v>
      </c>
      <c r="I434">
        <f t="shared" si="457"/>
        <v>4.8809294000000012</v>
      </c>
      <c r="J434" s="21">
        <f t="shared" si="458"/>
        <v>0</v>
      </c>
    </row>
    <row r="435" spans="1:25">
      <c r="A435" s="41"/>
      <c r="B435" s="53"/>
      <c r="C435" s="5" t="s">
        <v>5</v>
      </c>
      <c r="D435" s="3">
        <v>120.51</v>
      </c>
      <c r="E435" s="3">
        <v>0</v>
      </c>
      <c r="F435">
        <f t="shared" si="456"/>
        <v>4.8809294000000012</v>
      </c>
      <c r="G435">
        <v>1</v>
      </c>
      <c r="H435">
        <f t="shared" si="459"/>
        <v>0</v>
      </c>
      <c r="I435">
        <f t="shared" si="457"/>
        <v>4.8809294000000012</v>
      </c>
      <c r="J435" s="21">
        <f t="shared" si="458"/>
        <v>0</v>
      </c>
    </row>
    <row r="436" spans="1:25">
      <c r="A436" s="41"/>
      <c r="B436" s="53"/>
      <c r="C436" s="5" t="s">
        <v>6</v>
      </c>
      <c r="D436" s="3">
        <v>120.51</v>
      </c>
      <c r="E436" s="3">
        <v>0.67</v>
      </c>
      <c r="F436">
        <f t="shared" si="456"/>
        <v>4.8809294000000012</v>
      </c>
      <c r="G436">
        <v>1</v>
      </c>
      <c r="H436">
        <f t="shared" si="459"/>
        <v>5.5597045888308022E-3</v>
      </c>
      <c r="I436">
        <f t="shared" si="457"/>
        <v>4.8809294000000012</v>
      </c>
      <c r="J436" s="21">
        <f t="shared" si="458"/>
        <v>1.1390667910154161E-3</v>
      </c>
    </row>
    <row r="437" spans="1:25">
      <c r="A437" s="41"/>
      <c r="B437" s="53"/>
      <c r="C437" s="5" t="s">
        <v>7</v>
      </c>
      <c r="D437" s="3">
        <v>120.51</v>
      </c>
      <c r="E437" s="3">
        <v>0.51</v>
      </c>
      <c r="F437">
        <f t="shared" si="456"/>
        <v>4.8809294000000012</v>
      </c>
      <c r="G437">
        <v>1</v>
      </c>
      <c r="H437">
        <f t="shared" si="459"/>
        <v>4.2320139407518043E-3</v>
      </c>
      <c r="I437">
        <f t="shared" si="457"/>
        <v>4.8809294000000012</v>
      </c>
      <c r="J437" s="21">
        <f t="shared" si="458"/>
        <v>8.6705084092218243E-4</v>
      </c>
    </row>
    <row r="438" spans="1:25">
      <c r="A438" s="41"/>
      <c r="B438" s="53"/>
      <c r="C438" s="5" t="s">
        <v>8</v>
      </c>
      <c r="D438" s="3">
        <v>120.51</v>
      </c>
      <c r="E438" s="3">
        <v>129.22999999999999</v>
      </c>
      <c r="F438">
        <f t="shared" si="456"/>
        <v>4.8809294000000012</v>
      </c>
      <c r="G438">
        <v>1</v>
      </c>
      <c r="H438">
        <f t="shared" si="459"/>
        <v>1.0723591403203052</v>
      </c>
      <c r="I438">
        <f t="shared" si="457"/>
        <v>4.8809294000000012</v>
      </c>
      <c r="J438" s="21">
        <f t="shared" si="458"/>
        <v>0.21970388269092869</v>
      </c>
    </row>
    <row r="439" spans="1:25">
      <c r="A439" s="41"/>
      <c r="B439" s="53"/>
      <c r="C439" s="5" t="s">
        <v>9</v>
      </c>
      <c r="D439" s="3">
        <v>120.51</v>
      </c>
      <c r="E439" s="3">
        <v>196.98</v>
      </c>
      <c r="F439">
        <f t="shared" si="456"/>
        <v>4.8809294000000012</v>
      </c>
      <c r="G439">
        <v>1</v>
      </c>
      <c r="H439">
        <f t="shared" si="459"/>
        <v>1.6345531491162557</v>
      </c>
      <c r="I439">
        <f t="shared" si="457"/>
        <v>4.8809294000000012</v>
      </c>
      <c r="J439" s="21">
        <f t="shared" si="458"/>
        <v>0.33488563655853232</v>
      </c>
    </row>
    <row r="440" spans="1:25">
      <c r="A440" s="41"/>
      <c r="B440" s="53"/>
      <c r="C440" s="5" t="s">
        <v>10</v>
      </c>
      <c r="D440" s="3">
        <v>120.51</v>
      </c>
      <c r="E440" s="3">
        <v>478.32</v>
      </c>
      <c r="F440">
        <f t="shared" si="456"/>
        <v>4.8809294000000012</v>
      </c>
      <c r="G440">
        <v>1</v>
      </c>
      <c r="H440">
        <f t="shared" si="459"/>
        <v>3.9691311924321631</v>
      </c>
      <c r="I440">
        <f t="shared" si="457"/>
        <v>4.8809294000000012</v>
      </c>
      <c r="J440" s="21">
        <f t="shared" si="458"/>
        <v>0.81319168280372223</v>
      </c>
      <c r="W440" s="62" t="s">
        <v>488</v>
      </c>
      <c r="X440" s="62"/>
      <c r="Y440" s="37">
        <f>AVERAGE(J206:J448)</f>
        <v>0.29689505908228503</v>
      </c>
    </row>
    <row r="441" spans="1:25">
      <c r="A441" s="41"/>
      <c r="B441" s="53"/>
      <c r="C441" s="5" t="s">
        <v>11</v>
      </c>
      <c r="D441" s="3">
        <v>120.51</v>
      </c>
      <c r="E441" s="3">
        <v>0</v>
      </c>
      <c r="F441">
        <f t="shared" si="456"/>
        <v>4.8809294000000012</v>
      </c>
      <c r="G441">
        <v>1</v>
      </c>
      <c r="H441">
        <f t="shared" si="459"/>
        <v>0</v>
      </c>
      <c r="I441">
        <f t="shared" si="457"/>
        <v>4.8809294000000012</v>
      </c>
      <c r="J441" s="21">
        <f t="shared" si="458"/>
        <v>0</v>
      </c>
    </row>
    <row r="442" spans="1:25">
      <c r="A442" s="41"/>
      <c r="B442" s="53"/>
      <c r="C442" s="5" t="s">
        <v>12</v>
      </c>
      <c r="D442" s="3">
        <v>120.51</v>
      </c>
      <c r="E442" s="3">
        <v>326.07</v>
      </c>
      <c r="F442">
        <f t="shared" si="456"/>
        <v>4.8809294000000012</v>
      </c>
      <c r="G442">
        <v>1</v>
      </c>
      <c r="H442">
        <f t="shared" si="459"/>
        <v>2.7057505601194918</v>
      </c>
      <c r="I442">
        <f t="shared" si="457"/>
        <v>4.8809294000000012</v>
      </c>
      <c r="J442" s="21">
        <f t="shared" si="458"/>
        <v>0.55435150529312949</v>
      </c>
    </row>
    <row r="443" spans="1:25">
      <c r="A443" s="41"/>
      <c r="B443" s="53"/>
      <c r="C443" s="5" t="s">
        <v>13</v>
      </c>
      <c r="D443" s="3">
        <v>120.51</v>
      </c>
      <c r="E443" s="3">
        <v>307.3</v>
      </c>
      <c r="F443">
        <f t="shared" si="456"/>
        <v>4.8809294000000012</v>
      </c>
      <c r="G443">
        <v>1</v>
      </c>
      <c r="H443">
        <f t="shared" si="459"/>
        <v>2.5499958509667247</v>
      </c>
      <c r="I443">
        <f t="shared" si="457"/>
        <v>4.8809294000000012</v>
      </c>
      <c r="J443" s="21">
        <f t="shared" si="458"/>
        <v>0.52244063414781705</v>
      </c>
    </row>
    <row r="444" spans="1:25">
      <c r="A444" s="41"/>
      <c r="B444" s="53"/>
      <c r="C444" s="5" t="s">
        <v>14</v>
      </c>
      <c r="D444" s="3">
        <v>120.51</v>
      </c>
      <c r="E444" s="3">
        <v>378.51</v>
      </c>
      <c r="F444">
        <f t="shared" si="456"/>
        <v>4.8809294000000012</v>
      </c>
      <c r="G444">
        <v>1</v>
      </c>
      <c r="H444">
        <f t="shared" si="459"/>
        <v>3.1409011700273832</v>
      </c>
      <c r="I444">
        <f t="shared" si="457"/>
        <v>4.8809294000000012</v>
      </c>
      <c r="J444" s="21">
        <f t="shared" si="458"/>
        <v>0.64350473293618682</v>
      </c>
    </row>
    <row r="445" spans="1:25">
      <c r="A445" s="41"/>
      <c r="B445" s="53"/>
      <c r="C445" s="5" t="s">
        <v>15</v>
      </c>
      <c r="D445" s="3">
        <v>120.51</v>
      </c>
      <c r="E445" s="3">
        <v>747.43</v>
      </c>
      <c r="F445">
        <f t="shared" si="456"/>
        <v>4.8809294000000012</v>
      </c>
      <c r="G445">
        <v>1</v>
      </c>
      <c r="H445">
        <f t="shared" si="459"/>
        <v>6.2022238818355317</v>
      </c>
      <c r="I445">
        <f t="shared" si="457"/>
        <v>4.8809294000000012</v>
      </c>
      <c r="J445" s="21">
        <f t="shared" si="458"/>
        <v>1.2707055098636604</v>
      </c>
    </row>
    <row r="446" spans="1:25">
      <c r="A446" s="41"/>
      <c r="B446" s="53"/>
      <c r="C446" s="5" t="s">
        <v>16</v>
      </c>
      <c r="D446" s="3">
        <v>120.51</v>
      </c>
      <c r="E446" s="3">
        <v>0.02</v>
      </c>
      <c r="F446">
        <f t="shared" si="456"/>
        <v>4.8809294000000012</v>
      </c>
      <c r="G446">
        <v>1</v>
      </c>
      <c r="H446">
        <f t="shared" si="459"/>
        <v>1.6596133100987471E-4</v>
      </c>
      <c r="I446">
        <f t="shared" si="457"/>
        <v>4.8809294000000012</v>
      </c>
      <c r="J446" s="21">
        <f t="shared" si="458"/>
        <v>3.400199376165422E-5</v>
      </c>
    </row>
    <row r="447" spans="1:25">
      <c r="A447" s="41"/>
      <c r="B447" s="53"/>
      <c r="C447" s="5" t="s">
        <v>17</v>
      </c>
      <c r="D447" s="3">
        <v>120.51</v>
      </c>
      <c r="E447" s="3">
        <v>0</v>
      </c>
      <c r="F447">
        <f t="shared" si="456"/>
        <v>4.8809294000000012</v>
      </c>
      <c r="G447">
        <v>1</v>
      </c>
      <c r="H447">
        <f t="shared" si="459"/>
        <v>0</v>
      </c>
      <c r="I447">
        <f t="shared" si="457"/>
        <v>4.8809294000000012</v>
      </c>
      <c r="J447" s="21">
        <f t="shared" si="458"/>
        <v>0</v>
      </c>
    </row>
    <row r="448" spans="1:25">
      <c r="A448" s="42"/>
      <c r="B448" s="54"/>
      <c r="C448" s="70" t="s">
        <v>18</v>
      </c>
      <c r="D448" s="23">
        <v>120.51</v>
      </c>
      <c r="E448" s="65">
        <v>0</v>
      </c>
      <c r="F448" s="25">
        <f t="shared" si="456"/>
        <v>4.8809294000000012</v>
      </c>
      <c r="G448" s="25">
        <v>1</v>
      </c>
      <c r="H448" s="25">
        <f t="shared" si="459"/>
        <v>0</v>
      </c>
      <c r="I448" s="25">
        <f t="shared" si="457"/>
        <v>4.8809294000000012</v>
      </c>
      <c r="J448" s="26">
        <f t="shared" si="458"/>
        <v>0</v>
      </c>
      <c r="K448" s="25"/>
    </row>
    <row r="449" spans="3:10">
      <c r="C449" s="63" t="s">
        <v>489</v>
      </c>
      <c r="D449" s="3">
        <v>120.51</v>
      </c>
      <c r="E449" s="63">
        <v>0</v>
      </c>
      <c r="F449" s="66">
        <f t="shared" ref="F449:F478" si="460">17.5928*0.278</f>
        <v>4.8907984000000004</v>
      </c>
      <c r="G449" s="71">
        <v>1</v>
      </c>
      <c r="H449">
        <f t="shared" si="459"/>
        <v>0</v>
      </c>
      <c r="I449" s="71">
        <f t="shared" si="457"/>
        <v>4.8907984000000004</v>
      </c>
      <c r="J449" s="21">
        <f>(H449/I449)</f>
        <v>0</v>
      </c>
    </row>
    <row r="450" spans="3:10">
      <c r="C450" s="63" t="s">
        <v>490</v>
      </c>
      <c r="D450" s="3">
        <v>120.51</v>
      </c>
      <c r="E450" s="63">
        <v>0</v>
      </c>
      <c r="F450" s="66">
        <f t="shared" si="460"/>
        <v>4.8907984000000004</v>
      </c>
      <c r="G450" s="71">
        <v>1</v>
      </c>
      <c r="H450">
        <f t="shared" si="459"/>
        <v>0</v>
      </c>
      <c r="I450" s="71">
        <f t="shared" si="457"/>
        <v>4.8907984000000004</v>
      </c>
      <c r="J450" s="21">
        <f>(H450/I450)</f>
        <v>0</v>
      </c>
    </row>
    <row r="451" spans="3:10">
      <c r="C451" s="63" t="s">
        <v>491</v>
      </c>
      <c r="D451" s="3">
        <v>120.51</v>
      </c>
      <c r="E451" s="63">
        <v>193.11</v>
      </c>
      <c r="F451" s="66">
        <f t="shared" si="460"/>
        <v>4.8907984000000004</v>
      </c>
      <c r="G451" s="71">
        <v>1</v>
      </c>
      <c r="H451">
        <f>E451/D451</f>
        <v>1.6024396315658451</v>
      </c>
      <c r="I451" s="71">
        <f t="shared" si="457"/>
        <v>4.8907984000000004</v>
      </c>
      <c r="J451" s="21">
        <f t="shared" ref="J451:J478" si="461">(H451/I451)</f>
        <v>0.32764377112044629</v>
      </c>
    </row>
    <row r="452" spans="3:10">
      <c r="C452" s="63" t="s">
        <v>492</v>
      </c>
      <c r="D452" s="3">
        <v>120.51</v>
      </c>
      <c r="E452" s="63">
        <v>459.64</v>
      </c>
      <c r="F452" s="66">
        <f t="shared" si="460"/>
        <v>4.8907984000000004</v>
      </c>
      <c r="G452" s="71">
        <v>1</v>
      </c>
      <c r="H452">
        <f t="shared" si="459"/>
        <v>3.8141233092689402</v>
      </c>
      <c r="I452" s="71">
        <f t="shared" si="457"/>
        <v>4.8907984000000004</v>
      </c>
      <c r="J452" s="21">
        <f t="shared" si="461"/>
        <v>0.77985698802652337</v>
      </c>
    </row>
    <row r="453" spans="3:10">
      <c r="C453" s="63" t="s">
        <v>493</v>
      </c>
      <c r="D453" s="3">
        <v>120.51</v>
      </c>
      <c r="E453" s="63">
        <v>310.29000000000002</v>
      </c>
      <c r="F453" s="66">
        <f t="shared" si="460"/>
        <v>4.8907984000000004</v>
      </c>
      <c r="G453" s="71">
        <v>1</v>
      </c>
      <c r="H453">
        <f t="shared" si="459"/>
        <v>2.5748070699527013</v>
      </c>
      <c r="I453" s="71">
        <f t="shared" si="457"/>
        <v>4.8907984000000004</v>
      </c>
      <c r="J453" s="21">
        <f t="shared" si="461"/>
        <v>0.52645945699841179</v>
      </c>
    </row>
    <row r="454" spans="3:10">
      <c r="C454" s="63" t="s">
        <v>512</v>
      </c>
      <c r="D454" s="3">
        <v>120.51</v>
      </c>
      <c r="E454" s="63">
        <v>319.14999999999998</v>
      </c>
      <c r="F454" s="66">
        <f t="shared" si="460"/>
        <v>4.8907984000000004</v>
      </c>
      <c r="G454" s="71">
        <v>1</v>
      </c>
      <c r="H454">
        <f t="shared" si="459"/>
        <v>2.6483279395900752</v>
      </c>
      <c r="I454" s="71">
        <f t="shared" si="457"/>
        <v>4.8907984000000004</v>
      </c>
      <c r="J454" s="21">
        <f t="shared" si="461"/>
        <v>0.5414919452803606</v>
      </c>
    </row>
    <row r="455" spans="3:10">
      <c r="C455" s="63" t="s">
        <v>513</v>
      </c>
      <c r="D455" s="3">
        <v>120.51</v>
      </c>
      <c r="E455" s="63">
        <v>0</v>
      </c>
      <c r="F455" s="66">
        <f t="shared" si="460"/>
        <v>4.8907984000000004</v>
      </c>
      <c r="G455" s="71">
        <v>1</v>
      </c>
      <c r="H455">
        <f t="shared" si="459"/>
        <v>0</v>
      </c>
      <c r="I455" s="71">
        <f t="shared" si="457"/>
        <v>4.8907984000000004</v>
      </c>
      <c r="J455" s="21">
        <f t="shared" si="461"/>
        <v>0</v>
      </c>
    </row>
    <row r="456" spans="3:10">
      <c r="C456" s="63" t="s">
        <v>514</v>
      </c>
      <c r="D456" s="3">
        <v>120.51</v>
      </c>
      <c r="E456" s="63">
        <v>303.45</v>
      </c>
      <c r="F456" s="66">
        <f t="shared" si="460"/>
        <v>4.8907984000000004</v>
      </c>
      <c r="G456" s="71">
        <v>1</v>
      </c>
      <c r="H456">
        <f t="shared" si="459"/>
        <v>2.5180482947473237</v>
      </c>
      <c r="I456" s="71">
        <f t="shared" si="457"/>
        <v>4.8907984000000004</v>
      </c>
      <c r="J456" s="21">
        <f t="shared" si="461"/>
        <v>0.51485424031121862</v>
      </c>
    </row>
    <row r="457" spans="3:10">
      <c r="C457" s="63" t="s">
        <v>515</v>
      </c>
      <c r="D457" s="3">
        <v>120.51</v>
      </c>
      <c r="E457" s="63">
        <v>388.58</v>
      </c>
      <c r="F457" s="66">
        <f t="shared" si="460"/>
        <v>4.8907984000000004</v>
      </c>
      <c r="G457" s="71">
        <v>1</v>
      </c>
      <c r="H457">
        <f t="shared" si="459"/>
        <v>3.2244627001908555</v>
      </c>
      <c r="I457" s="71">
        <f t="shared" si="457"/>
        <v>4.8907984000000004</v>
      </c>
      <c r="J457" s="21">
        <f t="shared" si="461"/>
        <v>0.6592916813317955</v>
      </c>
    </row>
    <row r="458" spans="3:10">
      <c r="C458" s="63" t="s">
        <v>516</v>
      </c>
      <c r="D458" s="3">
        <v>120.51</v>
      </c>
      <c r="E458" s="63">
        <v>320.38</v>
      </c>
      <c r="F458" s="66">
        <f t="shared" si="460"/>
        <v>4.8907984000000004</v>
      </c>
      <c r="G458" s="71">
        <v>1</v>
      </c>
      <c r="H458">
        <f t="shared" si="459"/>
        <v>2.6585345614471825</v>
      </c>
      <c r="I458" s="71">
        <f t="shared" si="457"/>
        <v>4.8907984000000004</v>
      </c>
      <c r="J458" s="21">
        <f t="shared" si="461"/>
        <v>0.54357884828112768</v>
      </c>
    </row>
    <row r="459" spans="3:10">
      <c r="C459" s="63" t="s">
        <v>517</v>
      </c>
      <c r="D459" s="3">
        <v>120.51</v>
      </c>
      <c r="E459" s="63">
        <v>322.20999999999998</v>
      </c>
      <c r="F459" s="66">
        <f t="shared" si="460"/>
        <v>4.8907984000000004</v>
      </c>
      <c r="G459" s="71">
        <v>1</v>
      </c>
      <c r="H459">
        <f t="shared" si="459"/>
        <v>2.6737200232345861</v>
      </c>
      <c r="I459" s="71">
        <f t="shared" si="457"/>
        <v>4.8907984000000004</v>
      </c>
      <c r="J459" s="21">
        <f t="shared" si="461"/>
        <v>0.54668375274568382</v>
      </c>
    </row>
    <row r="460" spans="3:10">
      <c r="C460" s="63" t="s">
        <v>518</v>
      </c>
      <c r="D460" s="3">
        <v>120.51</v>
      </c>
      <c r="E460" s="63">
        <v>537.22</v>
      </c>
      <c r="F460" s="66">
        <f t="shared" si="460"/>
        <v>4.8907984000000004</v>
      </c>
      <c r="G460" s="71">
        <v>1</v>
      </c>
      <c r="H460">
        <f t="shared" si="459"/>
        <v>4.4578873122562443</v>
      </c>
      <c r="I460" s="71">
        <f t="shared" si="457"/>
        <v>4.8907984000000004</v>
      </c>
      <c r="J460" s="21">
        <f t="shared" si="461"/>
        <v>0.91148457729442378</v>
      </c>
    </row>
    <row r="461" spans="3:10">
      <c r="C461" s="63" t="s">
        <v>494</v>
      </c>
      <c r="D461" s="3">
        <v>120.51</v>
      </c>
      <c r="E461" s="63">
        <v>401.22</v>
      </c>
      <c r="F461" s="66">
        <f t="shared" si="460"/>
        <v>4.8907984000000004</v>
      </c>
      <c r="G461" s="71">
        <v>1</v>
      </c>
      <c r="H461">
        <f t="shared" si="459"/>
        <v>3.3293502613890964</v>
      </c>
      <c r="I461" s="71">
        <f t="shared" si="457"/>
        <v>4.8907984000000004</v>
      </c>
      <c r="J461" s="21">
        <f t="shared" si="461"/>
        <v>0.68073757883561425</v>
      </c>
    </row>
    <row r="462" spans="3:10">
      <c r="C462" s="63" t="s">
        <v>495</v>
      </c>
      <c r="D462" s="3">
        <v>120.51</v>
      </c>
      <c r="E462" s="63">
        <v>257.14</v>
      </c>
      <c r="F462" s="66">
        <f t="shared" si="460"/>
        <v>4.8907984000000004</v>
      </c>
      <c r="G462" s="71">
        <v>1</v>
      </c>
      <c r="H462">
        <f t="shared" si="459"/>
        <v>2.1337648327939589</v>
      </c>
      <c r="I462" s="71">
        <f t="shared" si="457"/>
        <v>4.8907984000000004</v>
      </c>
      <c r="J462" s="21">
        <f t="shared" si="461"/>
        <v>0.43628149399778138</v>
      </c>
    </row>
    <row r="463" spans="3:10">
      <c r="C463" s="63" t="s">
        <v>496</v>
      </c>
      <c r="D463" s="3">
        <v>120.51</v>
      </c>
      <c r="E463" s="63">
        <v>347.4</v>
      </c>
      <c r="F463" s="66">
        <f t="shared" si="460"/>
        <v>4.8907984000000004</v>
      </c>
      <c r="G463" s="71">
        <v>1</v>
      </c>
      <c r="H463">
        <f t="shared" si="459"/>
        <v>2.8827483196415233</v>
      </c>
      <c r="I463" s="71">
        <f t="shared" si="457"/>
        <v>4.8907984000000004</v>
      </c>
      <c r="J463" s="21">
        <f t="shared" si="461"/>
        <v>0.58942284753375296</v>
      </c>
    </row>
    <row r="464" spans="3:10">
      <c r="C464" s="63" t="s">
        <v>497</v>
      </c>
      <c r="D464" s="3">
        <v>120.51</v>
      </c>
      <c r="E464" s="63">
        <v>333.6</v>
      </c>
      <c r="F464" s="66">
        <f t="shared" si="460"/>
        <v>4.8907984000000004</v>
      </c>
      <c r="G464" s="71">
        <v>1</v>
      </c>
      <c r="H464">
        <f t="shared" si="459"/>
        <v>2.7682350012447099</v>
      </c>
      <c r="I464" s="71">
        <f t="shared" si="457"/>
        <v>4.8907984000000004</v>
      </c>
      <c r="J464" s="21">
        <f t="shared" si="461"/>
        <v>0.56600881386660906</v>
      </c>
    </row>
    <row r="465" spans="3:10">
      <c r="C465" s="63" t="s">
        <v>498</v>
      </c>
      <c r="D465" s="3">
        <v>120.51</v>
      </c>
      <c r="E465" s="63">
        <v>436.95</v>
      </c>
      <c r="F465" s="66">
        <f t="shared" si="460"/>
        <v>4.8907984000000004</v>
      </c>
      <c r="G465" s="71">
        <v>1</v>
      </c>
      <c r="H465">
        <f t="shared" si="459"/>
        <v>3.6258401792382373</v>
      </c>
      <c r="I465" s="71">
        <f t="shared" si="457"/>
        <v>4.8907984000000004</v>
      </c>
      <c r="J465" s="21">
        <f t="shared" si="461"/>
        <v>0.74135956600424113</v>
      </c>
    </row>
    <row r="466" spans="3:10">
      <c r="C466" s="63" t="s">
        <v>499</v>
      </c>
      <c r="D466" s="3">
        <v>120.51</v>
      </c>
      <c r="E466" s="63">
        <v>397.7</v>
      </c>
      <c r="F466" s="66">
        <f t="shared" si="460"/>
        <v>4.8907984000000004</v>
      </c>
      <c r="G466" s="71">
        <v>1</v>
      </c>
      <c r="H466">
        <f t="shared" si="459"/>
        <v>3.3001410671313582</v>
      </c>
      <c r="I466" s="71">
        <f t="shared" si="457"/>
        <v>4.8907984000000004</v>
      </c>
      <c r="J466" s="21">
        <f t="shared" si="461"/>
        <v>0.6747653035813862</v>
      </c>
    </row>
    <row r="467" spans="3:10">
      <c r="C467" s="63" t="s">
        <v>500</v>
      </c>
      <c r="D467" s="3">
        <v>120.51</v>
      </c>
      <c r="E467" s="63">
        <v>352.58</v>
      </c>
      <c r="F467" s="66">
        <f t="shared" si="460"/>
        <v>4.8907984000000004</v>
      </c>
      <c r="G467" s="71">
        <v>1</v>
      </c>
      <c r="H467">
        <f t="shared" si="459"/>
        <v>2.925732304373081</v>
      </c>
      <c r="I467" s="71">
        <f t="shared" si="457"/>
        <v>4.8907984000000004</v>
      </c>
      <c r="J467" s="21">
        <f t="shared" si="461"/>
        <v>0.59821159350446351</v>
      </c>
    </row>
    <row r="468" spans="3:10">
      <c r="C468" s="63" t="s">
        <v>501</v>
      </c>
      <c r="D468" s="3">
        <v>120.51</v>
      </c>
      <c r="E468" s="63">
        <v>143.99</v>
      </c>
      <c r="F468" s="66">
        <f t="shared" si="460"/>
        <v>4.8907984000000004</v>
      </c>
      <c r="G468" s="71">
        <v>1</v>
      </c>
      <c r="H468">
        <f t="shared" si="459"/>
        <v>1.1948386026055928</v>
      </c>
      <c r="I468" s="71">
        <f t="shared" si="457"/>
        <v>4.8907984000000004</v>
      </c>
      <c r="J468" s="21">
        <f t="shared" si="461"/>
        <v>0.24430338461826451</v>
      </c>
    </row>
    <row r="469" spans="3:10">
      <c r="C469" s="63" t="s">
        <v>502</v>
      </c>
      <c r="D469" s="3">
        <v>120.51</v>
      </c>
      <c r="E469" s="63">
        <v>0.64</v>
      </c>
      <c r="F469" s="66">
        <f t="shared" si="460"/>
        <v>4.8907984000000004</v>
      </c>
      <c r="G469" s="71">
        <v>1</v>
      </c>
      <c r="H469">
        <f t="shared" si="459"/>
        <v>5.3107625923159906E-3</v>
      </c>
      <c r="I469" s="71">
        <f t="shared" si="457"/>
        <v>4.8907984000000004</v>
      </c>
      <c r="J469" s="21">
        <f t="shared" si="461"/>
        <v>1.0858682280414564E-3</v>
      </c>
    </row>
    <row r="470" spans="3:10">
      <c r="C470" s="63" t="s">
        <v>503</v>
      </c>
      <c r="D470" s="3">
        <v>120.51</v>
      </c>
      <c r="E470" s="63">
        <v>320.68</v>
      </c>
      <c r="F470" s="66">
        <f t="shared" si="460"/>
        <v>4.8907984000000004</v>
      </c>
      <c r="G470" s="71">
        <v>1</v>
      </c>
      <c r="H470">
        <f t="shared" si="459"/>
        <v>2.6610239814123307</v>
      </c>
      <c r="I470" s="71">
        <f t="shared" si="457"/>
        <v>4.8907984000000004</v>
      </c>
      <c r="J470" s="21">
        <f t="shared" si="461"/>
        <v>0.54408784901302221</v>
      </c>
    </row>
    <row r="471" spans="3:10">
      <c r="C471" s="63" t="s">
        <v>504</v>
      </c>
      <c r="D471" s="3">
        <v>120.51</v>
      </c>
      <c r="E471" s="63">
        <v>361.49</v>
      </c>
      <c r="F471" s="66">
        <f t="shared" si="460"/>
        <v>4.8907984000000004</v>
      </c>
      <c r="G471" s="71">
        <v>1</v>
      </c>
      <c r="H471">
        <f t="shared" si="459"/>
        <v>2.9996680773379802</v>
      </c>
      <c r="I471" s="71">
        <f t="shared" si="457"/>
        <v>4.8907984000000004</v>
      </c>
      <c r="J471" s="21">
        <f t="shared" si="461"/>
        <v>0.61332891524172817</v>
      </c>
    </row>
    <row r="472" spans="3:10">
      <c r="C472" s="63" t="s">
        <v>505</v>
      </c>
      <c r="D472" s="3">
        <v>120.51</v>
      </c>
      <c r="E472" s="63">
        <v>336.63</v>
      </c>
      <c r="F472" s="66">
        <f t="shared" si="460"/>
        <v>4.8907984000000004</v>
      </c>
      <c r="G472" s="71">
        <v>1</v>
      </c>
      <c r="H472">
        <f t="shared" si="459"/>
        <v>2.7933781428927058</v>
      </c>
      <c r="I472" s="71">
        <f t="shared" si="457"/>
        <v>4.8907984000000004</v>
      </c>
      <c r="J472" s="21">
        <f t="shared" si="461"/>
        <v>0.57114972125874286</v>
      </c>
    </row>
    <row r="473" spans="3:10">
      <c r="C473" s="63" t="s">
        <v>506</v>
      </c>
      <c r="D473" s="3">
        <v>120.51</v>
      </c>
      <c r="E473" s="63">
        <v>449.9</v>
      </c>
      <c r="F473" s="66">
        <f t="shared" si="460"/>
        <v>4.8907984000000004</v>
      </c>
      <c r="G473" s="71">
        <v>1</v>
      </c>
      <c r="H473">
        <f t="shared" si="459"/>
        <v>3.7333001410671312</v>
      </c>
      <c r="I473" s="71">
        <f t="shared" si="457"/>
        <v>4.8907984000000004</v>
      </c>
      <c r="J473" s="21">
        <f t="shared" si="461"/>
        <v>0.76333143093101752</v>
      </c>
    </row>
    <row r="474" spans="3:10">
      <c r="C474" s="63" t="s">
        <v>507</v>
      </c>
      <c r="D474" s="3">
        <v>120.51</v>
      </c>
      <c r="E474" s="63">
        <v>110.29</v>
      </c>
      <c r="F474" s="66">
        <f t="shared" si="460"/>
        <v>4.8907984000000004</v>
      </c>
      <c r="G474" s="71">
        <v>1</v>
      </c>
      <c r="H474">
        <f t="shared" si="459"/>
        <v>0.91519375985395401</v>
      </c>
      <c r="I474" s="71">
        <f t="shared" si="457"/>
        <v>4.8907984000000004</v>
      </c>
      <c r="J474" s="21">
        <f t="shared" si="461"/>
        <v>0.1871256357354566</v>
      </c>
    </row>
    <row r="475" spans="3:10">
      <c r="C475" s="63" t="s">
        <v>508</v>
      </c>
      <c r="D475" s="3">
        <v>120.51</v>
      </c>
      <c r="E475" s="63">
        <v>409.13</v>
      </c>
      <c r="F475" s="66">
        <f t="shared" si="460"/>
        <v>4.8907984000000004</v>
      </c>
      <c r="G475" s="71">
        <v>1</v>
      </c>
      <c r="H475">
        <f t="shared" si="459"/>
        <v>3.3949879678035018</v>
      </c>
      <c r="I475" s="71">
        <f t="shared" si="457"/>
        <v>4.8907984000000004</v>
      </c>
      <c r="J475" s="21">
        <f t="shared" si="461"/>
        <v>0.69415823146656408</v>
      </c>
    </row>
    <row r="476" spans="3:10">
      <c r="C476" s="63" t="s">
        <v>509</v>
      </c>
      <c r="D476" s="3">
        <v>120.51</v>
      </c>
      <c r="E476" s="63">
        <v>155.11000000000001</v>
      </c>
      <c r="F476" s="66">
        <f t="shared" si="460"/>
        <v>4.8907984000000004</v>
      </c>
      <c r="G476" s="71">
        <v>1</v>
      </c>
      <c r="H476">
        <f t="shared" si="459"/>
        <v>1.2871131026470832</v>
      </c>
      <c r="I476" s="71">
        <f t="shared" si="457"/>
        <v>4.8907984000000004</v>
      </c>
      <c r="J476" s="21">
        <f t="shared" si="461"/>
        <v>0.26317034508048481</v>
      </c>
    </row>
    <row r="477" spans="3:10">
      <c r="C477" s="63" t="s">
        <v>510</v>
      </c>
      <c r="D477" s="3">
        <v>120.51</v>
      </c>
      <c r="E477" s="63">
        <v>2.09</v>
      </c>
      <c r="F477" s="66">
        <f t="shared" si="460"/>
        <v>4.8907984000000004</v>
      </c>
      <c r="G477" s="71">
        <v>1</v>
      </c>
      <c r="H477">
        <f t="shared" si="459"/>
        <v>1.7342959090531903E-2</v>
      </c>
      <c r="I477" s="71">
        <f t="shared" si="457"/>
        <v>4.8907984000000004</v>
      </c>
      <c r="J477" s="21">
        <f t="shared" si="461"/>
        <v>3.5460384321978804E-3</v>
      </c>
    </row>
    <row r="478" spans="3:10">
      <c r="C478" s="63" t="s">
        <v>511</v>
      </c>
      <c r="D478" s="3">
        <v>120.51</v>
      </c>
      <c r="E478" s="75">
        <v>0</v>
      </c>
      <c r="F478" s="66">
        <f t="shared" si="460"/>
        <v>4.8907984000000004</v>
      </c>
      <c r="G478" s="71">
        <v>1</v>
      </c>
      <c r="H478">
        <f t="shared" si="459"/>
        <v>0</v>
      </c>
      <c r="I478" s="71">
        <f t="shared" si="457"/>
        <v>4.8907984000000004</v>
      </c>
      <c r="J478" s="21">
        <f t="shared" si="461"/>
        <v>0</v>
      </c>
    </row>
    <row r="481" spans="10:10">
      <c r="J481" s="67">
        <f>AVERAGE(J206:J478)</f>
        <v>0.31380556496598755</v>
      </c>
    </row>
  </sheetData>
  <mergeCells count="30">
    <mergeCell ref="A357:A386"/>
    <mergeCell ref="A387:A417"/>
    <mergeCell ref="A418:A448"/>
    <mergeCell ref="W440:X440"/>
    <mergeCell ref="A175:A205"/>
    <mergeCell ref="A206:A236"/>
    <mergeCell ref="A237:A264"/>
    <mergeCell ref="A265:A295"/>
    <mergeCell ref="A296:A325"/>
    <mergeCell ref="A326:A356"/>
    <mergeCell ref="B296:B325"/>
    <mergeCell ref="B326:B356"/>
    <mergeCell ref="B357:B386"/>
    <mergeCell ref="B387:B417"/>
    <mergeCell ref="B418:B448"/>
    <mergeCell ref="B175:B205"/>
    <mergeCell ref="A22:A52"/>
    <mergeCell ref="A53:A83"/>
    <mergeCell ref="A84:A113"/>
    <mergeCell ref="A114:A144"/>
    <mergeCell ref="A145:A174"/>
    <mergeCell ref="B206:B236"/>
    <mergeCell ref="B237:B264"/>
    <mergeCell ref="B265:B295"/>
    <mergeCell ref="B3:B21"/>
    <mergeCell ref="B22:B52"/>
    <mergeCell ref="B53:B83"/>
    <mergeCell ref="B84:B113"/>
    <mergeCell ref="B114:B144"/>
    <mergeCell ref="B145:B17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C31E-8945-4F8C-BEE3-E63BE66ADBED}">
  <dimension ref="A1:B10"/>
  <sheetViews>
    <sheetView workbookViewId="0">
      <selection activeCell="A9" sqref="A9"/>
    </sheetView>
  </sheetViews>
  <sheetFormatPr defaultRowHeight="14.4"/>
  <cols>
    <col min="1" max="1" width="26.77734375" customWidth="1"/>
  </cols>
  <sheetData>
    <row r="1" spans="1:2">
      <c r="A1" t="s">
        <v>520</v>
      </c>
      <c r="B1" s="15">
        <v>0.63</v>
      </c>
    </row>
    <row r="2" spans="1:2">
      <c r="A2" t="s">
        <v>521</v>
      </c>
      <c r="B2" s="15">
        <v>0.63</v>
      </c>
    </row>
    <row r="3" spans="1:2">
      <c r="A3" t="s">
        <v>522</v>
      </c>
      <c r="B3" s="15">
        <v>0.47</v>
      </c>
    </row>
    <row r="4" spans="1:2">
      <c r="A4" t="s">
        <v>523</v>
      </c>
      <c r="B4" s="15">
        <v>0.65</v>
      </c>
    </row>
    <row r="5" spans="1:2">
      <c r="A5" t="s">
        <v>524</v>
      </c>
      <c r="B5" s="15">
        <v>0.75</v>
      </c>
    </row>
    <row r="6" spans="1:2">
      <c r="A6" t="s">
        <v>525</v>
      </c>
      <c r="B6" s="15">
        <v>0.45</v>
      </c>
    </row>
    <row r="7" spans="1:2">
      <c r="A7" t="s">
        <v>526</v>
      </c>
      <c r="B7" s="15">
        <v>0.47</v>
      </c>
    </row>
    <row r="8" spans="1:2">
      <c r="A8" t="s">
        <v>530</v>
      </c>
      <c r="B8" s="15">
        <v>0.2</v>
      </c>
    </row>
    <row r="9" spans="1:2">
      <c r="A9" t="s">
        <v>528</v>
      </c>
      <c r="B9" s="15">
        <v>0.59</v>
      </c>
    </row>
    <row r="10" spans="1:2">
      <c r="A10" t="s">
        <v>529</v>
      </c>
      <c r="B10" s="15">
        <v>0.31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088F-79EA-448B-B537-E5F5D23A610E}">
  <dimension ref="A3:I61"/>
  <sheetViews>
    <sheetView topLeftCell="A33" zoomScale="66" zoomScaleNormal="66" workbookViewId="0">
      <selection activeCell="K49" sqref="K49"/>
    </sheetView>
  </sheetViews>
  <sheetFormatPr defaultRowHeight="14.4"/>
  <cols>
    <col min="2" max="2" width="13.44140625" customWidth="1"/>
  </cols>
  <sheetData>
    <row r="3" spans="1:9">
      <c r="A3" s="7" t="s">
        <v>35</v>
      </c>
      <c r="B3" s="7" t="s">
        <v>19</v>
      </c>
      <c r="C3" s="6" t="s">
        <v>24</v>
      </c>
      <c r="D3" s="7" t="s">
        <v>25</v>
      </c>
      <c r="E3" s="7" t="s">
        <v>23</v>
      </c>
      <c r="F3" s="7" t="s">
        <v>26</v>
      </c>
      <c r="G3" s="7" t="s">
        <v>20</v>
      </c>
      <c r="H3" s="7" t="s">
        <v>21</v>
      </c>
      <c r="I3" s="7" t="s">
        <v>22</v>
      </c>
    </row>
    <row r="4" spans="1:9">
      <c r="A4" s="39">
        <f>11299.85/(C4*E4*27)</f>
        <v>0.71632456759441732</v>
      </c>
      <c r="B4" s="5" t="s">
        <v>27</v>
      </c>
      <c r="C4" s="3">
        <v>121.92</v>
      </c>
      <c r="D4" s="3">
        <v>286.89999999999998</v>
      </c>
      <c r="E4">
        <f>17.2377*0.278</f>
        <v>4.7920806000000002</v>
      </c>
      <c r="F4">
        <v>1</v>
      </c>
      <c r="G4">
        <f>D4/C4</f>
        <v>2.3531824146981624</v>
      </c>
      <c r="H4">
        <f>E4/F4</f>
        <v>4.7920806000000002</v>
      </c>
      <c r="I4" s="15">
        <f>(G4/H4)</f>
        <v>0.49105651826852875</v>
      </c>
    </row>
    <row r="5" spans="1:9">
      <c r="A5" s="39"/>
      <c r="B5" s="5" t="s">
        <v>28</v>
      </c>
      <c r="C5" s="3">
        <v>121.92</v>
      </c>
      <c r="D5" s="3">
        <v>484.65</v>
      </c>
      <c r="E5">
        <f t="shared" ref="E5:E29" si="0">17.2377*0.278</f>
        <v>4.7920806000000002</v>
      </c>
      <c r="F5">
        <v>1</v>
      </c>
      <c r="G5">
        <f t="shared" ref="G5:G60" si="1">D5/C5</f>
        <v>3.9751476377952755</v>
      </c>
      <c r="H5">
        <f t="shared" ref="H5:H60" si="2">E5/F5</f>
        <v>4.7920806000000002</v>
      </c>
      <c r="I5" s="15">
        <f t="shared" ref="I5:I60" si="3">(G5/H5)</f>
        <v>0.82952436939296792</v>
      </c>
    </row>
    <row r="6" spans="1:9">
      <c r="A6" s="39"/>
      <c r="B6" s="5" t="s">
        <v>29</v>
      </c>
      <c r="C6" s="3">
        <v>121.92</v>
      </c>
      <c r="D6" s="3">
        <v>522.25</v>
      </c>
      <c r="E6">
        <f t="shared" si="0"/>
        <v>4.7920806000000002</v>
      </c>
      <c r="F6">
        <v>1</v>
      </c>
      <c r="G6">
        <f t="shared" si="1"/>
        <v>4.2835465879265096</v>
      </c>
      <c r="H6">
        <f t="shared" si="2"/>
        <v>4.7920806000000002</v>
      </c>
      <c r="I6" s="15">
        <f t="shared" si="3"/>
        <v>0.89388032996075006</v>
      </c>
    </row>
    <row r="7" spans="1:9">
      <c r="A7" s="39"/>
      <c r="B7" s="5" t="s">
        <v>30</v>
      </c>
      <c r="C7" s="3">
        <v>121.92</v>
      </c>
      <c r="D7" s="3">
        <v>509.7</v>
      </c>
      <c r="E7">
        <f t="shared" si="0"/>
        <v>4.7920806000000002</v>
      </c>
      <c r="F7">
        <v>1</v>
      </c>
      <c r="G7">
        <f t="shared" si="1"/>
        <v>4.1806102362204722</v>
      </c>
      <c r="H7">
        <f t="shared" si="2"/>
        <v>4.7920806000000002</v>
      </c>
      <c r="I7" s="15">
        <f t="shared" si="3"/>
        <v>0.87239981652655674</v>
      </c>
    </row>
    <row r="8" spans="1:9">
      <c r="A8" s="39"/>
      <c r="B8" s="5" t="s">
        <v>31</v>
      </c>
      <c r="C8" s="3">
        <v>121.92</v>
      </c>
      <c r="D8" s="3">
        <v>422.92</v>
      </c>
      <c r="E8">
        <f t="shared" si="0"/>
        <v>4.7920806000000002</v>
      </c>
      <c r="F8">
        <v>1</v>
      </c>
      <c r="G8">
        <f t="shared" si="1"/>
        <v>3.4688320209973753</v>
      </c>
      <c r="H8">
        <f t="shared" si="2"/>
        <v>4.7920806000000002</v>
      </c>
      <c r="I8" s="15">
        <f t="shared" si="3"/>
        <v>0.7238676288118725</v>
      </c>
    </row>
    <row r="9" spans="1:9">
      <c r="A9" s="39"/>
      <c r="B9" s="5" t="s">
        <v>32</v>
      </c>
      <c r="C9" s="3">
        <v>121.92</v>
      </c>
      <c r="D9" s="3">
        <v>469.17</v>
      </c>
      <c r="E9">
        <f t="shared" si="0"/>
        <v>4.7920806000000002</v>
      </c>
      <c r="F9">
        <v>1</v>
      </c>
      <c r="G9">
        <f t="shared" si="1"/>
        <v>3.8481791338582676</v>
      </c>
      <c r="H9">
        <f t="shared" si="2"/>
        <v>4.7920806000000002</v>
      </c>
      <c r="I9" s="15">
        <f t="shared" si="3"/>
        <v>0.8030288834996363</v>
      </c>
    </row>
    <row r="10" spans="1:9">
      <c r="A10" s="39"/>
      <c r="B10" s="5" t="s">
        <v>33</v>
      </c>
      <c r="C10" s="3">
        <v>121.92</v>
      </c>
      <c r="D10" s="3">
        <v>429.63</v>
      </c>
      <c r="E10">
        <f t="shared" si="0"/>
        <v>4.7920806000000002</v>
      </c>
      <c r="F10">
        <v>1</v>
      </c>
      <c r="G10">
        <f t="shared" si="1"/>
        <v>3.5238681102362204</v>
      </c>
      <c r="H10">
        <f t="shared" si="2"/>
        <v>4.7920806000000002</v>
      </c>
      <c r="I10" s="15">
        <f t="shared" si="3"/>
        <v>0.73535242922170807</v>
      </c>
    </row>
    <row r="11" spans="1:9">
      <c r="A11" s="39"/>
      <c r="B11" s="5" t="s">
        <v>34</v>
      </c>
      <c r="C11" s="3">
        <v>121.92</v>
      </c>
      <c r="D11" s="3">
        <v>435.37</v>
      </c>
      <c r="E11">
        <f t="shared" si="0"/>
        <v>4.7920806000000002</v>
      </c>
      <c r="F11">
        <v>1</v>
      </c>
      <c r="G11">
        <f t="shared" si="1"/>
        <v>3.5709481627296586</v>
      </c>
      <c r="H11">
        <f t="shared" si="2"/>
        <v>4.7920806000000002</v>
      </c>
      <c r="I11" s="15">
        <f t="shared" si="3"/>
        <v>0.74517698277647049</v>
      </c>
    </row>
    <row r="12" spans="1:9">
      <c r="A12" s="39"/>
      <c r="B12" s="5" t="s">
        <v>0</v>
      </c>
      <c r="C12" s="3">
        <v>121.92</v>
      </c>
      <c r="D12" s="3">
        <v>521.16</v>
      </c>
      <c r="E12">
        <f t="shared" si="0"/>
        <v>4.7920806000000002</v>
      </c>
      <c r="F12">
        <v>1</v>
      </c>
      <c r="G12">
        <f t="shared" si="1"/>
        <v>4.2746062992125982</v>
      </c>
      <c r="H12">
        <f t="shared" si="2"/>
        <v>4.7920806000000002</v>
      </c>
      <c r="I12" s="15">
        <f t="shared" si="3"/>
        <v>0.89201469174216264</v>
      </c>
    </row>
    <row r="13" spans="1:9">
      <c r="A13" s="39"/>
      <c r="B13" s="5" t="s">
        <v>1</v>
      </c>
      <c r="C13" s="3">
        <v>121.92</v>
      </c>
      <c r="D13" s="3">
        <v>407.88</v>
      </c>
      <c r="E13">
        <f t="shared" si="0"/>
        <v>4.7920806000000002</v>
      </c>
      <c r="F13">
        <v>1</v>
      </c>
      <c r="G13">
        <f t="shared" si="1"/>
        <v>3.3454724409448819</v>
      </c>
      <c r="H13">
        <f t="shared" si="2"/>
        <v>4.7920806000000002</v>
      </c>
      <c r="I13" s="15">
        <f t="shared" si="3"/>
        <v>0.69812524458475966</v>
      </c>
    </row>
    <row r="14" spans="1:9">
      <c r="A14" s="39"/>
      <c r="B14" s="5" t="s">
        <v>2</v>
      </c>
      <c r="C14" s="3">
        <v>121.92</v>
      </c>
      <c r="D14" s="3">
        <v>348.36</v>
      </c>
      <c r="E14">
        <f t="shared" si="0"/>
        <v>4.7920806000000002</v>
      </c>
      <c r="F14">
        <v>1</v>
      </c>
      <c r="G14">
        <f t="shared" si="1"/>
        <v>2.8572834645669292</v>
      </c>
      <c r="H14">
        <f t="shared" si="2"/>
        <v>4.7920806000000002</v>
      </c>
      <c r="I14" s="15">
        <f t="shared" si="3"/>
        <v>0.59625112828171734</v>
      </c>
    </row>
    <row r="15" spans="1:9">
      <c r="A15" s="39"/>
      <c r="B15" s="5" t="s">
        <v>3</v>
      </c>
      <c r="C15" s="3">
        <v>121.92</v>
      </c>
      <c r="D15" s="3">
        <v>305.52999999999997</v>
      </c>
      <c r="E15">
        <f t="shared" si="0"/>
        <v>4.7920806000000002</v>
      </c>
      <c r="F15">
        <v>1</v>
      </c>
      <c r="G15">
        <f t="shared" si="1"/>
        <v>2.5059875328083985</v>
      </c>
      <c r="H15">
        <f t="shared" si="2"/>
        <v>4.7920806000000002</v>
      </c>
      <c r="I15" s="15">
        <f t="shared" si="3"/>
        <v>0.52294352745410799</v>
      </c>
    </row>
    <row r="16" spans="1:9">
      <c r="A16" s="39"/>
      <c r="B16" s="5" t="s">
        <v>4</v>
      </c>
      <c r="C16" s="3">
        <v>121.92</v>
      </c>
      <c r="D16" s="3">
        <v>362.46</v>
      </c>
      <c r="E16">
        <f t="shared" si="0"/>
        <v>4.7920806000000002</v>
      </c>
      <c r="F16">
        <v>1</v>
      </c>
      <c r="G16">
        <f t="shared" si="1"/>
        <v>2.9729330708661417</v>
      </c>
      <c r="H16">
        <f t="shared" si="2"/>
        <v>4.7920806000000002</v>
      </c>
      <c r="I16" s="15">
        <f t="shared" si="3"/>
        <v>0.62038461349463558</v>
      </c>
    </row>
    <row r="17" spans="1:9">
      <c r="A17" s="39"/>
      <c r="B17" s="5" t="s">
        <v>5</v>
      </c>
      <c r="C17" s="3">
        <v>121.92</v>
      </c>
      <c r="D17" s="3">
        <v>471.83</v>
      </c>
      <c r="E17">
        <f t="shared" si="0"/>
        <v>4.7920806000000002</v>
      </c>
      <c r="F17">
        <v>1</v>
      </c>
      <c r="G17">
        <f t="shared" si="1"/>
        <v>3.8699967191601048</v>
      </c>
      <c r="H17">
        <f t="shared" si="2"/>
        <v>4.7920806000000002</v>
      </c>
      <c r="I17" s="15">
        <f t="shared" si="3"/>
        <v>0.8075817253908677</v>
      </c>
    </row>
    <row r="18" spans="1:9">
      <c r="A18" s="39"/>
      <c r="B18" s="5" t="s">
        <v>6</v>
      </c>
      <c r="C18" s="3">
        <v>121.92</v>
      </c>
      <c r="D18" s="3">
        <v>529.16999999999996</v>
      </c>
      <c r="E18">
        <f t="shared" si="0"/>
        <v>4.7920806000000002</v>
      </c>
      <c r="F18">
        <v>1</v>
      </c>
      <c r="G18">
        <f t="shared" si="1"/>
        <v>4.3403051181102361</v>
      </c>
      <c r="H18">
        <f t="shared" si="2"/>
        <v>4.7920806000000002</v>
      </c>
      <c r="I18" s="15">
        <f t="shared" si="3"/>
        <v>0.90572456525673539</v>
      </c>
    </row>
    <row r="19" spans="1:9">
      <c r="A19" s="39"/>
      <c r="B19" s="5" t="s">
        <v>7</v>
      </c>
      <c r="C19" s="3">
        <v>121.92</v>
      </c>
      <c r="D19" s="3">
        <v>566.44000000000005</v>
      </c>
      <c r="E19">
        <f t="shared" si="0"/>
        <v>4.7920806000000002</v>
      </c>
      <c r="F19">
        <v>1</v>
      </c>
      <c r="G19">
        <f t="shared" si="1"/>
        <v>4.6459973753280845</v>
      </c>
      <c r="H19">
        <f t="shared" si="2"/>
        <v>4.7920806000000002</v>
      </c>
      <c r="I19" s="15">
        <f t="shared" si="3"/>
        <v>0.96951569957485362</v>
      </c>
    </row>
    <row r="20" spans="1:9">
      <c r="A20" s="39"/>
      <c r="B20" s="5" t="s">
        <v>8</v>
      </c>
      <c r="C20" s="3">
        <v>121.92</v>
      </c>
      <c r="D20" s="3">
        <v>537.41</v>
      </c>
      <c r="E20">
        <f t="shared" si="0"/>
        <v>4.7920806000000002</v>
      </c>
      <c r="F20">
        <v>1</v>
      </c>
      <c r="G20">
        <f t="shared" si="1"/>
        <v>4.4078904199475062</v>
      </c>
      <c r="H20">
        <f t="shared" si="2"/>
        <v>4.7920806000000002</v>
      </c>
      <c r="I20" s="15">
        <f t="shared" si="3"/>
        <v>0.91982810555137695</v>
      </c>
    </row>
    <row r="21" spans="1:9">
      <c r="A21" s="39"/>
      <c r="B21" s="5" t="s">
        <v>9</v>
      </c>
      <c r="C21" s="3">
        <v>121.92</v>
      </c>
      <c r="D21" s="3">
        <v>393.86</v>
      </c>
      <c r="E21">
        <f t="shared" si="0"/>
        <v>4.7920806000000002</v>
      </c>
      <c r="F21">
        <v>1</v>
      </c>
      <c r="G21">
        <f t="shared" si="1"/>
        <v>3.2304790026246719</v>
      </c>
      <c r="H21">
        <f t="shared" si="2"/>
        <v>4.7920806000000002</v>
      </c>
      <c r="I21" s="15">
        <f t="shared" si="3"/>
        <v>0.67412868694751749</v>
      </c>
    </row>
    <row r="22" spans="1:9">
      <c r="A22" s="39"/>
      <c r="B22" s="5" t="s">
        <v>10</v>
      </c>
      <c r="C22" s="3">
        <v>121.92</v>
      </c>
      <c r="D22" s="3">
        <v>260.75</v>
      </c>
      <c r="E22">
        <f t="shared" si="0"/>
        <v>4.7920806000000002</v>
      </c>
      <c r="F22">
        <v>1</v>
      </c>
      <c r="G22">
        <f t="shared" si="1"/>
        <v>2.1386975065616798</v>
      </c>
      <c r="H22">
        <f t="shared" si="2"/>
        <v>4.7920806000000002</v>
      </c>
      <c r="I22" s="15">
        <f t="shared" si="3"/>
        <v>0.44629831696939315</v>
      </c>
    </row>
    <row r="23" spans="1:9">
      <c r="A23" s="39"/>
      <c r="B23" s="5" t="s">
        <v>11</v>
      </c>
      <c r="C23" s="3">
        <v>121.92</v>
      </c>
      <c r="D23" s="3">
        <v>352.28</v>
      </c>
      <c r="E23">
        <f t="shared" si="0"/>
        <v>4.7920806000000002</v>
      </c>
      <c r="F23">
        <v>1</v>
      </c>
      <c r="G23">
        <f t="shared" si="1"/>
        <v>2.8894356955380576</v>
      </c>
      <c r="H23">
        <f t="shared" si="2"/>
        <v>4.7920806000000002</v>
      </c>
      <c r="I23" s="15">
        <f t="shared" si="3"/>
        <v>0.60296057948984783</v>
      </c>
    </row>
    <row r="24" spans="1:9">
      <c r="A24" s="39"/>
      <c r="B24" s="5" t="s">
        <v>12</v>
      </c>
      <c r="C24" s="3">
        <v>121.92</v>
      </c>
      <c r="D24" s="3">
        <v>417.9</v>
      </c>
      <c r="E24">
        <f t="shared" si="0"/>
        <v>4.7920806000000002</v>
      </c>
      <c r="F24">
        <v>1</v>
      </c>
      <c r="G24">
        <f t="shared" si="1"/>
        <v>3.4276574803149602</v>
      </c>
      <c r="H24">
        <f t="shared" si="2"/>
        <v>4.7920806000000002</v>
      </c>
      <c r="I24" s="15">
        <f t="shared" si="3"/>
        <v>0.71527542343819506</v>
      </c>
    </row>
    <row r="25" spans="1:9">
      <c r="A25" s="39"/>
      <c r="B25" s="5" t="s">
        <v>13</v>
      </c>
      <c r="C25" s="3">
        <v>121.92</v>
      </c>
      <c r="D25" s="3">
        <v>397.28</v>
      </c>
      <c r="E25">
        <f t="shared" si="0"/>
        <v>4.7920806000000002</v>
      </c>
      <c r="F25">
        <v>1</v>
      </c>
      <c r="G25">
        <f t="shared" si="1"/>
        <v>3.258530183727034</v>
      </c>
      <c r="H25">
        <f t="shared" si="2"/>
        <v>4.7920806000000002</v>
      </c>
      <c r="I25" s="15">
        <f t="shared" si="3"/>
        <v>0.67998234080767206</v>
      </c>
    </row>
    <row r="26" spans="1:9">
      <c r="A26" s="39"/>
      <c r="B26" s="5" t="s">
        <v>14</v>
      </c>
      <c r="C26" s="3">
        <v>121.92</v>
      </c>
      <c r="D26" s="3">
        <v>440.85</v>
      </c>
      <c r="E26">
        <f t="shared" si="0"/>
        <v>4.7920806000000002</v>
      </c>
      <c r="F26">
        <v>1</v>
      </c>
      <c r="G26">
        <f t="shared" si="1"/>
        <v>3.6158956692913389</v>
      </c>
      <c r="H26">
        <f t="shared" si="2"/>
        <v>4.7920806000000002</v>
      </c>
      <c r="I26" s="15">
        <f t="shared" si="3"/>
        <v>0.75455652171028564</v>
      </c>
    </row>
    <row r="27" spans="1:9">
      <c r="A27" s="39"/>
      <c r="B27" s="5" t="s">
        <v>15</v>
      </c>
      <c r="C27" s="3">
        <v>121.92</v>
      </c>
      <c r="D27" s="3">
        <v>468.2</v>
      </c>
      <c r="E27">
        <f t="shared" si="0"/>
        <v>4.7920806000000002</v>
      </c>
      <c r="F27">
        <v>1</v>
      </c>
      <c r="G27">
        <f t="shared" si="1"/>
        <v>3.8402230971128608</v>
      </c>
      <c r="H27">
        <f t="shared" si="2"/>
        <v>4.7920806000000002</v>
      </c>
      <c r="I27" s="15">
        <f t="shared" si="3"/>
        <v>0.80136863664456326</v>
      </c>
    </row>
    <row r="28" spans="1:9">
      <c r="A28" s="39"/>
      <c r="B28" s="5" t="s">
        <v>16</v>
      </c>
      <c r="C28" s="3">
        <v>121.92</v>
      </c>
      <c r="D28" s="3">
        <v>465.86</v>
      </c>
      <c r="E28">
        <f t="shared" si="0"/>
        <v>4.7920806000000002</v>
      </c>
      <c r="F28">
        <v>1</v>
      </c>
      <c r="G28">
        <f t="shared" si="1"/>
        <v>3.821030183727034</v>
      </c>
      <c r="H28">
        <f t="shared" si="2"/>
        <v>4.7920806000000002</v>
      </c>
      <c r="I28" s="15">
        <f t="shared" si="3"/>
        <v>0.79736350505603637</v>
      </c>
    </row>
    <row r="29" spans="1:9">
      <c r="A29" s="39"/>
      <c r="B29" s="5" t="s">
        <v>17</v>
      </c>
      <c r="C29" s="3">
        <v>121.92</v>
      </c>
      <c r="D29" s="3">
        <v>229.53</v>
      </c>
      <c r="E29">
        <f t="shared" si="0"/>
        <v>4.7920806000000002</v>
      </c>
      <c r="F29">
        <v>1</v>
      </c>
      <c r="G29">
        <f t="shared" si="1"/>
        <v>1.8826279527559056</v>
      </c>
      <c r="H29">
        <f t="shared" si="2"/>
        <v>4.7920806000000002</v>
      </c>
      <c r="I29" s="15">
        <f t="shared" si="3"/>
        <v>0.3928623305617826</v>
      </c>
    </row>
    <row r="30" spans="1:9">
      <c r="A30" s="39"/>
      <c r="B30" s="5" t="s">
        <v>18</v>
      </c>
      <c r="C30" s="3">
        <v>121.92</v>
      </c>
      <c r="D30" s="3">
        <v>262.51</v>
      </c>
      <c r="E30">
        <f>17.2377*0.278</f>
        <v>4.7920806000000002</v>
      </c>
      <c r="F30">
        <v>1</v>
      </c>
      <c r="G30">
        <f t="shared" si="1"/>
        <v>2.1531332020997374</v>
      </c>
      <c r="H30">
        <f t="shared" si="2"/>
        <v>4.7920806000000002</v>
      </c>
      <c r="I30" s="15">
        <f t="shared" si="3"/>
        <v>0.44931072363426799</v>
      </c>
    </row>
    <row r="31" spans="1:9">
      <c r="A31" s="39">
        <f>11210.2/(C31*E31*30)</f>
        <v>0.63363343242224235</v>
      </c>
      <c r="B31" s="64" t="s">
        <v>489</v>
      </c>
      <c r="C31" s="3">
        <v>121.92</v>
      </c>
      <c r="D31" s="63">
        <v>420.42</v>
      </c>
      <c r="E31">
        <f>17.3994*0.278</f>
        <v>4.8370332000000005</v>
      </c>
      <c r="F31">
        <v>1</v>
      </c>
      <c r="G31">
        <f t="shared" si="1"/>
        <v>3.4483267716535435</v>
      </c>
      <c r="H31">
        <f t="shared" si="2"/>
        <v>4.8370332000000005</v>
      </c>
      <c r="I31" s="15">
        <f t="shared" si="3"/>
        <v>0.71290119977955557</v>
      </c>
    </row>
    <row r="32" spans="1:9">
      <c r="A32" s="39"/>
      <c r="B32" s="64" t="s">
        <v>490</v>
      </c>
      <c r="C32" s="3">
        <v>121.92</v>
      </c>
      <c r="D32" s="63">
        <v>335.92</v>
      </c>
      <c r="E32">
        <f t="shared" ref="E32:E60" si="4">17.3994*0.278</f>
        <v>4.8370332000000005</v>
      </c>
      <c r="F32">
        <v>1</v>
      </c>
      <c r="G32">
        <f t="shared" si="1"/>
        <v>2.7552493438320211</v>
      </c>
      <c r="H32">
        <f t="shared" si="2"/>
        <v>4.8370332000000005</v>
      </c>
      <c r="I32" s="15">
        <f t="shared" si="3"/>
        <v>0.5696155535653592</v>
      </c>
    </row>
    <row r="33" spans="1:9">
      <c r="A33" s="39"/>
      <c r="B33" s="64" t="s">
        <v>491</v>
      </c>
      <c r="C33" s="3">
        <v>121.92</v>
      </c>
      <c r="D33" s="63">
        <v>338.2</v>
      </c>
      <c r="E33">
        <f t="shared" si="4"/>
        <v>4.8370332000000005</v>
      </c>
      <c r="F33">
        <v>1</v>
      </c>
      <c r="G33">
        <f t="shared" si="1"/>
        <v>2.7739501312335957</v>
      </c>
      <c r="H33">
        <f t="shared" si="2"/>
        <v>4.8370332000000005</v>
      </c>
      <c r="I33" s="15">
        <f t="shared" si="3"/>
        <v>0.57348172248096119</v>
      </c>
    </row>
    <row r="34" spans="1:9">
      <c r="A34" s="39"/>
      <c r="B34" s="64" t="s">
        <v>492</v>
      </c>
      <c r="C34" s="3">
        <v>121.92</v>
      </c>
      <c r="D34" s="63">
        <v>415.49</v>
      </c>
      <c r="E34">
        <f t="shared" si="4"/>
        <v>4.8370332000000005</v>
      </c>
      <c r="F34">
        <v>1</v>
      </c>
      <c r="G34">
        <f t="shared" si="1"/>
        <v>3.4078904199475066</v>
      </c>
      <c r="H34">
        <f t="shared" si="2"/>
        <v>4.8370332000000005</v>
      </c>
      <c r="I34" s="15">
        <f t="shared" si="3"/>
        <v>0.70454145734362672</v>
      </c>
    </row>
    <row r="35" spans="1:9">
      <c r="A35" s="39"/>
      <c r="B35" s="64" t="s">
        <v>493</v>
      </c>
      <c r="C35" s="3">
        <v>121.92</v>
      </c>
      <c r="D35" s="63">
        <v>374.64</v>
      </c>
      <c r="E35">
        <f t="shared" si="4"/>
        <v>4.8370332000000005</v>
      </c>
      <c r="F35">
        <v>1</v>
      </c>
      <c r="G35">
        <f t="shared" si="1"/>
        <v>3.0728346456692912</v>
      </c>
      <c r="H35">
        <f t="shared" si="2"/>
        <v>4.8370332000000005</v>
      </c>
      <c r="I35" s="15">
        <f t="shared" si="3"/>
        <v>0.63527259760575783</v>
      </c>
    </row>
    <row r="36" spans="1:9">
      <c r="A36" s="39"/>
      <c r="B36" s="64" t="s">
        <v>512</v>
      </c>
      <c r="C36" s="3">
        <v>121.92</v>
      </c>
      <c r="D36" s="63">
        <v>367.04</v>
      </c>
      <c r="E36">
        <f t="shared" si="4"/>
        <v>4.8370332000000005</v>
      </c>
      <c r="F36">
        <v>1</v>
      </c>
      <c r="G36">
        <f t="shared" si="1"/>
        <v>3.0104986876640423</v>
      </c>
      <c r="H36">
        <f t="shared" si="2"/>
        <v>4.8370332000000005</v>
      </c>
      <c r="I36" s="15">
        <f t="shared" si="3"/>
        <v>0.62238536788708454</v>
      </c>
    </row>
    <row r="37" spans="1:9">
      <c r="A37" s="39"/>
      <c r="B37" s="64" t="s">
        <v>513</v>
      </c>
      <c r="C37" s="3">
        <v>121.92</v>
      </c>
      <c r="D37" s="63">
        <v>332.18</v>
      </c>
      <c r="E37">
        <f t="shared" si="4"/>
        <v>4.8370332000000005</v>
      </c>
      <c r="F37">
        <v>1</v>
      </c>
      <c r="G37">
        <f t="shared" si="1"/>
        <v>2.7245734908136483</v>
      </c>
      <c r="H37">
        <f t="shared" si="2"/>
        <v>4.8370332000000005</v>
      </c>
      <c r="I37" s="15">
        <f t="shared" si="3"/>
        <v>0.56327367999327527</v>
      </c>
    </row>
    <row r="38" spans="1:9">
      <c r="A38" s="39"/>
      <c r="B38" s="64" t="s">
        <v>514</v>
      </c>
      <c r="C38" s="3">
        <v>121.92</v>
      </c>
      <c r="D38" s="63">
        <v>244.86</v>
      </c>
      <c r="E38">
        <f t="shared" si="4"/>
        <v>4.8370332000000005</v>
      </c>
      <c r="F38">
        <v>1</v>
      </c>
      <c r="G38">
        <f t="shared" si="1"/>
        <v>2.0083661417322833</v>
      </c>
      <c r="H38">
        <f t="shared" si="2"/>
        <v>4.8370332000000005</v>
      </c>
      <c r="I38" s="15">
        <f t="shared" si="3"/>
        <v>0.41520619327820268</v>
      </c>
    </row>
    <row r="39" spans="1:9">
      <c r="A39" s="39"/>
      <c r="B39" s="64" t="s">
        <v>515</v>
      </c>
      <c r="C39" s="3">
        <v>121.92</v>
      </c>
      <c r="D39" s="63">
        <v>394.19</v>
      </c>
      <c r="E39">
        <f t="shared" si="4"/>
        <v>4.8370332000000005</v>
      </c>
      <c r="F39">
        <v>1</v>
      </c>
      <c r="G39">
        <f t="shared" si="1"/>
        <v>3.2331856955380576</v>
      </c>
      <c r="H39">
        <f t="shared" si="2"/>
        <v>4.8370332000000005</v>
      </c>
      <c r="I39" s="15">
        <f t="shared" si="3"/>
        <v>0.66842330036892394</v>
      </c>
    </row>
    <row r="40" spans="1:9">
      <c r="A40" s="39"/>
      <c r="B40" s="64" t="s">
        <v>516</v>
      </c>
      <c r="C40" s="3">
        <v>121.92</v>
      </c>
      <c r="D40" s="63">
        <v>409.95</v>
      </c>
      <c r="E40">
        <f t="shared" si="4"/>
        <v>4.8370332000000005</v>
      </c>
      <c r="F40">
        <v>1</v>
      </c>
      <c r="G40">
        <f t="shared" si="1"/>
        <v>3.3624507874015745</v>
      </c>
      <c r="H40">
        <f t="shared" si="2"/>
        <v>4.8370332000000005</v>
      </c>
      <c r="I40" s="15">
        <f t="shared" si="3"/>
        <v>0.69514734515396215</v>
      </c>
    </row>
    <row r="41" spans="1:9">
      <c r="A41" s="39"/>
      <c r="B41" s="64" t="s">
        <v>517</v>
      </c>
      <c r="C41" s="3">
        <v>121.92</v>
      </c>
      <c r="D41" s="63">
        <v>479.66</v>
      </c>
      <c r="E41">
        <f t="shared" si="4"/>
        <v>4.8370332000000005</v>
      </c>
      <c r="F41">
        <v>1</v>
      </c>
      <c r="G41">
        <f t="shared" si="1"/>
        <v>3.9342191601049872</v>
      </c>
      <c r="H41">
        <f t="shared" si="2"/>
        <v>4.8370332000000005</v>
      </c>
      <c r="I41" s="15">
        <f t="shared" si="3"/>
        <v>0.81335376406037208</v>
      </c>
    </row>
    <row r="42" spans="1:9">
      <c r="A42" s="39"/>
      <c r="B42" s="64" t="s">
        <v>518</v>
      </c>
      <c r="C42" s="3">
        <v>121.92</v>
      </c>
      <c r="D42" s="63">
        <v>421.3</v>
      </c>
      <c r="E42">
        <f t="shared" si="4"/>
        <v>4.8370332000000005</v>
      </c>
      <c r="F42">
        <v>1</v>
      </c>
      <c r="G42">
        <f t="shared" si="1"/>
        <v>3.4555446194225721</v>
      </c>
      <c r="H42">
        <f t="shared" si="2"/>
        <v>4.8370332000000005</v>
      </c>
      <c r="I42" s="15">
        <f t="shared" si="3"/>
        <v>0.71439340532592821</v>
      </c>
    </row>
    <row r="43" spans="1:9">
      <c r="A43" s="39"/>
      <c r="B43" s="64" t="s">
        <v>494</v>
      </c>
      <c r="C43" s="3">
        <v>121.92</v>
      </c>
      <c r="D43" s="63">
        <v>141.49</v>
      </c>
      <c r="E43">
        <f t="shared" si="4"/>
        <v>4.8370332000000005</v>
      </c>
      <c r="F43">
        <v>1</v>
      </c>
      <c r="G43">
        <f t="shared" si="1"/>
        <v>1.1605150918635172</v>
      </c>
      <c r="H43">
        <f t="shared" si="2"/>
        <v>4.8370332000000005</v>
      </c>
      <c r="I43" s="15">
        <f t="shared" si="3"/>
        <v>0.23992291222303727</v>
      </c>
    </row>
    <row r="44" spans="1:9">
      <c r="A44" s="39"/>
      <c r="B44" s="64" t="s">
        <v>495</v>
      </c>
      <c r="C44" s="3">
        <v>121.92</v>
      </c>
      <c r="D44" s="63">
        <v>368.18</v>
      </c>
      <c r="E44">
        <f t="shared" si="4"/>
        <v>4.8370332000000005</v>
      </c>
      <c r="F44">
        <v>1</v>
      </c>
      <c r="G44">
        <f t="shared" si="1"/>
        <v>3.0198490813648293</v>
      </c>
      <c r="H44">
        <f t="shared" si="2"/>
        <v>4.8370332000000005</v>
      </c>
      <c r="I44" s="15">
        <f t="shared" si="3"/>
        <v>0.62431845234488548</v>
      </c>
    </row>
    <row r="45" spans="1:9">
      <c r="A45" s="39"/>
      <c r="B45" s="64" t="s">
        <v>496</v>
      </c>
      <c r="C45" s="3">
        <v>121.92</v>
      </c>
      <c r="D45" s="63">
        <v>437.42</v>
      </c>
      <c r="E45">
        <f t="shared" si="4"/>
        <v>4.8370332000000005</v>
      </c>
      <c r="F45">
        <v>1</v>
      </c>
      <c r="G45">
        <f t="shared" si="1"/>
        <v>3.5877624671916011</v>
      </c>
      <c r="H45">
        <f t="shared" si="2"/>
        <v>4.8370332000000005</v>
      </c>
      <c r="I45" s="15">
        <f t="shared" si="3"/>
        <v>0.74172789783448267</v>
      </c>
    </row>
    <row r="46" spans="1:9">
      <c r="A46" s="39"/>
      <c r="B46" s="64" t="s">
        <v>497</v>
      </c>
      <c r="C46" s="3">
        <v>121.92</v>
      </c>
      <c r="D46" s="63">
        <v>482.11</v>
      </c>
      <c r="E46">
        <f t="shared" si="4"/>
        <v>4.8370332000000005</v>
      </c>
      <c r="F46">
        <v>1</v>
      </c>
      <c r="G46">
        <f t="shared" si="1"/>
        <v>3.9543143044619424</v>
      </c>
      <c r="H46">
        <f t="shared" si="2"/>
        <v>4.8370332000000005</v>
      </c>
      <c r="I46" s="15">
        <f t="shared" si="3"/>
        <v>0.81750819995652335</v>
      </c>
    </row>
    <row r="47" spans="1:9">
      <c r="A47" s="39"/>
      <c r="B47" s="64" t="s">
        <v>498</v>
      </c>
      <c r="C47" s="3">
        <v>121.92</v>
      </c>
      <c r="D47" s="63">
        <v>401.59</v>
      </c>
      <c r="E47">
        <f t="shared" si="4"/>
        <v>4.8370332000000005</v>
      </c>
      <c r="F47">
        <v>1</v>
      </c>
      <c r="G47">
        <f t="shared" si="1"/>
        <v>3.2938812335958003</v>
      </c>
      <c r="H47">
        <f t="shared" si="2"/>
        <v>4.8370332000000005</v>
      </c>
      <c r="I47" s="15">
        <f t="shared" si="3"/>
        <v>0.68097139246342153</v>
      </c>
    </row>
    <row r="48" spans="1:9">
      <c r="A48" s="39"/>
      <c r="B48" s="64" t="s">
        <v>499</v>
      </c>
      <c r="C48" s="3">
        <v>121.92</v>
      </c>
      <c r="D48" s="63">
        <v>420.54</v>
      </c>
      <c r="E48">
        <f t="shared" si="4"/>
        <v>4.8370332000000005</v>
      </c>
      <c r="F48">
        <v>1</v>
      </c>
      <c r="G48">
        <f t="shared" si="1"/>
        <v>3.4493110236220472</v>
      </c>
      <c r="H48">
        <f t="shared" si="2"/>
        <v>4.8370332000000005</v>
      </c>
      <c r="I48" s="15">
        <f t="shared" si="3"/>
        <v>0.71310468235406088</v>
      </c>
    </row>
    <row r="49" spans="1:9">
      <c r="A49" s="39"/>
      <c r="B49" s="64" t="s">
        <v>500</v>
      </c>
      <c r="C49" s="3">
        <v>121.92</v>
      </c>
      <c r="D49" s="63">
        <v>277.76</v>
      </c>
      <c r="E49">
        <f t="shared" si="4"/>
        <v>4.8370332000000005</v>
      </c>
      <c r="F49">
        <v>1</v>
      </c>
      <c r="G49">
        <f t="shared" si="1"/>
        <v>2.2782152230971127</v>
      </c>
      <c r="H49">
        <f t="shared" si="2"/>
        <v>4.8370332000000005</v>
      </c>
      <c r="I49" s="15">
        <f t="shared" si="3"/>
        <v>0.47099433245509092</v>
      </c>
    </row>
    <row r="50" spans="1:9">
      <c r="A50" s="39"/>
      <c r="B50" s="64" t="s">
        <v>501</v>
      </c>
      <c r="C50" s="3">
        <v>121.92</v>
      </c>
      <c r="D50" s="63">
        <v>346.47</v>
      </c>
      <c r="E50">
        <f t="shared" si="4"/>
        <v>4.8370332000000005</v>
      </c>
      <c r="F50">
        <v>1</v>
      </c>
      <c r="G50">
        <f t="shared" si="1"/>
        <v>2.8417814960629921</v>
      </c>
      <c r="H50">
        <f t="shared" si="2"/>
        <v>4.8370332000000005</v>
      </c>
      <c r="I50" s="15">
        <f t="shared" si="3"/>
        <v>0.58750506324062279</v>
      </c>
    </row>
    <row r="51" spans="1:9">
      <c r="A51" s="39"/>
      <c r="B51" s="64" t="s">
        <v>502</v>
      </c>
      <c r="C51" s="3">
        <v>121.92</v>
      </c>
      <c r="D51" s="63">
        <v>384.75</v>
      </c>
      <c r="E51">
        <f t="shared" si="4"/>
        <v>4.8370332000000005</v>
      </c>
      <c r="F51">
        <v>1</v>
      </c>
      <c r="G51">
        <f t="shared" si="1"/>
        <v>3.1557578740157481</v>
      </c>
      <c r="H51">
        <f t="shared" si="2"/>
        <v>4.8370332000000005</v>
      </c>
      <c r="I51" s="15">
        <f t="shared" si="3"/>
        <v>0.6524160045078351</v>
      </c>
    </row>
    <row r="52" spans="1:9">
      <c r="A52" s="39"/>
      <c r="B52" s="64" t="s">
        <v>503</v>
      </c>
      <c r="C52" s="3">
        <v>121.92</v>
      </c>
      <c r="D52" s="63">
        <v>482.49</v>
      </c>
      <c r="E52">
        <f t="shared" si="4"/>
        <v>4.8370332000000005</v>
      </c>
      <c r="F52">
        <v>1</v>
      </c>
      <c r="G52">
        <f t="shared" si="1"/>
        <v>3.9574311023622046</v>
      </c>
      <c r="H52">
        <f t="shared" si="2"/>
        <v>4.8370332000000005</v>
      </c>
      <c r="I52" s="15">
        <f t="shared" si="3"/>
        <v>0.81815256144245696</v>
      </c>
    </row>
    <row r="53" spans="1:9">
      <c r="A53" s="39"/>
      <c r="B53" s="64" t="s">
        <v>504</v>
      </c>
      <c r="C53" s="3">
        <v>121.92</v>
      </c>
      <c r="D53" s="63">
        <v>392.89</v>
      </c>
      <c r="E53">
        <f t="shared" si="4"/>
        <v>4.8370332000000005</v>
      </c>
      <c r="F53">
        <v>1</v>
      </c>
      <c r="G53">
        <f t="shared" si="1"/>
        <v>3.2225229658792651</v>
      </c>
      <c r="H53">
        <f t="shared" si="2"/>
        <v>4.8370332000000005</v>
      </c>
      <c r="I53" s="15">
        <f t="shared" si="3"/>
        <v>0.66621890581178245</v>
      </c>
    </row>
    <row r="54" spans="1:9">
      <c r="A54" s="39"/>
      <c r="B54" s="64" t="s">
        <v>505</v>
      </c>
      <c r="C54" s="3">
        <v>121.92</v>
      </c>
      <c r="D54" s="63">
        <v>439.37</v>
      </c>
      <c r="E54">
        <f t="shared" si="4"/>
        <v>4.8370332000000005</v>
      </c>
      <c r="F54">
        <v>1</v>
      </c>
      <c r="G54">
        <f t="shared" si="1"/>
        <v>3.60375656167979</v>
      </c>
      <c r="H54">
        <f t="shared" si="2"/>
        <v>4.8370332000000005</v>
      </c>
      <c r="I54" s="15">
        <f t="shared" si="3"/>
        <v>0.74503448967019481</v>
      </c>
    </row>
    <row r="55" spans="1:9">
      <c r="A55" s="39"/>
      <c r="B55" s="64" t="s">
        <v>506</v>
      </c>
      <c r="C55" s="3">
        <v>121.92</v>
      </c>
      <c r="D55" s="63">
        <v>476.44</v>
      </c>
      <c r="E55">
        <f t="shared" si="4"/>
        <v>4.8370332000000005</v>
      </c>
      <c r="F55">
        <v>1</v>
      </c>
      <c r="G55">
        <f t="shared" si="1"/>
        <v>3.9078083989501313</v>
      </c>
      <c r="H55">
        <f t="shared" si="2"/>
        <v>4.8370332000000005</v>
      </c>
      <c r="I55" s="15">
        <f t="shared" si="3"/>
        <v>0.80789364831114474</v>
      </c>
    </row>
    <row r="56" spans="1:9">
      <c r="A56" s="39"/>
      <c r="B56" s="64" t="s">
        <v>507</v>
      </c>
      <c r="C56" s="3">
        <v>121.92</v>
      </c>
      <c r="D56" s="63">
        <v>298.3</v>
      </c>
      <c r="E56">
        <f t="shared" si="4"/>
        <v>4.8370332000000005</v>
      </c>
      <c r="F56">
        <v>1</v>
      </c>
      <c r="G56">
        <f t="shared" si="1"/>
        <v>2.4466863517060369</v>
      </c>
      <c r="H56">
        <f t="shared" si="2"/>
        <v>4.8370332000000005</v>
      </c>
      <c r="I56" s="15">
        <f t="shared" si="3"/>
        <v>0.50582376645792648</v>
      </c>
    </row>
    <row r="57" spans="1:9">
      <c r="A57" s="39"/>
      <c r="B57" s="64" t="s">
        <v>508</v>
      </c>
      <c r="C57" s="3">
        <v>121.92</v>
      </c>
      <c r="D57" s="63">
        <v>289.25</v>
      </c>
      <c r="E57">
        <f t="shared" si="4"/>
        <v>4.8370332000000005</v>
      </c>
      <c r="F57">
        <v>1</v>
      </c>
      <c r="G57">
        <f t="shared" si="1"/>
        <v>2.372457349081365</v>
      </c>
      <c r="H57">
        <f t="shared" si="2"/>
        <v>4.8370332000000005</v>
      </c>
      <c r="I57" s="15">
        <f t="shared" si="3"/>
        <v>0.49047778896397998</v>
      </c>
    </row>
    <row r="58" spans="1:9">
      <c r="A58" s="39"/>
      <c r="B58" s="64" t="s">
        <v>509</v>
      </c>
      <c r="C58" s="3">
        <v>121.92</v>
      </c>
      <c r="D58" s="63">
        <v>357.05</v>
      </c>
      <c r="E58">
        <f t="shared" si="4"/>
        <v>4.8370332000000005</v>
      </c>
      <c r="F58">
        <v>1</v>
      </c>
      <c r="G58">
        <f t="shared" si="1"/>
        <v>2.9285597112860895</v>
      </c>
      <c r="H58">
        <f t="shared" si="2"/>
        <v>4.8370332000000005</v>
      </c>
      <c r="I58" s="15">
        <f t="shared" si="3"/>
        <v>0.60544544355951269</v>
      </c>
    </row>
    <row r="59" spans="1:9">
      <c r="A59" s="39"/>
      <c r="B59" s="64" t="s">
        <v>510</v>
      </c>
      <c r="C59" s="3">
        <v>121.92</v>
      </c>
      <c r="D59" s="63">
        <v>310.10000000000002</v>
      </c>
      <c r="E59">
        <f t="shared" si="4"/>
        <v>4.8370332000000005</v>
      </c>
      <c r="F59">
        <v>1</v>
      </c>
      <c r="G59">
        <f t="shared" si="1"/>
        <v>2.5434711286089242</v>
      </c>
      <c r="H59">
        <f t="shared" si="2"/>
        <v>4.8370332000000005</v>
      </c>
      <c r="I59" s="15">
        <f t="shared" si="3"/>
        <v>0.52583288628428759</v>
      </c>
    </row>
    <row r="60" spans="1:9">
      <c r="A60" s="39"/>
      <c r="B60" s="64" t="s">
        <v>511</v>
      </c>
      <c r="C60" s="3">
        <v>121.92</v>
      </c>
      <c r="D60" s="63">
        <v>370.15</v>
      </c>
      <c r="E60">
        <f t="shared" si="4"/>
        <v>4.8370332000000005</v>
      </c>
      <c r="F60">
        <v>1</v>
      </c>
      <c r="G60">
        <f t="shared" si="1"/>
        <v>3.0360072178477688</v>
      </c>
      <c r="H60">
        <f t="shared" si="2"/>
        <v>4.8370332000000005</v>
      </c>
      <c r="I60" s="15">
        <f t="shared" si="3"/>
        <v>0.62765895794301529</v>
      </c>
    </row>
    <row r="61" spans="1:9">
      <c r="I61" s="15">
        <f>AVERAGE(I31:I60)</f>
        <v>0.63363343242224224</v>
      </c>
    </row>
  </sheetData>
  <mergeCells count="2">
    <mergeCell ref="A4:A30"/>
    <mergeCell ref="A31:A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4101-699F-4ABD-9A38-77984C9C444F}">
  <dimension ref="A3:J191"/>
  <sheetViews>
    <sheetView topLeftCell="A110" zoomScale="70" workbookViewId="0">
      <selection activeCell="J129" sqref="J129"/>
    </sheetView>
  </sheetViews>
  <sheetFormatPr defaultRowHeight="14.4"/>
  <cols>
    <col min="3" max="3" width="14.21875" customWidth="1"/>
  </cols>
  <sheetData>
    <row r="3" spans="1:10">
      <c r="B3" s="7" t="s">
        <v>35</v>
      </c>
      <c r="C3" s="7" t="s">
        <v>19</v>
      </c>
      <c r="D3" s="6" t="s">
        <v>24</v>
      </c>
      <c r="E3" s="7" t="s">
        <v>25</v>
      </c>
      <c r="F3" s="7" t="s">
        <v>23</v>
      </c>
      <c r="G3" s="7" t="s">
        <v>26</v>
      </c>
      <c r="H3" s="7" t="s">
        <v>20</v>
      </c>
      <c r="I3" s="7" t="s">
        <v>21</v>
      </c>
      <c r="J3" s="7" t="s">
        <v>22</v>
      </c>
    </row>
    <row r="4" spans="1:10">
      <c r="B4" s="39">
        <f>(436.25/(D7*F4*3))</f>
        <v>0.43038817856467648</v>
      </c>
      <c r="C4" s="18" t="s">
        <v>188</v>
      </c>
      <c r="D4" s="3">
        <v>60.048000000000002</v>
      </c>
      <c r="E4" s="3">
        <v>248.89</v>
      </c>
      <c r="F4">
        <f>20.24*0.278</f>
        <v>5.6267199999999997</v>
      </c>
      <c r="G4">
        <v>1</v>
      </c>
      <c r="H4">
        <f t="shared" ref="H4:H67" si="0">E4/D4</f>
        <v>4.1448507860378356</v>
      </c>
      <c r="I4">
        <f t="shared" ref="I4:I67" si="1">F4/G4</f>
        <v>5.6267199999999997</v>
      </c>
      <c r="J4" s="15">
        <f t="shared" ref="J4:J67" si="2">(H4/I4)</f>
        <v>0.73663711470231963</v>
      </c>
    </row>
    <row r="5" spans="1:10">
      <c r="B5" s="39"/>
      <c r="C5" s="11" t="s">
        <v>189</v>
      </c>
      <c r="D5" s="3">
        <v>60.048000000000002</v>
      </c>
      <c r="E5" s="3">
        <v>248.89</v>
      </c>
      <c r="F5">
        <f t="shared" ref="F5:F6" si="3">20.24*0.278</f>
        <v>5.6267199999999997</v>
      </c>
      <c r="G5">
        <v>1</v>
      </c>
      <c r="H5">
        <f t="shared" si="0"/>
        <v>4.1448507860378356</v>
      </c>
      <c r="I5">
        <f t="shared" si="1"/>
        <v>5.6267199999999997</v>
      </c>
      <c r="J5" s="15">
        <f t="shared" si="2"/>
        <v>0.73663711470231963</v>
      </c>
    </row>
    <row r="6" spans="1:10">
      <c r="B6" s="39"/>
      <c r="C6" s="11" t="s">
        <v>190</v>
      </c>
      <c r="D6" s="3">
        <v>60.048000000000002</v>
      </c>
      <c r="E6" s="3">
        <v>137.61000000000001</v>
      </c>
      <c r="F6">
        <f t="shared" si="3"/>
        <v>5.6267199999999997</v>
      </c>
      <c r="G6">
        <v>1</v>
      </c>
      <c r="H6">
        <f t="shared" si="0"/>
        <v>2.291666666666667</v>
      </c>
      <c r="I6">
        <f t="shared" si="1"/>
        <v>5.6267199999999997</v>
      </c>
      <c r="J6" s="15">
        <f t="shared" si="2"/>
        <v>0.40728286935668861</v>
      </c>
    </row>
    <row r="7" spans="1:10">
      <c r="A7" s="40" t="s">
        <v>481</v>
      </c>
      <c r="B7" s="39">
        <f>(5009.49/(D7*F7*30))</f>
        <v>0.52815379751013636</v>
      </c>
      <c r="C7" s="11" t="s">
        <v>191</v>
      </c>
      <c r="D7" s="3">
        <v>60.048000000000002</v>
      </c>
      <c r="E7" s="10">
        <v>141.69999999999999</v>
      </c>
      <c r="F7">
        <f>18.9395*0.278</f>
        <v>5.2651810000000001</v>
      </c>
      <c r="G7">
        <v>1</v>
      </c>
      <c r="H7">
        <f t="shared" si="0"/>
        <v>2.3597788435917928</v>
      </c>
      <c r="I7">
        <f t="shared" si="1"/>
        <v>5.2651810000000001</v>
      </c>
      <c r="J7" s="15">
        <f t="shared" si="2"/>
        <v>0.44818570218037951</v>
      </c>
    </row>
    <row r="8" spans="1:10">
      <c r="A8" s="41"/>
      <c r="B8" s="39"/>
      <c r="C8" s="11" t="s">
        <v>192</v>
      </c>
      <c r="D8" s="3">
        <v>60.048000000000002</v>
      </c>
      <c r="E8" s="10">
        <v>146.12</v>
      </c>
      <c r="F8">
        <f t="shared" ref="F8:F36" si="4">18.9395*0.278</f>
        <v>5.2651810000000001</v>
      </c>
      <c r="G8">
        <v>1</v>
      </c>
      <c r="H8">
        <f t="shared" si="0"/>
        <v>2.4333866240341062</v>
      </c>
      <c r="I8">
        <f t="shared" si="1"/>
        <v>5.2651810000000001</v>
      </c>
      <c r="J8" s="15">
        <f t="shared" si="2"/>
        <v>0.4621658066520612</v>
      </c>
    </row>
    <row r="9" spans="1:10">
      <c r="A9" s="41"/>
      <c r="B9" s="39"/>
      <c r="C9" s="11" t="s">
        <v>193</v>
      </c>
      <c r="D9" s="3">
        <v>60.048000000000002</v>
      </c>
      <c r="E9" s="10">
        <v>102.23</v>
      </c>
      <c r="F9">
        <f t="shared" si="4"/>
        <v>5.2651810000000001</v>
      </c>
      <c r="G9">
        <v>1</v>
      </c>
      <c r="H9">
        <f t="shared" si="0"/>
        <v>1.7024713562483347</v>
      </c>
      <c r="I9">
        <f t="shared" si="1"/>
        <v>5.2651810000000001</v>
      </c>
      <c r="J9" s="15">
        <f t="shared" si="2"/>
        <v>0.32334526700000144</v>
      </c>
    </row>
    <row r="10" spans="1:10">
      <c r="A10" s="41"/>
      <c r="B10" s="39"/>
      <c r="C10" s="11" t="s">
        <v>194</v>
      </c>
      <c r="D10" s="3">
        <v>60.048000000000002</v>
      </c>
      <c r="E10" s="10">
        <v>231.28</v>
      </c>
      <c r="F10">
        <f t="shared" si="4"/>
        <v>5.2651810000000001</v>
      </c>
      <c r="G10">
        <v>1</v>
      </c>
      <c r="H10">
        <f t="shared" si="0"/>
        <v>3.851585398347988</v>
      </c>
      <c r="I10">
        <f t="shared" si="1"/>
        <v>5.2651810000000001</v>
      </c>
      <c r="J10" s="15">
        <f t="shared" si="2"/>
        <v>0.73152003669921084</v>
      </c>
    </row>
    <row r="11" spans="1:10">
      <c r="A11" s="41"/>
      <c r="B11" s="39"/>
      <c r="C11" s="11" t="s">
        <v>195</v>
      </c>
      <c r="D11" s="3">
        <v>60.048000000000002</v>
      </c>
      <c r="E11" s="10">
        <v>199.29</v>
      </c>
      <c r="F11">
        <f t="shared" si="4"/>
        <v>5.2651810000000001</v>
      </c>
      <c r="G11">
        <v>1</v>
      </c>
      <c r="H11">
        <f t="shared" si="0"/>
        <v>3.3188449240607514</v>
      </c>
      <c r="I11">
        <f t="shared" si="1"/>
        <v>5.2651810000000001</v>
      </c>
      <c r="J11" s="15">
        <f t="shared" si="2"/>
        <v>0.63033823985552473</v>
      </c>
    </row>
    <row r="12" spans="1:10">
      <c r="A12" s="41"/>
      <c r="B12" s="39"/>
      <c r="C12" s="11" t="s">
        <v>196</v>
      </c>
      <c r="D12" s="3">
        <v>60.048000000000002</v>
      </c>
      <c r="E12" s="10">
        <v>230.69</v>
      </c>
      <c r="F12">
        <f t="shared" si="4"/>
        <v>5.2651810000000001</v>
      </c>
      <c r="G12">
        <v>1</v>
      </c>
      <c r="H12">
        <f t="shared" si="0"/>
        <v>3.8417599253930188</v>
      </c>
      <c r="I12">
        <f t="shared" si="1"/>
        <v>5.2651810000000001</v>
      </c>
      <c r="J12" s="15">
        <f t="shared" si="2"/>
        <v>0.72965391415661085</v>
      </c>
    </row>
    <row r="13" spans="1:10">
      <c r="A13" s="41"/>
      <c r="B13" s="39"/>
      <c r="C13" s="11" t="s">
        <v>197</v>
      </c>
      <c r="D13" s="3">
        <v>60.048000000000002</v>
      </c>
      <c r="E13" s="10">
        <v>218.18</v>
      </c>
      <c r="F13">
        <f t="shared" si="4"/>
        <v>5.2651810000000001</v>
      </c>
      <c r="G13">
        <v>1</v>
      </c>
      <c r="H13">
        <f t="shared" si="0"/>
        <v>3.6334265920596858</v>
      </c>
      <c r="I13">
        <f t="shared" si="1"/>
        <v>5.2651810000000001</v>
      </c>
      <c r="J13" s="15">
        <f t="shared" si="2"/>
        <v>0.69008579041436291</v>
      </c>
    </row>
    <row r="14" spans="1:10">
      <c r="A14" s="41"/>
      <c r="B14" s="39"/>
      <c r="C14" s="11" t="s">
        <v>198</v>
      </c>
      <c r="D14" s="3">
        <v>60.048000000000002</v>
      </c>
      <c r="E14" s="10">
        <v>180.54</v>
      </c>
      <c r="F14">
        <f t="shared" si="4"/>
        <v>5.2651810000000001</v>
      </c>
      <c r="G14">
        <v>1</v>
      </c>
      <c r="H14">
        <f t="shared" si="0"/>
        <v>3.0065947242206232</v>
      </c>
      <c r="I14">
        <f t="shared" si="1"/>
        <v>5.2651810000000001</v>
      </c>
      <c r="J14" s="15">
        <f t="shared" si="2"/>
        <v>0.57103349803560854</v>
      </c>
    </row>
    <row r="15" spans="1:10">
      <c r="A15" s="41"/>
      <c r="B15" s="39"/>
      <c r="C15" s="11" t="s">
        <v>199</v>
      </c>
      <c r="D15" s="3">
        <v>60.048000000000002</v>
      </c>
      <c r="E15" s="10">
        <v>222.43</v>
      </c>
      <c r="F15">
        <f t="shared" si="4"/>
        <v>5.2651810000000001</v>
      </c>
      <c r="G15">
        <v>1</v>
      </c>
      <c r="H15">
        <f t="shared" si="0"/>
        <v>3.7042033040234479</v>
      </c>
      <c r="I15">
        <f t="shared" si="1"/>
        <v>5.2651810000000001</v>
      </c>
      <c r="J15" s="15">
        <f t="shared" si="2"/>
        <v>0.70352819856021054</v>
      </c>
    </row>
    <row r="16" spans="1:10">
      <c r="A16" s="41"/>
      <c r="B16" s="39"/>
      <c r="C16" s="11" t="s">
        <v>200</v>
      </c>
      <c r="D16" s="3">
        <v>60.048000000000002</v>
      </c>
      <c r="E16" s="10">
        <v>203.96</v>
      </c>
      <c r="F16">
        <f t="shared" si="4"/>
        <v>5.2651810000000001</v>
      </c>
      <c r="G16">
        <v>1</v>
      </c>
      <c r="H16">
        <f t="shared" si="0"/>
        <v>3.3966160405009327</v>
      </c>
      <c r="I16">
        <f t="shared" si="1"/>
        <v>5.2651810000000001</v>
      </c>
      <c r="J16" s="15">
        <f t="shared" si="2"/>
        <v>0.64510907421813846</v>
      </c>
    </row>
    <row r="17" spans="1:10">
      <c r="A17" s="41"/>
      <c r="B17" s="39"/>
      <c r="C17" s="11" t="s">
        <v>201</v>
      </c>
      <c r="D17" s="3">
        <v>60.048000000000002</v>
      </c>
      <c r="E17" s="10">
        <v>149.66</v>
      </c>
      <c r="F17">
        <f t="shared" si="4"/>
        <v>5.2651810000000001</v>
      </c>
      <c r="G17">
        <v>1</v>
      </c>
      <c r="H17">
        <f t="shared" si="0"/>
        <v>2.4923394617639221</v>
      </c>
      <c r="I17">
        <f t="shared" si="1"/>
        <v>5.2651810000000001</v>
      </c>
      <c r="J17" s="15">
        <f t="shared" si="2"/>
        <v>0.47336254190766131</v>
      </c>
    </row>
    <row r="18" spans="1:10">
      <c r="A18" s="41"/>
      <c r="B18" s="39"/>
      <c r="C18" s="11" t="s">
        <v>202</v>
      </c>
      <c r="D18" s="3">
        <v>60.048000000000002</v>
      </c>
      <c r="E18" s="10">
        <v>202.87</v>
      </c>
      <c r="F18">
        <f t="shared" si="4"/>
        <v>5.2651810000000001</v>
      </c>
      <c r="G18">
        <v>1</v>
      </c>
      <c r="H18">
        <f t="shared" si="0"/>
        <v>3.3784638955502264</v>
      </c>
      <c r="I18">
        <f t="shared" si="1"/>
        <v>5.2651810000000001</v>
      </c>
      <c r="J18" s="15">
        <f t="shared" si="2"/>
        <v>0.64166149189367394</v>
      </c>
    </row>
    <row r="19" spans="1:10">
      <c r="A19" s="41"/>
      <c r="B19" s="39"/>
      <c r="C19" s="11" t="s">
        <v>203</v>
      </c>
      <c r="D19" s="3">
        <v>60.048000000000002</v>
      </c>
      <c r="E19" s="10">
        <v>175.02</v>
      </c>
      <c r="F19">
        <f t="shared" si="4"/>
        <v>5.2651810000000001</v>
      </c>
      <c r="G19">
        <v>1</v>
      </c>
      <c r="H19">
        <f t="shared" si="0"/>
        <v>2.9146682653876899</v>
      </c>
      <c r="I19">
        <f t="shared" si="1"/>
        <v>5.2651810000000001</v>
      </c>
      <c r="J19" s="15">
        <f t="shared" si="2"/>
        <v>0.55357418204382525</v>
      </c>
    </row>
    <row r="20" spans="1:10">
      <c r="A20" s="41"/>
      <c r="B20" s="39"/>
      <c r="C20" s="11" t="s">
        <v>204</v>
      </c>
      <c r="D20" s="3">
        <v>60.048000000000002</v>
      </c>
      <c r="E20" s="10">
        <v>118.77</v>
      </c>
      <c r="F20">
        <f t="shared" si="4"/>
        <v>5.2651810000000001</v>
      </c>
      <c r="G20">
        <v>1</v>
      </c>
      <c r="H20">
        <f t="shared" si="0"/>
        <v>1.9779176658673061</v>
      </c>
      <c r="I20">
        <f t="shared" si="1"/>
        <v>5.2651810000000001</v>
      </c>
      <c r="J20" s="15">
        <f t="shared" si="2"/>
        <v>0.3756599565840768</v>
      </c>
    </row>
    <row r="21" spans="1:10">
      <c r="A21" s="41"/>
      <c r="B21" s="39"/>
      <c r="C21" s="11" t="s">
        <v>205</v>
      </c>
      <c r="D21" s="3">
        <v>60.048000000000002</v>
      </c>
      <c r="E21" s="10">
        <v>149.81</v>
      </c>
      <c r="F21">
        <f t="shared" si="4"/>
        <v>5.2651810000000001</v>
      </c>
      <c r="G21">
        <v>1</v>
      </c>
      <c r="H21">
        <f t="shared" si="0"/>
        <v>2.4948374633626433</v>
      </c>
      <c r="I21">
        <f t="shared" si="1"/>
        <v>5.2651810000000001</v>
      </c>
      <c r="J21" s="15">
        <f t="shared" si="2"/>
        <v>0.47383697984222067</v>
      </c>
    </row>
    <row r="22" spans="1:10">
      <c r="A22" s="41"/>
      <c r="B22" s="39"/>
      <c r="C22" s="11" t="s">
        <v>206</v>
      </c>
      <c r="D22" s="3">
        <v>60.048000000000002</v>
      </c>
      <c r="E22" s="10">
        <v>143.04</v>
      </c>
      <c r="F22">
        <f t="shared" si="4"/>
        <v>5.2651810000000001</v>
      </c>
      <c r="G22">
        <v>1</v>
      </c>
      <c r="H22">
        <f t="shared" si="0"/>
        <v>2.3820943245403674</v>
      </c>
      <c r="I22">
        <f t="shared" si="1"/>
        <v>5.2651810000000001</v>
      </c>
      <c r="J22" s="15">
        <f t="shared" si="2"/>
        <v>0.45242401439577623</v>
      </c>
    </row>
    <row r="23" spans="1:10">
      <c r="A23" s="41"/>
      <c r="B23" s="39"/>
      <c r="C23" s="11" t="s">
        <v>207</v>
      </c>
      <c r="D23" s="3">
        <v>60.048000000000002</v>
      </c>
      <c r="E23" s="10">
        <v>143.30000000000001</v>
      </c>
      <c r="F23">
        <f t="shared" si="4"/>
        <v>5.2651810000000001</v>
      </c>
      <c r="G23">
        <v>1</v>
      </c>
      <c r="H23">
        <f t="shared" si="0"/>
        <v>2.3864241939781508</v>
      </c>
      <c r="I23">
        <f t="shared" si="1"/>
        <v>5.2651810000000001</v>
      </c>
      <c r="J23" s="15">
        <f t="shared" si="2"/>
        <v>0.45324637348234575</v>
      </c>
    </row>
    <row r="24" spans="1:10">
      <c r="A24" s="41"/>
      <c r="B24" s="39"/>
      <c r="C24" s="11" t="s">
        <v>208</v>
      </c>
      <c r="D24" s="3">
        <v>60.048000000000002</v>
      </c>
      <c r="E24" s="10">
        <v>151.81</v>
      </c>
      <c r="F24">
        <f t="shared" si="4"/>
        <v>5.2651810000000001</v>
      </c>
      <c r="G24">
        <v>1</v>
      </c>
      <c r="H24">
        <f t="shared" si="0"/>
        <v>2.52814415134559</v>
      </c>
      <c r="I24">
        <f t="shared" si="1"/>
        <v>5.2651810000000001</v>
      </c>
      <c r="J24" s="15">
        <f t="shared" si="2"/>
        <v>0.48016281896967833</v>
      </c>
    </row>
    <row r="25" spans="1:10">
      <c r="A25" s="41"/>
      <c r="B25" s="39"/>
      <c r="C25" s="11" t="s">
        <v>209</v>
      </c>
      <c r="D25" s="3">
        <v>60.048000000000002</v>
      </c>
      <c r="E25" s="10">
        <v>161.19999999999999</v>
      </c>
      <c r="F25">
        <f t="shared" si="4"/>
        <v>5.2651810000000001</v>
      </c>
      <c r="G25">
        <v>1</v>
      </c>
      <c r="H25">
        <f t="shared" si="0"/>
        <v>2.6845190514255259</v>
      </c>
      <c r="I25">
        <f t="shared" si="1"/>
        <v>5.2651810000000001</v>
      </c>
      <c r="J25" s="15">
        <f t="shared" si="2"/>
        <v>0.50986263367309237</v>
      </c>
    </row>
    <row r="26" spans="1:10">
      <c r="A26" s="41"/>
      <c r="B26" s="39"/>
      <c r="C26" s="11" t="s">
        <v>210</v>
      </c>
      <c r="D26" s="3">
        <v>60.048000000000002</v>
      </c>
      <c r="E26" s="10">
        <v>162.55000000000001</v>
      </c>
      <c r="F26">
        <f t="shared" si="4"/>
        <v>5.2651810000000001</v>
      </c>
      <c r="G26">
        <v>1</v>
      </c>
      <c r="H26">
        <f t="shared" si="0"/>
        <v>2.7070010658140156</v>
      </c>
      <c r="I26">
        <f t="shared" si="1"/>
        <v>5.2651810000000001</v>
      </c>
      <c r="J26" s="15">
        <f t="shared" si="2"/>
        <v>0.51413257508412635</v>
      </c>
    </row>
    <row r="27" spans="1:10">
      <c r="A27" s="41"/>
      <c r="B27" s="39"/>
      <c r="C27" s="11" t="s">
        <v>211</v>
      </c>
      <c r="D27" s="3">
        <v>60.048000000000002</v>
      </c>
      <c r="E27" s="10">
        <v>167.41</v>
      </c>
      <c r="F27">
        <f t="shared" si="4"/>
        <v>5.2651810000000001</v>
      </c>
      <c r="G27">
        <v>1</v>
      </c>
      <c r="H27">
        <f t="shared" si="0"/>
        <v>2.7879363176125764</v>
      </c>
      <c r="I27">
        <f t="shared" si="1"/>
        <v>5.2651810000000001</v>
      </c>
      <c r="J27" s="15">
        <f t="shared" si="2"/>
        <v>0.52950436416384861</v>
      </c>
    </row>
    <row r="28" spans="1:10">
      <c r="A28" s="41"/>
      <c r="B28" s="39"/>
      <c r="C28" s="11" t="s">
        <v>212</v>
      </c>
      <c r="D28" s="3">
        <v>60.048000000000002</v>
      </c>
      <c r="E28" s="10">
        <v>147.93</v>
      </c>
      <c r="F28">
        <f t="shared" si="4"/>
        <v>5.2651810000000001</v>
      </c>
      <c r="G28">
        <v>1</v>
      </c>
      <c r="H28">
        <f t="shared" si="0"/>
        <v>2.4635291766586729</v>
      </c>
      <c r="I28">
        <f t="shared" si="1"/>
        <v>5.2651810000000001</v>
      </c>
      <c r="J28" s="15">
        <f t="shared" si="2"/>
        <v>0.46789069106241038</v>
      </c>
    </row>
    <row r="29" spans="1:10">
      <c r="A29" s="41"/>
      <c r="B29" s="39"/>
      <c r="C29" s="11" t="s">
        <v>213</v>
      </c>
      <c r="D29" s="3">
        <v>60.048000000000002</v>
      </c>
      <c r="E29" s="10">
        <v>146.15</v>
      </c>
      <c r="F29">
        <f t="shared" si="4"/>
        <v>5.2651810000000001</v>
      </c>
      <c r="G29">
        <v>1</v>
      </c>
      <c r="H29">
        <f t="shared" si="0"/>
        <v>2.4338862243538504</v>
      </c>
      <c r="I29">
        <f t="shared" si="1"/>
        <v>5.2651810000000001</v>
      </c>
      <c r="J29" s="15">
        <f t="shared" si="2"/>
        <v>0.46226069423897304</v>
      </c>
    </row>
    <row r="30" spans="1:10">
      <c r="A30" s="41"/>
      <c r="B30" s="39"/>
      <c r="C30" s="11" t="s">
        <v>214</v>
      </c>
      <c r="D30" s="3">
        <v>60.048000000000002</v>
      </c>
      <c r="E30" s="10">
        <v>179.94</v>
      </c>
      <c r="F30">
        <f t="shared" si="4"/>
        <v>5.2651810000000001</v>
      </c>
      <c r="G30">
        <v>1</v>
      </c>
      <c r="H30">
        <f t="shared" si="0"/>
        <v>2.9966027178257391</v>
      </c>
      <c r="I30">
        <f t="shared" si="1"/>
        <v>5.2651810000000001</v>
      </c>
      <c r="J30" s="15">
        <f t="shared" si="2"/>
        <v>0.56913574629737118</v>
      </c>
    </row>
    <row r="31" spans="1:10">
      <c r="A31" s="41"/>
      <c r="B31" s="39"/>
      <c r="C31" s="11" t="s">
        <v>215</v>
      </c>
      <c r="D31" s="3">
        <v>60.048000000000002</v>
      </c>
      <c r="E31" s="10">
        <v>193.52</v>
      </c>
      <c r="F31">
        <f t="shared" si="4"/>
        <v>5.2651810000000001</v>
      </c>
      <c r="G31">
        <v>1</v>
      </c>
      <c r="H31">
        <f t="shared" si="0"/>
        <v>3.2227551292299497</v>
      </c>
      <c r="I31">
        <f t="shared" si="1"/>
        <v>5.2651810000000001</v>
      </c>
      <c r="J31" s="15">
        <f t="shared" si="2"/>
        <v>0.61208819397280922</v>
      </c>
    </row>
    <row r="32" spans="1:10">
      <c r="A32" s="41"/>
      <c r="B32" s="39"/>
      <c r="C32" s="11" t="s">
        <v>216</v>
      </c>
      <c r="D32" s="3">
        <v>60.048000000000002</v>
      </c>
      <c r="E32" s="10">
        <v>178.03</v>
      </c>
      <c r="F32">
        <f t="shared" si="4"/>
        <v>5.2651810000000001</v>
      </c>
      <c r="G32">
        <v>1</v>
      </c>
      <c r="H32">
        <f t="shared" si="0"/>
        <v>2.9647948308020249</v>
      </c>
      <c r="I32">
        <f t="shared" si="1"/>
        <v>5.2651810000000001</v>
      </c>
      <c r="J32" s="15">
        <f t="shared" si="2"/>
        <v>0.5630945699306491</v>
      </c>
    </row>
    <row r="33" spans="1:10">
      <c r="A33" s="41"/>
      <c r="B33" s="39"/>
      <c r="C33" s="11" t="s">
        <v>217</v>
      </c>
      <c r="D33" s="3">
        <v>60.048000000000002</v>
      </c>
      <c r="E33" s="10">
        <v>103.08</v>
      </c>
      <c r="F33">
        <f t="shared" si="4"/>
        <v>5.2651810000000001</v>
      </c>
      <c r="G33">
        <v>1</v>
      </c>
      <c r="H33">
        <f t="shared" si="0"/>
        <v>1.716626698641087</v>
      </c>
      <c r="I33">
        <f t="shared" si="1"/>
        <v>5.2651810000000001</v>
      </c>
      <c r="J33" s="15">
        <f t="shared" si="2"/>
        <v>0.32603374862917095</v>
      </c>
    </row>
    <row r="34" spans="1:10">
      <c r="A34" s="41"/>
      <c r="B34" s="39"/>
      <c r="C34" s="11" t="s">
        <v>218</v>
      </c>
      <c r="D34" s="3">
        <v>60.048000000000002</v>
      </c>
      <c r="E34" s="10">
        <v>147.34</v>
      </c>
      <c r="F34">
        <f t="shared" si="4"/>
        <v>5.2651810000000001</v>
      </c>
      <c r="G34">
        <v>1</v>
      </c>
      <c r="H34">
        <f t="shared" si="0"/>
        <v>2.4537037037037037</v>
      </c>
      <c r="I34">
        <f t="shared" si="1"/>
        <v>5.2651810000000001</v>
      </c>
      <c r="J34" s="15">
        <f t="shared" si="2"/>
        <v>0.46602456851981039</v>
      </c>
    </row>
    <row r="35" spans="1:10">
      <c r="A35" s="41"/>
      <c r="B35" s="39"/>
      <c r="C35" s="11" t="s">
        <v>219</v>
      </c>
      <c r="D35" s="3">
        <v>60.048000000000002</v>
      </c>
      <c r="E35" s="10">
        <v>144.02000000000001</v>
      </c>
      <c r="F35">
        <f t="shared" si="4"/>
        <v>5.2651810000000001</v>
      </c>
      <c r="G35">
        <v>1</v>
      </c>
      <c r="H35">
        <f t="shared" si="0"/>
        <v>2.398414601652012</v>
      </c>
      <c r="I35">
        <f t="shared" si="1"/>
        <v>5.2651810000000001</v>
      </c>
      <c r="J35" s="15">
        <f t="shared" si="2"/>
        <v>0.45552367556823059</v>
      </c>
    </row>
    <row r="36" spans="1:10">
      <c r="A36" s="42"/>
      <c r="B36" s="39"/>
      <c r="C36" s="11" t="s">
        <v>220</v>
      </c>
      <c r="D36" s="3">
        <v>60.048000000000002</v>
      </c>
      <c r="E36" s="10">
        <v>170.93</v>
      </c>
      <c r="F36">
        <f t="shared" si="4"/>
        <v>5.2651810000000001</v>
      </c>
      <c r="G36">
        <v>1</v>
      </c>
      <c r="H36">
        <f t="shared" si="0"/>
        <v>2.8465560884625631</v>
      </c>
      <c r="I36">
        <f t="shared" si="1"/>
        <v>5.2651810000000001</v>
      </c>
      <c r="J36" s="15">
        <f t="shared" si="2"/>
        <v>0.54063784102817414</v>
      </c>
    </row>
    <row r="37" spans="1:10">
      <c r="A37" s="40" t="s">
        <v>482</v>
      </c>
      <c r="B37" s="39">
        <f>(4329.18/(D37*F37*31))</f>
        <v>0.46013495713970259</v>
      </c>
      <c r="C37" s="11" t="s">
        <v>221</v>
      </c>
      <c r="D37" s="3">
        <v>60.048000000000002</v>
      </c>
      <c r="E37" s="3">
        <v>113.7</v>
      </c>
      <c r="F37">
        <f>18.1809*0.278</f>
        <v>5.0542902000000005</v>
      </c>
      <c r="G37">
        <v>1</v>
      </c>
      <c r="H37">
        <f t="shared" si="0"/>
        <v>1.8934852118305356</v>
      </c>
      <c r="I37">
        <f t="shared" si="1"/>
        <v>5.0542902000000005</v>
      </c>
      <c r="J37" s="15">
        <f t="shared" si="2"/>
        <v>0.37462930241530956</v>
      </c>
    </row>
    <row r="38" spans="1:10">
      <c r="A38" s="41"/>
      <c r="B38" s="39"/>
      <c r="C38" s="11" t="s">
        <v>222</v>
      </c>
      <c r="D38" s="3">
        <v>60.048000000000002</v>
      </c>
      <c r="E38" s="3">
        <v>119.2</v>
      </c>
      <c r="F38">
        <f t="shared" ref="F38:F67" si="5">18.1809*0.278</f>
        <v>5.0542902000000005</v>
      </c>
      <c r="G38">
        <v>1</v>
      </c>
      <c r="H38">
        <f t="shared" si="0"/>
        <v>1.9850786037836397</v>
      </c>
      <c r="I38">
        <f t="shared" si="1"/>
        <v>5.0542902000000005</v>
      </c>
      <c r="J38" s="15">
        <f t="shared" si="2"/>
        <v>0.39275121238262883</v>
      </c>
    </row>
    <row r="39" spans="1:10">
      <c r="A39" s="41"/>
      <c r="B39" s="39"/>
      <c r="C39" s="11" t="s">
        <v>223</v>
      </c>
      <c r="D39" s="3">
        <v>60.048000000000002</v>
      </c>
      <c r="E39" s="3">
        <v>160.41999999999999</v>
      </c>
      <c r="F39">
        <f t="shared" si="5"/>
        <v>5.0542902000000005</v>
      </c>
      <c r="G39">
        <v>1</v>
      </c>
      <c r="H39">
        <f t="shared" si="0"/>
        <v>2.6715294431121768</v>
      </c>
      <c r="I39">
        <f t="shared" si="1"/>
        <v>5.0542902000000005</v>
      </c>
      <c r="J39" s="15">
        <f t="shared" si="2"/>
        <v>0.52856669035588355</v>
      </c>
    </row>
    <row r="40" spans="1:10">
      <c r="A40" s="41"/>
      <c r="B40" s="39"/>
      <c r="C40" s="11" t="s">
        <v>224</v>
      </c>
      <c r="D40" s="3">
        <v>60.048000000000002</v>
      </c>
      <c r="E40" s="3">
        <v>177.13</v>
      </c>
      <c r="F40">
        <f t="shared" si="5"/>
        <v>5.0542902000000005</v>
      </c>
      <c r="G40">
        <v>1</v>
      </c>
      <c r="H40">
        <f t="shared" si="0"/>
        <v>2.9498068212096986</v>
      </c>
      <c r="I40">
        <f t="shared" si="1"/>
        <v>5.0542902000000005</v>
      </c>
      <c r="J40" s="15">
        <f t="shared" si="2"/>
        <v>0.58362434772932081</v>
      </c>
    </row>
    <row r="41" spans="1:10">
      <c r="A41" s="41"/>
      <c r="B41" s="39"/>
      <c r="C41" s="11" t="s">
        <v>225</v>
      </c>
      <c r="D41" s="3">
        <v>60.048000000000002</v>
      </c>
      <c r="E41" s="3">
        <v>139.16</v>
      </c>
      <c r="F41">
        <f t="shared" si="5"/>
        <v>5.0542902000000005</v>
      </c>
      <c r="G41">
        <v>1</v>
      </c>
      <c r="H41">
        <f t="shared" si="0"/>
        <v>2.3174793498534503</v>
      </c>
      <c r="I41">
        <f t="shared" si="1"/>
        <v>5.0542902000000005</v>
      </c>
      <c r="J41" s="15">
        <f t="shared" si="2"/>
        <v>0.45851727110039114</v>
      </c>
    </row>
    <row r="42" spans="1:10">
      <c r="A42" s="41"/>
      <c r="B42" s="39"/>
      <c r="C42" s="11" t="s">
        <v>226</v>
      </c>
      <c r="D42" s="3">
        <v>60.048000000000002</v>
      </c>
      <c r="E42" s="3">
        <v>143.65</v>
      </c>
      <c r="F42">
        <f t="shared" si="5"/>
        <v>5.0542902000000005</v>
      </c>
      <c r="G42">
        <v>1</v>
      </c>
      <c r="H42">
        <f t="shared" si="0"/>
        <v>2.3922528643751666</v>
      </c>
      <c r="I42">
        <f t="shared" si="1"/>
        <v>5.0542902000000005</v>
      </c>
      <c r="J42" s="15">
        <f t="shared" si="2"/>
        <v>0.47331133941916637</v>
      </c>
    </row>
    <row r="43" spans="1:10">
      <c r="A43" s="41"/>
      <c r="B43" s="39"/>
      <c r="C43" s="11" t="s">
        <v>227</v>
      </c>
      <c r="D43" s="3">
        <v>60.048000000000002</v>
      </c>
      <c r="E43" s="3">
        <v>141.69</v>
      </c>
      <c r="F43">
        <f t="shared" si="5"/>
        <v>5.0542902000000005</v>
      </c>
      <c r="G43">
        <v>1</v>
      </c>
      <c r="H43">
        <f t="shared" si="0"/>
        <v>2.3596123101518782</v>
      </c>
      <c r="I43">
        <f t="shared" si="1"/>
        <v>5.0542902000000005</v>
      </c>
      <c r="J43" s="15">
        <f t="shared" si="2"/>
        <v>0.46685334968535797</v>
      </c>
    </row>
    <row r="44" spans="1:10">
      <c r="A44" s="41"/>
      <c r="B44" s="39"/>
      <c r="C44" s="11" t="s">
        <v>228</v>
      </c>
      <c r="D44" s="3">
        <v>60.048000000000002</v>
      </c>
      <c r="E44" s="3">
        <v>152.9</v>
      </c>
      <c r="F44">
        <f t="shared" si="5"/>
        <v>5.0542902000000005</v>
      </c>
      <c r="G44">
        <v>1</v>
      </c>
      <c r="H44">
        <f t="shared" si="0"/>
        <v>2.5462962962962963</v>
      </c>
      <c r="I44">
        <f t="shared" si="1"/>
        <v>5.0542902000000005</v>
      </c>
      <c r="J44" s="15">
        <f t="shared" si="2"/>
        <v>0.50378909709147612</v>
      </c>
    </row>
    <row r="45" spans="1:10">
      <c r="A45" s="41"/>
      <c r="B45" s="39"/>
      <c r="C45" s="11" t="s">
        <v>229</v>
      </c>
      <c r="D45" s="3">
        <v>60.048000000000002</v>
      </c>
      <c r="E45" s="3">
        <v>175.78</v>
      </c>
      <c r="F45">
        <f t="shared" si="5"/>
        <v>5.0542902000000005</v>
      </c>
      <c r="G45">
        <v>1</v>
      </c>
      <c r="H45">
        <f t="shared" si="0"/>
        <v>2.9273248068212094</v>
      </c>
      <c r="I45">
        <f t="shared" si="1"/>
        <v>5.0542902000000005</v>
      </c>
      <c r="J45" s="15">
        <f t="shared" si="2"/>
        <v>0.57917624255552425</v>
      </c>
    </row>
    <row r="46" spans="1:10">
      <c r="A46" s="41"/>
      <c r="B46" s="39"/>
      <c r="C46" s="11" t="s">
        <v>230</v>
      </c>
      <c r="D46" s="3">
        <v>60.048000000000002</v>
      </c>
      <c r="E46" s="3">
        <v>128.41999999999999</v>
      </c>
      <c r="F46">
        <f t="shared" si="5"/>
        <v>5.0542902000000005</v>
      </c>
      <c r="G46">
        <v>1</v>
      </c>
      <c r="H46">
        <f t="shared" si="0"/>
        <v>2.1386224353850252</v>
      </c>
      <c r="I46">
        <f t="shared" si="1"/>
        <v>5.0542902000000005</v>
      </c>
      <c r="J46" s="15">
        <f t="shared" si="2"/>
        <v>0.42313012327329858</v>
      </c>
    </row>
    <row r="47" spans="1:10">
      <c r="A47" s="41"/>
      <c r="B47" s="39"/>
      <c r="C47" s="11" t="s">
        <v>231</v>
      </c>
      <c r="D47" s="3">
        <v>60.048000000000002</v>
      </c>
      <c r="E47" s="3">
        <v>128.75</v>
      </c>
      <c r="F47">
        <f t="shared" si="5"/>
        <v>5.0542902000000005</v>
      </c>
      <c r="G47">
        <v>1</v>
      </c>
      <c r="H47">
        <f t="shared" si="0"/>
        <v>2.1441180389022114</v>
      </c>
      <c r="I47">
        <f t="shared" si="1"/>
        <v>5.0542902000000005</v>
      </c>
      <c r="J47" s="15">
        <f t="shared" si="2"/>
        <v>0.42421743787133775</v>
      </c>
    </row>
    <row r="48" spans="1:10">
      <c r="A48" s="41"/>
      <c r="B48" s="39"/>
      <c r="C48" s="11" t="s">
        <v>232</v>
      </c>
      <c r="D48" s="3">
        <v>60.048000000000002</v>
      </c>
      <c r="E48" s="3">
        <v>100.7</v>
      </c>
      <c r="F48">
        <f t="shared" si="5"/>
        <v>5.0542902000000005</v>
      </c>
      <c r="G48">
        <v>1</v>
      </c>
      <c r="H48">
        <f t="shared" si="0"/>
        <v>1.6769917399413803</v>
      </c>
      <c r="I48">
        <f t="shared" si="1"/>
        <v>5.0542902000000005</v>
      </c>
      <c r="J48" s="15">
        <f t="shared" si="2"/>
        <v>0.33179569703800943</v>
      </c>
    </row>
    <row r="49" spans="1:10">
      <c r="A49" s="41"/>
      <c r="B49" s="39"/>
      <c r="C49" s="11" t="s">
        <v>233</v>
      </c>
      <c r="D49" s="3">
        <v>60.048000000000002</v>
      </c>
      <c r="E49" s="3">
        <v>127.16</v>
      </c>
      <c r="F49">
        <f t="shared" si="5"/>
        <v>5.0542902000000005</v>
      </c>
      <c r="G49">
        <v>1</v>
      </c>
      <c r="H49">
        <f t="shared" si="0"/>
        <v>2.1176392219557685</v>
      </c>
      <c r="I49">
        <f t="shared" si="1"/>
        <v>5.0542902000000005</v>
      </c>
      <c r="J49" s="15">
        <f t="shared" si="2"/>
        <v>0.41897855844442178</v>
      </c>
    </row>
    <row r="50" spans="1:10">
      <c r="A50" s="41"/>
      <c r="B50" s="39"/>
      <c r="C50" s="11" t="s">
        <v>234</v>
      </c>
      <c r="D50" s="3">
        <v>60.048000000000002</v>
      </c>
      <c r="E50" s="3">
        <v>195.58</v>
      </c>
      <c r="F50">
        <f t="shared" si="5"/>
        <v>5.0542902000000005</v>
      </c>
      <c r="G50">
        <v>1</v>
      </c>
      <c r="H50">
        <f t="shared" si="0"/>
        <v>3.2570610178523847</v>
      </c>
      <c r="I50">
        <f t="shared" si="1"/>
        <v>5.0542902000000005</v>
      </c>
      <c r="J50" s="15">
        <f t="shared" si="2"/>
        <v>0.64441511843787369</v>
      </c>
    </row>
    <row r="51" spans="1:10">
      <c r="A51" s="41"/>
      <c r="B51" s="39"/>
      <c r="C51" s="11" t="s">
        <v>235</v>
      </c>
      <c r="D51" s="3">
        <v>60.048000000000002</v>
      </c>
      <c r="E51" s="3">
        <v>185.74</v>
      </c>
      <c r="F51">
        <f t="shared" si="5"/>
        <v>5.0542902000000005</v>
      </c>
      <c r="G51">
        <v>1</v>
      </c>
      <c r="H51">
        <f t="shared" si="0"/>
        <v>3.0931921129762858</v>
      </c>
      <c r="I51">
        <f t="shared" si="1"/>
        <v>5.0542902000000005</v>
      </c>
      <c r="J51" s="15">
        <f t="shared" si="2"/>
        <v>0.61199337405997889</v>
      </c>
    </row>
    <row r="52" spans="1:10">
      <c r="A52" s="41"/>
      <c r="B52" s="39"/>
      <c r="C52" s="11" t="s">
        <v>236</v>
      </c>
      <c r="D52" s="3">
        <v>60.048000000000002</v>
      </c>
      <c r="E52" s="3">
        <v>62.97</v>
      </c>
      <c r="F52">
        <f t="shared" si="5"/>
        <v>5.0542902000000005</v>
      </c>
      <c r="G52">
        <v>1</v>
      </c>
      <c r="H52">
        <f t="shared" si="0"/>
        <v>1.0486610711430855</v>
      </c>
      <c r="I52">
        <f t="shared" si="1"/>
        <v>5.0542902000000005</v>
      </c>
      <c r="J52" s="15">
        <f t="shared" si="2"/>
        <v>0.20747939466219914</v>
      </c>
    </row>
    <row r="53" spans="1:10">
      <c r="A53" s="41"/>
      <c r="B53" s="39"/>
      <c r="C53" s="11" t="s">
        <v>237</v>
      </c>
      <c r="D53" s="3">
        <v>60.048000000000002</v>
      </c>
      <c r="E53" s="3">
        <v>89.45</v>
      </c>
      <c r="F53">
        <f t="shared" si="5"/>
        <v>5.0542902000000005</v>
      </c>
      <c r="G53">
        <v>1</v>
      </c>
      <c r="H53">
        <f t="shared" si="0"/>
        <v>1.4896416200373035</v>
      </c>
      <c r="I53">
        <f t="shared" si="1"/>
        <v>5.0542902000000005</v>
      </c>
      <c r="J53" s="15">
        <f t="shared" si="2"/>
        <v>0.29472815392303814</v>
      </c>
    </row>
    <row r="54" spans="1:10">
      <c r="A54" s="41"/>
      <c r="B54" s="39"/>
      <c r="C54" s="11" t="s">
        <v>238</v>
      </c>
      <c r="D54" s="3">
        <v>60.048000000000002</v>
      </c>
      <c r="E54" s="3">
        <v>159.46</v>
      </c>
      <c r="F54">
        <f t="shared" si="5"/>
        <v>5.0542902000000005</v>
      </c>
      <c r="G54">
        <v>1</v>
      </c>
      <c r="H54">
        <f t="shared" si="0"/>
        <v>2.6555422328803626</v>
      </c>
      <c r="I54">
        <f t="shared" si="1"/>
        <v>5.0542902000000005</v>
      </c>
      <c r="J54" s="15">
        <f t="shared" si="2"/>
        <v>0.52540359334340603</v>
      </c>
    </row>
    <row r="55" spans="1:10">
      <c r="A55" s="41"/>
      <c r="B55" s="39"/>
      <c r="C55" s="11" t="s">
        <v>239</v>
      </c>
      <c r="D55" s="3">
        <v>60.048000000000002</v>
      </c>
      <c r="E55" s="3">
        <v>144.49</v>
      </c>
      <c r="F55">
        <f t="shared" si="5"/>
        <v>5.0542902000000005</v>
      </c>
      <c r="G55">
        <v>1</v>
      </c>
      <c r="H55">
        <f t="shared" si="0"/>
        <v>2.4062416733280045</v>
      </c>
      <c r="I55">
        <f t="shared" si="1"/>
        <v>5.0542902000000005</v>
      </c>
      <c r="J55" s="15">
        <f t="shared" si="2"/>
        <v>0.47607904930508427</v>
      </c>
    </row>
    <row r="56" spans="1:10">
      <c r="A56" s="41"/>
      <c r="B56" s="39"/>
      <c r="C56" s="11" t="s">
        <v>240</v>
      </c>
      <c r="D56" s="3">
        <v>60.048000000000002</v>
      </c>
      <c r="E56" s="3">
        <v>110.96</v>
      </c>
      <c r="F56">
        <f t="shared" si="5"/>
        <v>5.0542902000000005</v>
      </c>
      <c r="G56">
        <v>1</v>
      </c>
      <c r="H56">
        <f t="shared" si="0"/>
        <v>1.8478550492938981</v>
      </c>
      <c r="I56">
        <f t="shared" si="1"/>
        <v>5.0542902000000005</v>
      </c>
      <c r="J56" s="15">
        <f t="shared" si="2"/>
        <v>0.36560129635886318</v>
      </c>
    </row>
    <row r="57" spans="1:10">
      <c r="A57" s="41"/>
      <c r="B57" s="39"/>
      <c r="C57" s="11" t="s">
        <v>241</v>
      </c>
      <c r="D57" s="3">
        <v>60.048000000000002</v>
      </c>
      <c r="E57" s="3">
        <v>211.99</v>
      </c>
      <c r="F57">
        <f t="shared" si="5"/>
        <v>5.0542902000000005</v>
      </c>
      <c r="G57">
        <v>1</v>
      </c>
      <c r="H57">
        <f t="shared" si="0"/>
        <v>3.5303423927524649</v>
      </c>
      <c r="I57">
        <f t="shared" si="1"/>
        <v>5.0542902000000005</v>
      </c>
      <c r="J57" s="15">
        <f t="shared" si="2"/>
        <v>0.69848430799491179</v>
      </c>
    </row>
    <row r="58" spans="1:10">
      <c r="A58" s="41"/>
      <c r="B58" s="39"/>
      <c r="C58" s="11" t="s">
        <v>242</v>
      </c>
      <c r="D58" s="3">
        <v>60.048000000000002</v>
      </c>
      <c r="E58" s="3">
        <v>103.93</v>
      </c>
      <c r="F58">
        <f t="shared" si="5"/>
        <v>5.0542902000000005</v>
      </c>
      <c r="G58">
        <v>1</v>
      </c>
      <c r="H58">
        <f t="shared" si="0"/>
        <v>1.7307820410338397</v>
      </c>
      <c r="I58">
        <f t="shared" si="1"/>
        <v>5.0542902000000005</v>
      </c>
      <c r="J58" s="15">
        <f t="shared" si="2"/>
        <v>0.34243820052790785</v>
      </c>
    </row>
    <row r="59" spans="1:10">
      <c r="A59" s="41"/>
      <c r="B59" s="39"/>
      <c r="C59" s="11" t="s">
        <v>243</v>
      </c>
      <c r="D59" s="3">
        <v>60.048000000000002</v>
      </c>
      <c r="E59" s="3">
        <v>42.9</v>
      </c>
      <c r="F59">
        <f t="shared" si="5"/>
        <v>5.0542902000000005</v>
      </c>
      <c r="G59">
        <v>1</v>
      </c>
      <c r="H59">
        <f t="shared" si="0"/>
        <v>0.71442845723421255</v>
      </c>
      <c r="I59">
        <f t="shared" si="1"/>
        <v>5.0542902000000005</v>
      </c>
      <c r="J59" s="15">
        <f t="shared" si="2"/>
        <v>0.14135089774509038</v>
      </c>
    </row>
    <row r="60" spans="1:10">
      <c r="A60" s="41"/>
      <c r="B60" s="39"/>
      <c r="C60" s="11" t="s">
        <v>244</v>
      </c>
      <c r="D60" s="3">
        <v>60.048000000000002</v>
      </c>
      <c r="E60" s="3">
        <v>104.87</v>
      </c>
      <c r="F60">
        <f t="shared" si="5"/>
        <v>5.0542902000000005</v>
      </c>
      <c r="G60">
        <v>1</v>
      </c>
      <c r="H60">
        <f t="shared" si="0"/>
        <v>1.7464361843858247</v>
      </c>
      <c r="I60">
        <f t="shared" si="1"/>
        <v>5.0542902000000005</v>
      </c>
      <c r="J60" s="15">
        <f t="shared" si="2"/>
        <v>0.34553539968595876</v>
      </c>
    </row>
    <row r="61" spans="1:10">
      <c r="A61" s="41"/>
      <c r="B61" s="39"/>
      <c r="C61" s="11" t="s">
        <v>245</v>
      </c>
      <c r="D61" s="3">
        <v>60.048000000000002</v>
      </c>
      <c r="E61" s="3">
        <v>135</v>
      </c>
      <c r="F61">
        <f t="shared" si="5"/>
        <v>5.0542902000000005</v>
      </c>
      <c r="G61">
        <v>1</v>
      </c>
      <c r="H61">
        <f t="shared" si="0"/>
        <v>2.2482014388489207</v>
      </c>
      <c r="I61">
        <f t="shared" si="1"/>
        <v>5.0542902000000005</v>
      </c>
      <c r="J61" s="15">
        <f t="shared" si="2"/>
        <v>0.4448105173796551</v>
      </c>
    </row>
    <row r="62" spans="1:10">
      <c r="A62" s="41"/>
      <c r="B62" s="39"/>
      <c r="C62" s="11" t="s">
        <v>246</v>
      </c>
      <c r="D62" s="3">
        <v>60.048000000000002</v>
      </c>
      <c r="E62" s="3">
        <v>122.56</v>
      </c>
      <c r="F62">
        <f t="shared" si="5"/>
        <v>5.0542902000000005</v>
      </c>
      <c r="G62">
        <v>1</v>
      </c>
      <c r="H62">
        <f t="shared" si="0"/>
        <v>2.0410338395949905</v>
      </c>
      <c r="I62">
        <f t="shared" si="1"/>
        <v>5.0542902000000005</v>
      </c>
      <c r="J62" s="15">
        <f t="shared" si="2"/>
        <v>0.40382205192630022</v>
      </c>
    </row>
    <row r="63" spans="1:10">
      <c r="A63" s="41"/>
      <c r="B63" s="39"/>
      <c r="C63" s="11" t="s">
        <v>247</v>
      </c>
      <c r="D63" s="3">
        <v>60.048000000000002</v>
      </c>
      <c r="E63" s="3">
        <v>71.239999999999995</v>
      </c>
      <c r="F63">
        <f t="shared" si="5"/>
        <v>5.0542902000000005</v>
      </c>
      <c r="G63">
        <v>1</v>
      </c>
      <c r="H63">
        <f t="shared" si="0"/>
        <v>1.1863842259525712</v>
      </c>
      <c r="I63">
        <f t="shared" si="1"/>
        <v>5.0542902000000005</v>
      </c>
      <c r="J63" s="15">
        <f t="shared" si="2"/>
        <v>0.23472815746760467</v>
      </c>
    </row>
    <row r="64" spans="1:10">
      <c r="A64" s="41"/>
      <c r="B64" s="39"/>
      <c r="C64" s="11" t="s">
        <v>248</v>
      </c>
      <c r="D64" s="3">
        <v>60.048000000000002</v>
      </c>
      <c r="E64" s="3">
        <v>82.89</v>
      </c>
      <c r="F64">
        <f t="shared" si="5"/>
        <v>5.0542902000000005</v>
      </c>
      <c r="G64">
        <v>1</v>
      </c>
      <c r="H64">
        <f t="shared" si="0"/>
        <v>1.3803956834532374</v>
      </c>
      <c r="I64">
        <f t="shared" si="1"/>
        <v>5.0542902000000005</v>
      </c>
      <c r="J64" s="15">
        <f t="shared" si="2"/>
        <v>0.27311365767110823</v>
      </c>
    </row>
    <row r="65" spans="1:10">
      <c r="A65" s="41"/>
      <c r="B65" s="39"/>
      <c r="C65" s="11" t="s">
        <v>249</v>
      </c>
      <c r="D65" s="3">
        <v>60.048000000000002</v>
      </c>
      <c r="E65" s="3">
        <v>175.48</v>
      </c>
      <c r="F65">
        <f t="shared" si="5"/>
        <v>5.0542902000000005</v>
      </c>
      <c r="G65">
        <v>1</v>
      </c>
      <c r="H65">
        <f t="shared" si="0"/>
        <v>2.9223288036237673</v>
      </c>
      <c r="I65">
        <f t="shared" si="1"/>
        <v>5.0542902000000005</v>
      </c>
      <c r="J65" s="15">
        <f t="shared" si="2"/>
        <v>0.57818777473912497</v>
      </c>
    </row>
    <row r="66" spans="1:10">
      <c r="A66" s="41"/>
      <c r="B66" s="39"/>
      <c r="C66" s="11" t="s">
        <v>250</v>
      </c>
      <c r="D66" s="3">
        <v>60.048000000000002</v>
      </c>
      <c r="E66" s="3">
        <v>159.41</v>
      </c>
      <c r="F66">
        <f t="shared" si="5"/>
        <v>5.0542902000000005</v>
      </c>
      <c r="G66">
        <v>1</v>
      </c>
      <c r="H66">
        <f t="shared" si="0"/>
        <v>2.6547095656807884</v>
      </c>
      <c r="I66">
        <f t="shared" si="1"/>
        <v>5.0542902000000005</v>
      </c>
      <c r="J66" s="15">
        <f t="shared" si="2"/>
        <v>0.52523884870733939</v>
      </c>
    </row>
    <row r="67" spans="1:10">
      <c r="A67" s="42"/>
      <c r="B67" s="39"/>
      <c r="C67" s="11" t="s">
        <v>251</v>
      </c>
      <c r="D67" s="3">
        <v>60.048000000000002</v>
      </c>
      <c r="E67" s="3">
        <v>176.34</v>
      </c>
      <c r="F67">
        <f t="shared" si="5"/>
        <v>5.0542902000000005</v>
      </c>
      <c r="G67">
        <v>1</v>
      </c>
      <c r="H67">
        <f t="shared" si="0"/>
        <v>2.9366506794564349</v>
      </c>
      <c r="I67">
        <f t="shared" si="1"/>
        <v>5.0542902000000005</v>
      </c>
      <c r="J67" s="15">
        <f t="shared" si="2"/>
        <v>0.58102138247946955</v>
      </c>
    </row>
    <row r="68" spans="1:10">
      <c r="A68" s="40" t="s">
        <v>483</v>
      </c>
      <c r="B68" s="39">
        <f>(3668.51/(D68*F68*31))</f>
        <v>0.40254136750120029</v>
      </c>
      <c r="C68" s="5" t="s">
        <v>36</v>
      </c>
      <c r="D68" s="3">
        <v>60.048000000000002</v>
      </c>
      <c r="E68" s="3">
        <v>150.91</v>
      </c>
      <c r="F68">
        <f>17.6106*0.278</f>
        <v>4.8957468000000013</v>
      </c>
      <c r="G68">
        <v>1</v>
      </c>
      <c r="H68">
        <f>E68/D68</f>
        <v>2.5131561417532637</v>
      </c>
      <c r="I68">
        <f>F68/G68</f>
        <v>4.8957468000000013</v>
      </c>
      <c r="J68" s="15">
        <f>(H68/I68)</f>
        <v>0.5133345829390652</v>
      </c>
    </row>
    <row r="69" spans="1:10">
      <c r="A69" s="41"/>
      <c r="B69" s="39"/>
      <c r="C69" s="5" t="s">
        <v>37</v>
      </c>
      <c r="D69" s="3">
        <v>60.048000000000002</v>
      </c>
      <c r="E69" s="3">
        <v>118.2</v>
      </c>
      <c r="F69">
        <f t="shared" ref="F69:F99" si="6">17.6106*0.278</f>
        <v>4.8957468000000013</v>
      </c>
      <c r="G69">
        <v>1</v>
      </c>
      <c r="H69">
        <f t="shared" ref="H69:H128" si="7">E69/D69</f>
        <v>1.9684252597921663</v>
      </c>
      <c r="I69">
        <f t="shared" ref="I69:I128" si="8">F69/G69</f>
        <v>4.8957468000000013</v>
      </c>
      <c r="J69" s="15">
        <f t="shared" ref="J69:J128" si="9">(H69/I69)</f>
        <v>0.40206843617651261</v>
      </c>
    </row>
    <row r="70" spans="1:10">
      <c r="A70" s="41"/>
      <c r="B70" s="39"/>
      <c r="C70" s="5" t="s">
        <v>38</v>
      </c>
      <c r="D70" s="3">
        <v>60.048000000000002</v>
      </c>
      <c r="E70" s="3">
        <v>124.08</v>
      </c>
      <c r="F70">
        <f t="shared" si="6"/>
        <v>4.8957468000000013</v>
      </c>
      <c r="G70">
        <v>1</v>
      </c>
      <c r="H70">
        <f t="shared" si="7"/>
        <v>2.0663469224620301</v>
      </c>
      <c r="I70">
        <f t="shared" si="8"/>
        <v>4.8957468000000013</v>
      </c>
      <c r="J70" s="15">
        <f t="shared" si="9"/>
        <v>0.42206981015889744</v>
      </c>
    </row>
    <row r="71" spans="1:10">
      <c r="A71" s="41"/>
      <c r="B71" s="39"/>
      <c r="C71" s="5" t="s">
        <v>39</v>
      </c>
      <c r="D71" s="3">
        <v>60.048000000000002</v>
      </c>
      <c r="E71" s="3">
        <v>197.06</v>
      </c>
      <c r="F71">
        <f t="shared" si="6"/>
        <v>4.8957468000000013</v>
      </c>
      <c r="G71">
        <v>1</v>
      </c>
      <c r="H71">
        <f t="shared" si="7"/>
        <v>3.2817079669597655</v>
      </c>
      <c r="I71">
        <f t="shared" si="8"/>
        <v>4.8957468000000013</v>
      </c>
      <c r="J71" s="15">
        <f t="shared" si="9"/>
        <v>0.67031815594706912</v>
      </c>
    </row>
    <row r="72" spans="1:10">
      <c r="A72" s="41"/>
      <c r="B72" s="39"/>
      <c r="C72" s="5" t="s">
        <v>27</v>
      </c>
      <c r="D72" s="3">
        <v>60.048000000000002</v>
      </c>
      <c r="E72" s="3">
        <v>166.75</v>
      </c>
      <c r="F72">
        <f t="shared" si="6"/>
        <v>4.8957468000000013</v>
      </c>
      <c r="G72">
        <v>1</v>
      </c>
      <c r="H72">
        <f t="shared" si="7"/>
        <v>2.7769451105782039</v>
      </c>
      <c r="I72">
        <f t="shared" si="8"/>
        <v>4.8957468000000013</v>
      </c>
      <c r="J72" s="15">
        <f t="shared" si="9"/>
        <v>0.56721583529977559</v>
      </c>
    </row>
    <row r="73" spans="1:10">
      <c r="A73" s="41"/>
      <c r="B73" s="39"/>
      <c r="C73" s="5" t="s">
        <v>28</v>
      </c>
      <c r="D73" s="3">
        <v>60.048000000000002</v>
      </c>
      <c r="E73" s="3">
        <v>103.1</v>
      </c>
      <c r="F73">
        <f t="shared" si="6"/>
        <v>4.8957468000000013</v>
      </c>
      <c r="G73">
        <v>1</v>
      </c>
      <c r="H73">
        <f t="shared" si="7"/>
        <v>1.7169597655209166</v>
      </c>
      <c r="I73">
        <f t="shared" si="8"/>
        <v>4.8957468000000013</v>
      </c>
      <c r="J73" s="15">
        <f t="shared" si="9"/>
        <v>0.35070436353467382</v>
      </c>
    </row>
    <row r="74" spans="1:10">
      <c r="A74" s="41"/>
      <c r="B74" s="39"/>
      <c r="C74" s="5" t="s">
        <v>29</v>
      </c>
      <c r="D74" s="3">
        <v>60.048000000000002</v>
      </c>
      <c r="E74" s="3">
        <v>140.81</v>
      </c>
      <c r="F74">
        <f t="shared" si="6"/>
        <v>4.8957468000000013</v>
      </c>
      <c r="G74">
        <v>1</v>
      </c>
      <c r="H74">
        <f t="shared" si="7"/>
        <v>2.344957367439382</v>
      </c>
      <c r="I74">
        <f t="shared" si="8"/>
        <v>4.8957468000000013</v>
      </c>
      <c r="J74" s="15">
        <f t="shared" si="9"/>
        <v>0.47897848137068311</v>
      </c>
    </row>
    <row r="75" spans="1:10">
      <c r="A75" s="41"/>
      <c r="B75" s="39"/>
      <c r="C75" s="5" t="s">
        <v>30</v>
      </c>
      <c r="D75" s="3">
        <v>60.048000000000002</v>
      </c>
      <c r="E75" s="3">
        <v>153.51</v>
      </c>
      <c r="F75">
        <f t="shared" si="6"/>
        <v>4.8957468000000013</v>
      </c>
      <c r="G75">
        <v>1</v>
      </c>
      <c r="H75">
        <f t="shared" si="7"/>
        <v>2.556454836131095</v>
      </c>
      <c r="I75">
        <f t="shared" si="8"/>
        <v>4.8957468000000013</v>
      </c>
      <c r="J75" s="15">
        <f t="shared" si="9"/>
        <v>0.52217872789726261</v>
      </c>
    </row>
    <row r="76" spans="1:10">
      <c r="A76" s="41"/>
      <c r="B76" s="39"/>
      <c r="C76" s="5" t="s">
        <v>31</v>
      </c>
      <c r="D76" s="3">
        <v>60.048000000000002</v>
      </c>
      <c r="E76" s="3">
        <v>141.57</v>
      </c>
      <c r="F76">
        <f t="shared" si="6"/>
        <v>4.8957468000000013</v>
      </c>
      <c r="G76">
        <v>1</v>
      </c>
      <c r="H76">
        <f t="shared" si="7"/>
        <v>2.3576139088729016</v>
      </c>
      <c r="I76">
        <f t="shared" si="8"/>
        <v>4.8957468000000013</v>
      </c>
      <c r="J76" s="15">
        <f t="shared" si="9"/>
        <v>0.48156369297384843</v>
      </c>
    </row>
    <row r="77" spans="1:10">
      <c r="A77" s="41"/>
      <c r="B77" s="39"/>
      <c r="C77" s="5" t="s">
        <v>32</v>
      </c>
      <c r="D77" s="3">
        <v>60.048000000000002</v>
      </c>
      <c r="E77" s="3">
        <v>122.24</v>
      </c>
      <c r="F77">
        <f t="shared" si="6"/>
        <v>4.8957468000000013</v>
      </c>
      <c r="G77">
        <v>1</v>
      </c>
      <c r="H77">
        <f t="shared" si="7"/>
        <v>2.0357047695177188</v>
      </c>
      <c r="I77">
        <f t="shared" si="8"/>
        <v>4.8957468000000013</v>
      </c>
      <c r="J77" s="15">
        <f t="shared" si="9"/>
        <v>0.41581087680386541</v>
      </c>
    </row>
    <row r="78" spans="1:10">
      <c r="A78" s="41"/>
      <c r="B78" s="39"/>
      <c r="C78" s="5" t="s">
        <v>33</v>
      </c>
      <c r="D78" s="3">
        <v>60.048000000000002</v>
      </c>
      <c r="E78" s="3">
        <v>130.19999999999999</v>
      </c>
      <c r="F78">
        <f t="shared" si="6"/>
        <v>4.8957468000000013</v>
      </c>
      <c r="G78">
        <v>1</v>
      </c>
      <c r="H78">
        <f t="shared" si="7"/>
        <v>2.1682653876898477</v>
      </c>
      <c r="I78">
        <f t="shared" si="8"/>
        <v>4.8957468000000013</v>
      </c>
      <c r="J78" s="15">
        <f t="shared" si="9"/>
        <v>0.44288756675280821</v>
      </c>
    </row>
    <row r="79" spans="1:10">
      <c r="A79" s="41"/>
      <c r="B79" s="39"/>
      <c r="C79" s="5" t="s">
        <v>34</v>
      </c>
      <c r="D79" s="3">
        <v>60.048000000000002</v>
      </c>
      <c r="E79" s="3">
        <v>151.16</v>
      </c>
      <c r="F79">
        <f t="shared" si="6"/>
        <v>4.8957468000000013</v>
      </c>
      <c r="G79">
        <v>1</v>
      </c>
      <c r="H79">
        <f t="shared" si="7"/>
        <v>2.5173194777511321</v>
      </c>
      <c r="I79">
        <f t="shared" si="8"/>
        <v>4.8957468000000013</v>
      </c>
      <c r="J79" s="15">
        <f t="shared" si="9"/>
        <v>0.51418498149273806</v>
      </c>
    </row>
    <row r="80" spans="1:10">
      <c r="A80" s="41"/>
      <c r="B80" s="39"/>
      <c r="C80" s="5" t="s">
        <v>0</v>
      </c>
      <c r="D80" s="3">
        <v>60.048000000000002</v>
      </c>
      <c r="E80" s="3">
        <v>167.7</v>
      </c>
      <c r="F80">
        <f t="shared" si="6"/>
        <v>4.8957468000000013</v>
      </c>
      <c r="G80">
        <v>1</v>
      </c>
      <c r="H80">
        <f t="shared" si="7"/>
        <v>2.7927657873701035</v>
      </c>
      <c r="I80">
        <f t="shared" si="8"/>
        <v>4.8957468000000013</v>
      </c>
      <c r="J80" s="15">
        <f t="shared" si="9"/>
        <v>0.57044734980373224</v>
      </c>
    </row>
    <row r="81" spans="1:10">
      <c r="A81" s="41"/>
      <c r="B81" s="39"/>
      <c r="C81" s="5" t="s">
        <v>1</v>
      </c>
      <c r="D81" s="3">
        <v>60.048000000000002</v>
      </c>
      <c r="E81" s="3">
        <v>161.16</v>
      </c>
      <c r="F81">
        <f t="shared" si="6"/>
        <v>4.8957468000000013</v>
      </c>
      <c r="G81">
        <v>1</v>
      </c>
      <c r="H81">
        <f t="shared" si="7"/>
        <v>2.6838529176658672</v>
      </c>
      <c r="I81">
        <f t="shared" si="8"/>
        <v>4.8957468000000013</v>
      </c>
      <c r="J81" s="15">
        <f t="shared" si="9"/>
        <v>0.54820092363965112</v>
      </c>
    </row>
    <row r="82" spans="1:10">
      <c r="A82" s="41"/>
      <c r="B82" s="39"/>
      <c r="C82" s="5" t="s">
        <v>2</v>
      </c>
      <c r="D82" s="3">
        <v>60.048000000000002</v>
      </c>
      <c r="E82" s="3">
        <v>151.63</v>
      </c>
      <c r="F82">
        <f t="shared" si="6"/>
        <v>4.8957468000000013</v>
      </c>
      <c r="G82">
        <v>1</v>
      </c>
      <c r="H82">
        <f t="shared" si="7"/>
        <v>2.525146549427125</v>
      </c>
      <c r="I82">
        <f t="shared" si="8"/>
        <v>4.8957468000000013</v>
      </c>
      <c r="J82" s="15">
        <f t="shared" si="9"/>
        <v>0.51578373077364303</v>
      </c>
    </row>
    <row r="83" spans="1:10">
      <c r="A83" s="41"/>
      <c r="B83" s="39"/>
      <c r="C83" s="5" t="s">
        <v>3</v>
      </c>
      <c r="D83" s="3">
        <v>60.048000000000002</v>
      </c>
      <c r="E83" s="3">
        <v>128.47999999999999</v>
      </c>
      <c r="F83">
        <f t="shared" si="6"/>
        <v>4.8957468000000013</v>
      </c>
      <c r="G83">
        <v>1</v>
      </c>
      <c r="H83">
        <f t="shared" si="7"/>
        <v>2.1396216360245135</v>
      </c>
      <c r="I83">
        <f t="shared" si="8"/>
        <v>4.8957468000000013</v>
      </c>
      <c r="J83" s="15">
        <f t="shared" si="9"/>
        <v>0.43703682470353916</v>
      </c>
    </row>
    <row r="84" spans="1:10">
      <c r="A84" s="41"/>
      <c r="B84" s="39"/>
      <c r="C84" s="5" t="s">
        <v>4</v>
      </c>
      <c r="D84" s="3">
        <v>60.048000000000002</v>
      </c>
      <c r="E84" s="3">
        <v>85.32</v>
      </c>
      <c r="F84">
        <f t="shared" si="6"/>
        <v>4.8957468000000013</v>
      </c>
      <c r="G84">
        <v>1</v>
      </c>
      <c r="H84">
        <f t="shared" si="7"/>
        <v>1.4208633093525178</v>
      </c>
      <c r="I84">
        <f t="shared" si="8"/>
        <v>4.8957468000000013</v>
      </c>
      <c r="J84" s="15">
        <f t="shared" si="9"/>
        <v>0.29022401839746237</v>
      </c>
    </row>
    <row r="85" spans="1:10">
      <c r="A85" s="41"/>
      <c r="B85" s="39"/>
      <c r="C85" s="5" t="s">
        <v>5</v>
      </c>
      <c r="D85" s="3">
        <v>60.048000000000002</v>
      </c>
      <c r="E85" s="3">
        <v>170.75</v>
      </c>
      <c r="F85">
        <f t="shared" si="6"/>
        <v>4.8957468000000013</v>
      </c>
      <c r="G85">
        <v>1</v>
      </c>
      <c r="H85">
        <f t="shared" si="7"/>
        <v>2.8435584865440982</v>
      </c>
      <c r="I85">
        <f t="shared" si="8"/>
        <v>4.8957468000000013</v>
      </c>
      <c r="J85" s="15">
        <f t="shared" si="9"/>
        <v>0.5808222121585408</v>
      </c>
    </row>
    <row r="86" spans="1:10">
      <c r="A86" s="41"/>
      <c r="B86" s="39"/>
      <c r="C86" s="5" t="s">
        <v>6</v>
      </c>
      <c r="D86" s="3">
        <v>60.048000000000002</v>
      </c>
      <c r="E86" s="3">
        <v>220.85</v>
      </c>
      <c r="F86">
        <f t="shared" si="6"/>
        <v>4.8957468000000013</v>
      </c>
      <c r="G86">
        <v>1</v>
      </c>
      <c r="H86">
        <f t="shared" si="7"/>
        <v>3.6778910205169195</v>
      </c>
      <c r="I86">
        <f t="shared" si="8"/>
        <v>4.8957468000000013</v>
      </c>
      <c r="J86" s="15">
        <f t="shared" si="9"/>
        <v>0.75124208231457523</v>
      </c>
    </row>
    <row r="87" spans="1:10">
      <c r="A87" s="41"/>
      <c r="B87" s="39"/>
      <c r="C87" s="5" t="s">
        <v>7</v>
      </c>
      <c r="D87" s="3">
        <v>60.048000000000002</v>
      </c>
      <c r="E87" s="3">
        <v>185.77</v>
      </c>
      <c r="F87">
        <f t="shared" si="6"/>
        <v>4.8957468000000013</v>
      </c>
      <c r="G87">
        <v>1</v>
      </c>
      <c r="H87">
        <f t="shared" si="7"/>
        <v>3.09369171329603</v>
      </c>
      <c r="I87">
        <f t="shared" si="8"/>
        <v>4.8957468000000013</v>
      </c>
      <c r="J87" s="15">
        <f t="shared" si="9"/>
        <v>0.63191415726320432</v>
      </c>
    </row>
    <row r="88" spans="1:10">
      <c r="A88" s="41"/>
      <c r="B88" s="39"/>
      <c r="C88" s="5" t="s">
        <v>8</v>
      </c>
      <c r="D88" s="3">
        <v>60.048000000000002</v>
      </c>
      <c r="E88" s="3">
        <v>178.95</v>
      </c>
      <c r="F88">
        <f t="shared" si="6"/>
        <v>4.8957468000000013</v>
      </c>
      <c r="G88">
        <v>1</v>
      </c>
      <c r="H88">
        <f t="shared" si="7"/>
        <v>2.9801159072741803</v>
      </c>
      <c r="I88">
        <f t="shared" si="8"/>
        <v>4.8957468000000013</v>
      </c>
      <c r="J88" s="15">
        <f t="shared" si="9"/>
        <v>0.60871528471900949</v>
      </c>
    </row>
    <row r="89" spans="1:10">
      <c r="A89" s="41"/>
      <c r="B89" s="39"/>
      <c r="C89" s="5" t="s">
        <v>9</v>
      </c>
      <c r="D89" s="3">
        <v>60.048000000000002</v>
      </c>
      <c r="E89" s="3">
        <v>107.88</v>
      </c>
      <c r="F89">
        <f t="shared" si="6"/>
        <v>4.8957468000000013</v>
      </c>
      <c r="G89">
        <v>1</v>
      </c>
      <c r="H89">
        <f t="shared" si="7"/>
        <v>1.7965627498001597</v>
      </c>
      <c r="I89">
        <f t="shared" si="8"/>
        <v>4.8957468000000013</v>
      </c>
      <c r="J89" s="15">
        <f t="shared" si="9"/>
        <v>0.36696398388089824</v>
      </c>
    </row>
    <row r="90" spans="1:10">
      <c r="A90" s="41"/>
      <c r="B90" s="39"/>
      <c r="C90" s="5" t="s">
        <v>10</v>
      </c>
      <c r="D90" s="3">
        <v>60.048000000000002</v>
      </c>
      <c r="E90" s="3">
        <v>121.14</v>
      </c>
      <c r="F90">
        <f t="shared" si="6"/>
        <v>4.8957468000000013</v>
      </c>
      <c r="G90">
        <v>1</v>
      </c>
      <c r="H90">
        <f t="shared" si="7"/>
        <v>2.0173860911270984</v>
      </c>
      <c r="I90">
        <f t="shared" si="8"/>
        <v>4.8957468000000013</v>
      </c>
      <c r="J90" s="15">
        <f t="shared" si="9"/>
        <v>0.41206912316770505</v>
      </c>
    </row>
    <row r="91" spans="1:10">
      <c r="A91" s="41"/>
      <c r="B91" s="39"/>
      <c r="C91" s="5" t="s">
        <v>11</v>
      </c>
      <c r="D91" s="3">
        <v>60.048000000000002</v>
      </c>
      <c r="E91" s="3">
        <v>106.23</v>
      </c>
      <c r="F91">
        <f t="shared" si="6"/>
        <v>4.8957468000000013</v>
      </c>
      <c r="G91">
        <v>1</v>
      </c>
      <c r="H91">
        <f t="shared" si="7"/>
        <v>1.7690847322142287</v>
      </c>
      <c r="I91">
        <f t="shared" si="8"/>
        <v>4.8957468000000013</v>
      </c>
      <c r="J91" s="15">
        <f t="shared" si="9"/>
        <v>0.36135135342665764</v>
      </c>
    </row>
    <row r="92" spans="1:10">
      <c r="A92" s="41"/>
      <c r="B92" s="39"/>
      <c r="C92" s="5" t="s">
        <v>12</v>
      </c>
      <c r="D92" s="3">
        <v>60.048000000000002</v>
      </c>
      <c r="E92" s="3">
        <v>181.71</v>
      </c>
      <c r="F92">
        <f t="shared" si="6"/>
        <v>4.8957468000000013</v>
      </c>
      <c r="G92">
        <v>1</v>
      </c>
      <c r="H92">
        <f t="shared" si="7"/>
        <v>3.0260791366906474</v>
      </c>
      <c r="I92">
        <f t="shared" si="8"/>
        <v>4.8957468000000013</v>
      </c>
      <c r="J92" s="15">
        <f t="shared" si="9"/>
        <v>0.61810368475155752</v>
      </c>
    </row>
    <row r="93" spans="1:10">
      <c r="A93" s="41"/>
      <c r="B93" s="39"/>
      <c r="C93" s="5" t="s">
        <v>13</v>
      </c>
      <c r="D93" s="3">
        <v>60.048000000000002</v>
      </c>
      <c r="E93" s="3">
        <v>70.959999999999994</v>
      </c>
      <c r="F93">
        <f t="shared" si="6"/>
        <v>4.8957468000000013</v>
      </c>
      <c r="G93">
        <v>1</v>
      </c>
      <c r="H93">
        <f t="shared" si="7"/>
        <v>1.1817212896349585</v>
      </c>
      <c r="I93">
        <f t="shared" si="8"/>
        <v>4.8957468000000013</v>
      </c>
      <c r="J93" s="15">
        <f t="shared" si="9"/>
        <v>0.24137712547449516</v>
      </c>
    </row>
    <row r="94" spans="1:10">
      <c r="A94" s="41"/>
      <c r="B94" s="39"/>
      <c r="C94" s="5" t="s">
        <v>14</v>
      </c>
      <c r="D94" s="3">
        <v>60.048000000000002</v>
      </c>
      <c r="E94" s="3">
        <v>102.34</v>
      </c>
      <c r="F94">
        <f t="shared" si="6"/>
        <v>4.8957468000000013</v>
      </c>
      <c r="G94">
        <v>1</v>
      </c>
      <c r="H94">
        <f t="shared" si="7"/>
        <v>1.7043032240873968</v>
      </c>
      <c r="I94">
        <f t="shared" si="8"/>
        <v>4.8957468000000013</v>
      </c>
      <c r="J94" s="15">
        <f t="shared" si="9"/>
        <v>0.34811915193150844</v>
      </c>
    </row>
    <row r="95" spans="1:10">
      <c r="A95" s="41"/>
      <c r="B95" s="39"/>
      <c r="C95" s="8" t="s">
        <v>15</v>
      </c>
      <c r="D95" s="3">
        <v>60.048000000000002</v>
      </c>
      <c r="E95" s="3">
        <v>155.38999999999999</v>
      </c>
      <c r="F95">
        <f t="shared" si="6"/>
        <v>4.8957468000000013</v>
      </c>
      <c r="G95">
        <v>1</v>
      </c>
      <c r="H95">
        <f t="shared" si="7"/>
        <v>2.587763122835065</v>
      </c>
      <c r="I95">
        <f t="shared" si="8"/>
        <v>4.8957468000000013</v>
      </c>
      <c r="J95" s="15">
        <f t="shared" si="9"/>
        <v>0.52857372502088229</v>
      </c>
    </row>
    <row r="96" spans="1:10">
      <c r="A96" s="41"/>
      <c r="B96" s="39"/>
      <c r="C96" s="8" t="s">
        <v>16</v>
      </c>
      <c r="D96" s="3">
        <v>60.048000000000002</v>
      </c>
      <c r="E96" s="3">
        <v>180.32</v>
      </c>
      <c r="F96">
        <f t="shared" si="6"/>
        <v>4.8957468000000013</v>
      </c>
      <c r="G96">
        <v>1</v>
      </c>
      <c r="H96">
        <f t="shared" si="7"/>
        <v>3.0029309885424991</v>
      </c>
      <c r="I96">
        <f t="shared" si="8"/>
        <v>4.8957468000000013</v>
      </c>
      <c r="J96" s="15">
        <f t="shared" si="9"/>
        <v>0.61337546879313654</v>
      </c>
    </row>
    <row r="97" spans="1:10">
      <c r="A97" s="41"/>
      <c r="B97" s="39"/>
      <c r="C97" s="8" t="s">
        <v>17</v>
      </c>
      <c r="D97" s="3">
        <v>60.048000000000002</v>
      </c>
      <c r="E97" s="3">
        <v>114.91</v>
      </c>
      <c r="F97">
        <f t="shared" si="6"/>
        <v>4.8957468000000013</v>
      </c>
      <c r="G97">
        <v>1</v>
      </c>
      <c r="H97">
        <f t="shared" si="7"/>
        <v>1.9136357580602184</v>
      </c>
      <c r="I97">
        <f t="shared" si="8"/>
        <v>4.8957468000000013</v>
      </c>
      <c r="J97" s="15">
        <f t="shared" si="9"/>
        <v>0.39087719121017817</v>
      </c>
    </row>
    <row r="98" spans="1:10">
      <c r="A98" s="42"/>
      <c r="B98" s="39"/>
      <c r="C98" s="8" t="s">
        <v>18</v>
      </c>
      <c r="D98" s="3">
        <v>60.048000000000002</v>
      </c>
      <c r="E98" s="3">
        <v>63.21</v>
      </c>
      <c r="F98">
        <f t="shared" si="6"/>
        <v>4.8957468000000013</v>
      </c>
      <c r="G98">
        <v>1</v>
      </c>
      <c r="H98">
        <f t="shared" si="7"/>
        <v>1.0526578737010392</v>
      </c>
      <c r="I98">
        <f t="shared" si="8"/>
        <v>4.8957468000000013</v>
      </c>
      <c r="J98" s="15">
        <f t="shared" si="9"/>
        <v>0.21501477031063759</v>
      </c>
    </row>
    <row r="99" spans="1:10">
      <c r="B99" s="39">
        <f>(3764.99/(D99*F99*30))</f>
        <v>0.4223897651588106</v>
      </c>
      <c r="C99" s="69" t="s">
        <v>489</v>
      </c>
      <c r="D99" s="3">
        <v>60.048000000000002</v>
      </c>
      <c r="E99" s="68">
        <v>33.380000000000003</v>
      </c>
      <c r="F99">
        <f>17.7986*0.278</f>
        <v>4.9480108000000005</v>
      </c>
      <c r="G99">
        <v>1</v>
      </c>
      <c r="H99">
        <f t="shared" si="7"/>
        <v>0.55588862243538506</v>
      </c>
      <c r="I99">
        <f t="shared" si="8"/>
        <v>4.9480108000000005</v>
      </c>
      <c r="J99" s="15">
        <f t="shared" si="9"/>
        <v>0.11234587896117466</v>
      </c>
    </row>
    <row r="100" spans="1:10">
      <c r="B100" s="39"/>
      <c r="C100" s="69" t="s">
        <v>490</v>
      </c>
      <c r="D100" s="3">
        <v>60.048000000000002</v>
      </c>
      <c r="E100" s="68">
        <v>22.5</v>
      </c>
      <c r="F100">
        <f t="shared" ref="F100:F128" si="10">17.7986*0.278</f>
        <v>4.9480108000000005</v>
      </c>
      <c r="G100">
        <v>1</v>
      </c>
      <c r="H100">
        <f t="shared" si="7"/>
        <v>0.37470023980815348</v>
      </c>
      <c r="I100">
        <f t="shared" si="8"/>
        <v>4.9480108000000005</v>
      </c>
      <c r="J100" s="15">
        <f t="shared" si="9"/>
        <v>7.5727449868976324E-2</v>
      </c>
    </row>
    <row r="101" spans="1:10">
      <c r="B101" s="39"/>
      <c r="C101" s="69" t="s">
        <v>491</v>
      </c>
      <c r="D101" s="3">
        <v>60.048000000000002</v>
      </c>
      <c r="E101" s="68">
        <v>164.57</v>
      </c>
      <c r="F101">
        <f t="shared" si="10"/>
        <v>4.9480108000000005</v>
      </c>
      <c r="G101">
        <v>1</v>
      </c>
      <c r="H101">
        <f t="shared" si="7"/>
        <v>2.7406408206767918</v>
      </c>
      <c r="I101">
        <f t="shared" si="8"/>
        <v>4.9480108000000005</v>
      </c>
      <c r="J101" s="15">
        <f t="shared" si="9"/>
        <v>0.55388739666388598</v>
      </c>
    </row>
    <row r="102" spans="1:10">
      <c r="B102" s="39"/>
      <c r="C102" s="69" t="s">
        <v>492</v>
      </c>
      <c r="D102" s="3">
        <v>60.048000000000002</v>
      </c>
      <c r="E102" s="68">
        <v>276.11</v>
      </c>
      <c r="F102">
        <f t="shared" si="10"/>
        <v>4.9480108000000005</v>
      </c>
      <c r="G102">
        <v>1</v>
      </c>
      <c r="H102">
        <f t="shared" si="7"/>
        <v>4.5981548094857452</v>
      </c>
      <c r="I102">
        <f t="shared" si="8"/>
        <v>4.9480108000000005</v>
      </c>
      <c r="J102" s="15">
        <f t="shared" si="9"/>
        <v>0.92929360814769135</v>
      </c>
    </row>
    <row r="103" spans="1:10">
      <c r="B103" s="39"/>
      <c r="C103" s="69" t="s">
        <v>493</v>
      </c>
      <c r="D103" s="3">
        <v>60.048000000000002</v>
      </c>
      <c r="E103" s="68">
        <v>21.7</v>
      </c>
      <c r="F103">
        <f t="shared" si="10"/>
        <v>4.9480108000000005</v>
      </c>
      <c r="G103">
        <v>1</v>
      </c>
      <c r="H103">
        <f t="shared" si="7"/>
        <v>0.36137756461497467</v>
      </c>
      <c r="I103">
        <f t="shared" si="8"/>
        <v>4.9480108000000005</v>
      </c>
      <c r="J103" s="15">
        <f t="shared" si="9"/>
        <v>7.3034918318079387E-2</v>
      </c>
    </row>
    <row r="104" spans="1:10">
      <c r="B104" s="39"/>
      <c r="C104" s="69" t="s">
        <v>512</v>
      </c>
      <c r="D104" s="3">
        <v>60.048000000000002</v>
      </c>
      <c r="E104" s="68">
        <v>18.420000000000002</v>
      </c>
      <c r="F104">
        <f t="shared" si="10"/>
        <v>4.9480108000000005</v>
      </c>
      <c r="G104">
        <v>1</v>
      </c>
      <c r="H104">
        <f t="shared" si="7"/>
        <v>0.30675459632294166</v>
      </c>
      <c r="I104">
        <f t="shared" si="8"/>
        <v>4.9480108000000005</v>
      </c>
      <c r="J104" s="15">
        <f t="shared" si="9"/>
        <v>6.1995538959401957E-2</v>
      </c>
    </row>
    <row r="105" spans="1:10">
      <c r="B105" s="39"/>
      <c r="C105" s="69" t="s">
        <v>513</v>
      </c>
      <c r="D105" s="3">
        <v>60.048000000000002</v>
      </c>
      <c r="E105" s="68">
        <v>0.08</v>
      </c>
      <c r="F105">
        <f t="shared" si="10"/>
        <v>4.9480108000000005</v>
      </c>
      <c r="G105">
        <v>1</v>
      </c>
      <c r="H105">
        <f t="shared" si="7"/>
        <v>1.3322675193178791E-3</v>
      </c>
      <c r="I105">
        <f t="shared" si="8"/>
        <v>4.9480108000000005</v>
      </c>
      <c r="J105" s="15">
        <f t="shared" si="9"/>
        <v>2.6925315508969359E-4</v>
      </c>
    </row>
    <row r="106" spans="1:10">
      <c r="B106" s="39"/>
      <c r="C106" s="69" t="s">
        <v>514</v>
      </c>
      <c r="D106" s="3">
        <v>60.048000000000002</v>
      </c>
      <c r="E106" s="68">
        <v>174.36</v>
      </c>
      <c r="F106">
        <f t="shared" si="10"/>
        <v>4.9480108000000005</v>
      </c>
      <c r="G106">
        <v>1</v>
      </c>
      <c r="H106">
        <f t="shared" si="7"/>
        <v>2.9036770583533174</v>
      </c>
      <c r="I106">
        <f t="shared" si="8"/>
        <v>4.9480108000000005</v>
      </c>
      <c r="J106" s="15">
        <f t="shared" si="9"/>
        <v>0.58683725151798716</v>
      </c>
    </row>
    <row r="107" spans="1:10">
      <c r="B107" s="39"/>
      <c r="C107" s="69" t="s">
        <v>515</v>
      </c>
      <c r="D107" s="3">
        <v>60.048000000000002</v>
      </c>
      <c r="E107" s="68">
        <v>251.8</v>
      </c>
      <c r="F107">
        <f t="shared" si="10"/>
        <v>4.9480108000000005</v>
      </c>
      <c r="G107">
        <v>1</v>
      </c>
      <c r="H107">
        <f t="shared" si="7"/>
        <v>4.1933120170530245</v>
      </c>
      <c r="I107">
        <f t="shared" si="8"/>
        <v>4.9480108000000005</v>
      </c>
      <c r="J107" s="15">
        <f t="shared" si="9"/>
        <v>0.84747430564481063</v>
      </c>
    </row>
    <row r="108" spans="1:10">
      <c r="B108" s="39"/>
      <c r="C108" s="69" t="s">
        <v>516</v>
      </c>
      <c r="D108" s="3">
        <v>60.048000000000002</v>
      </c>
      <c r="E108" s="68">
        <v>230.13</v>
      </c>
      <c r="F108">
        <f t="shared" si="10"/>
        <v>4.9480108000000005</v>
      </c>
      <c r="G108">
        <v>1</v>
      </c>
      <c r="H108">
        <f t="shared" si="7"/>
        <v>3.8324340527577934</v>
      </c>
      <c r="I108">
        <f t="shared" si="8"/>
        <v>4.9480108000000005</v>
      </c>
      <c r="J108" s="15">
        <f t="shared" si="9"/>
        <v>0.77454035725988979</v>
      </c>
    </row>
    <row r="109" spans="1:10">
      <c r="B109" s="39"/>
      <c r="C109" s="69" t="s">
        <v>517</v>
      </c>
      <c r="D109" s="3">
        <v>60.048000000000002</v>
      </c>
      <c r="E109" s="68">
        <v>275.08</v>
      </c>
      <c r="F109">
        <f t="shared" si="10"/>
        <v>4.9480108000000005</v>
      </c>
      <c r="G109">
        <v>1</v>
      </c>
      <c r="H109">
        <f t="shared" si="7"/>
        <v>4.5810018651745263</v>
      </c>
      <c r="I109">
        <f t="shared" si="8"/>
        <v>4.9480108000000005</v>
      </c>
      <c r="J109" s="15">
        <f t="shared" si="9"/>
        <v>0.92582697377591128</v>
      </c>
    </row>
    <row r="110" spans="1:10">
      <c r="B110" s="39"/>
      <c r="C110" s="69" t="s">
        <v>518</v>
      </c>
      <c r="D110" s="3">
        <v>60.048000000000002</v>
      </c>
      <c r="E110" s="68">
        <v>302.33</v>
      </c>
      <c r="F110">
        <f t="shared" si="10"/>
        <v>4.9480108000000005</v>
      </c>
      <c r="G110">
        <v>1</v>
      </c>
      <c r="H110">
        <f t="shared" si="7"/>
        <v>5.0348054889421796</v>
      </c>
      <c r="I110">
        <f t="shared" si="8"/>
        <v>4.9480108000000005</v>
      </c>
      <c r="J110" s="15">
        <f t="shared" si="9"/>
        <v>1.0175413297283382</v>
      </c>
    </row>
    <row r="111" spans="1:10">
      <c r="B111" s="39"/>
      <c r="C111" s="69" t="s">
        <v>494</v>
      </c>
      <c r="D111" s="3">
        <v>60.048000000000002</v>
      </c>
      <c r="E111" s="68">
        <v>17.670000000000002</v>
      </c>
      <c r="F111">
        <f t="shared" si="10"/>
        <v>4.9480108000000005</v>
      </c>
      <c r="G111">
        <v>1</v>
      </c>
      <c r="H111">
        <f t="shared" si="7"/>
        <v>0.29426458832933655</v>
      </c>
      <c r="I111">
        <f t="shared" si="8"/>
        <v>4.9480108000000005</v>
      </c>
      <c r="J111" s="15">
        <f t="shared" si="9"/>
        <v>5.9471290630436081E-2</v>
      </c>
    </row>
    <row r="112" spans="1:10">
      <c r="B112" s="39"/>
      <c r="C112" s="69" t="s">
        <v>495</v>
      </c>
      <c r="D112" s="3">
        <v>60.048000000000002</v>
      </c>
      <c r="E112" s="68">
        <v>0.1</v>
      </c>
      <c r="F112">
        <f t="shared" si="10"/>
        <v>4.9480108000000005</v>
      </c>
      <c r="G112">
        <v>1</v>
      </c>
      <c r="H112">
        <f t="shared" si="7"/>
        <v>1.6653343991473487E-3</v>
      </c>
      <c r="I112">
        <f t="shared" si="8"/>
        <v>4.9480108000000005</v>
      </c>
      <c r="J112" s="15">
        <f t="shared" si="9"/>
        <v>3.3656644386211699E-4</v>
      </c>
    </row>
    <row r="113" spans="2:10">
      <c r="B113" s="39"/>
      <c r="C113" s="69" t="s">
        <v>496</v>
      </c>
      <c r="D113" s="3">
        <v>60.048000000000002</v>
      </c>
      <c r="E113" s="68">
        <v>196</v>
      </c>
      <c r="F113">
        <f t="shared" si="10"/>
        <v>4.9480108000000005</v>
      </c>
      <c r="G113">
        <v>1</v>
      </c>
      <c r="H113">
        <f t="shared" si="7"/>
        <v>3.2640554223288034</v>
      </c>
      <c r="I113">
        <f t="shared" si="8"/>
        <v>4.9480108000000005</v>
      </c>
      <c r="J113" s="15">
        <f t="shared" si="9"/>
        <v>0.65967022996974922</v>
      </c>
    </row>
    <row r="114" spans="2:10">
      <c r="B114" s="39"/>
      <c r="C114" s="69" t="s">
        <v>497</v>
      </c>
      <c r="D114" s="3">
        <v>60.048000000000002</v>
      </c>
      <c r="E114" s="68">
        <v>234.99</v>
      </c>
      <c r="F114">
        <f t="shared" si="10"/>
        <v>4.9480108000000005</v>
      </c>
      <c r="G114">
        <v>1</v>
      </c>
      <c r="H114">
        <f t="shared" si="7"/>
        <v>3.9133693045563551</v>
      </c>
      <c r="I114">
        <f t="shared" si="8"/>
        <v>4.9480108000000005</v>
      </c>
      <c r="J114" s="15">
        <f t="shared" si="9"/>
        <v>0.79089748643158875</v>
      </c>
    </row>
    <row r="115" spans="2:10">
      <c r="B115" s="39"/>
      <c r="C115" s="69" t="s">
        <v>498</v>
      </c>
      <c r="D115" s="3">
        <v>60.048000000000002</v>
      </c>
      <c r="E115" s="68">
        <v>204.32</v>
      </c>
      <c r="F115">
        <f t="shared" si="10"/>
        <v>4.9480108000000005</v>
      </c>
      <c r="G115">
        <v>1</v>
      </c>
      <c r="H115">
        <f t="shared" si="7"/>
        <v>3.4026112443378627</v>
      </c>
      <c r="I115">
        <f t="shared" si="8"/>
        <v>4.9480108000000005</v>
      </c>
      <c r="J115" s="15">
        <f t="shared" si="9"/>
        <v>0.68767255809907735</v>
      </c>
    </row>
    <row r="116" spans="2:10">
      <c r="B116" s="39"/>
      <c r="C116" s="69" t="s">
        <v>499</v>
      </c>
      <c r="D116" s="3">
        <v>60.048000000000002</v>
      </c>
      <c r="E116" s="68">
        <v>15.89</v>
      </c>
      <c r="F116">
        <f t="shared" si="10"/>
        <v>4.9480108000000005</v>
      </c>
      <c r="G116">
        <v>1</v>
      </c>
      <c r="H116">
        <f t="shared" si="7"/>
        <v>0.26462163602451372</v>
      </c>
      <c r="I116">
        <f t="shared" si="8"/>
        <v>4.9480108000000005</v>
      </c>
      <c r="J116" s="15">
        <f t="shared" si="9"/>
        <v>5.3480407929690388E-2</v>
      </c>
    </row>
    <row r="117" spans="2:10">
      <c r="B117" s="39"/>
      <c r="C117" s="69" t="s">
        <v>500</v>
      </c>
      <c r="D117" s="3">
        <v>60.048000000000002</v>
      </c>
      <c r="E117" s="68">
        <v>10.59</v>
      </c>
      <c r="F117">
        <f t="shared" si="10"/>
        <v>4.9480108000000005</v>
      </c>
      <c r="G117">
        <v>1</v>
      </c>
      <c r="H117">
        <f t="shared" si="7"/>
        <v>0.17635891286970423</v>
      </c>
      <c r="I117">
        <f t="shared" si="8"/>
        <v>4.9480108000000005</v>
      </c>
      <c r="J117" s="15">
        <f t="shared" si="9"/>
        <v>3.5642386404998186E-2</v>
      </c>
    </row>
    <row r="118" spans="2:10">
      <c r="B118" s="39"/>
      <c r="C118" s="69" t="s">
        <v>501</v>
      </c>
      <c r="D118" s="3">
        <v>60.048000000000002</v>
      </c>
      <c r="E118" s="68">
        <v>0.08</v>
      </c>
      <c r="F118">
        <f t="shared" si="10"/>
        <v>4.9480108000000005</v>
      </c>
      <c r="G118">
        <v>1</v>
      </c>
      <c r="H118">
        <f t="shared" si="7"/>
        <v>1.3322675193178791E-3</v>
      </c>
      <c r="I118">
        <f t="shared" si="8"/>
        <v>4.9480108000000005</v>
      </c>
      <c r="J118" s="15">
        <f t="shared" si="9"/>
        <v>2.6925315508969359E-4</v>
      </c>
    </row>
    <row r="119" spans="2:10">
      <c r="B119" s="39"/>
      <c r="C119" s="69" t="s">
        <v>502</v>
      </c>
      <c r="D119" s="3">
        <v>60.048000000000002</v>
      </c>
      <c r="E119" s="68">
        <v>0.09</v>
      </c>
      <c r="F119">
        <f t="shared" si="10"/>
        <v>4.9480108000000005</v>
      </c>
      <c r="G119">
        <v>1</v>
      </c>
      <c r="H119">
        <f t="shared" si="7"/>
        <v>1.4988009592326139E-3</v>
      </c>
      <c r="I119">
        <f t="shared" si="8"/>
        <v>4.9480108000000005</v>
      </c>
      <c r="J119" s="15">
        <f t="shared" si="9"/>
        <v>3.0290979947590531E-4</v>
      </c>
    </row>
    <row r="120" spans="2:10">
      <c r="B120" s="39"/>
      <c r="C120" s="69" t="s">
        <v>503</v>
      </c>
      <c r="D120" s="3">
        <v>60.048000000000002</v>
      </c>
      <c r="E120" s="68">
        <v>214.78</v>
      </c>
      <c r="F120">
        <f t="shared" si="10"/>
        <v>4.9480108000000005</v>
      </c>
      <c r="G120">
        <v>1</v>
      </c>
      <c r="H120">
        <f t="shared" si="7"/>
        <v>3.5768052224886757</v>
      </c>
      <c r="I120">
        <f t="shared" si="8"/>
        <v>4.9480108000000005</v>
      </c>
      <c r="J120" s="15">
        <f t="shared" si="9"/>
        <v>0.72287740812705492</v>
      </c>
    </row>
    <row r="121" spans="2:10">
      <c r="B121" s="39"/>
      <c r="C121" s="69" t="s">
        <v>504</v>
      </c>
      <c r="D121" s="3">
        <v>60.048000000000002</v>
      </c>
      <c r="E121" s="68">
        <v>238.68</v>
      </c>
      <c r="F121">
        <f t="shared" si="10"/>
        <v>4.9480108000000005</v>
      </c>
      <c r="G121">
        <v>1</v>
      </c>
      <c r="H121">
        <f t="shared" si="7"/>
        <v>3.9748201438848922</v>
      </c>
      <c r="I121">
        <f t="shared" si="8"/>
        <v>4.9480108000000005</v>
      </c>
      <c r="J121" s="15">
        <f t="shared" si="9"/>
        <v>0.80331678821010088</v>
      </c>
    </row>
    <row r="122" spans="2:10">
      <c r="B122" s="39"/>
      <c r="C122" s="69" t="s">
        <v>505</v>
      </c>
      <c r="D122" s="3">
        <v>60.048000000000002</v>
      </c>
      <c r="E122" s="68">
        <v>261.55</v>
      </c>
      <c r="F122">
        <f t="shared" si="10"/>
        <v>4.9480108000000005</v>
      </c>
      <c r="G122">
        <v>1</v>
      </c>
      <c r="H122">
        <f t="shared" si="7"/>
        <v>4.3556821209698908</v>
      </c>
      <c r="I122">
        <f t="shared" si="8"/>
        <v>4.9480108000000005</v>
      </c>
      <c r="J122" s="15">
        <f t="shared" si="9"/>
        <v>0.880289533921367</v>
      </c>
    </row>
    <row r="123" spans="2:10">
      <c r="B123" s="39"/>
      <c r="C123" s="69" t="s">
        <v>506</v>
      </c>
      <c r="D123" s="3">
        <v>60.048000000000002</v>
      </c>
      <c r="E123" s="68">
        <v>283.94</v>
      </c>
      <c r="F123">
        <f t="shared" si="10"/>
        <v>4.9480108000000005</v>
      </c>
      <c r="G123">
        <v>1</v>
      </c>
      <c r="H123">
        <f t="shared" si="7"/>
        <v>4.7285504929389823</v>
      </c>
      <c r="I123">
        <f t="shared" si="8"/>
        <v>4.9480108000000005</v>
      </c>
      <c r="J123" s="15">
        <f t="shared" si="9"/>
        <v>0.95564676070209509</v>
      </c>
    </row>
    <row r="124" spans="2:10">
      <c r="B124" s="39"/>
      <c r="C124" s="69" t="s">
        <v>507</v>
      </c>
      <c r="D124" s="3">
        <v>60.048000000000002</v>
      </c>
      <c r="E124" s="68">
        <v>37.409999999999997</v>
      </c>
      <c r="F124">
        <f t="shared" si="10"/>
        <v>4.9480108000000005</v>
      </c>
      <c r="G124">
        <v>1</v>
      </c>
      <c r="H124">
        <f t="shared" si="7"/>
        <v>0.62300159872102312</v>
      </c>
      <c r="I124">
        <f t="shared" si="8"/>
        <v>4.9480108000000005</v>
      </c>
      <c r="J124" s="15">
        <f t="shared" si="9"/>
        <v>0.12590950664881795</v>
      </c>
    </row>
    <row r="125" spans="2:10">
      <c r="B125" s="39"/>
      <c r="C125" s="69" t="s">
        <v>508</v>
      </c>
      <c r="D125" s="3">
        <v>60.048000000000002</v>
      </c>
      <c r="E125" s="68">
        <v>18.989999999999998</v>
      </c>
      <c r="F125">
        <f t="shared" si="10"/>
        <v>4.9480108000000005</v>
      </c>
      <c r="G125">
        <v>1</v>
      </c>
      <c r="H125">
        <f t="shared" si="7"/>
        <v>0.31624700239808151</v>
      </c>
      <c r="I125">
        <f t="shared" si="8"/>
        <v>4.9480108000000005</v>
      </c>
      <c r="J125" s="15">
        <f t="shared" si="9"/>
        <v>6.3913967689416012E-2</v>
      </c>
    </row>
    <row r="126" spans="2:10">
      <c r="B126" s="39"/>
      <c r="C126" s="69" t="s">
        <v>509</v>
      </c>
      <c r="D126" s="3">
        <v>60.048000000000002</v>
      </c>
      <c r="E126" s="68">
        <v>0.08</v>
      </c>
      <c r="F126">
        <f t="shared" si="10"/>
        <v>4.9480108000000005</v>
      </c>
      <c r="G126">
        <v>1</v>
      </c>
      <c r="H126">
        <f t="shared" si="7"/>
        <v>1.3322675193178791E-3</v>
      </c>
      <c r="I126">
        <f t="shared" si="8"/>
        <v>4.9480108000000005</v>
      </c>
      <c r="J126" s="15">
        <f t="shared" si="9"/>
        <v>2.6925315508969359E-4</v>
      </c>
    </row>
    <row r="127" spans="2:10">
      <c r="B127" s="39"/>
      <c r="C127" s="69" t="s">
        <v>510</v>
      </c>
      <c r="D127" s="3">
        <v>60.048000000000002</v>
      </c>
      <c r="E127" s="68">
        <v>47.42</v>
      </c>
      <c r="F127">
        <f t="shared" si="10"/>
        <v>4.9480108000000005</v>
      </c>
      <c r="G127">
        <v>1</v>
      </c>
      <c r="H127">
        <f t="shared" si="7"/>
        <v>0.78970157207567282</v>
      </c>
      <c r="I127">
        <f t="shared" si="8"/>
        <v>4.9480108000000005</v>
      </c>
      <c r="J127" s="15">
        <f t="shared" si="9"/>
        <v>0.15959980767941589</v>
      </c>
    </row>
    <row r="128" spans="2:10">
      <c r="B128" s="39"/>
      <c r="C128" s="69" t="s">
        <v>511</v>
      </c>
      <c r="D128" s="3">
        <v>60.048000000000002</v>
      </c>
      <c r="E128" s="68">
        <v>211.95</v>
      </c>
      <c r="F128">
        <f t="shared" si="10"/>
        <v>4.9480108000000005</v>
      </c>
      <c r="G128">
        <v>1</v>
      </c>
      <c r="H128">
        <f t="shared" si="7"/>
        <v>3.5296762589928052</v>
      </c>
      <c r="I128">
        <f t="shared" si="8"/>
        <v>4.9480108000000005</v>
      </c>
      <c r="J128" s="15">
        <f t="shared" si="9"/>
        <v>0.71335257776575689</v>
      </c>
    </row>
    <row r="129" spans="2:10">
      <c r="B129" s="16"/>
      <c r="J129" s="67">
        <f>AVERAGE(J7:J128)</f>
        <v>0.46714816116958685</v>
      </c>
    </row>
    <row r="191" spans="10:10">
      <c r="J191" s="67">
        <f>AVERAGE(J6:J98)</f>
        <v>0.48094264061593522</v>
      </c>
    </row>
  </sheetData>
  <mergeCells count="8">
    <mergeCell ref="B99:B128"/>
    <mergeCell ref="B7:B36"/>
    <mergeCell ref="B37:B67"/>
    <mergeCell ref="B68:B98"/>
    <mergeCell ref="B4:B6"/>
    <mergeCell ref="A7:A36"/>
    <mergeCell ref="A37:A67"/>
    <mergeCell ref="A68:A9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C67D-E6A6-42B6-A031-F1A1FE8B77B1}">
  <dimension ref="A3:W360"/>
  <sheetViews>
    <sheetView topLeftCell="A250" zoomScale="74" zoomScaleNormal="36" workbookViewId="0">
      <selection activeCell="J286" sqref="J286"/>
    </sheetView>
  </sheetViews>
  <sheetFormatPr defaultRowHeight="14.4"/>
  <cols>
    <col min="3" max="3" width="15.33203125" customWidth="1"/>
    <col min="4" max="4" width="9.33203125" customWidth="1"/>
  </cols>
  <sheetData>
    <row r="3" spans="1:10">
      <c r="B3" s="7" t="s">
        <v>35</v>
      </c>
      <c r="C3" s="7" t="s">
        <v>19</v>
      </c>
      <c r="D3" s="6" t="s">
        <v>24</v>
      </c>
      <c r="E3" s="7" t="s">
        <v>25</v>
      </c>
      <c r="F3" s="7" t="s">
        <v>23</v>
      </c>
      <c r="G3" s="7" t="s">
        <v>26</v>
      </c>
      <c r="H3" s="7" t="s">
        <v>20</v>
      </c>
      <c r="I3" s="7" t="s">
        <v>21</v>
      </c>
      <c r="J3" s="7" t="s">
        <v>22</v>
      </c>
    </row>
    <row r="4" spans="1:10">
      <c r="B4" s="43">
        <f>(936.86/(D4*F9*8))</f>
        <v>0.63769065716897688</v>
      </c>
      <c r="C4" s="11" t="s">
        <v>252</v>
      </c>
      <c r="D4" s="10">
        <v>45.36</v>
      </c>
      <c r="E4" s="10">
        <v>52.4</v>
      </c>
      <c r="F4">
        <f>14.5632*0.278</f>
        <v>4.0485696000000004</v>
      </c>
      <c r="G4">
        <v>1</v>
      </c>
      <c r="H4">
        <f t="shared" ref="H4:H11" si="0">E4/D4</f>
        <v>1.1552028218694885</v>
      </c>
      <c r="I4">
        <f t="shared" ref="I4:I11" si="1">F4/G4</f>
        <v>4.0485696000000004</v>
      </c>
      <c r="J4" s="15">
        <f t="shared" ref="J4:J11" si="2">(H4/I4)</f>
        <v>0.2853360411216565</v>
      </c>
    </row>
    <row r="5" spans="1:10">
      <c r="B5" s="43"/>
      <c r="C5" s="11" t="s">
        <v>253</v>
      </c>
      <c r="D5" s="10">
        <v>45.36</v>
      </c>
      <c r="E5" s="10">
        <v>0</v>
      </c>
      <c r="F5">
        <f>14.5632*0.278</f>
        <v>4.0485696000000004</v>
      </c>
      <c r="G5">
        <v>1</v>
      </c>
      <c r="H5">
        <f t="shared" si="0"/>
        <v>0</v>
      </c>
      <c r="I5">
        <f t="shared" si="1"/>
        <v>4.0485696000000004</v>
      </c>
      <c r="J5" s="15">
        <f t="shared" si="2"/>
        <v>0</v>
      </c>
    </row>
    <row r="6" spans="1:10">
      <c r="B6" s="43"/>
      <c r="C6" s="11" t="s">
        <v>254</v>
      </c>
      <c r="D6" s="10">
        <v>45.36</v>
      </c>
      <c r="E6" s="10">
        <v>0.03</v>
      </c>
      <c r="F6">
        <f t="shared" ref="F6:F11" si="3">14.5632*0.278</f>
        <v>4.0485696000000004</v>
      </c>
      <c r="G6">
        <v>1</v>
      </c>
      <c r="H6">
        <f t="shared" si="0"/>
        <v>6.6137566137566134E-4</v>
      </c>
      <c r="I6">
        <f t="shared" si="1"/>
        <v>4.0485696000000004</v>
      </c>
      <c r="J6" s="15">
        <f t="shared" si="2"/>
        <v>1.6336032888644456E-4</v>
      </c>
    </row>
    <row r="7" spans="1:10">
      <c r="B7" s="43"/>
      <c r="C7" s="11" t="s">
        <v>255</v>
      </c>
      <c r="D7" s="10">
        <v>45.36</v>
      </c>
      <c r="E7" s="10">
        <v>183.97</v>
      </c>
      <c r="F7">
        <f t="shared" si="3"/>
        <v>4.0485696000000004</v>
      </c>
      <c r="G7">
        <v>1</v>
      </c>
      <c r="H7">
        <f t="shared" si="0"/>
        <v>4.0557760141093473</v>
      </c>
      <c r="I7">
        <f t="shared" si="1"/>
        <v>4.0485696000000004</v>
      </c>
      <c r="J7" s="15">
        <f t="shared" si="2"/>
        <v>1.0017799901746403</v>
      </c>
    </row>
    <row r="8" spans="1:10">
      <c r="B8" s="43"/>
      <c r="C8" s="11" t="s">
        <v>256</v>
      </c>
      <c r="D8" s="10">
        <v>45.36</v>
      </c>
      <c r="E8" s="10">
        <v>184.35</v>
      </c>
      <c r="F8">
        <f t="shared" si="3"/>
        <v>4.0485696000000004</v>
      </c>
      <c r="G8">
        <v>1</v>
      </c>
      <c r="H8">
        <f t="shared" si="0"/>
        <v>4.0641534391534391</v>
      </c>
      <c r="I8">
        <f t="shared" si="1"/>
        <v>4.0485696000000004</v>
      </c>
      <c r="J8" s="15">
        <f t="shared" si="2"/>
        <v>1.0038492210072019</v>
      </c>
    </row>
    <row r="9" spans="1:10">
      <c r="B9" s="43"/>
      <c r="C9" s="11" t="s">
        <v>257</v>
      </c>
      <c r="D9" s="10">
        <v>45.36</v>
      </c>
      <c r="E9" s="10">
        <v>180.05</v>
      </c>
      <c r="F9">
        <f t="shared" si="3"/>
        <v>4.0485696000000004</v>
      </c>
      <c r="G9">
        <v>1</v>
      </c>
      <c r="H9">
        <f t="shared" si="0"/>
        <v>3.969356261022928</v>
      </c>
      <c r="I9">
        <f t="shared" si="1"/>
        <v>4.0485696000000004</v>
      </c>
      <c r="J9" s="15">
        <f t="shared" si="2"/>
        <v>0.98043424053347816</v>
      </c>
    </row>
    <row r="10" spans="1:10">
      <c r="B10" s="43"/>
      <c r="C10" s="11" t="s">
        <v>258</v>
      </c>
      <c r="D10" s="10">
        <v>45.36</v>
      </c>
      <c r="E10" s="10">
        <v>161.41999999999999</v>
      </c>
      <c r="F10">
        <f t="shared" si="3"/>
        <v>4.0485696000000004</v>
      </c>
      <c r="G10">
        <v>1</v>
      </c>
      <c r="H10">
        <f t="shared" si="0"/>
        <v>3.5586419753086416</v>
      </c>
      <c r="I10">
        <f t="shared" si="1"/>
        <v>4.0485696000000004</v>
      </c>
      <c r="J10" s="15">
        <f t="shared" si="2"/>
        <v>0.87898747629499596</v>
      </c>
    </row>
    <row r="11" spans="1:10">
      <c r="B11" s="43"/>
      <c r="C11" s="11" t="s">
        <v>259</v>
      </c>
      <c r="D11" s="10">
        <v>45.36</v>
      </c>
      <c r="E11" s="10">
        <v>174.64</v>
      </c>
      <c r="F11">
        <f t="shared" si="3"/>
        <v>4.0485696000000004</v>
      </c>
      <c r="G11">
        <v>1</v>
      </c>
      <c r="H11">
        <f t="shared" si="0"/>
        <v>3.8500881834215166</v>
      </c>
      <c r="I11">
        <f t="shared" si="1"/>
        <v>4.0485696000000004</v>
      </c>
      <c r="J11" s="15">
        <f t="shared" si="2"/>
        <v>0.95097492789095595</v>
      </c>
    </row>
    <row r="12" spans="1:10">
      <c r="A12" s="46" t="s">
        <v>476</v>
      </c>
      <c r="B12" s="44">
        <f>(2192.38/(D12*F12*31))</f>
        <v>0.36130787315526142</v>
      </c>
      <c r="C12" s="5" t="s">
        <v>70</v>
      </c>
      <c r="D12" s="10">
        <v>45.36</v>
      </c>
      <c r="E12" s="10">
        <v>172.94</v>
      </c>
      <c r="F12">
        <f>15.5224*0.278</f>
        <v>4.3152271999999998</v>
      </c>
      <c r="G12">
        <v>1</v>
      </c>
      <c r="H12">
        <f>E12/D12</f>
        <v>3.812610229276896</v>
      </c>
      <c r="I12">
        <f t="shared" ref="I12" si="4">F12/G12</f>
        <v>4.3152271999999998</v>
      </c>
      <c r="J12" s="15">
        <f t="shared" ref="J12:J31" si="5">(H12/I12)</f>
        <v>0.88352479546775575</v>
      </c>
    </row>
    <row r="13" spans="1:10">
      <c r="A13" s="47"/>
      <c r="B13" s="43"/>
      <c r="C13" s="5" t="s">
        <v>71</v>
      </c>
      <c r="D13" s="10">
        <v>45.36</v>
      </c>
      <c r="E13" s="10">
        <v>76.14</v>
      </c>
      <c r="F13">
        <f t="shared" ref="F13:F42" si="6">15.5224*0.278</f>
        <v>4.3152271999999998</v>
      </c>
      <c r="G13">
        <v>1</v>
      </c>
      <c r="H13">
        <f t="shared" ref="H13" si="7">E13/D13</f>
        <v>1.6785714285714286</v>
      </c>
      <c r="I13">
        <f t="shared" ref="I13" si="8">F13/G13</f>
        <v>4.3152271999999998</v>
      </c>
      <c r="J13" s="15">
        <f t="shared" si="5"/>
        <v>0.38898796071998915</v>
      </c>
    </row>
    <row r="14" spans="1:10">
      <c r="A14" s="47"/>
      <c r="B14" s="43"/>
      <c r="C14" s="5" t="s">
        <v>72</v>
      </c>
      <c r="D14" s="10">
        <v>45.36</v>
      </c>
      <c r="E14" s="10">
        <v>0</v>
      </c>
      <c r="F14">
        <f t="shared" si="6"/>
        <v>4.3152271999999998</v>
      </c>
      <c r="G14">
        <v>1</v>
      </c>
      <c r="H14">
        <f t="shared" ref="H14" si="9">E14/D14</f>
        <v>0</v>
      </c>
      <c r="I14">
        <f t="shared" ref="I14" si="10">F14/G14</f>
        <v>4.3152271999999998</v>
      </c>
      <c r="J14" s="15">
        <f t="shared" si="5"/>
        <v>0</v>
      </c>
    </row>
    <row r="15" spans="1:10">
      <c r="A15" s="47"/>
      <c r="B15" s="43"/>
      <c r="C15" s="5" t="s">
        <v>73</v>
      </c>
      <c r="D15" s="10">
        <v>45.36</v>
      </c>
      <c r="E15" s="10">
        <v>66.13</v>
      </c>
      <c r="F15">
        <f t="shared" si="6"/>
        <v>4.3152271999999998</v>
      </c>
      <c r="G15">
        <v>1</v>
      </c>
      <c r="H15">
        <f t="shared" ref="H15" si="11">E15/D15</f>
        <v>1.4578924162257494</v>
      </c>
      <c r="I15">
        <f t="shared" ref="I15" si="12">F15/G15</f>
        <v>4.3152271999999998</v>
      </c>
      <c r="J15" s="15">
        <f t="shared" si="5"/>
        <v>0.33784835621766324</v>
      </c>
    </row>
    <row r="16" spans="1:10">
      <c r="A16" s="47"/>
      <c r="B16" s="43"/>
      <c r="C16" s="5" t="s">
        <v>74</v>
      </c>
      <c r="D16" s="10">
        <v>45.36</v>
      </c>
      <c r="E16" s="10">
        <v>59.56</v>
      </c>
      <c r="F16">
        <f t="shared" si="6"/>
        <v>4.3152271999999998</v>
      </c>
      <c r="G16">
        <v>1</v>
      </c>
      <c r="H16">
        <f t="shared" ref="H16" si="13">E16/D16</f>
        <v>1.3130511463844798</v>
      </c>
      <c r="I16">
        <f t="shared" ref="I16" si="14">F16/G16</f>
        <v>4.3152271999999998</v>
      </c>
      <c r="J16" s="15">
        <f t="shared" si="5"/>
        <v>0.3042832012146382</v>
      </c>
    </row>
    <row r="17" spans="1:10">
      <c r="A17" s="47"/>
      <c r="B17" s="43"/>
      <c r="C17" s="5" t="s">
        <v>75</v>
      </c>
      <c r="D17" s="10">
        <v>45.36</v>
      </c>
      <c r="E17" s="10">
        <v>74.3</v>
      </c>
      <c r="F17">
        <f t="shared" si="6"/>
        <v>4.3152271999999998</v>
      </c>
      <c r="G17">
        <v>1</v>
      </c>
      <c r="H17">
        <f t="shared" ref="H17" si="15">E17/D17</f>
        <v>1.6380070546737213</v>
      </c>
      <c r="I17">
        <f t="shared" ref="I17" si="16">F17/G17</f>
        <v>4.3152271999999998</v>
      </c>
      <c r="J17" s="15">
        <f t="shared" si="5"/>
        <v>0.37958767377850267</v>
      </c>
    </row>
    <row r="18" spans="1:10">
      <c r="A18" s="47"/>
      <c r="B18" s="43"/>
      <c r="C18" s="5" t="s">
        <v>76</v>
      </c>
      <c r="D18" s="10">
        <v>45.36</v>
      </c>
      <c r="E18" s="10">
        <v>75.06</v>
      </c>
      <c r="F18">
        <f t="shared" si="6"/>
        <v>4.3152271999999998</v>
      </c>
      <c r="G18">
        <v>1</v>
      </c>
      <c r="H18">
        <f t="shared" ref="H18" si="17">E18/D18</f>
        <v>1.6547619047619049</v>
      </c>
      <c r="I18">
        <f t="shared" ref="I18" si="18">F18/G18</f>
        <v>4.3152271999999998</v>
      </c>
      <c r="J18" s="15">
        <f t="shared" si="5"/>
        <v>0.38347040099346447</v>
      </c>
    </row>
    <row r="19" spans="1:10">
      <c r="A19" s="47"/>
      <c r="B19" s="43"/>
      <c r="C19" s="5" t="s">
        <v>77</v>
      </c>
      <c r="D19" s="10">
        <v>45.36</v>
      </c>
      <c r="E19" s="10">
        <v>76.73</v>
      </c>
      <c r="F19">
        <f t="shared" si="6"/>
        <v>4.3152271999999998</v>
      </c>
      <c r="G19">
        <v>1</v>
      </c>
      <c r="H19">
        <f t="shared" ref="H19" si="19">E19/D19</f>
        <v>1.6915784832451499</v>
      </c>
      <c r="I19">
        <f t="shared" ref="I19" si="20">F19/G19</f>
        <v>4.3152271999999998</v>
      </c>
      <c r="J19" s="15">
        <f t="shared" si="5"/>
        <v>0.39200218316318314</v>
      </c>
    </row>
    <row r="20" spans="1:10">
      <c r="A20" s="47"/>
      <c r="B20" s="43"/>
      <c r="C20" s="5" t="s">
        <v>78</v>
      </c>
      <c r="D20" s="10">
        <v>45.36</v>
      </c>
      <c r="E20" s="10">
        <v>79.010000000000005</v>
      </c>
      <c r="F20">
        <f t="shared" si="6"/>
        <v>4.3152271999999998</v>
      </c>
      <c r="G20">
        <v>1</v>
      </c>
      <c r="H20">
        <f t="shared" ref="H20" si="21">E20/D20</f>
        <v>1.7418430335097004</v>
      </c>
      <c r="I20">
        <f t="shared" ref="I20" si="22">F20/G20</f>
        <v>4.3152271999999998</v>
      </c>
      <c r="J20" s="15">
        <f t="shared" si="5"/>
        <v>0.4036503648080686</v>
      </c>
    </row>
    <row r="21" spans="1:10">
      <c r="A21" s="47"/>
      <c r="B21" s="43"/>
      <c r="C21" s="5" t="s">
        <v>79</v>
      </c>
      <c r="D21" s="10">
        <v>45.36</v>
      </c>
      <c r="E21" s="10">
        <v>52.75</v>
      </c>
      <c r="F21">
        <f t="shared" si="6"/>
        <v>4.3152271999999998</v>
      </c>
      <c r="G21">
        <v>1</v>
      </c>
      <c r="H21">
        <f t="shared" ref="H21" si="23">E21/D21</f>
        <v>1.1629188712522045</v>
      </c>
      <c r="I21">
        <f t="shared" ref="I21" si="24">F21/G21</f>
        <v>4.3152271999999998</v>
      </c>
      <c r="J21" s="15">
        <f t="shared" si="5"/>
        <v>0.26949192182794096</v>
      </c>
    </row>
    <row r="22" spans="1:10">
      <c r="A22" s="47"/>
      <c r="B22" s="43"/>
      <c r="C22" s="5" t="s">
        <v>80</v>
      </c>
      <c r="D22" s="10">
        <v>45.36</v>
      </c>
      <c r="E22" s="10">
        <v>46.79</v>
      </c>
      <c r="F22">
        <f t="shared" si="6"/>
        <v>4.3152271999999998</v>
      </c>
      <c r="G22">
        <v>1</v>
      </c>
      <c r="H22">
        <f t="shared" ref="H22" si="25">E22/D22</f>
        <v>1.0315255731922399</v>
      </c>
      <c r="I22">
        <f t="shared" ref="I22" si="26">F22/G22</f>
        <v>4.3152271999999998</v>
      </c>
      <c r="J22" s="15">
        <f t="shared" si="5"/>
        <v>0.23904316630008263</v>
      </c>
    </row>
    <row r="23" spans="1:10">
      <c r="A23" s="47"/>
      <c r="B23" s="43"/>
      <c r="C23" s="5" t="s">
        <v>81</v>
      </c>
      <c r="D23" s="10">
        <v>45.36</v>
      </c>
      <c r="E23" s="10">
        <v>45.39</v>
      </c>
      <c r="F23">
        <f t="shared" si="6"/>
        <v>4.3152271999999998</v>
      </c>
      <c r="G23">
        <v>1</v>
      </c>
      <c r="H23">
        <f t="shared" ref="H23" si="27">E23/D23</f>
        <v>1.0006613756613756</v>
      </c>
      <c r="I23">
        <f t="shared" ref="I23" si="28">F23/G23</f>
        <v>4.3152271999999998</v>
      </c>
      <c r="J23" s="15">
        <f t="shared" si="5"/>
        <v>0.23189077406199507</v>
      </c>
    </row>
    <row r="24" spans="1:10">
      <c r="A24" s="47"/>
      <c r="B24" s="43"/>
      <c r="C24" s="5" t="s">
        <v>82</v>
      </c>
      <c r="D24" s="10">
        <v>45.36</v>
      </c>
      <c r="E24" s="10">
        <v>73.58</v>
      </c>
      <c r="F24">
        <f t="shared" si="6"/>
        <v>4.3152271999999998</v>
      </c>
      <c r="G24">
        <v>1</v>
      </c>
      <c r="H24">
        <f t="shared" ref="H24" si="29">E24/D24</f>
        <v>1.6221340388007055</v>
      </c>
      <c r="I24">
        <f t="shared" ref="I24" si="30">F24/G24</f>
        <v>4.3152271999999998</v>
      </c>
      <c r="J24" s="15">
        <f t="shared" si="5"/>
        <v>0.37590930062748623</v>
      </c>
    </row>
    <row r="25" spans="1:10">
      <c r="A25" s="47"/>
      <c r="B25" s="43"/>
      <c r="C25" s="5" t="s">
        <v>83</v>
      </c>
      <c r="D25" s="10">
        <v>45.36</v>
      </c>
      <c r="E25" s="10">
        <v>60.03</v>
      </c>
      <c r="F25">
        <f t="shared" si="6"/>
        <v>4.3152271999999998</v>
      </c>
      <c r="G25">
        <v>1</v>
      </c>
      <c r="H25">
        <f t="shared" ref="H25" si="31">E25/D25</f>
        <v>1.3234126984126984</v>
      </c>
      <c r="I25">
        <f t="shared" ref="I25" si="32">F25/G25</f>
        <v>4.3152271999999998</v>
      </c>
      <c r="J25" s="15">
        <f t="shared" si="5"/>
        <v>0.30668436146599615</v>
      </c>
    </row>
    <row r="26" spans="1:10">
      <c r="A26" s="47"/>
      <c r="B26" s="43"/>
      <c r="C26" s="5" t="s">
        <v>84</v>
      </c>
      <c r="D26" s="10">
        <v>45.36</v>
      </c>
      <c r="E26" s="10">
        <v>81.98</v>
      </c>
      <c r="F26">
        <f t="shared" si="6"/>
        <v>4.3152271999999998</v>
      </c>
      <c r="G26">
        <v>1</v>
      </c>
      <c r="H26">
        <f t="shared" ref="H26" si="33">E26/D26</f>
        <v>1.8073192239858908</v>
      </c>
      <c r="I26">
        <f t="shared" ref="I26" si="34">F26/G26</f>
        <v>4.3152271999999998</v>
      </c>
      <c r="J26" s="15">
        <f t="shared" si="5"/>
        <v>0.41882365405601146</v>
      </c>
    </row>
    <row r="27" spans="1:10">
      <c r="A27" s="47"/>
      <c r="B27" s="43"/>
      <c r="C27" s="5" t="s">
        <v>85</v>
      </c>
      <c r="D27" s="10">
        <v>45.36</v>
      </c>
      <c r="E27" s="10">
        <v>90.51</v>
      </c>
      <c r="F27">
        <f t="shared" si="6"/>
        <v>4.3152271999999998</v>
      </c>
      <c r="G27">
        <v>1</v>
      </c>
      <c r="H27">
        <f t="shared" ref="H27" si="35">E27/D27</f>
        <v>1.9953703703703705</v>
      </c>
      <c r="I27">
        <f t="shared" ref="I27" si="36">F27/G27</f>
        <v>4.3152271999999998</v>
      </c>
      <c r="J27" s="15">
        <f t="shared" si="5"/>
        <v>0.46240215819235903</v>
      </c>
    </row>
    <row r="28" spans="1:10">
      <c r="A28" s="47"/>
      <c r="B28" s="43"/>
      <c r="C28" s="5" t="s">
        <v>86</v>
      </c>
      <c r="D28" s="10">
        <v>45.36</v>
      </c>
      <c r="E28" s="10">
        <v>90.62</v>
      </c>
      <c r="F28">
        <f t="shared" si="6"/>
        <v>4.3152271999999998</v>
      </c>
      <c r="G28">
        <v>1</v>
      </c>
      <c r="H28">
        <f t="shared" ref="H28" si="37">E28/D28</f>
        <v>1.9977954144620813</v>
      </c>
      <c r="I28">
        <f t="shared" ref="I28" si="38">F28/G28</f>
        <v>4.3152271999999998</v>
      </c>
      <c r="J28" s="15">
        <f t="shared" si="5"/>
        <v>0.46296413186820878</v>
      </c>
    </row>
    <row r="29" spans="1:10">
      <c r="A29" s="47"/>
      <c r="B29" s="43"/>
      <c r="C29" s="5" t="s">
        <v>87</v>
      </c>
      <c r="D29" s="10">
        <v>45.36</v>
      </c>
      <c r="E29" s="10">
        <v>48.26</v>
      </c>
      <c r="F29">
        <f t="shared" si="6"/>
        <v>4.3152271999999998</v>
      </c>
      <c r="G29">
        <v>1</v>
      </c>
      <c r="H29">
        <f t="shared" ref="H29" si="39">E29/D29</f>
        <v>1.0639329805996471</v>
      </c>
      <c r="I29">
        <f t="shared" ref="I29" si="40">F29/G29</f>
        <v>4.3152271999999998</v>
      </c>
      <c r="J29" s="15">
        <f t="shared" si="5"/>
        <v>0.24655317815007449</v>
      </c>
    </row>
    <row r="30" spans="1:10">
      <c r="A30" s="47"/>
      <c r="B30" s="43"/>
      <c r="C30" s="5" t="s">
        <v>88</v>
      </c>
      <c r="D30" s="10">
        <v>45.36</v>
      </c>
      <c r="E30" s="10">
        <v>42.78</v>
      </c>
      <c r="F30">
        <f t="shared" si="6"/>
        <v>4.3152271999999998</v>
      </c>
      <c r="G30">
        <v>1</v>
      </c>
      <c r="H30">
        <f t="shared" ref="H30" si="41">E30/D30</f>
        <v>0.94312169312169314</v>
      </c>
      <c r="I30">
        <f t="shared" ref="I30" si="42">F30/G30</f>
        <v>4.3152271999999998</v>
      </c>
      <c r="J30" s="15">
        <f t="shared" si="5"/>
        <v>0.21855667138956048</v>
      </c>
    </row>
    <row r="31" spans="1:10">
      <c r="A31" s="47"/>
      <c r="B31" s="43"/>
      <c r="C31" s="5" t="s">
        <v>89</v>
      </c>
      <c r="D31" s="10">
        <v>45.36</v>
      </c>
      <c r="E31" s="10">
        <v>86.22</v>
      </c>
      <c r="F31">
        <f t="shared" si="6"/>
        <v>4.3152271999999998</v>
      </c>
      <c r="G31">
        <v>1</v>
      </c>
      <c r="H31">
        <f t="shared" ref="H31" si="43">E31/D31</f>
        <v>1.9007936507936507</v>
      </c>
      <c r="I31">
        <f t="shared" ref="I31" si="44">F31/G31</f>
        <v>4.3152271999999998</v>
      </c>
      <c r="J31" s="15">
        <f t="shared" si="5"/>
        <v>0.44048518483421933</v>
      </c>
    </row>
    <row r="32" spans="1:10">
      <c r="A32" s="47"/>
      <c r="B32" s="43"/>
      <c r="C32" s="5" t="s">
        <v>90</v>
      </c>
      <c r="D32" s="10">
        <v>45.36</v>
      </c>
      <c r="E32" s="10">
        <v>75.209999999999994</v>
      </c>
      <c r="F32">
        <f t="shared" si="6"/>
        <v>4.3152271999999998</v>
      </c>
      <c r="G32">
        <v>1</v>
      </c>
      <c r="H32">
        <f t="shared" ref="H32" si="45">E32/D32</f>
        <v>1.658068783068783</v>
      </c>
      <c r="I32">
        <f t="shared" ref="I32" si="46">F32/G32</f>
        <v>4.3152271999999998</v>
      </c>
      <c r="J32" s="15">
        <f t="shared" ref="J32:J95" si="47">(H32/I32)</f>
        <v>0.38423672873325954</v>
      </c>
    </row>
    <row r="33" spans="1:10">
      <c r="A33" s="47"/>
      <c r="B33" s="43"/>
      <c r="C33" s="5" t="s">
        <v>91</v>
      </c>
      <c r="D33" s="10">
        <v>45.36</v>
      </c>
      <c r="E33" s="10">
        <v>73.19</v>
      </c>
      <c r="F33">
        <f t="shared" si="6"/>
        <v>4.3152271999999998</v>
      </c>
      <c r="G33">
        <v>1</v>
      </c>
      <c r="H33">
        <f t="shared" ref="H33" si="48">E33/D33</f>
        <v>1.6135361552028218</v>
      </c>
      <c r="I33">
        <f t="shared" ref="I33" si="49">F33/G33</f>
        <v>4.3152271999999998</v>
      </c>
      <c r="J33" s="15">
        <f t="shared" si="47"/>
        <v>0.37391684850401896</v>
      </c>
    </row>
    <row r="34" spans="1:10">
      <c r="A34" s="47"/>
      <c r="B34" s="43"/>
      <c r="C34" s="5" t="s">
        <v>92</v>
      </c>
      <c r="D34" s="10">
        <v>45.36</v>
      </c>
      <c r="E34" s="10">
        <v>95.07</v>
      </c>
      <c r="F34">
        <f t="shared" si="6"/>
        <v>4.3152271999999998</v>
      </c>
      <c r="G34">
        <v>1</v>
      </c>
      <c r="H34">
        <f t="shared" ref="H34" si="50">E34/D34</f>
        <v>2.0958994708994707</v>
      </c>
      <c r="I34">
        <f t="shared" ref="I34" si="51">F34/G34</f>
        <v>4.3152271999999998</v>
      </c>
      <c r="J34" s="15">
        <f t="shared" si="47"/>
        <v>0.48569852148212977</v>
      </c>
    </row>
    <row r="35" spans="1:10">
      <c r="A35" s="47"/>
      <c r="B35" s="43"/>
      <c r="C35" s="5" t="s">
        <v>93</v>
      </c>
      <c r="D35" s="10">
        <v>45.36</v>
      </c>
      <c r="E35" s="10">
        <v>90.85</v>
      </c>
      <c r="F35">
        <f t="shared" si="6"/>
        <v>4.3152271999999998</v>
      </c>
      <c r="G35">
        <v>1</v>
      </c>
      <c r="H35">
        <f t="shared" ref="H35" si="52">E35/D35</f>
        <v>2.0028659611992943</v>
      </c>
      <c r="I35">
        <f t="shared" ref="I35" si="53">F35/G35</f>
        <v>4.3152271999999998</v>
      </c>
      <c r="J35" s="15">
        <f t="shared" si="47"/>
        <v>0.46413916773589448</v>
      </c>
    </row>
    <row r="36" spans="1:10">
      <c r="A36" s="47"/>
      <c r="B36" s="43"/>
      <c r="C36" s="5" t="s">
        <v>94</v>
      </c>
      <c r="D36" s="10">
        <v>45.36</v>
      </c>
      <c r="E36" s="10">
        <v>64.2</v>
      </c>
      <c r="F36">
        <f t="shared" si="6"/>
        <v>4.3152271999999998</v>
      </c>
      <c r="G36">
        <v>1</v>
      </c>
      <c r="H36">
        <f t="shared" ref="H36" si="54">E36/D36</f>
        <v>1.4153439153439153</v>
      </c>
      <c r="I36">
        <f t="shared" ref="I36" si="55">F36/G36</f>
        <v>4.3152271999999998</v>
      </c>
      <c r="J36" s="15">
        <f t="shared" si="47"/>
        <v>0.32798827263229974</v>
      </c>
    </row>
    <row r="37" spans="1:10">
      <c r="A37" s="47"/>
      <c r="B37" s="43"/>
      <c r="C37" s="5" t="s">
        <v>95</v>
      </c>
      <c r="D37" s="10">
        <v>45.36</v>
      </c>
      <c r="E37" s="10">
        <v>46.63</v>
      </c>
      <c r="F37">
        <f t="shared" si="6"/>
        <v>4.3152271999999998</v>
      </c>
      <c r="G37">
        <v>1</v>
      </c>
      <c r="H37">
        <f t="shared" ref="H37" si="56">E37/D37</f>
        <v>1.0279982363315698</v>
      </c>
      <c r="I37">
        <f t="shared" ref="I37" si="57">F37/G37</f>
        <v>4.3152271999999998</v>
      </c>
      <c r="J37" s="15">
        <f t="shared" si="47"/>
        <v>0.23822575004430124</v>
      </c>
    </row>
    <row r="38" spans="1:10">
      <c r="A38" s="47"/>
      <c r="B38" s="43"/>
      <c r="C38" s="5" t="s">
        <v>96</v>
      </c>
      <c r="D38" s="10">
        <v>45.36</v>
      </c>
      <c r="E38" s="10">
        <v>53.94</v>
      </c>
      <c r="F38">
        <f t="shared" si="6"/>
        <v>4.3152271999999998</v>
      </c>
      <c r="G38">
        <v>1</v>
      </c>
      <c r="H38">
        <f t="shared" ref="H38" si="58">E38/D38</f>
        <v>1.1891534391534391</v>
      </c>
      <c r="I38">
        <f t="shared" ref="I38" si="59">F38/G38</f>
        <v>4.3152271999999998</v>
      </c>
      <c r="J38" s="15">
        <f t="shared" si="47"/>
        <v>0.27557145523031534</v>
      </c>
    </row>
    <row r="39" spans="1:10">
      <c r="A39" s="47"/>
      <c r="B39" s="43"/>
      <c r="C39" s="5" t="s">
        <v>97</v>
      </c>
      <c r="D39" s="10">
        <v>45.36</v>
      </c>
      <c r="E39" s="10">
        <v>75.849999999999994</v>
      </c>
      <c r="F39">
        <f t="shared" si="6"/>
        <v>4.3152271999999998</v>
      </c>
      <c r="G39">
        <v>1</v>
      </c>
      <c r="H39">
        <f t="shared" ref="H39" si="60">E39/D39</f>
        <v>1.6721781305114638</v>
      </c>
      <c r="I39">
        <f t="shared" ref="I39" si="61">F39/G39</f>
        <v>4.3152271999999998</v>
      </c>
      <c r="J39" s="15">
        <f t="shared" si="47"/>
        <v>0.38750639375638529</v>
      </c>
    </row>
    <row r="40" spans="1:10">
      <c r="A40" s="47"/>
      <c r="B40" s="43"/>
      <c r="C40" s="5" t="s">
        <v>98</v>
      </c>
      <c r="D40" s="10">
        <v>45.36</v>
      </c>
      <c r="E40" s="10">
        <v>67.09</v>
      </c>
      <c r="F40">
        <f t="shared" si="6"/>
        <v>4.3152271999999998</v>
      </c>
      <c r="G40">
        <v>1</v>
      </c>
      <c r="H40">
        <f t="shared" ref="H40" si="62">E40/D40</f>
        <v>1.4790564373897708</v>
      </c>
      <c r="I40">
        <f t="shared" ref="I40" si="63">F40/G40</f>
        <v>4.3152271999999998</v>
      </c>
      <c r="J40" s="15">
        <f t="shared" si="47"/>
        <v>0.34275285375235187</v>
      </c>
    </row>
    <row r="41" spans="1:10">
      <c r="A41" s="47"/>
      <c r="B41" s="43"/>
      <c r="C41" s="5" t="s">
        <v>99</v>
      </c>
      <c r="D41" s="10">
        <v>45.36</v>
      </c>
      <c r="E41" s="10">
        <v>83.55</v>
      </c>
      <c r="F41">
        <f t="shared" si="6"/>
        <v>4.3152271999999998</v>
      </c>
      <c r="G41">
        <v>1</v>
      </c>
      <c r="H41">
        <f t="shared" ref="H41" si="64">E41/D41</f>
        <v>1.841931216931217</v>
      </c>
      <c r="I41">
        <f t="shared" ref="I41" si="65">F41/G41</f>
        <v>4.3152271999999998</v>
      </c>
      <c r="J41" s="15">
        <f t="shared" si="47"/>
        <v>0.42684455106586672</v>
      </c>
    </row>
    <row r="42" spans="1:10">
      <c r="A42" s="48"/>
      <c r="B42" s="43"/>
      <c r="C42" s="5" t="s">
        <v>100</v>
      </c>
      <c r="D42" s="10">
        <v>45.36</v>
      </c>
      <c r="E42" s="10">
        <v>68.02</v>
      </c>
      <c r="F42">
        <f t="shared" si="6"/>
        <v>4.3152271999999998</v>
      </c>
      <c r="G42">
        <v>1</v>
      </c>
      <c r="H42">
        <f t="shared" ref="H42" si="66">E42/D42</f>
        <v>1.4995590828924161</v>
      </c>
      <c r="I42">
        <f t="shared" ref="I42" si="67">F42/G42</f>
        <v>4.3152271999999998</v>
      </c>
      <c r="J42" s="15">
        <f t="shared" si="47"/>
        <v>0.34750408573908143</v>
      </c>
    </row>
    <row r="43" spans="1:10">
      <c r="A43" s="40" t="s">
        <v>477</v>
      </c>
      <c r="B43" s="45">
        <f>(2597.98/(D12*F43*28))</f>
        <v>0.39671983689630014</v>
      </c>
      <c r="C43" s="11" t="s">
        <v>101</v>
      </c>
      <c r="D43" s="10">
        <v>45.36</v>
      </c>
      <c r="E43" s="10">
        <v>70.31</v>
      </c>
      <c r="F43">
        <f>18.5471*0.278</f>
        <v>5.1560938000000007</v>
      </c>
      <c r="G43">
        <v>1</v>
      </c>
      <c r="H43">
        <f t="shared" ref="H43" si="68">E43/D43</f>
        <v>1.5500440917107585</v>
      </c>
      <c r="I43">
        <f t="shared" ref="I43" si="69">F43/G43</f>
        <v>5.1560938000000007</v>
      </c>
      <c r="J43" s="15">
        <f t="shared" si="47"/>
        <v>0.3006237186202389</v>
      </c>
    </row>
    <row r="44" spans="1:10">
      <c r="A44" s="41"/>
      <c r="B44" s="45"/>
      <c r="C44" s="11" t="s">
        <v>102</v>
      </c>
      <c r="D44" s="10">
        <v>45.36</v>
      </c>
      <c r="E44" s="10">
        <v>41.22</v>
      </c>
      <c r="F44">
        <f t="shared" ref="F44:F70" si="70">18.5471*0.278</f>
        <v>5.1560938000000007</v>
      </c>
      <c r="G44">
        <v>1</v>
      </c>
      <c r="H44">
        <f t="shared" ref="H44" si="71">E44/D44</f>
        <v>0.90873015873015872</v>
      </c>
      <c r="I44">
        <f t="shared" ref="I44" si="72">F44/G44</f>
        <v>5.1560938000000007</v>
      </c>
      <c r="J44" s="15">
        <f t="shared" si="47"/>
        <v>0.17624391525424898</v>
      </c>
    </row>
    <row r="45" spans="1:10">
      <c r="A45" s="41"/>
      <c r="B45" s="45"/>
      <c r="C45" s="11" t="s">
        <v>103</v>
      </c>
      <c r="D45" s="10">
        <v>45.36</v>
      </c>
      <c r="E45" s="10">
        <v>105.66</v>
      </c>
      <c r="F45">
        <f t="shared" si="70"/>
        <v>5.1560938000000007</v>
      </c>
      <c r="G45">
        <v>1</v>
      </c>
      <c r="H45">
        <f t="shared" ref="H45" si="73">E45/D45</f>
        <v>2.3293650793650795</v>
      </c>
      <c r="I45">
        <f t="shared" ref="I45" si="74">F45/G45</f>
        <v>5.1560938000000007</v>
      </c>
      <c r="J45" s="15">
        <f t="shared" si="47"/>
        <v>0.45176933735477798</v>
      </c>
    </row>
    <row r="46" spans="1:10">
      <c r="A46" s="41"/>
      <c r="B46" s="45"/>
      <c r="C46" s="11" t="s">
        <v>104</v>
      </c>
      <c r="D46" s="10">
        <v>45.36</v>
      </c>
      <c r="E46" s="10">
        <v>90.89</v>
      </c>
      <c r="F46">
        <f t="shared" si="70"/>
        <v>5.1560938000000007</v>
      </c>
      <c r="G46">
        <v>1</v>
      </c>
      <c r="H46">
        <f t="shared" ref="H46" si="75">E46/D46</f>
        <v>2.003747795414462</v>
      </c>
      <c r="I46">
        <f t="shared" ref="I46" si="76">F46/G46</f>
        <v>5.1560938000000007</v>
      </c>
      <c r="J46" s="15">
        <f t="shared" si="47"/>
        <v>0.38861740556668339</v>
      </c>
    </row>
    <row r="47" spans="1:10">
      <c r="A47" s="41"/>
      <c r="B47" s="45"/>
      <c r="C47" s="11" t="s">
        <v>105</v>
      </c>
      <c r="D47" s="10">
        <v>45.36</v>
      </c>
      <c r="E47" s="10">
        <v>97.52</v>
      </c>
      <c r="F47">
        <f t="shared" si="70"/>
        <v>5.1560938000000007</v>
      </c>
      <c r="G47">
        <v>1</v>
      </c>
      <c r="H47">
        <f t="shared" ref="H47" si="77">E47/D47</f>
        <v>2.1499118165784834</v>
      </c>
      <c r="I47">
        <f t="shared" ref="I47" si="78">F47/G47</f>
        <v>5.1560938000000007</v>
      </c>
      <c r="J47" s="15">
        <f t="shared" si="47"/>
        <v>0.41696522599695202</v>
      </c>
    </row>
    <row r="48" spans="1:10">
      <c r="A48" s="41"/>
      <c r="B48" s="45"/>
      <c r="C48" s="11" t="s">
        <v>106</v>
      </c>
      <c r="D48" s="10">
        <v>45.36</v>
      </c>
      <c r="E48" s="10">
        <v>110.84</v>
      </c>
      <c r="F48">
        <f t="shared" si="70"/>
        <v>5.1560938000000007</v>
      </c>
      <c r="G48">
        <v>1</v>
      </c>
      <c r="H48">
        <f t="shared" ref="H48" si="79">E48/D48</f>
        <v>2.4435626102292769</v>
      </c>
      <c r="I48">
        <f t="shared" ref="I48" si="80">F48/G48</f>
        <v>5.1560938000000007</v>
      </c>
      <c r="J48" s="15">
        <f t="shared" si="47"/>
        <v>0.47391740821884903</v>
      </c>
    </row>
    <row r="49" spans="1:10">
      <c r="A49" s="41"/>
      <c r="B49" s="45"/>
      <c r="C49" s="11" t="s">
        <v>107</v>
      </c>
      <c r="D49" s="10">
        <v>45.36</v>
      </c>
      <c r="E49" s="10">
        <v>88.82</v>
      </c>
      <c r="F49">
        <f t="shared" si="70"/>
        <v>5.1560938000000007</v>
      </c>
      <c r="G49">
        <v>1</v>
      </c>
      <c r="H49">
        <f t="shared" ref="H49" si="81">E49/D49</f>
        <v>1.9581128747795413</v>
      </c>
      <c r="I49">
        <f t="shared" ref="I49" si="82">F49/G49</f>
        <v>5.1560938000000007</v>
      </c>
      <c r="J49" s="15">
        <f t="shared" si="47"/>
        <v>0.37976672859976696</v>
      </c>
    </row>
    <row r="50" spans="1:10">
      <c r="A50" s="41"/>
      <c r="B50" s="45"/>
      <c r="C50" s="11" t="s">
        <v>108</v>
      </c>
      <c r="D50" s="10">
        <v>45.36</v>
      </c>
      <c r="E50" s="10">
        <v>51.9</v>
      </c>
      <c r="F50">
        <f t="shared" si="70"/>
        <v>5.1560938000000007</v>
      </c>
      <c r="G50">
        <v>1</v>
      </c>
      <c r="H50">
        <f t="shared" ref="H50" si="83">E50/D50</f>
        <v>1.1441798941798942</v>
      </c>
      <c r="I50">
        <f t="shared" ref="I50" si="84">F50/G50</f>
        <v>5.1560938000000007</v>
      </c>
      <c r="J50" s="15">
        <f t="shared" si="47"/>
        <v>0.22190827757631057</v>
      </c>
    </row>
    <row r="51" spans="1:10">
      <c r="A51" s="41"/>
      <c r="B51" s="45"/>
      <c r="C51" s="11" t="s">
        <v>109</v>
      </c>
      <c r="D51" s="10">
        <v>45.36</v>
      </c>
      <c r="E51" s="10">
        <v>51.09</v>
      </c>
      <c r="F51">
        <f t="shared" si="70"/>
        <v>5.1560938000000007</v>
      </c>
      <c r="G51">
        <v>1</v>
      </c>
      <c r="H51">
        <f t="shared" ref="H51" si="85">E51/D51</f>
        <v>1.1263227513227514</v>
      </c>
      <c r="I51">
        <f t="shared" ref="I51" si="86">F51/G51</f>
        <v>5.1560938000000007</v>
      </c>
      <c r="J51" s="15">
        <f t="shared" si="47"/>
        <v>0.218444969197952</v>
      </c>
    </row>
    <row r="52" spans="1:10">
      <c r="A52" s="41"/>
      <c r="B52" s="45"/>
      <c r="C52" s="11" t="s">
        <v>110</v>
      </c>
      <c r="D52" s="10">
        <v>45.36</v>
      </c>
      <c r="E52" s="10">
        <v>100.74</v>
      </c>
      <c r="F52">
        <f t="shared" si="70"/>
        <v>5.1560938000000007</v>
      </c>
      <c r="G52">
        <v>1</v>
      </c>
      <c r="H52">
        <f t="shared" ref="H52" si="87">E52/D52</f>
        <v>2.2208994708994707</v>
      </c>
      <c r="I52">
        <f t="shared" ref="I52" si="88">F52/G52</f>
        <v>5.1560938000000007</v>
      </c>
      <c r="J52" s="15">
        <f t="shared" si="47"/>
        <v>0.43073294572326642</v>
      </c>
    </row>
    <row r="53" spans="1:10">
      <c r="A53" s="41"/>
      <c r="B53" s="45"/>
      <c r="C53" s="11" t="s">
        <v>111</v>
      </c>
      <c r="D53" s="10">
        <v>45.36</v>
      </c>
      <c r="E53" s="10">
        <v>116.31</v>
      </c>
      <c r="F53">
        <f t="shared" si="70"/>
        <v>5.1560938000000007</v>
      </c>
      <c r="G53">
        <v>1</v>
      </c>
      <c r="H53">
        <f t="shared" ref="H53" si="89">E53/D53</f>
        <v>2.5641534391534391</v>
      </c>
      <c r="I53">
        <f t="shared" ref="I53" si="90">F53/G53</f>
        <v>5.1560938000000007</v>
      </c>
      <c r="J53" s="15">
        <f t="shared" si="47"/>
        <v>0.49730542899615959</v>
      </c>
    </row>
    <row r="54" spans="1:10">
      <c r="A54" s="41"/>
      <c r="B54" s="45"/>
      <c r="C54" s="11" t="s">
        <v>112</v>
      </c>
      <c r="D54" s="10">
        <v>45.36</v>
      </c>
      <c r="E54" s="10">
        <v>88.45</v>
      </c>
      <c r="F54">
        <f t="shared" si="70"/>
        <v>5.1560938000000007</v>
      </c>
      <c r="G54">
        <v>1</v>
      </c>
      <c r="H54">
        <f t="shared" ref="H54" si="91">E54/D54</f>
        <v>1.9499559082892417</v>
      </c>
      <c r="I54">
        <f t="shared" ref="I54" si="92">F54/G54</f>
        <v>5.1560938000000007</v>
      </c>
      <c r="J54" s="15">
        <f t="shared" si="47"/>
        <v>0.37818472353804761</v>
      </c>
    </row>
    <row r="55" spans="1:10">
      <c r="A55" s="41"/>
      <c r="B55" s="45"/>
      <c r="C55" s="11" t="s">
        <v>113</v>
      </c>
      <c r="D55" s="10">
        <v>45.36</v>
      </c>
      <c r="E55" s="10">
        <v>129.27000000000001</v>
      </c>
      <c r="F55">
        <f t="shared" si="70"/>
        <v>5.1560938000000007</v>
      </c>
      <c r="G55">
        <v>1</v>
      </c>
      <c r="H55">
        <f t="shared" ref="H55" si="93">E55/D55</f>
        <v>2.8498677248677251</v>
      </c>
      <c r="I55">
        <f t="shared" ref="I55" si="94">F55/G55</f>
        <v>5.1560938000000007</v>
      </c>
      <c r="J55" s="15">
        <f t="shared" si="47"/>
        <v>0.5527183630498973</v>
      </c>
    </row>
    <row r="56" spans="1:10">
      <c r="A56" s="41"/>
      <c r="B56" s="45"/>
      <c r="C56" s="11" t="s">
        <v>114</v>
      </c>
      <c r="D56" s="10">
        <v>45.36</v>
      </c>
      <c r="E56" s="10">
        <v>90.29</v>
      </c>
      <c r="F56">
        <f t="shared" si="70"/>
        <v>5.1560938000000007</v>
      </c>
      <c r="G56">
        <v>1</v>
      </c>
      <c r="H56">
        <f t="shared" ref="H56" si="95">E56/D56</f>
        <v>1.990520282186949</v>
      </c>
      <c r="I56">
        <f t="shared" ref="I56" si="96">F56/G56</f>
        <v>5.1560938000000007</v>
      </c>
      <c r="J56" s="15">
        <f t="shared" si="47"/>
        <v>0.38605199195308448</v>
      </c>
    </row>
    <row r="57" spans="1:10">
      <c r="A57" s="41"/>
      <c r="B57" s="45"/>
      <c r="C57" s="11" t="s">
        <v>115</v>
      </c>
      <c r="D57" s="10">
        <v>45.36</v>
      </c>
      <c r="E57" s="10">
        <v>72.39</v>
      </c>
      <c r="F57">
        <f t="shared" si="70"/>
        <v>5.1560938000000007</v>
      </c>
      <c r="G57">
        <v>1</v>
      </c>
      <c r="H57">
        <f t="shared" ref="H57" si="97">E57/D57</f>
        <v>1.5958994708994709</v>
      </c>
      <c r="I57">
        <f t="shared" ref="I57" si="98">F57/G57</f>
        <v>5.1560938000000007</v>
      </c>
      <c r="J57" s="15">
        <f t="shared" si="47"/>
        <v>0.30951715248071526</v>
      </c>
    </row>
    <row r="58" spans="1:10">
      <c r="A58" s="41"/>
      <c r="B58" s="45"/>
      <c r="C58" s="11" t="s">
        <v>116</v>
      </c>
      <c r="D58" s="10">
        <v>45.36</v>
      </c>
      <c r="E58" s="10">
        <v>46.08</v>
      </c>
      <c r="F58">
        <f t="shared" si="70"/>
        <v>5.1560938000000007</v>
      </c>
      <c r="G58">
        <v>1</v>
      </c>
      <c r="H58">
        <f t="shared" ref="H58" si="99">E58/D58</f>
        <v>1.0158730158730158</v>
      </c>
      <c r="I58">
        <f t="shared" ref="I58" si="100">F58/G58</f>
        <v>5.1560938000000007</v>
      </c>
      <c r="J58" s="15">
        <f t="shared" si="47"/>
        <v>0.1970237655244006</v>
      </c>
    </row>
    <row r="59" spans="1:10">
      <c r="A59" s="41"/>
      <c r="B59" s="45"/>
      <c r="C59" s="11" t="s">
        <v>117</v>
      </c>
      <c r="D59" s="10">
        <v>45.36</v>
      </c>
      <c r="E59" s="10">
        <v>93.28</v>
      </c>
      <c r="F59">
        <f t="shared" si="70"/>
        <v>5.1560938000000007</v>
      </c>
      <c r="G59">
        <v>1</v>
      </c>
      <c r="H59">
        <f t="shared" ref="H59" si="101">E59/D59</f>
        <v>2.0564373897707231</v>
      </c>
      <c r="I59">
        <f t="shared" ref="I59" si="102">F59/G59</f>
        <v>5.1560938000000007</v>
      </c>
      <c r="J59" s="15">
        <f t="shared" si="47"/>
        <v>0.39883630312751928</v>
      </c>
    </row>
    <row r="60" spans="1:10">
      <c r="A60" s="41"/>
      <c r="B60" s="45"/>
      <c r="C60" s="11" t="s">
        <v>118</v>
      </c>
      <c r="D60" s="10">
        <v>45.36</v>
      </c>
      <c r="E60" s="10">
        <v>97.39</v>
      </c>
      <c r="F60">
        <f t="shared" si="70"/>
        <v>5.1560938000000007</v>
      </c>
      <c r="G60">
        <v>1</v>
      </c>
      <c r="H60">
        <f t="shared" ref="H60" si="103">E60/D60</f>
        <v>2.1470458553791887</v>
      </c>
      <c r="I60">
        <f t="shared" ref="I60" si="104">F60/G60</f>
        <v>5.1560938000000007</v>
      </c>
      <c r="J60" s="15">
        <f t="shared" si="47"/>
        <v>0.41640938638067221</v>
      </c>
    </row>
    <row r="61" spans="1:10">
      <c r="A61" s="41"/>
      <c r="B61" s="45"/>
      <c r="C61" s="11" t="s">
        <v>119</v>
      </c>
      <c r="D61" s="10">
        <v>45.36</v>
      </c>
      <c r="E61" s="10">
        <v>110.32</v>
      </c>
      <c r="F61">
        <f t="shared" si="70"/>
        <v>5.1560938000000007</v>
      </c>
      <c r="G61">
        <v>1</v>
      </c>
      <c r="H61">
        <f t="shared" ref="H61" si="105">E61/D61</f>
        <v>2.4320987654320985</v>
      </c>
      <c r="I61">
        <f t="shared" ref="I61" si="106">F61/G61</f>
        <v>5.1560938000000007</v>
      </c>
      <c r="J61" s="15">
        <f t="shared" si="47"/>
        <v>0.47169404975372986</v>
      </c>
    </row>
    <row r="62" spans="1:10">
      <c r="A62" s="41"/>
      <c r="B62" s="45"/>
      <c r="C62" s="11" t="s">
        <v>120</v>
      </c>
      <c r="D62" s="10">
        <v>45.36</v>
      </c>
      <c r="E62" s="10">
        <v>115.62</v>
      </c>
      <c r="F62">
        <f t="shared" si="70"/>
        <v>5.1560938000000007</v>
      </c>
      <c r="G62">
        <v>1</v>
      </c>
      <c r="H62">
        <f t="shared" ref="H62" si="107">E62/D62</f>
        <v>2.5489417989417991</v>
      </c>
      <c r="I62">
        <f t="shared" ref="I62" si="108">F62/G62</f>
        <v>5.1560938000000007</v>
      </c>
      <c r="J62" s="15">
        <f t="shared" si="47"/>
        <v>0.4943552033405208</v>
      </c>
    </row>
    <row r="63" spans="1:10">
      <c r="A63" s="41"/>
      <c r="B63" s="45"/>
      <c r="C63" s="11" t="s">
        <v>121</v>
      </c>
      <c r="D63" s="10">
        <v>45.36</v>
      </c>
      <c r="E63" s="10">
        <v>144.97999999999999</v>
      </c>
      <c r="F63">
        <f t="shared" si="70"/>
        <v>5.1560938000000007</v>
      </c>
      <c r="G63">
        <v>1</v>
      </c>
      <c r="H63">
        <f t="shared" ref="H63" si="109">E63/D63</f>
        <v>3.1962081128747792</v>
      </c>
      <c r="I63">
        <f t="shared" ref="I63" si="110">F63/G63</f>
        <v>5.1560938000000007</v>
      </c>
      <c r="J63" s="15">
        <f t="shared" si="47"/>
        <v>0.61988944283263014</v>
      </c>
    </row>
    <row r="64" spans="1:10">
      <c r="A64" s="41"/>
      <c r="B64" s="45"/>
      <c r="C64" s="11" t="s">
        <v>122</v>
      </c>
      <c r="D64" s="10">
        <v>45.36</v>
      </c>
      <c r="E64" s="10">
        <v>84.26</v>
      </c>
      <c r="F64">
        <f t="shared" si="70"/>
        <v>5.1560938000000007</v>
      </c>
      <c r="G64">
        <v>1</v>
      </c>
      <c r="H64">
        <f t="shared" ref="H64" si="111">E64/D64</f>
        <v>1.8575837742504411</v>
      </c>
      <c r="I64">
        <f t="shared" ref="I64" si="112">F64/G64</f>
        <v>5.1560938000000007</v>
      </c>
      <c r="J64" s="15">
        <f t="shared" si="47"/>
        <v>0.36026958513641488</v>
      </c>
    </row>
    <row r="65" spans="1:10">
      <c r="A65" s="41"/>
      <c r="B65" s="45"/>
      <c r="C65" s="11" t="s">
        <v>123</v>
      </c>
      <c r="D65" s="10">
        <v>45.36</v>
      </c>
      <c r="E65" s="10">
        <v>35.96</v>
      </c>
      <c r="F65">
        <f t="shared" si="70"/>
        <v>5.1560938000000007</v>
      </c>
      <c r="G65">
        <v>1</v>
      </c>
      <c r="H65">
        <f t="shared" ref="H65" si="113">E65/D65</f>
        <v>0.79276895943562609</v>
      </c>
      <c r="I65">
        <f t="shared" ref="I65" si="114">F65/G65</f>
        <v>5.1560938000000007</v>
      </c>
      <c r="J65" s="15">
        <f t="shared" si="47"/>
        <v>0.15375378924169805</v>
      </c>
    </row>
    <row r="66" spans="1:10">
      <c r="A66" s="41"/>
      <c r="B66" s="45"/>
      <c r="C66" s="11" t="s">
        <v>124</v>
      </c>
      <c r="D66" s="10">
        <v>45.36</v>
      </c>
      <c r="E66" s="10">
        <v>124.35</v>
      </c>
      <c r="F66">
        <f t="shared" si="70"/>
        <v>5.1560938000000007</v>
      </c>
      <c r="G66">
        <v>1</v>
      </c>
      <c r="H66">
        <f t="shared" ref="H66" si="115">E66/D66</f>
        <v>2.7414021164021163</v>
      </c>
      <c r="I66">
        <f t="shared" ref="I66" si="116">F66/G66</f>
        <v>5.1560938000000007</v>
      </c>
      <c r="J66" s="15">
        <f t="shared" si="47"/>
        <v>0.53168197141838569</v>
      </c>
    </row>
    <row r="67" spans="1:10">
      <c r="A67" s="41"/>
      <c r="B67" s="45"/>
      <c r="C67" s="11" t="s">
        <v>125</v>
      </c>
      <c r="D67" s="10">
        <v>45.36</v>
      </c>
      <c r="E67" s="10">
        <v>111.43</v>
      </c>
      <c r="F67">
        <f t="shared" si="70"/>
        <v>5.1560938000000007</v>
      </c>
      <c r="G67">
        <v>1</v>
      </c>
      <c r="H67">
        <f t="shared" ref="H67" si="117">E67/D67</f>
        <v>2.4565696649029984</v>
      </c>
      <c r="I67">
        <f t="shared" ref="I67" si="118">F67/G67</f>
        <v>5.1560938000000007</v>
      </c>
      <c r="J67" s="15">
        <f t="shared" si="47"/>
        <v>0.47644006493888807</v>
      </c>
    </row>
    <row r="68" spans="1:10">
      <c r="A68" s="41"/>
      <c r="B68" s="45"/>
      <c r="C68" s="11" t="s">
        <v>126</v>
      </c>
      <c r="D68" s="10">
        <v>45.36</v>
      </c>
      <c r="E68" s="10">
        <v>66.099999999999994</v>
      </c>
      <c r="F68">
        <f t="shared" si="70"/>
        <v>5.1560938000000007</v>
      </c>
      <c r="G68">
        <v>1</v>
      </c>
      <c r="H68">
        <f t="shared" ref="H68" si="119">E68/D68</f>
        <v>1.4572310405643738</v>
      </c>
      <c r="I68">
        <f t="shared" ref="I68" si="120">F68/G68</f>
        <v>5.1560938000000007</v>
      </c>
      <c r="J68" s="15">
        <f t="shared" si="47"/>
        <v>0.2826230664314861</v>
      </c>
    </row>
    <row r="69" spans="1:10">
      <c r="A69" s="41"/>
      <c r="B69" s="45"/>
      <c r="C69" s="11" t="s">
        <v>127</v>
      </c>
      <c r="D69" s="10">
        <v>45.36</v>
      </c>
      <c r="E69" s="10">
        <v>139.59</v>
      </c>
      <c r="F69">
        <f t="shared" si="70"/>
        <v>5.1560938000000007</v>
      </c>
      <c r="G69">
        <v>1</v>
      </c>
      <c r="H69">
        <f t="shared" ref="H69" si="121">E69/D69</f>
        <v>3.0773809523809526</v>
      </c>
      <c r="I69">
        <f t="shared" ref="I69" si="122">F69/G69</f>
        <v>5.1560938000000007</v>
      </c>
      <c r="J69" s="15">
        <f t="shared" si="47"/>
        <v>0.59684347720379949</v>
      </c>
    </row>
    <row r="70" spans="1:10">
      <c r="A70" s="42"/>
      <c r="B70" s="45"/>
      <c r="C70" s="11" t="s">
        <v>128</v>
      </c>
      <c r="D70" s="10">
        <v>45.36</v>
      </c>
      <c r="E70" s="10">
        <v>122.92</v>
      </c>
      <c r="F70">
        <f t="shared" si="70"/>
        <v>5.1560938000000007</v>
      </c>
      <c r="G70">
        <v>1</v>
      </c>
      <c r="H70">
        <f t="shared" ref="H70" si="123">E70/D70</f>
        <v>2.7098765432098766</v>
      </c>
      <c r="I70">
        <f t="shared" ref="I70" si="124">F70/G70</f>
        <v>5.1560938000000007</v>
      </c>
      <c r="J70" s="15">
        <f t="shared" si="47"/>
        <v>0.52556773563930825</v>
      </c>
    </row>
    <row r="71" spans="1:10">
      <c r="A71" s="40" t="s">
        <v>478</v>
      </c>
      <c r="B71" s="39">
        <f>(4369.46/(D12*F71*31))</f>
        <v>0.55440277087391621</v>
      </c>
      <c r="C71" s="11" t="s">
        <v>129</v>
      </c>
      <c r="D71" s="10">
        <v>45.36</v>
      </c>
      <c r="E71" s="3">
        <v>96.6</v>
      </c>
      <c r="F71">
        <f>20.1615*0.278</f>
        <v>5.6048970000000002</v>
      </c>
      <c r="G71">
        <v>1</v>
      </c>
      <c r="H71">
        <f t="shared" ref="H71" si="125">E71/D71</f>
        <v>2.1296296296296293</v>
      </c>
      <c r="I71">
        <f t="shared" ref="I71" si="126">F71/G71</f>
        <v>5.6048970000000002</v>
      </c>
      <c r="J71" s="15">
        <f t="shared" si="47"/>
        <v>0.37995874493851167</v>
      </c>
    </row>
    <row r="72" spans="1:10">
      <c r="A72" s="41"/>
      <c r="B72" s="39"/>
      <c r="C72" s="11" t="s">
        <v>130</v>
      </c>
      <c r="D72" s="10">
        <v>45.36</v>
      </c>
      <c r="E72" s="3">
        <v>54.9</v>
      </c>
      <c r="F72">
        <f t="shared" ref="F72:F101" si="127">20.1615*0.278</f>
        <v>5.6048970000000002</v>
      </c>
      <c r="G72">
        <v>1</v>
      </c>
      <c r="H72">
        <f t="shared" ref="H72" si="128">E72/D72</f>
        <v>1.2103174603174602</v>
      </c>
      <c r="I72">
        <f t="shared" ref="I72" si="129">F72/G72</f>
        <v>5.6048970000000002</v>
      </c>
      <c r="J72" s="15">
        <f t="shared" si="47"/>
        <v>0.21593928671971316</v>
      </c>
    </row>
    <row r="73" spans="1:10">
      <c r="A73" s="41"/>
      <c r="B73" s="39"/>
      <c r="C73" s="11" t="s">
        <v>131</v>
      </c>
      <c r="D73" s="10">
        <v>45.36</v>
      </c>
      <c r="E73" s="3">
        <v>130.81</v>
      </c>
      <c r="F73">
        <f t="shared" si="127"/>
        <v>5.6048970000000002</v>
      </c>
      <c r="G73">
        <v>1</v>
      </c>
      <c r="H73">
        <f t="shared" ref="H73" si="130">E73/D73</f>
        <v>2.8838183421516757</v>
      </c>
      <c r="I73">
        <f t="shared" ref="I73" si="131">F73/G73</f>
        <v>5.6048970000000002</v>
      </c>
      <c r="J73" s="15">
        <f t="shared" si="47"/>
        <v>0.51451763380338222</v>
      </c>
    </row>
    <row r="74" spans="1:10">
      <c r="A74" s="41"/>
      <c r="B74" s="39"/>
      <c r="C74" s="11" t="s">
        <v>132</v>
      </c>
      <c r="D74" s="10">
        <v>45.36</v>
      </c>
      <c r="E74" s="3">
        <v>131.26</v>
      </c>
      <c r="F74">
        <f t="shared" si="127"/>
        <v>5.6048970000000002</v>
      </c>
      <c r="G74">
        <v>1</v>
      </c>
      <c r="H74">
        <f t="shared" ref="H74" si="132">E74/D74</f>
        <v>2.8937389770723101</v>
      </c>
      <c r="I74">
        <f t="shared" ref="I74" si="133">F74/G74</f>
        <v>5.6048970000000002</v>
      </c>
      <c r="J74" s="15">
        <f t="shared" si="47"/>
        <v>0.51628762795682237</v>
      </c>
    </row>
    <row r="75" spans="1:10">
      <c r="A75" s="41"/>
      <c r="B75" s="39"/>
      <c r="C75" s="11" t="s">
        <v>133</v>
      </c>
      <c r="D75" s="10">
        <v>45.36</v>
      </c>
      <c r="E75" s="3">
        <v>132.55000000000001</v>
      </c>
      <c r="F75">
        <f t="shared" si="127"/>
        <v>5.6048970000000002</v>
      </c>
      <c r="G75">
        <v>1</v>
      </c>
      <c r="H75">
        <f t="shared" ref="H75" si="134">E75/D75</f>
        <v>2.922178130511464</v>
      </c>
      <c r="I75">
        <f t="shared" ref="I75" si="135">F75/G75</f>
        <v>5.6048970000000002</v>
      </c>
      <c r="J75" s="15">
        <f t="shared" si="47"/>
        <v>0.52136161119668456</v>
      </c>
    </row>
    <row r="76" spans="1:10">
      <c r="A76" s="41"/>
      <c r="B76" s="39"/>
      <c r="C76" s="11" t="s">
        <v>134</v>
      </c>
      <c r="D76" s="10">
        <v>45.36</v>
      </c>
      <c r="E76" s="3">
        <v>137.99</v>
      </c>
      <c r="F76">
        <f t="shared" si="127"/>
        <v>5.6048970000000002</v>
      </c>
      <c r="G76">
        <v>1</v>
      </c>
      <c r="H76">
        <f t="shared" ref="H76" si="136">E76/D76</f>
        <v>3.0421075837742508</v>
      </c>
      <c r="I76">
        <f t="shared" ref="I76" si="137">F76/G76</f>
        <v>5.6048970000000002</v>
      </c>
      <c r="J76" s="15">
        <f t="shared" si="47"/>
        <v>0.54275887385160704</v>
      </c>
    </row>
    <row r="77" spans="1:10">
      <c r="A77" s="41"/>
      <c r="B77" s="39"/>
      <c r="C77" s="11" t="s">
        <v>135</v>
      </c>
      <c r="D77" s="10">
        <v>45.36</v>
      </c>
      <c r="E77" s="3">
        <v>136.29</v>
      </c>
      <c r="F77">
        <f t="shared" si="127"/>
        <v>5.6048970000000002</v>
      </c>
      <c r="G77">
        <v>1</v>
      </c>
      <c r="H77">
        <f t="shared" ref="H77" si="138">E77/D77</f>
        <v>3.0046296296296293</v>
      </c>
      <c r="I77">
        <f t="shared" ref="I77" si="139">F77/G77</f>
        <v>5.6048970000000002</v>
      </c>
      <c r="J77" s="15">
        <f t="shared" si="47"/>
        <v>0.53607222927194365</v>
      </c>
    </row>
    <row r="78" spans="1:10">
      <c r="A78" s="41"/>
      <c r="B78" s="39"/>
      <c r="C78" s="11" t="s">
        <v>136</v>
      </c>
      <c r="D78" s="10">
        <v>45.36</v>
      </c>
      <c r="E78" s="3">
        <v>85.33</v>
      </c>
      <c r="F78">
        <f t="shared" si="127"/>
        <v>5.6048970000000002</v>
      </c>
      <c r="G78">
        <v>1</v>
      </c>
      <c r="H78">
        <f t="shared" ref="H78" si="140">E78/D78</f>
        <v>1.8811728395061729</v>
      </c>
      <c r="I78">
        <f t="shared" ref="I78" si="141">F78/G78</f>
        <v>5.6048970000000002</v>
      </c>
      <c r="J78" s="15">
        <f t="shared" si="47"/>
        <v>0.33563022469568538</v>
      </c>
    </row>
    <row r="79" spans="1:10">
      <c r="A79" s="41"/>
      <c r="B79" s="39"/>
      <c r="C79" s="11" t="s">
        <v>137</v>
      </c>
      <c r="D79" s="10">
        <v>45.36</v>
      </c>
      <c r="E79" s="3">
        <v>46.89</v>
      </c>
      <c r="F79">
        <f t="shared" si="127"/>
        <v>5.6048970000000002</v>
      </c>
      <c r="G79">
        <v>1</v>
      </c>
      <c r="H79">
        <f t="shared" ref="H79" si="142">E79/D79</f>
        <v>1.0337301587301588</v>
      </c>
      <c r="I79">
        <f t="shared" ref="I79" si="143">F79/G79</f>
        <v>5.6048970000000002</v>
      </c>
      <c r="J79" s="15">
        <f t="shared" si="47"/>
        <v>0.18443339078847637</v>
      </c>
    </row>
    <row r="80" spans="1:10">
      <c r="A80" s="41"/>
      <c r="B80" s="39"/>
      <c r="C80" s="11" t="s">
        <v>138</v>
      </c>
      <c r="D80" s="10">
        <v>45.36</v>
      </c>
      <c r="E80" s="3">
        <v>169.75</v>
      </c>
      <c r="F80">
        <f t="shared" si="127"/>
        <v>5.6048970000000002</v>
      </c>
      <c r="G80">
        <v>1</v>
      </c>
      <c r="H80">
        <f t="shared" ref="H80" si="144">E80/D80</f>
        <v>3.742283950617284</v>
      </c>
      <c r="I80">
        <f t="shared" ref="I80" si="145">F80/G80</f>
        <v>5.6048970000000002</v>
      </c>
      <c r="J80" s="15">
        <f t="shared" si="47"/>
        <v>0.66768112788108036</v>
      </c>
    </row>
    <row r="81" spans="1:10">
      <c r="A81" s="41"/>
      <c r="B81" s="39"/>
      <c r="C81" s="11" t="s">
        <v>139</v>
      </c>
      <c r="D81" s="10">
        <v>45.36</v>
      </c>
      <c r="E81" s="3">
        <v>171.7</v>
      </c>
      <c r="F81">
        <f t="shared" si="127"/>
        <v>5.6048970000000002</v>
      </c>
      <c r="G81">
        <v>1</v>
      </c>
      <c r="H81">
        <f t="shared" ref="H81" si="146">E81/D81</f>
        <v>3.7852733686067017</v>
      </c>
      <c r="I81">
        <f t="shared" ref="I81" si="147">F81/G81</f>
        <v>5.6048970000000002</v>
      </c>
      <c r="J81" s="15">
        <f t="shared" si="47"/>
        <v>0.67535110254598818</v>
      </c>
    </row>
    <row r="82" spans="1:10">
      <c r="A82" s="41"/>
      <c r="B82" s="39"/>
      <c r="C82" s="11" t="s">
        <v>140</v>
      </c>
      <c r="D82" s="10">
        <v>45.36</v>
      </c>
      <c r="E82" s="3">
        <v>157.58000000000001</v>
      </c>
      <c r="F82">
        <f t="shared" si="127"/>
        <v>5.6048970000000002</v>
      </c>
      <c r="G82">
        <v>1</v>
      </c>
      <c r="H82">
        <f t="shared" ref="H82" si="148">E82/D82</f>
        <v>3.4739858906525578</v>
      </c>
      <c r="I82">
        <f t="shared" ref="I82" si="149">F82/G82</f>
        <v>5.6048970000000002</v>
      </c>
      <c r="J82" s="15">
        <f t="shared" si="47"/>
        <v>0.61981261933137355</v>
      </c>
    </row>
    <row r="83" spans="1:10">
      <c r="A83" s="41"/>
      <c r="B83" s="39"/>
      <c r="C83" s="11" t="s">
        <v>141</v>
      </c>
      <c r="D83" s="10">
        <v>45.36</v>
      </c>
      <c r="E83" s="3">
        <v>185.42</v>
      </c>
      <c r="F83">
        <f t="shared" si="127"/>
        <v>5.6048970000000002</v>
      </c>
      <c r="G83">
        <v>1</v>
      </c>
      <c r="H83">
        <f t="shared" ref="H83" si="150">E83/D83</f>
        <v>4.0877425044091709</v>
      </c>
      <c r="I83">
        <f t="shared" ref="I83" si="151">F83/G83</f>
        <v>5.6048970000000002</v>
      </c>
      <c r="J83" s="15">
        <f t="shared" si="47"/>
        <v>0.72931625762421159</v>
      </c>
    </row>
    <row r="84" spans="1:10">
      <c r="A84" s="41"/>
      <c r="B84" s="39"/>
      <c r="C84" s="11" t="s">
        <v>142</v>
      </c>
      <c r="D84" s="10">
        <v>45.36</v>
      </c>
      <c r="E84" s="3">
        <v>143.15</v>
      </c>
      <c r="F84">
        <f t="shared" si="127"/>
        <v>5.6048970000000002</v>
      </c>
      <c r="G84">
        <v>1</v>
      </c>
      <c r="H84">
        <f t="shared" ref="H84" si="152">E84/D84</f>
        <v>3.1558641975308643</v>
      </c>
      <c r="I84">
        <f t="shared" ref="I84" si="153">F84/G84</f>
        <v>5.6048970000000002</v>
      </c>
      <c r="J84" s="15">
        <f t="shared" si="47"/>
        <v>0.56305480681105546</v>
      </c>
    </row>
    <row r="85" spans="1:10">
      <c r="A85" s="41"/>
      <c r="B85" s="39"/>
      <c r="C85" s="11" t="s">
        <v>143</v>
      </c>
      <c r="D85" s="10">
        <v>45.36</v>
      </c>
      <c r="E85" s="3">
        <v>153.74</v>
      </c>
      <c r="F85">
        <f t="shared" si="127"/>
        <v>5.6048970000000002</v>
      </c>
      <c r="G85">
        <v>1</v>
      </c>
      <c r="H85">
        <f t="shared" ref="H85" si="154">E85/D85</f>
        <v>3.3893298059964727</v>
      </c>
      <c r="I85">
        <f t="shared" ref="I85" si="155">F85/G85</f>
        <v>5.6048970000000002</v>
      </c>
      <c r="J85" s="15">
        <f t="shared" si="47"/>
        <v>0.60470866922201649</v>
      </c>
    </row>
    <row r="86" spans="1:10">
      <c r="A86" s="41"/>
      <c r="B86" s="39"/>
      <c r="C86" s="11" t="s">
        <v>144</v>
      </c>
      <c r="D86" s="10">
        <v>45.36</v>
      </c>
      <c r="E86" s="3">
        <v>107.57</v>
      </c>
      <c r="F86">
        <f t="shared" si="127"/>
        <v>5.6048970000000002</v>
      </c>
      <c r="G86">
        <v>1</v>
      </c>
      <c r="H86">
        <f t="shared" ref="H86" si="156">E86/D86</f>
        <v>2.3714726631393295</v>
      </c>
      <c r="I86">
        <f t="shared" ref="I86" si="157">F86/G86</f>
        <v>5.6048970000000002</v>
      </c>
      <c r="J86" s="15">
        <f t="shared" si="47"/>
        <v>0.4231072690790445</v>
      </c>
    </row>
    <row r="87" spans="1:10">
      <c r="A87" s="41"/>
      <c r="B87" s="39"/>
      <c r="C87" s="11" t="s">
        <v>145</v>
      </c>
      <c r="D87" s="10">
        <v>45.36</v>
      </c>
      <c r="E87" s="3">
        <v>179.8</v>
      </c>
      <c r="F87">
        <f t="shared" si="127"/>
        <v>5.6048970000000002</v>
      </c>
      <c r="G87">
        <v>1</v>
      </c>
      <c r="H87">
        <f t="shared" ref="H87" si="158">E87/D87</f>
        <v>3.963844797178131</v>
      </c>
      <c r="I87">
        <f t="shared" ref="I87" si="159">F87/G87</f>
        <v>5.6048970000000002</v>
      </c>
      <c r="J87" s="15">
        <f t="shared" si="47"/>
        <v>0.70721099730791326</v>
      </c>
    </row>
    <row r="88" spans="1:10">
      <c r="A88" s="41"/>
      <c r="B88" s="39"/>
      <c r="C88" s="11" t="s">
        <v>146</v>
      </c>
      <c r="D88" s="10">
        <v>45.36</v>
      </c>
      <c r="E88" s="3">
        <v>185.65</v>
      </c>
      <c r="F88">
        <f t="shared" si="127"/>
        <v>5.6048970000000002</v>
      </c>
      <c r="G88">
        <v>1</v>
      </c>
      <c r="H88">
        <f t="shared" ref="H88" si="160">E88/D88</f>
        <v>4.0928130511463845</v>
      </c>
      <c r="I88">
        <f t="shared" ref="I88" si="161">F88/G88</f>
        <v>5.6048970000000002</v>
      </c>
      <c r="J88" s="15">
        <f t="shared" si="47"/>
        <v>0.73022092130263672</v>
      </c>
    </row>
    <row r="89" spans="1:10">
      <c r="A89" s="41"/>
      <c r="B89" s="39"/>
      <c r="C89" s="11" t="s">
        <v>147</v>
      </c>
      <c r="D89" s="10">
        <v>45.36</v>
      </c>
      <c r="E89" s="3">
        <v>166.75</v>
      </c>
      <c r="F89">
        <f t="shared" si="127"/>
        <v>5.6048970000000002</v>
      </c>
      <c r="G89">
        <v>1</v>
      </c>
      <c r="H89">
        <f t="shared" ref="H89" si="162">E89/D89</f>
        <v>3.676146384479718</v>
      </c>
      <c r="I89">
        <f t="shared" ref="I89" si="163">F89/G89</f>
        <v>5.6048970000000002</v>
      </c>
      <c r="J89" s="15">
        <f t="shared" si="47"/>
        <v>0.65588116685814524</v>
      </c>
    </row>
    <row r="90" spans="1:10">
      <c r="A90" s="41"/>
      <c r="B90" s="39"/>
      <c r="C90" s="11" t="s">
        <v>148</v>
      </c>
      <c r="D90" s="10">
        <v>45.36</v>
      </c>
      <c r="E90" s="3">
        <v>130.18</v>
      </c>
      <c r="F90">
        <f t="shared" si="127"/>
        <v>5.6048970000000002</v>
      </c>
      <c r="G90">
        <v>1</v>
      </c>
      <c r="H90">
        <f t="shared" ref="H90" si="164">E90/D90</f>
        <v>2.8699294532627868</v>
      </c>
      <c r="I90">
        <f t="shared" ref="I90" si="165">F90/G90</f>
        <v>5.6048970000000002</v>
      </c>
      <c r="J90" s="15">
        <f t="shared" si="47"/>
        <v>0.51203964198856589</v>
      </c>
    </row>
    <row r="91" spans="1:10">
      <c r="A91" s="41"/>
      <c r="B91" s="39"/>
      <c r="C91" s="11" t="s">
        <v>149</v>
      </c>
      <c r="D91" s="10">
        <v>45.36</v>
      </c>
      <c r="E91" s="3">
        <v>150.19</v>
      </c>
      <c r="F91">
        <f t="shared" si="127"/>
        <v>5.6048970000000002</v>
      </c>
      <c r="G91">
        <v>1</v>
      </c>
      <c r="H91">
        <f t="shared" ref="H91" si="166">E91/D91</f>
        <v>3.3110670194003529</v>
      </c>
      <c r="I91">
        <f t="shared" ref="I91" si="167">F91/G91</f>
        <v>5.6048970000000002</v>
      </c>
      <c r="J91" s="15">
        <f t="shared" si="47"/>
        <v>0.59074538201154325</v>
      </c>
    </row>
    <row r="92" spans="1:10">
      <c r="A92" s="41"/>
      <c r="B92" s="39"/>
      <c r="C92" s="11" t="s">
        <v>150</v>
      </c>
      <c r="D92" s="10">
        <v>45.36</v>
      </c>
      <c r="E92" s="3">
        <v>106.94</v>
      </c>
      <c r="F92">
        <f t="shared" si="127"/>
        <v>5.6048970000000002</v>
      </c>
      <c r="G92">
        <v>1</v>
      </c>
      <c r="H92">
        <f t="shared" ref="H92" si="168">E92/D92</f>
        <v>2.3575837742504411</v>
      </c>
      <c r="I92">
        <f t="shared" ref="I92" si="169">F92/G92</f>
        <v>5.6048970000000002</v>
      </c>
      <c r="J92" s="15">
        <f t="shared" si="47"/>
        <v>0.42062927726422822</v>
      </c>
    </row>
    <row r="93" spans="1:10">
      <c r="A93" s="41"/>
      <c r="B93" s="39"/>
      <c r="C93" s="11" t="s">
        <v>151</v>
      </c>
      <c r="D93" s="10">
        <v>45.36</v>
      </c>
      <c r="E93" s="3">
        <v>90.92</v>
      </c>
      <c r="F93">
        <f t="shared" si="127"/>
        <v>5.6048970000000002</v>
      </c>
      <c r="G93">
        <v>1</v>
      </c>
      <c r="H93">
        <f t="shared" ref="H93" si="170">E93/D93</f>
        <v>2.0044091710758378</v>
      </c>
      <c r="I93">
        <f t="shared" ref="I93" si="171">F93/G93</f>
        <v>5.6048970000000002</v>
      </c>
      <c r="J93" s="15">
        <f t="shared" si="47"/>
        <v>0.35761748540175453</v>
      </c>
    </row>
    <row r="94" spans="1:10">
      <c r="A94" s="41"/>
      <c r="B94" s="39"/>
      <c r="C94" s="11" t="s">
        <v>152</v>
      </c>
      <c r="D94" s="10">
        <v>45.36</v>
      </c>
      <c r="E94" s="3">
        <v>183.1</v>
      </c>
      <c r="F94">
        <f t="shared" si="127"/>
        <v>5.6048970000000002</v>
      </c>
      <c r="G94">
        <v>1</v>
      </c>
      <c r="H94">
        <f t="shared" ref="H94" si="172">E94/D94</f>
        <v>4.0365961199294533</v>
      </c>
      <c r="I94">
        <f t="shared" ref="I94" si="173">F94/G94</f>
        <v>5.6048970000000002</v>
      </c>
      <c r="J94" s="15">
        <f t="shared" si="47"/>
        <v>0.72019095443314185</v>
      </c>
    </row>
    <row r="95" spans="1:10">
      <c r="A95" s="41"/>
      <c r="B95" s="39"/>
      <c r="C95" s="11" t="s">
        <v>153</v>
      </c>
      <c r="D95" s="10">
        <v>45.36</v>
      </c>
      <c r="E95" s="3">
        <v>176.2</v>
      </c>
      <c r="F95">
        <f t="shared" si="127"/>
        <v>5.6048970000000002</v>
      </c>
      <c r="G95">
        <v>1</v>
      </c>
      <c r="H95">
        <f t="shared" ref="H95" si="174">E95/D95</f>
        <v>3.884479717813051</v>
      </c>
      <c r="I95">
        <f t="shared" ref="I95" si="175">F95/G95</f>
        <v>5.6048970000000002</v>
      </c>
      <c r="J95" s="15">
        <f t="shared" si="47"/>
        <v>0.69305104408039098</v>
      </c>
    </row>
    <row r="96" spans="1:10">
      <c r="A96" s="41"/>
      <c r="B96" s="39"/>
      <c r="C96" s="11" t="s">
        <v>154</v>
      </c>
      <c r="D96" s="10">
        <v>45.36</v>
      </c>
      <c r="E96" s="3">
        <v>179.17</v>
      </c>
      <c r="F96">
        <f t="shared" si="127"/>
        <v>5.6048970000000002</v>
      </c>
      <c r="G96">
        <v>1</v>
      </c>
      <c r="H96">
        <f t="shared" ref="H96" si="176">E96/D96</f>
        <v>3.9499559082892413</v>
      </c>
      <c r="I96">
        <f t="shared" ref="I96" si="177">F96/G96</f>
        <v>5.6048970000000002</v>
      </c>
      <c r="J96" s="15">
        <f t="shared" ref="J96:J159" si="178">(H96/I96)</f>
        <v>0.7047330054930967</v>
      </c>
    </row>
    <row r="97" spans="1:10">
      <c r="A97" s="41"/>
      <c r="B97" s="39"/>
      <c r="C97" s="11" t="s">
        <v>155</v>
      </c>
      <c r="D97" s="10">
        <v>45.36</v>
      </c>
      <c r="E97" s="3">
        <v>183.19</v>
      </c>
      <c r="F97">
        <f t="shared" si="127"/>
        <v>5.6048970000000002</v>
      </c>
      <c r="G97">
        <v>1</v>
      </c>
      <c r="H97">
        <f t="shared" ref="H97" si="179">E97/D97</f>
        <v>4.0385802469135799</v>
      </c>
      <c r="I97">
        <f t="shared" ref="I97" si="180">F97/G97</f>
        <v>5.6048970000000002</v>
      </c>
      <c r="J97" s="15">
        <f t="shared" si="178"/>
        <v>0.72054495326382972</v>
      </c>
    </row>
    <row r="98" spans="1:10">
      <c r="A98" s="41"/>
      <c r="B98" s="39"/>
      <c r="C98" s="11" t="s">
        <v>156</v>
      </c>
      <c r="D98" s="10">
        <v>45.36</v>
      </c>
      <c r="E98" s="3">
        <v>169.63</v>
      </c>
      <c r="F98">
        <f t="shared" si="127"/>
        <v>5.6048970000000002</v>
      </c>
      <c r="G98">
        <v>1</v>
      </c>
      <c r="H98">
        <f t="shared" ref="H98" si="181">E98/D98</f>
        <v>3.7396384479717812</v>
      </c>
      <c r="I98">
        <f t="shared" ref="I98" si="182">F98/G98</f>
        <v>5.6048970000000002</v>
      </c>
      <c r="J98" s="15">
        <f t="shared" si="178"/>
        <v>0.66720912944016297</v>
      </c>
    </row>
    <row r="99" spans="1:10">
      <c r="A99" s="41"/>
      <c r="B99" s="39"/>
      <c r="C99" s="11" t="s">
        <v>157</v>
      </c>
      <c r="D99" s="10">
        <v>45.36</v>
      </c>
      <c r="E99" s="3">
        <v>124.42</v>
      </c>
      <c r="F99">
        <f t="shared" si="127"/>
        <v>5.6048970000000002</v>
      </c>
      <c r="G99">
        <v>1</v>
      </c>
      <c r="H99">
        <f t="shared" ref="H99" si="183">E99/D99</f>
        <v>2.7429453262786598</v>
      </c>
      <c r="I99">
        <f t="shared" ref="I99" si="184">F99/G99</f>
        <v>5.6048970000000002</v>
      </c>
      <c r="J99" s="15">
        <f t="shared" si="178"/>
        <v>0.48938371682453036</v>
      </c>
    </row>
    <row r="100" spans="1:10">
      <c r="A100" s="41"/>
      <c r="B100" s="39"/>
      <c r="C100" s="11" t="s">
        <v>158</v>
      </c>
      <c r="D100" s="10">
        <v>45.36</v>
      </c>
      <c r="E100" s="3">
        <v>110.19</v>
      </c>
      <c r="F100">
        <f t="shared" si="127"/>
        <v>5.6048970000000002</v>
      </c>
      <c r="G100">
        <v>1</v>
      </c>
      <c r="H100">
        <f t="shared" ref="H100" si="185">E100/D100</f>
        <v>2.4292328042328042</v>
      </c>
      <c r="I100">
        <f t="shared" ref="I100" si="186">F100/G100</f>
        <v>5.6048970000000002</v>
      </c>
      <c r="J100" s="15">
        <f t="shared" si="178"/>
        <v>0.43341256837240794</v>
      </c>
    </row>
    <row r="101" spans="1:10">
      <c r="A101" s="42"/>
      <c r="B101" s="39"/>
      <c r="C101" s="11" t="s">
        <v>159</v>
      </c>
      <c r="D101" s="10">
        <v>45.36</v>
      </c>
      <c r="E101" s="3">
        <v>191.6</v>
      </c>
      <c r="F101">
        <f t="shared" si="127"/>
        <v>5.6048970000000002</v>
      </c>
      <c r="G101">
        <v>1</v>
      </c>
      <c r="H101">
        <f t="shared" ref="H101" si="187">E101/D101</f>
        <v>4.2239858906525569</v>
      </c>
      <c r="I101">
        <f t="shared" ref="I101" si="188">F101/G101</f>
        <v>5.6048970000000002</v>
      </c>
      <c r="J101" s="15">
        <f t="shared" si="178"/>
        <v>0.75362417733145792</v>
      </c>
    </row>
    <row r="102" spans="1:10">
      <c r="A102" s="46" t="s">
        <v>479</v>
      </c>
      <c r="B102" s="39">
        <f>(5619.85/(D12*F102*30))</f>
        <v>0.68847875013338811</v>
      </c>
      <c r="C102" s="11" t="s">
        <v>40</v>
      </c>
      <c r="D102" s="10">
        <v>45.36</v>
      </c>
      <c r="E102" s="3">
        <v>182.42</v>
      </c>
      <c r="F102">
        <f>21.5772*0.278</f>
        <v>5.9984616000000006</v>
      </c>
      <c r="G102">
        <v>1</v>
      </c>
      <c r="H102">
        <f t="shared" ref="H102" si="189">E102/D102</f>
        <v>4.0216049382716044</v>
      </c>
      <c r="I102">
        <f t="shared" ref="I102" si="190">F102/G102</f>
        <v>5.9984616000000006</v>
      </c>
      <c r="J102" s="15">
        <f t="shared" si="178"/>
        <v>0.67043939037162525</v>
      </c>
    </row>
    <row r="103" spans="1:10">
      <c r="A103" s="47"/>
      <c r="B103" s="39"/>
      <c r="C103" s="11" t="s">
        <v>41</v>
      </c>
      <c r="D103" s="10">
        <v>45.36</v>
      </c>
      <c r="E103" s="3">
        <v>206.98</v>
      </c>
      <c r="F103">
        <f t="shared" ref="F103:F131" si="191">21.5772*0.278</f>
        <v>5.9984616000000006</v>
      </c>
      <c r="G103">
        <v>1</v>
      </c>
      <c r="H103">
        <f t="shared" ref="H103" si="192">E103/D103</f>
        <v>4.5630511463844794</v>
      </c>
      <c r="I103">
        <f t="shared" ref="I103" si="193">F103/G103</f>
        <v>5.9984616000000006</v>
      </c>
      <c r="J103" s="15">
        <f t="shared" si="178"/>
        <v>0.76070356879245149</v>
      </c>
    </row>
    <row r="104" spans="1:10">
      <c r="A104" s="47"/>
      <c r="B104" s="39"/>
      <c r="C104" s="11" t="s">
        <v>42</v>
      </c>
      <c r="D104" s="10">
        <v>45.36</v>
      </c>
      <c r="E104" s="3">
        <v>204.19</v>
      </c>
      <c r="F104">
        <f t="shared" si="191"/>
        <v>5.9984616000000006</v>
      </c>
      <c r="G104">
        <v>1</v>
      </c>
      <c r="H104">
        <f t="shared" ref="H104" si="194">E104/D104</f>
        <v>4.5015432098765435</v>
      </c>
      <c r="I104">
        <f t="shared" ref="I104" si="195">F104/G104</f>
        <v>5.9984616000000006</v>
      </c>
      <c r="J104" s="15">
        <f t="shared" si="178"/>
        <v>0.75044961692787082</v>
      </c>
    </row>
    <row r="105" spans="1:10">
      <c r="A105" s="47"/>
      <c r="B105" s="39"/>
      <c r="C105" s="11" t="s">
        <v>43</v>
      </c>
      <c r="D105" s="10">
        <v>45.36</v>
      </c>
      <c r="E105" s="3">
        <v>184.94</v>
      </c>
      <c r="F105">
        <f t="shared" si="191"/>
        <v>5.9984616000000006</v>
      </c>
      <c r="G105">
        <v>1</v>
      </c>
      <c r="H105">
        <f t="shared" ref="H105" si="196">E105/D105</f>
        <v>4.0771604938271606</v>
      </c>
      <c r="I105">
        <f t="shared" ref="I105" si="197">F105/G105</f>
        <v>5.9984616000000006</v>
      </c>
      <c r="J105" s="15">
        <f t="shared" si="178"/>
        <v>0.6797010243138274</v>
      </c>
    </row>
    <row r="106" spans="1:10">
      <c r="A106" s="47"/>
      <c r="B106" s="39"/>
      <c r="C106" s="11" t="s">
        <v>44</v>
      </c>
      <c r="D106" s="10">
        <v>45.36</v>
      </c>
      <c r="E106" s="3">
        <v>140.16</v>
      </c>
      <c r="F106">
        <f t="shared" si="191"/>
        <v>5.9984616000000006</v>
      </c>
      <c r="G106">
        <v>1</v>
      </c>
      <c r="H106">
        <f t="shared" ref="H106" si="198">E106/D106</f>
        <v>3.0899470899470898</v>
      </c>
      <c r="I106">
        <f t="shared" ref="I106" si="199">F106/G106</f>
        <v>5.9984616000000006</v>
      </c>
      <c r="J106" s="15">
        <f t="shared" si="178"/>
        <v>0.51512325926152291</v>
      </c>
    </row>
    <row r="107" spans="1:10">
      <c r="A107" s="47"/>
      <c r="B107" s="39"/>
      <c r="C107" s="11" t="s">
        <v>45</v>
      </c>
      <c r="D107" s="10">
        <v>45.36</v>
      </c>
      <c r="E107" s="3">
        <v>118.26</v>
      </c>
      <c r="F107">
        <f t="shared" si="191"/>
        <v>5.9984616000000006</v>
      </c>
      <c r="G107">
        <v>1</v>
      </c>
      <c r="H107">
        <f t="shared" ref="H107" si="200">E107/D107</f>
        <v>2.6071428571428572</v>
      </c>
      <c r="I107">
        <f t="shared" ref="I107" si="201">F107/G107</f>
        <v>5.9984616000000006</v>
      </c>
      <c r="J107" s="15">
        <f t="shared" si="178"/>
        <v>0.43463525000191</v>
      </c>
    </row>
    <row r="108" spans="1:10">
      <c r="A108" s="47"/>
      <c r="B108" s="39"/>
      <c r="C108" s="11" t="s">
        <v>46</v>
      </c>
      <c r="D108" s="10">
        <v>45.36</v>
      </c>
      <c r="E108" s="3">
        <v>172.85</v>
      </c>
      <c r="F108">
        <f t="shared" si="191"/>
        <v>5.9984616000000006</v>
      </c>
      <c r="G108">
        <v>1</v>
      </c>
      <c r="H108">
        <f t="shared" ref="H108" si="202">E108/D108</f>
        <v>3.810626102292769</v>
      </c>
      <c r="I108">
        <f t="shared" ref="I108" si="203">F108/G108</f>
        <v>5.9984616000000006</v>
      </c>
      <c r="J108" s="15">
        <f t="shared" si="178"/>
        <v>0.6352672329006438</v>
      </c>
    </row>
    <row r="109" spans="1:10">
      <c r="A109" s="47"/>
      <c r="B109" s="39"/>
      <c r="C109" s="11" t="s">
        <v>47</v>
      </c>
      <c r="D109" s="10">
        <v>45.36</v>
      </c>
      <c r="E109" s="3">
        <v>206.18</v>
      </c>
      <c r="F109">
        <f t="shared" si="191"/>
        <v>5.9984616000000006</v>
      </c>
      <c r="G109">
        <v>1</v>
      </c>
      <c r="H109">
        <f t="shared" ref="H109" si="204">E109/D109</f>
        <v>4.545414462081129</v>
      </c>
      <c r="I109">
        <f t="shared" ref="I109" si="205">F109/G109</f>
        <v>5.9984616000000006</v>
      </c>
      <c r="J109" s="15">
        <f t="shared" si="178"/>
        <v>0.75776336754095897</v>
      </c>
    </row>
    <row r="110" spans="1:10">
      <c r="A110" s="47"/>
      <c r="B110" s="39"/>
      <c r="C110" s="11" t="s">
        <v>48</v>
      </c>
      <c r="D110" s="10">
        <v>45.36</v>
      </c>
      <c r="E110" s="3">
        <v>183.93</v>
      </c>
      <c r="F110">
        <f t="shared" si="191"/>
        <v>5.9984616000000006</v>
      </c>
      <c r="G110">
        <v>1</v>
      </c>
      <c r="H110">
        <f t="shared" ref="H110" si="206">E110/D110</f>
        <v>4.0548941798941804</v>
      </c>
      <c r="I110">
        <f t="shared" ref="I110" si="207">F110/G110</f>
        <v>5.9984616000000006</v>
      </c>
      <c r="J110" s="15">
        <f t="shared" si="178"/>
        <v>0.67598902023381791</v>
      </c>
    </row>
    <row r="111" spans="1:10">
      <c r="A111" s="47"/>
      <c r="B111" s="39"/>
      <c r="C111" s="11" t="s">
        <v>49</v>
      </c>
      <c r="D111" s="10">
        <v>45.36</v>
      </c>
      <c r="E111" s="3">
        <v>183.76</v>
      </c>
      <c r="F111">
        <f t="shared" si="191"/>
        <v>5.9984616000000006</v>
      </c>
      <c r="G111">
        <v>1</v>
      </c>
      <c r="H111">
        <f t="shared" ref="H111" si="208">E111/D111</f>
        <v>4.0511463844797175</v>
      </c>
      <c r="I111">
        <f t="shared" ref="I111" si="209">F111/G111</f>
        <v>5.9984616000000006</v>
      </c>
      <c r="J111" s="15">
        <f t="shared" si="178"/>
        <v>0.67536422746787561</v>
      </c>
    </row>
    <row r="112" spans="1:10">
      <c r="A112" s="47"/>
      <c r="B112" s="39"/>
      <c r="C112" s="11" t="s">
        <v>50</v>
      </c>
      <c r="D112" s="10">
        <v>45.36</v>
      </c>
      <c r="E112" s="3">
        <v>201.63</v>
      </c>
      <c r="F112">
        <f t="shared" si="191"/>
        <v>5.9984616000000006</v>
      </c>
      <c r="G112">
        <v>1</v>
      </c>
      <c r="H112">
        <f t="shared" ref="H112" si="210">E112/D112</f>
        <v>4.4451058201058204</v>
      </c>
      <c r="I112">
        <f t="shared" ref="I112" si="211">F112/G112</f>
        <v>5.9984616000000006</v>
      </c>
      <c r="J112" s="15">
        <f t="shared" si="178"/>
        <v>0.74104097292309412</v>
      </c>
    </row>
    <row r="113" spans="1:10">
      <c r="A113" s="47"/>
      <c r="B113" s="39"/>
      <c r="C113" s="11" t="s">
        <v>51</v>
      </c>
      <c r="D113" s="10">
        <v>45.36</v>
      </c>
      <c r="E113" s="3">
        <v>185.7</v>
      </c>
      <c r="F113">
        <f t="shared" si="191"/>
        <v>5.9984616000000006</v>
      </c>
      <c r="G113">
        <v>1</v>
      </c>
      <c r="H113">
        <f t="shared" ref="H113" si="212">E113/D113</f>
        <v>4.0939153439153433</v>
      </c>
      <c r="I113">
        <f t="shared" ref="I113" si="213">F113/G113</f>
        <v>5.9984616000000006</v>
      </c>
      <c r="J113" s="15">
        <f t="shared" si="178"/>
        <v>0.68249421550274536</v>
      </c>
    </row>
    <row r="114" spans="1:10">
      <c r="A114" s="47"/>
      <c r="B114" s="39"/>
      <c r="C114" s="11" t="s">
        <v>52</v>
      </c>
      <c r="D114" s="10">
        <v>45.36</v>
      </c>
      <c r="E114" s="3">
        <v>178.28</v>
      </c>
      <c r="F114">
        <f t="shared" si="191"/>
        <v>5.9984616000000006</v>
      </c>
      <c r="G114">
        <v>1</v>
      </c>
      <c r="H114">
        <f t="shared" ref="H114" si="214">E114/D114</f>
        <v>3.9303350970017639</v>
      </c>
      <c r="I114">
        <f t="shared" ref="I114" si="215">F114/G114</f>
        <v>5.9984616000000006</v>
      </c>
      <c r="J114" s="15">
        <f t="shared" si="178"/>
        <v>0.65522384889515062</v>
      </c>
    </row>
    <row r="115" spans="1:10">
      <c r="A115" s="47"/>
      <c r="B115" s="39"/>
      <c r="C115" s="11" t="s">
        <v>53</v>
      </c>
      <c r="D115" s="10">
        <v>45.36</v>
      </c>
      <c r="E115" s="3">
        <v>111.93</v>
      </c>
      <c r="F115">
        <f t="shared" si="191"/>
        <v>5.9984616000000006</v>
      </c>
      <c r="G115">
        <v>1</v>
      </c>
      <c r="H115">
        <f t="shared" ref="H115" si="216">E115/D115</f>
        <v>2.4675925925925926</v>
      </c>
      <c r="I115">
        <f t="shared" ref="I115" si="217">F115/G115</f>
        <v>5.9984616000000006</v>
      </c>
      <c r="J115" s="15">
        <f t="shared" si="178"/>
        <v>0.41137090759947387</v>
      </c>
    </row>
    <row r="116" spans="1:10">
      <c r="A116" s="47"/>
      <c r="B116" s="39"/>
      <c r="C116" s="11" t="s">
        <v>54</v>
      </c>
      <c r="D116" s="10">
        <v>45.36</v>
      </c>
      <c r="E116" s="3">
        <v>155.69</v>
      </c>
      <c r="F116">
        <f t="shared" si="191"/>
        <v>5.9984616000000006</v>
      </c>
      <c r="G116">
        <v>1</v>
      </c>
      <c r="H116">
        <f t="shared" ref="H116" si="218">E116/D116</f>
        <v>3.4323192239858908</v>
      </c>
      <c r="I116">
        <f t="shared" ref="I116" si="219">F116/G116</f>
        <v>5.9984616000000006</v>
      </c>
      <c r="J116" s="15">
        <f t="shared" si="178"/>
        <v>0.57219991605612519</v>
      </c>
    </row>
    <row r="117" spans="1:10">
      <c r="A117" s="47"/>
      <c r="B117" s="39"/>
      <c r="C117" s="11" t="s">
        <v>55</v>
      </c>
      <c r="D117" s="10">
        <v>45.36</v>
      </c>
      <c r="E117" s="3">
        <v>142.44999999999999</v>
      </c>
      <c r="F117">
        <f t="shared" si="191"/>
        <v>5.9984616000000006</v>
      </c>
      <c r="G117">
        <v>1</v>
      </c>
      <c r="H117">
        <f t="shared" ref="H117" si="220">E117/D117</f>
        <v>3.1404320987654319</v>
      </c>
      <c r="I117">
        <f t="shared" ref="I117" si="221">F117/G117</f>
        <v>5.9984616000000006</v>
      </c>
      <c r="J117" s="15">
        <f t="shared" si="178"/>
        <v>0.52353958534392075</v>
      </c>
    </row>
    <row r="118" spans="1:10">
      <c r="A118" s="47"/>
      <c r="B118" s="39"/>
      <c r="C118" s="11" t="s">
        <v>56</v>
      </c>
      <c r="D118" s="10">
        <v>45.36</v>
      </c>
      <c r="E118" s="3">
        <v>212.02</v>
      </c>
      <c r="F118">
        <f t="shared" si="191"/>
        <v>5.9984616000000006</v>
      </c>
      <c r="G118">
        <v>1</v>
      </c>
      <c r="H118">
        <f t="shared" ref="H118" si="222">E118/D118</f>
        <v>4.674162257495591</v>
      </c>
      <c r="I118">
        <f t="shared" ref="I118" si="223">F118/G118</f>
        <v>5.9984616000000006</v>
      </c>
      <c r="J118" s="15">
        <f t="shared" si="178"/>
        <v>0.77922683667685566</v>
      </c>
    </row>
    <row r="119" spans="1:10">
      <c r="A119" s="47"/>
      <c r="B119" s="39"/>
      <c r="C119" s="11" t="s">
        <v>57</v>
      </c>
      <c r="D119" s="10">
        <v>45.36</v>
      </c>
      <c r="E119" s="3">
        <v>173.92</v>
      </c>
      <c r="F119">
        <f t="shared" si="191"/>
        <v>5.9984616000000006</v>
      </c>
      <c r="G119">
        <v>1</v>
      </c>
      <c r="H119">
        <f t="shared" ref="H119" si="224">E119/D119</f>
        <v>3.8342151675485008</v>
      </c>
      <c r="I119">
        <f t="shared" ref="I119" si="225">F119/G119</f>
        <v>5.9984616000000006</v>
      </c>
      <c r="J119" s="15">
        <f t="shared" si="178"/>
        <v>0.63919975207451529</v>
      </c>
    </row>
    <row r="120" spans="1:10">
      <c r="A120" s="47"/>
      <c r="B120" s="39"/>
      <c r="C120" s="11" t="s">
        <v>58</v>
      </c>
      <c r="D120" s="10">
        <v>45.36</v>
      </c>
      <c r="E120" s="3">
        <v>199.29</v>
      </c>
      <c r="F120">
        <f t="shared" si="191"/>
        <v>5.9984616000000006</v>
      </c>
      <c r="G120">
        <v>1</v>
      </c>
      <c r="H120">
        <f t="shared" ref="H120" si="226">E120/D120</f>
        <v>4.3935185185185182</v>
      </c>
      <c r="I120">
        <f t="shared" ref="I120" si="227">F120/G120</f>
        <v>5.9984616000000006</v>
      </c>
      <c r="J120" s="15">
        <f t="shared" si="178"/>
        <v>0.73244088426247789</v>
      </c>
    </row>
    <row r="121" spans="1:10">
      <c r="A121" s="47"/>
      <c r="B121" s="39"/>
      <c r="C121" s="11" t="s">
        <v>59</v>
      </c>
      <c r="D121" s="10">
        <v>45.36</v>
      </c>
      <c r="E121" s="3">
        <v>175.26</v>
      </c>
      <c r="F121">
        <f t="shared" si="191"/>
        <v>5.9984616000000006</v>
      </c>
      <c r="G121">
        <v>1</v>
      </c>
      <c r="H121">
        <f t="shared" ref="H121" si="228">E121/D121</f>
        <v>3.8637566137566135</v>
      </c>
      <c r="I121">
        <f t="shared" ref="I121" si="229">F121/G121</f>
        <v>5.9984616000000006</v>
      </c>
      <c r="J121" s="15">
        <f t="shared" si="178"/>
        <v>0.64412458917076554</v>
      </c>
    </row>
    <row r="122" spans="1:10">
      <c r="A122" s="47"/>
      <c r="B122" s="39"/>
      <c r="C122" s="11" t="s">
        <v>60</v>
      </c>
      <c r="D122" s="10">
        <v>45.36</v>
      </c>
      <c r="E122" s="3">
        <v>250.7</v>
      </c>
      <c r="F122">
        <f t="shared" si="191"/>
        <v>5.9984616000000006</v>
      </c>
      <c r="G122">
        <v>1</v>
      </c>
      <c r="H122">
        <f t="shared" ref="H122" si="230">E122/D122</f>
        <v>5.5268959435626099</v>
      </c>
      <c r="I122">
        <f t="shared" ref="I122" si="231">F122/G122</f>
        <v>5.9984616000000006</v>
      </c>
      <c r="J122" s="15">
        <f t="shared" si="178"/>
        <v>0.9213855671865282</v>
      </c>
    </row>
    <row r="123" spans="1:10">
      <c r="A123" s="47"/>
      <c r="B123" s="39"/>
      <c r="C123" s="11" t="s">
        <v>61</v>
      </c>
      <c r="D123" s="10">
        <v>45.36</v>
      </c>
      <c r="E123" s="3">
        <v>249.94</v>
      </c>
      <c r="F123">
        <f t="shared" si="191"/>
        <v>5.9984616000000006</v>
      </c>
      <c r="G123">
        <v>1</v>
      </c>
      <c r="H123">
        <f t="shared" ref="H123" si="232">E123/D123</f>
        <v>5.5101410934744273</v>
      </c>
      <c r="I123">
        <f t="shared" ref="I123" si="233">F123/G123</f>
        <v>5.9984616000000006</v>
      </c>
      <c r="J123" s="15">
        <f t="shared" si="178"/>
        <v>0.91859237599761023</v>
      </c>
    </row>
    <row r="124" spans="1:10">
      <c r="A124" s="47"/>
      <c r="B124" s="39"/>
      <c r="C124" s="11" t="s">
        <v>62</v>
      </c>
      <c r="D124" s="10">
        <v>45.36</v>
      </c>
      <c r="E124" s="3">
        <v>247.82</v>
      </c>
      <c r="F124">
        <f t="shared" si="191"/>
        <v>5.9984616000000006</v>
      </c>
      <c r="G124">
        <v>1</v>
      </c>
      <c r="H124">
        <f t="shared" ref="H124" si="234">E124/D124</f>
        <v>5.4634038800705467</v>
      </c>
      <c r="I124">
        <f t="shared" ref="I124" si="235">F124/G124</f>
        <v>5.9984616000000006</v>
      </c>
      <c r="J124" s="15">
        <f t="shared" si="178"/>
        <v>0.91080084268115447</v>
      </c>
    </row>
    <row r="125" spans="1:10">
      <c r="A125" s="47"/>
      <c r="B125" s="39"/>
      <c r="C125" s="11" t="s">
        <v>63</v>
      </c>
      <c r="D125" s="10">
        <v>45.36</v>
      </c>
      <c r="E125" s="3">
        <v>239.61</v>
      </c>
      <c r="F125">
        <f t="shared" si="191"/>
        <v>5.9984616000000006</v>
      </c>
      <c r="G125">
        <v>1</v>
      </c>
      <c r="H125">
        <f t="shared" ref="H125" si="236">E125/D125</f>
        <v>5.2824074074074074</v>
      </c>
      <c r="I125">
        <f t="shared" ref="I125" si="237">F125/G125</f>
        <v>5.9984616000000006</v>
      </c>
      <c r="J125" s="15">
        <f t="shared" si="178"/>
        <v>0.88062702733771059</v>
      </c>
    </row>
    <row r="126" spans="1:10">
      <c r="A126" s="47"/>
      <c r="B126" s="39"/>
      <c r="C126" s="11" t="s">
        <v>64</v>
      </c>
      <c r="D126" s="10">
        <v>45.36</v>
      </c>
      <c r="E126" s="3">
        <v>231.82</v>
      </c>
      <c r="F126">
        <f t="shared" si="191"/>
        <v>5.9984616000000006</v>
      </c>
      <c r="G126">
        <v>1</v>
      </c>
      <c r="H126">
        <f t="shared" ref="H126" si="238">E126/D126</f>
        <v>5.1106701940035268</v>
      </c>
      <c r="I126">
        <f t="shared" ref="I126" si="239">F126/G126</f>
        <v>5.9984616000000006</v>
      </c>
      <c r="J126" s="15">
        <f t="shared" si="178"/>
        <v>0.8519968176513002</v>
      </c>
    </row>
    <row r="127" spans="1:10">
      <c r="A127" s="47"/>
      <c r="B127" s="39"/>
      <c r="C127" s="11" t="s">
        <v>65</v>
      </c>
      <c r="D127" s="10">
        <v>45.36</v>
      </c>
      <c r="E127" s="3">
        <v>192.72</v>
      </c>
      <c r="F127">
        <f t="shared" si="191"/>
        <v>5.9984616000000006</v>
      </c>
      <c r="G127">
        <v>1</v>
      </c>
      <c r="H127">
        <f t="shared" ref="H127" si="240">E127/D127</f>
        <v>4.2486772486772484</v>
      </c>
      <c r="I127">
        <f t="shared" ref="I127" si="241">F127/G127</f>
        <v>5.9984616000000006</v>
      </c>
      <c r="J127" s="15">
        <f t="shared" si="178"/>
        <v>0.70829448148459395</v>
      </c>
    </row>
    <row r="128" spans="1:10">
      <c r="A128" s="47"/>
      <c r="B128" s="39"/>
      <c r="C128" s="11" t="s">
        <v>66</v>
      </c>
      <c r="D128" s="10">
        <v>45.36</v>
      </c>
      <c r="E128" s="3">
        <v>147.41</v>
      </c>
      <c r="F128">
        <f t="shared" si="191"/>
        <v>5.9984616000000006</v>
      </c>
      <c r="G128">
        <v>1</v>
      </c>
      <c r="H128">
        <f t="shared" ref="H128" si="242">E128/D128</f>
        <v>3.2497795414462081</v>
      </c>
      <c r="I128">
        <f t="shared" ref="I128" si="243">F128/G128</f>
        <v>5.9984616000000006</v>
      </c>
      <c r="J128" s="15">
        <f t="shared" si="178"/>
        <v>0.54176883310317558</v>
      </c>
    </row>
    <row r="129" spans="1:10">
      <c r="A129" s="47"/>
      <c r="B129" s="39"/>
      <c r="C129" s="11" t="s">
        <v>67</v>
      </c>
      <c r="D129" s="10">
        <v>45.36</v>
      </c>
      <c r="E129" s="3">
        <v>169.49</v>
      </c>
      <c r="F129">
        <f t="shared" si="191"/>
        <v>5.9984616000000006</v>
      </c>
      <c r="G129">
        <v>1</v>
      </c>
      <c r="H129">
        <f t="shared" ref="H129" si="244">E129/D129</f>
        <v>3.736552028218695</v>
      </c>
      <c r="I129">
        <f t="shared" ref="I129" si="245">F129/G129</f>
        <v>5.9984616000000006</v>
      </c>
      <c r="J129" s="15">
        <f t="shared" si="178"/>
        <v>0.62291838764437446</v>
      </c>
    </row>
    <row r="130" spans="1:10">
      <c r="A130" s="47"/>
      <c r="B130" s="39"/>
      <c r="C130" s="11" t="s">
        <v>68</v>
      </c>
      <c r="D130" s="10">
        <v>45.36</v>
      </c>
      <c r="E130" s="3">
        <v>194.38</v>
      </c>
      <c r="F130">
        <f t="shared" si="191"/>
        <v>5.9984616000000006</v>
      </c>
      <c r="G130">
        <v>1</v>
      </c>
      <c r="H130">
        <f t="shared" ref="H130" si="246">E130/D130</f>
        <v>4.2852733686067017</v>
      </c>
      <c r="I130">
        <f t="shared" ref="I130" si="247">F130/G130</f>
        <v>5.9984616000000006</v>
      </c>
      <c r="J130" s="15">
        <f t="shared" si="178"/>
        <v>0.71439539908144134</v>
      </c>
    </row>
    <row r="131" spans="1:10">
      <c r="A131" s="48"/>
      <c r="B131" s="39"/>
      <c r="C131" s="11" t="s">
        <v>69</v>
      </c>
      <c r="D131" s="10">
        <v>45.36</v>
      </c>
      <c r="E131" s="3">
        <v>176.12</v>
      </c>
      <c r="F131">
        <f t="shared" si="191"/>
        <v>5.9984616000000006</v>
      </c>
      <c r="G131">
        <v>1</v>
      </c>
      <c r="H131">
        <f t="shared" ref="H131" si="248">E131/D131</f>
        <v>3.8827160493827164</v>
      </c>
      <c r="I131">
        <f t="shared" ref="I131" si="249">F131/G131</f>
        <v>5.9984616000000006</v>
      </c>
      <c r="J131" s="15">
        <f t="shared" si="178"/>
        <v>0.64728530551612029</v>
      </c>
    </row>
    <row r="132" spans="1:10">
      <c r="A132" s="40" t="s">
        <v>480</v>
      </c>
      <c r="B132" s="38">
        <f>(5283.86/(D12*F133*31))</f>
        <v>0.67514804778378823</v>
      </c>
      <c r="C132" s="11" t="s">
        <v>160</v>
      </c>
      <c r="D132" s="10">
        <v>45.36</v>
      </c>
      <c r="E132" s="3">
        <v>159.33000000000001</v>
      </c>
      <c r="F132">
        <f>20.0204*0.278</f>
        <v>5.5656711999999997</v>
      </c>
      <c r="G132">
        <v>1</v>
      </c>
      <c r="H132">
        <f t="shared" ref="H132" si="250">E132/D132</f>
        <v>3.5125661375661377</v>
      </c>
      <c r="I132">
        <f t="shared" ref="I132" si="251">F132/G132</f>
        <v>5.5656711999999997</v>
      </c>
      <c r="J132" s="15">
        <f t="shared" si="178"/>
        <v>0.63111276454242171</v>
      </c>
    </row>
    <row r="133" spans="1:10">
      <c r="A133" s="41"/>
      <c r="B133" s="38"/>
      <c r="C133" s="11" t="s">
        <v>161</v>
      </c>
      <c r="D133" s="10">
        <v>45.36</v>
      </c>
      <c r="E133" s="3">
        <v>200.32</v>
      </c>
      <c r="F133">
        <f t="shared" ref="F133:F162" si="252">20.0204*0.278</f>
        <v>5.5656711999999997</v>
      </c>
      <c r="G133">
        <v>1</v>
      </c>
      <c r="H133">
        <f t="shared" ref="H133" si="253">E133/D133</f>
        <v>4.4162257495590831</v>
      </c>
      <c r="I133">
        <f t="shared" ref="I133" si="254">F133/G133</f>
        <v>5.5656711999999997</v>
      </c>
      <c r="J133" s="15">
        <f t="shared" si="178"/>
        <v>0.79347586137662662</v>
      </c>
    </row>
    <row r="134" spans="1:10">
      <c r="A134" s="41"/>
      <c r="B134" s="38"/>
      <c r="C134" s="11" t="s">
        <v>162</v>
      </c>
      <c r="D134" s="10">
        <v>45.36</v>
      </c>
      <c r="E134" s="3">
        <v>153.49</v>
      </c>
      <c r="F134">
        <f t="shared" si="252"/>
        <v>5.5656711999999997</v>
      </c>
      <c r="G134">
        <v>1</v>
      </c>
      <c r="H134">
        <f t="shared" ref="H134" si="255">E134/D134</f>
        <v>3.3838183421516757</v>
      </c>
      <c r="I134">
        <f t="shared" ref="I134" si="256">F134/G134</f>
        <v>5.5656711999999997</v>
      </c>
      <c r="J134" s="15">
        <f t="shared" si="178"/>
        <v>0.60798028136331084</v>
      </c>
    </row>
    <row r="135" spans="1:10">
      <c r="A135" s="41"/>
      <c r="B135" s="38"/>
      <c r="C135" s="11" t="s">
        <v>163</v>
      </c>
      <c r="D135" s="10">
        <v>45.36</v>
      </c>
      <c r="E135" s="3">
        <v>161.6</v>
      </c>
      <c r="F135">
        <f t="shared" si="252"/>
        <v>5.5656711999999997</v>
      </c>
      <c r="G135">
        <v>1</v>
      </c>
      <c r="H135">
        <f t="shared" ref="H135" si="257">E135/D135</f>
        <v>3.562610229276896</v>
      </c>
      <c r="I135">
        <f t="shared" ref="I135" si="258">F135/G135</f>
        <v>5.5656711999999997</v>
      </c>
      <c r="J135" s="15">
        <f t="shared" si="178"/>
        <v>0.64010432906580905</v>
      </c>
    </row>
    <row r="136" spans="1:10">
      <c r="A136" s="41"/>
      <c r="B136" s="38"/>
      <c r="C136" s="11" t="s">
        <v>164</v>
      </c>
      <c r="D136" s="10">
        <v>45.36</v>
      </c>
      <c r="E136" s="3">
        <v>193.9</v>
      </c>
      <c r="F136">
        <f t="shared" si="252"/>
        <v>5.5656711999999997</v>
      </c>
      <c r="G136">
        <v>1</v>
      </c>
      <c r="H136">
        <f t="shared" ref="H136" si="259">E136/D136</f>
        <v>4.2746913580246915</v>
      </c>
      <c r="I136">
        <f t="shared" ref="I136" si="260">F136/G136</f>
        <v>5.5656711999999997</v>
      </c>
      <c r="J136" s="15">
        <f t="shared" si="178"/>
        <v>0.7680459740461657</v>
      </c>
    </row>
    <row r="137" spans="1:10">
      <c r="A137" s="41"/>
      <c r="B137" s="38"/>
      <c r="C137" s="11" t="s">
        <v>165</v>
      </c>
      <c r="D137" s="10">
        <v>45.36</v>
      </c>
      <c r="E137" s="3">
        <v>268.74</v>
      </c>
      <c r="F137">
        <f t="shared" si="252"/>
        <v>5.5656711999999997</v>
      </c>
      <c r="G137">
        <v>1</v>
      </c>
      <c r="H137">
        <f t="shared" ref="H137" si="261">E137/D137</f>
        <v>5.9246031746031749</v>
      </c>
      <c r="I137">
        <f t="shared" ref="I137" si="262">F137/G137</f>
        <v>5.5656711999999997</v>
      </c>
      <c r="J137" s="15">
        <f t="shared" si="178"/>
        <v>1.0644903304031281</v>
      </c>
    </row>
    <row r="138" spans="1:10">
      <c r="A138" s="41"/>
      <c r="B138" s="38"/>
      <c r="C138" s="11" t="s">
        <v>166</v>
      </c>
      <c r="D138" s="10">
        <v>45.36</v>
      </c>
      <c r="E138" s="3">
        <v>259.54000000000002</v>
      </c>
      <c r="F138">
        <f t="shared" si="252"/>
        <v>5.5656711999999997</v>
      </c>
      <c r="G138">
        <v>1</v>
      </c>
      <c r="H138">
        <f t="shared" ref="H138" si="263">E138/D138</f>
        <v>5.7217813051146393</v>
      </c>
      <c r="I138">
        <f t="shared" ref="I138" si="264">F138/G138</f>
        <v>5.5656711999999997</v>
      </c>
      <c r="J138" s="15">
        <f t="shared" si="178"/>
        <v>1.0280487473127482</v>
      </c>
    </row>
    <row r="139" spans="1:10">
      <c r="A139" s="41"/>
      <c r="B139" s="38"/>
      <c r="C139" s="11" t="s">
        <v>167</v>
      </c>
      <c r="D139" s="10">
        <v>45.36</v>
      </c>
      <c r="E139" s="3">
        <v>224.71</v>
      </c>
      <c r="F139">
        <f t="shared" si="252"/>
        <v>5.5656711999999997</v>
      </c>
      <c r="G139">
        <v>1</v>
      </c>
      <c r="H139">
        <f t="shared" ref="H139" si="265">E139/D139</f>
        <v>4.9539241622574961</v>
      </c>
      <c r="I139">
        <f t="shared" ref="I139" si="266">F139/G139</f>
        <v>5.5656711999999997</v>
      </c>
      <c r="J139" s="15">
        <f t="shared" si="178"/>
        <v>0.89008566698253688</v>
      </c>
    </row>
    <row r="140" spans="1:10">
      <c r="A140" s="41"/>
      <c r="B140" s="38"/>
      <c r="C140" s="11" t="s">
        <v>168</v>
      </c>
      <c r="D140" s="10">
        <v>45.36</v>
      </c>
      <c r="E140" s="3">
        <v>175.08</v>
      </c>
      <c r="F140">
        <f t="shared" si="252"/>
        <v>5.5656711999999997</v>
      </c>
      <c r="G140">
        <v>1</v>
      </c>
      <c r="H140">
        <f t="shared" ref="H140" si="267">E140/D140</f>
        <v>3.85978835978836</v>
      </c>
      <c r="I140">
        <f t="shared" ref="I140" si="268">F140/G140</f>
        <v>5.5656711999999997</v>
      </c>
      <c r="J140" s="15">
        <f t="shared" si="178"/>
        <v>0.69349917037649655</v>
      </c>
    </row>
    <row r="141" spans="1:10">
      <c r="A141" s="41"/>
      <c r="B141" s="38"/>
      <c r="C141" s="11" t="s">
        <v>169</v>
      </c>
      <c r="D141" s="10">
        <v>45.36</v>
      </c>
      <c r="E141" s="3">
        <v>141.21</v>
      </c>
      <c r="F141">
        <f t="shared" si="252"/>
        <v>5.5656711999999997</v>
      </c>
      <c r="G141">
        <v>1</v>
      </c>
      <c r="H141">
        <f t="shared" ref="H141" si="269">E141/D141</f>
        <v>3.1130952380952381</v>
      </c>
      <c r="I141">
        <f t="shared" ref="I141" si="270">F141/G141</f>
        <v>5.5656711999999997</v>
      </c>
      <c r="J141" s="15">
        <f t="shared" si="178"/>
        <v>0.55933869002093373</v>
      </c>
    </row>
    <row r="142" spans="1:10">
      <c r="A142" s="41"/>
      <c r="B142" s="38"/>
      <c r="C142" s="11" t="s">
        <v>170</v>
      </c>
      <c r="D142" s="10">
        <v>45.36</v>
      </c>
      <c r="E142" s="3">
        <v>179.72</v>
      </c>
      <c r="F142">
        <f t="shared" si="252"/>
        <v>5.5656711999999997</v>
      </c>
      <c r="G142">
        <v>1</v>
      </c>
      <c r="H142">
        <f t="shared" ref="H142" si="271">E142/D142</f>
        <v>3.9620811287477955</v>
      </c>
      <c r="I142">
        <f t="shared" ref="I142" si="272">F142/G142</f>
        <v>5.5656711999999997</v>
      </c>
      <c r="J142" s="15">
        <f t="shared" si="178"/>
        <v>0.71187840358729704</v>
      </c>
    </row>
    <row r="143" spans="1:10">
      <c r="A143" s="41"/>
      <c r="B143" s="38"/>
      <c r="C143" s="11" t="s">
        <v>171</v>
      </c>
      <c r="D143" s="10">
        <v>45.36</v>
      </c>
      <c r="E143" s="3">
        <v>187.86</v>
      </c>
      <c r="F143">
        <f t="shared" si="252"/>
        <v>5.5656711999999997</v>
      </c>
      <c r="G143">
        <v>1</v>
      </c>
      <c r="H143">
        <f t="shared" ref="H143" si="273">E143/D143</f>
        <v>4.1415343915343916</v>
      </c>
      <c r="I143">
        <f t="shared" ref="I143" si="274">F143/G143</f>
        <v>5.5656711999999997</v>
      </c>
      <c r="J143" s="15">
        <f t="shared" si="178"/>
        <v>0.744121282539003</v>
      </c>
    </row>
    <row r="144" spans="1:10">
      <c r="A144" s="41"/>
      <c r="B144" s="38"/>
      <c r="C144" s="11" t="s">
        <v>172</v>
      </c>
      <c r="D144" s="10">
        <v>45.36</v>
      </c>
      <c r="E144" s="3">
        <v>213.97</v>
      </c>
      <c r="F144">
        <f t="shared" si="252"/>
        <v>5.5656711999999997</v>
      </c>
      <c r="G144">
        <v>1</v>
      </c>
      <c r="H144">
        <f t="shared" ref="H144" si="275">E144/D144</f>
        <v>4.7171516754850087</v>
      </c>
      <c r="I144">
        <f t="shared" ref="I144" si="276">F144/G144</f>
        <v>5.5656711999999997</v>
      </c>
      <c r="J144" s="15">
        <f t="shared" si="178"/>
        <v>0.84754407976615809</v>
      </c>
    </row>
    <row r="145" spans="1:10">
      <c r="A145" s="41"/>
      <c r="B145" s="38"/>
      <c r="C145" s="11" t="s">
        <v>173</v>
      </c>
      <c r="D145" s="10">
        <v>45.36</v>
      </c>
      <c r="E145" s="3">
        <v>175.31</v>
      </c>
      <c r="F145">
        <f t="shared" si="252"/>
        <v>5.5656711999999997</v>
      </c>
      <c r="G145">
        <v>1</v>
      </c>
      <c r="H145">
        <f t="shared" ref="H145" si="277">E145/D145</f>
        <v>3.8648589065255732</v>
      </c>
      <c r="I145">
        <f t="shared" ref="I145" si="278">F145/G145</f>
        <v>5.5656711999999997</v>
      </c>
      <c r="J145" s="15">
        <f t="shared" si="178"/>
        <v>0.69441020995375602</v>
      </c>
    </row>
    <row r="146" spans="1:10">
      <c r="A146" s="41"/>
      <c r="B146" s="38"/>
      <c r="C146" s="11" t="s">
        <v>174</v>
      </c>
      <c r="D146" s="10">
        <v>45.36</v>
      </c>
      <c r="E146" s="3">
        <v>144.02000000000001</v>
      </c>
      <c r="F146">
        <f t="shared" si="252"/>
        <v>5.5656711999999997</v>
      </c>
      <c r="G146">
        <v>1</v>
      </c>
      <c r="H146">
        <f t="shared" ref="H146" si="279">E146/D146</f>
        <v>3.1750440917107587</v>
      </c>
      <c r="I146">
        <f t="shared" ref="I146" si="280">F146/G146</f>
        <v>5.5656711999999997</v>
      </c>
      <c r="J146" s="15">
        <f t="shared" si="178"/>
        <v>0.57046921703006082</v>
      </c>
    </row>
    <row r="147" spans="1:10">
      <c r="A147" s="41"/>
      <c r="B147" s="38"/>
      <c r="C147" s="11" t="s">
        <v>175</v>
      </c>
      <c r="D147" s="10">
        <v>45.36</v>
      </c>
      <c r="E147" s="3">
        <v>163.78</v>
      </c>
      <c r="F147">
        <f t="shared" si="252"/>
        <v>5.5656711999999997</v>
      </c>
      <c r="G147">
        <v>1</v>
      </c>
      <c r="H147">
        <f t="shared" ref="H147" si="281">E147/D147</f>
        <v>3.6106701940035273</v>
      </c>
      <c r="I147">
        <f t="shared" ref="I147" si="282">F147/G147</f>
        <v>5.5656711999999997</v>
      </c>
      <c r="J147" s="15">
        <f t="shared" si="178"/>
        <v>0.64873939984157303</v>
      </c>
    </row>
    <row r="148" spans="1:10">
      <c r="A148" s="41"/>
      <c r="B148" s="38"/>
      <c r="C148" s="11" t="s">
        <v>176</v>
      </c>
      <c r="D148" s="10">
        <v>45.36</v>
      </c>
      <c r="E148" s="3">
        <v>141.46</v>
      </c>
      <c r="F148">
        <f t="shared" si="252"/>
        <v>5.5656711999999997</v>
      </c>
      <c r="G148">
        <v>1</v>
      </c>
      <c r="H148">
        <f t="shared" ref="H148" si="283">E148/D148</f>
        <v>3.1186067019400356</v>
      </c>
      <c r="I148">
        <f t="shared" ref="I148" si="284">F148/G148</f>
        <v>5.5656711999999997</v>
      </c>
      <c r="J148" s="15">
        <f t="shared" si="178"/>
        <v>0.56032895043099851</v>
      </c>
    </row>
    <row r="149" spans="1:10">
      <c r="A149" s="41"/>
      <c r="B149" s="38"/>
      <c r="C149" s="11" t="s">
        <v>177</v>
      </c>
      <c r="D149" s="10">
        <v>45.36</v>
      </c>
      <c r="E149" s="3">
        <v>138.25</v>
      </c>
      <c r="F149">
        <f t="shared" si="252"/>
        <v>5.5656711999999997</v>
      </c>
      <c r="G149">
        <v>1</v>
      </c>
      <c r="H149">
        <f t="shared" ref="H149" si="285">E149/D149</f>
        <v>3.0478395061728394</v>
      </c>
      <c r="I149">
        <f t="shared" ref="I149" si="286">F149/G149</f>
        <v>5.5656711999999997</v>
      </c>
      <c r="J149" s="15">
        <f t="shared" si="178"/>
        <v>0.54761400676576788</v>
      </c>
    </row>
    <row r="150" spans="1:10">
      <c r="A150" s="41"/>
      <c r="B150" s="38"/>
      <c r="C150" s="11" t="s">
        <v>178</v>
      </c>
      <c r="D150" s="10">
        <v>45.36</v>
      </c>
      <c r="E150" s="3">
        <v>167.78</v>
      </c>
      <c r="F150">
        <f t="shared" si="252"/>
        <v>5.5656711999999997</v>
      </c>
      <c r="G150">
        <v>1</v>
      </c>
      <c r="H150">
        <f t="shared" ref="H150" si="287">E150/D150</f>
        <v>3.6988536155202825</v>
      </c>
      <c r="I150">
        <f t="shared" ref="I150" si="288">F150/G150</f>
        <v>5.5656711999999997</v>
      </c>
      <c r="J150" s="15">
        <f t="shared" si="178"/>
        <v>0.66458356640260796</v>
      </c>
    </row>
    <row r="151" spans="1:10">
      <c r="A151" s="41"/>
      <c r="B151" s="38"/>
      <c r="C151" s="11" t="s">
        <v>179</v>
      </c>
      <c r="D151" s="10">
        <v>45.36</v>
      </c>
      <c r="E151" s="3">
        <v>199.81</v>
      </c>
      <c r="F151">
        <f t="shared" si="252"/>
        <v>5.5656711999999997</v>
      </c>
      <c r="G151">
        <v>1</v>
      </c>
      <c r="H151">
        <f t="shared" ref="H151" si="289">E151/D151</f>
        <v>4.404982363315697</v>
      </c>
      <c r="I151">
        <f t="shared" ref="I151" si="290">F151/G151</f>
        <v>5.5656711999999997</v>
      </c>
      <c r="J151" s="15">
        <f t="shared" si="178"/>
        <v>0.79145573014009474</v>
      </c>
    </row>
    <row r="152" spans="1:10">
      <c r="A152" s="41"/>
      <c r="B152" s="38"/>
      <c r="C152" s="11" t="s">
        <v>180</v>
      </c>
      <c r="D152" s="10">
        <v>45.36</v>
      </c>
      <c r="E152" s="3">
        <v>172.69</v>
      </c>
      <c r="F152">
        <f t="shared" si="252"/>
        <v>5.5656711999999997</v>
      </c>
      <c r="G152">
        <v>1</v>
      </c>
      <c r="H152">
        <f t="shared" ref="H152" si="291">E152/D152</f>
        <v>3.8070987654320989</v>
      </c>
      <c r="I152">
        <f t="shared" ref="I152" si="292">F152/G152</f>
        <v>5.5656711999999997</v>
      </c>
      <c r="J152" s="15">
        <f t="shared" si="178"/>
        <v>0.68403228085627821</v>
      </c>
    </row>
    <row r="153" spans="1:10">
      <c r="A153" s="41"/>
      <c r="B153" s="38"/>
      <c r="C153" s="11" t="s">
        <v>181</v>
      </c>
      <c r="D153" s="10">
        <v>45.36</v>
      </c>
      <c r="E153" s="3">
        <v>231.9</v>
      </c>
      <c r="F153">
        <f t="shared" si="252"/>
        <v>5.5656711999999997</v>
      </c>
      <c r="G153">
        <v>1</v>
      </c>
      <c r="H153">
        <f t="shared" ref="H153" si="293">E153/D153</f>
        <v>5.1124338624338623</v>
      </c>
      <c r="I153">
        <f t="shared" ref="I153" si="294">F153/G153</f>
        <v>5.5656711999999997</v>
      </c>
      <c r="J153" s="15">
        <f t="shared" si="178"/>
        <v>0.91856555637599691</v>
      </c>
    </row>
    <row r="154" spans="1:10">
      <c r="A154" s="41"/>
      <c r="B154" s="38"/>
      <c r="C154" s="11" t="s">
        <v>182</v>
      </c>
      <c r="D154" s="10">
        <v>45.36</v>
      </c>
      <c r="E154" s="3">
        <v>204.88</v>
      </c>
      <c r="F154">
        <f t="shared" si="252"/>
        <v>5.5656711999999997</v>
      </c>
      <c r="G154">
        <v>1</v>
      </c>
      <c r="H154">
        <f t="shared" ref="H154" si="295">E154/D154</f>
        <v>4.5167548500881836</v>
      </c>
      <c r="I154">
        <f t="shared" ref="I154" si="296">F154/G154</f>
        <v>5.5656711999999997</v>
      </c>
      <c r="J154" s="15">
        <f t="shared" si="178"/>
        <v>0.8115382112562064</v>
      </c>
    </row>
    <row r="155" spans="1:10">
      <c r="A155" s="41"/>
      <c r="B155" s="38"/>
      <c r="C155" s="11" t="s">
        <v>183</v>
      </c>
      <c r="D155" s="10">
        <v>45.36</v>
      </c>
      <c r="E155" s="3">
        <v>123.28</v>
      </c>
      <c r="F155">
        <f t="shared" si="252"/>
        <v>5.5656711999999997</v>
      </c>
      <c r="G155">
        <v>1</v>
      </c>
      <c r="H155">
        <f t="shared" ref="H155" si="297">E155/D155</f>
        <v>2.7178130511463845</v>
      </c>
      <c r="I155">
        <f t="shared" ref="I155" si="298">F155/G155</f>
        <v>5.5656711999999997</v>
      </c>
      <c r="J155" s="15">
        <f t="shared" si="178"/>
        <v>0.48831721341109491</v>
      </c>
    </row>
    <row r="156" spans="1:10">
      <c r="A156" s="41"/>
      <c r="B156" s="38"/>
      <c r="C156" s="11" t="s">
        <v>184</v>
      </c>
      <c r="D156" s="10">
        <v>45.36</v>
      </c>
      <c r="E156" s="3">
        <v>119.82</v>
      </c>
      <c r="F156">
        <f t="shared" si="252"/>
        <v>5.5656711999999997</v>
      </c>
      <c r="G156">
        <v>1</v>
      </c>
      <c r="H156">
        <f t="shared" ref="H156" si="299">E156/D156</f>
        <v>2.6415343915343916</v>
      </c>
      <c r="I156">
        <f t="shared" ref="I156" si="300">F156/G156</f>
        <v>5.5656711999999997</v>
      </c>
      <c r="J156" s="15">
        <f t="shared" si="178"/>
        <v>0.47461200933579972</v>
      </c>
    </row>
    <row r="157" spans="1:10">
      <c r="A157" s="41"/>
      <c r="B157" s="38"/>
      <c r="C157" s="11" t="s">
        <v>185</v>
      </c>
      <c r="D157" s="10">
        <v>45.36</v>
      </c>
      <c r="E157" s="3">
        <v>116.18</v>
      </c>
      <c r="F157">
        <f t="shared" si="252"/>
        <v>5.5656711999999997</v>
      </c>
      <c r="G157">
        <v>1</v>
      </c>
      <c r="H157">
        <f t="shared" ref="H157" si="301">E157/D157</f>
        <v>2.5612874779541448</v>
      </c>
      <c r="I157">
        <f t="shared" ref="I157" si="302">F157/G157</f>
        <v>5.5656711999999997</v>
      </c>
      <c r="J157" s="15">
        <f t="shared" si="178"/>
        <v>0.46019381776525803</v>
      </c>
    </row>
    <row r="158" spans="1:10">
      <c r="A158" s="41"/>
      <c r="B158" s="38"/>
      <c r="C158" s="11" t="s">
        <v>186</v>
      </c>
      <c r="D158" s="10">
        <v>45.36</v>
      </c>
      <c r="E158" s="3">
        <v>106.42</v>
      </c>
      <c r="F158">
        <f t="shared" si="252"/>
        <v>5.5656711999999997</v>
      </c>
      <c r="G158">
        <v>1</v>
      </c>
      <c r="H158">
        <f t="shared" ref="H158" si="303">E158/D158</f>
        <v>2.3461199294532626</v>
      </c>
      <c r="I158">
        <f t="shared" ref="I158" si="304">F158/G158</f>
        <v>5.5656711999999997</v>
      </c>
      <c r="J158" s="15">
        <f t="shared" si="178"/>
        <v>0.42153405135633287</v>
      </c>
    </row>
    <row r="159" spans="1:10">
      <c r="A159" s="41"/>
      <c r="B159" s="38"/>
      <c r="C159" s="11" t="s">
        <v>187</v>
      </c>
      <c r="D159" s="10">
        <v>45.36</v>
      </c>
      <c r="E159" s="3">
        <v>189.33</v>
      </c>
      <c r="F159">
        <f t="shared" si="252"/>
        <v>5.5656711999999997</v>
      </c>
      <c r="G159">
        <v>1</v>
      </c>
      <c r="H159">
        <f t="shared" ref="H159" si="305">E159/D159</f>
        <v>4.1739417989417991</v>
      </c>
      <c r="I159">
        <f t="shared" ref="I159" si="306">F159/G159</f>
        <v>5.5656711999999997</v>
      </c>
      <c r="J159" s="15">
        <f t="shared" si="178"/>
        <v>0.74994401375018327</v>
      </c>
    </row>
    <row r="160" spans="1:10">
      <c r="A160" s="41"/>
      <c r="B160" s="38"/>
      <c r="C160" s="11" t="s">
        <v>188</v>
      </c>
      <c r="D160" s="10">
        <v>45.36</v>
      </c>
      <c r="E160" s="3">
        <v>120.57</v>
      </c>
      <c r="F160">
        <f t="shared" si="252"/>
        <v>5.5656711999999997</v>
      </c>
      <c r="G160">
        <v>1</v>
      </c>
      <c r="H160">
        <f t="shared" ref="H160:H223" si="307">E160/D160</f>
        <v>2.6580687830687828</v>
      </c>
      <c r="I160">
        <f t="shared" ref="I160:I223" si="308">F160/G160</f>
        <v>5.5656711999999997</v>
      </c>
      <c r="J160" s="15">
        <f t="shared" ref="J160:J223" si="309">(H160/I160)</f>
        <v>0.47758279056599373</v>
      </c>
    </row>
    <row r="161" spans="1:10">
      <c r="A161" s="41"/>
      <c r="B161" s="38"/>
      <c r="C161" s="11" t="s">
        <v>189</v>
      </c>
      <c r="D161" s="10">
        <v>45.36</v>
      </c>
      <c r="E161" s="3">
        <v>111.3</v>
      </c>
      <c r="F161">
        <f t="shared" si="252"/>
        <v>5.5656711999999997</v>
      </c>
      <c r="G161">
        <v>1</v>
      </c>
      <c r="H161">
        <f t="shared" si="307"/>
        <v>2.4537037037037037</v>
      </c>
      <c r="I161">
        <f t="shared" si="308"/>
        <v>5.5656711999999997</v>
      </c>
      <c r="J161" s="15">
        <f t="shared" si="309"/>
        <v>0.44086393456079542</v>
      </c>
    </row>
    <row r="162" spans="1:10">
      <c r="A162" s="42"/>
      <c r="B162" s="38"/>
      <c r="C162" s="11" t="s">
        <v>190</v>
      </c>
      <c r="D162" s="10">
        <v>45.36</v>
      </c>
      <c r="E162" s="3">
        <v>137.61000000000001</v>
      </c>
      <c r="F162">
        <f t="shared" si="252"/>
        <v>5.5656711999999997</v>
      </c>
      <c r="G162">
        <v>1</v>
      </c>
      <c r="H162">
        <f t="shared" si="307"/>
        <v>3.0337301587301591</v>
      </c>
      <c r="I162">
        <f t="shared" si="308"/>
        <v>5.5656711999999997</v>
      </c>
      <c r="J162" s="15">
        <f t="shared" si="309"/>
        <v>0.54507894011600244</v>
      </c>
    </row>
    <row r="163" spans="1:10">
      <c r="A163" s="40" t="s">
        <v>481</v>
      </c>
      <c r="B163" s="39">
        <f>(5012.8/(D12*F163*30))</f>
        <v>0.76182776463156066</v>
      </c>
      <c r="C163" s="11" t="s">
        <v>191</v>
      </c>
      <c r="D163" s="10">
        <v>45.36</v>
      </c>
      <c r="E163" s="3">
        <v>141.69999999999999</v>
      </c>
      <c r="F163">
        <f>17.3934*0.278</f>
        <v>4.8353652</v>
      </c>
      <c r="G163">
        <v>1</v>
      </c>
      <c r="H163">
        <f t="shared" si="307"/>
        <v>3.1238977072310403</v>
      </c>
      <c r="I163">
        <f t="shared" si="308"/>
        <v>4.8353652</v>
      </c>
      <c r="J163" s="15">
        <f t="shared" si="309"/>
        <v>0.6460520721849593</v>
      </c>
    </row>
    <row r="164" spans="1:10">
      <c r="A164" s="41"/>
      <c r="B164" s="39"/>
      <c r="C164" s="11" t="s">
        <v>192</v>
      </c>
      <c r="D164" s="10">
        <v>45.36</v>
      </c>
      <c r="E164" s="3">
        <v>146.12</v>
      </c>
      <c r="F164">
        <f t="shared" ref="F164:F192" si="310">17.3934*0.278</f>
        <v>4.8353652</v>
      </c>
      <c r="G164">
        <v>1</v>
      </c>
      <c r="H164">
        <f t="shared" si="307"/>
        <v>3.221340388007055</v>
      </c>
      <c r="I164">
        <f t="shared" si="308"/>
        <v>4.8353652</v>
      </c>
      <c r="J164" s="15">
        <f t="shared" si="309"/>
        <v>0.66620415517054532</v>
      </c>
    </row>
    <row r="165" spans="1:10">
      <c r="A165" s="41"/>
      <c r="B165" s="39"/>
      <c r="C165" s="11" t="s">
        <v>193</v>
      </c>
      <c r="D165" s="10">
        <v>45.36</v>
      </c>
      <c r="E165" s="3">
        <v>102.23</v>
      </c>
      <c r="F165">
        <f t="shared" si="310"/>
        <v>4.8353652</v>
      </c>
      <c r="G165">
        <v>1</v>
      </c>
      <c r="H165">
        <f t="shared" si="307"/>
        <v>2.253747795414462</v>
      </c>
      <c r="I165">
        <f t="shared" si="308"/>
        <v>4.8353652</v>
      </c>
      <c r="J165" s="15">
        <f t="shared" si="309"/>
        <v>0.46609670670055325</v>
      </c>
    </row>
    <row r="166" spans="1:10">
      <c r="A166" s="41"/>
      <c r="B166" s="39"/>
      <c r="C166" s="11" t="s">
        <v>194</v>
      </c>
      <c r="D166" s="10">
        <v>45.36</v>
      </c>
      <c r="E166" s="3">
        <v>231.28</v>
      </c>
      <c r="F166">
        <f t="shared" si="310"/>
        <v>4.8353652</v>
      </c>
      <c r="G166">
        <v>1</v>
      </c>
      <c r="H166">
        <f t="shared" si="307"/>
        <v>5.0987654320987659</v>
      </c>
      <c r="I166">
        <f t="shared" si="308"/>
        <v>4.8353652</v>
      </c>
      <c r="J166" s="15">
        <f t="shared" si="309"/>
        <v>1.0544736997525577</v>
      </c>
    </row>
    <row r="167" spans="1:10">
      <c r="A167" s="41"/>
      <c r="B167" s="39"/>
      <c r="C167" s="11" t="s">
        <v>195</v>
      </c>
      <c r="D167" s="10">
        <v>45.36</v>
      </c>
      <c r="E167" s="3">
        <v>199.29</v>
      </c>
      <c r="F167">
        <f t="shared" si="310"/>
        <v>4.8353652</v>
      </c>
      <c r="G167">
        <v>1</v>
      </c>
      <c r="H167">
        <f t="shared" si="307"/>
        <v>4.3935185185185182</v>
      </c>
      <c r="I167">
        <f t="shared" si="308"/>
        <v>4.8353652</v>
      </c>
      <c r="J167" s="15">
        <f t="shared" si="309"/>
        <v>0.90862185932068129</v>
      </c>
    </row>
    <row r="168" spans="1:10">
      <c r="A168" s="41"/>
      <c r="B168" s="39"/>
      <c r="C168" s="11" t="s">
        <v>196</v>
      </c>
      <c r="D168" s="10">
        <v>45.36</v>
      </c>
      <c r="E168" s="3">
        <v>230.69</v>
      </c>
      <c r="F168">
        <f t="shared" si="310"/>
        <v>4.8353652</v>
      </c>
      <c r="G168">
        <v>1</v>
      </c>
      <c r="H168">
        <f t="shared" si="307"/>
        <v>5.0857583774250443</v>
      </c>
      <c r="I168">
        <f t="shared" si="308"/>
        <v>4.8353652</v>
      </c>
      <c r="J168" s="15">
        <f t="shared" si="309"/>
        <v>1.0517837158246175</v>
      </c>
    </row>
    <row r="169" spans="1:10">
      <c r="A169" s="41"/>
      <c r="B169" s="39"/>
      <c r="C169" s="11" t="s">
        <v>197</v>
      </c>
      <c r="D169" s="10">
        <v>45.36</v>
      </c>
      <c r="E169" s="3">
        <v>218.18</v>
      </c>
      <c r="F169">
        <f t="shared" si="310"/>
        <v>4.8353652</v>
      </c>
      <c r="G169">
        <v>1</v>
      </c>
      <c r="H169">
        <f t="shared" si="307"/>
        <v>4.8099647266313932</v>
      </c>
      <c r="I169">
        <f t="shared" si="308"/>
        <v>4.8353652</v>
      </c>
      <c r="J169" s="15">
        <f t="shared" si="309"/>
        <v>0.99474693796269886</v>
      </c>
    </row>
    <row r="170" spans="1:10">
      <c r="A170" s="41"/>
      <c r="B170" s="39"/>
      <c r="C170" s="11" t="s">
        <v>198</v>
      </c>
      <c r="D170" s="10">
        <v>45.36</v>
      </c>
      <c r="E170" s="3">
        <v>180.54</v>
      </c>
      <c r="F170">
        <f t="shared" si="310"/>
        <v>4.8353652</v>
      </c>
      <c r="G170">
        <v>1</v>
      </c>
      <c r="H170">
        <f t="shared" si="307"/>
        <v>3.9801587301587302</v>
      </c>
      <c r="I170">
        <f t="shared" si="308"/>
        <v>4.8353652</v>
      </c>
      <c r="J170" s="15">
        <f t="shared" si="309"/>
        <v>0.82313508194970053</v>
      </c>
    </row>
    <row r="171" spans="1:10">
      <c r="A171" s="41"/>
      <c r="B171" s="39"/>
      <c r="C171" s="11" t="s">
        <v>199</v>
      </c>
      <c r="D171" s="10">
        <v>45.36</v>
      </c>
      <c r="E171" s="3">
        <v>222.43</v>
      </c>
      <c r="F171">
        <f t="shared" si="310"/>
        <v>4.8353652</v>
      </c>
      <c r="G171">
        <v>1</v>
      </c>
      <c r="H171">
        <f t="shared" si="307"/>
        <v>4.9036596119929454</v>
      </c>
      <c r="I171">
        <f t="shared" si="308"/>
        <v>4.8353652</v>
      </c>
      <c r="J171" s="15">
        <f t="shared" si="309"/>
        <v>1.0141239408334546</v>
      </c>
    </row>
    <row r="172" spans="1:10">
      <c r="A172" s="41"/>
      <c r="B172" s="39"/>
      <c r="C172" s="11" t="s">
        <v>200</v>
      </c>
      <c r="D172" s="10">
        <v>45.36</v>
      </c>
      <c r="E172" s="3">
        <v>203.96</v>
      </c>
      <c r="F172">
        <f t="shared" si="310"/>
        <v>4.8353652</v>
      </c>
      <c r="G172">
        <v>1</v>
      </c>
      <c r="H172">
        <f t="shared" si="307"/>
        <v>4.4964726631393299</v>
      </c>
      <c r="I172">
        <f t="shared" si="308"/>
        <v>4.8353652</v>
      </c>
      <c r="J172" s="15">
        <f t="shared" si="309"/>
        <v>0.929913766004547</v>
      </c>
    </row>
    <row r="173" spans="1:10">
      <c r="A173" s="41"/>
      <c r="B173" s="39"/>
      <c r="C173" s="11" t="s">
        <v>201</v>
      </c>
      <c r="D173" s="10">
        <v>45.36</v>
      </c>
      <c r="E173" s="3">
        <v>149.66</v>
      </c>
      <c r="F173">
        <f t="shared" si="310"/>
        <v>4.8353652</v>
      </c>
      <c r="G173">
        <v>1</v>
      </c>
      <c r="H173">
        <f t="shared" si="307"/>
        <v>3.2993827160493825</v>
      </c>
      <c r="I173">
        <f t="shared" si="308"/>
        <v>4.8353652</v>
      </c>
      <c r="J173" s="15">
        <f t="shared" si="309"/>
        <v>0.68234405873818638</v>
      </c>
    </row>
    <row r="174" spans="1:10">
      <c r="A174" s="41"/>
      <c r="B174" s="39"/>
      <c r="C174" s="11" t="s">
        <v>202</v>
      </c>
      <c r="D174" s="10">
        <v>45.36</v>
      </c>
      <c r="E174" s="3">
        <v>202.87</v>
      </c>
      <c r="F174">
        <f t="shared" si="310"/>
        <v>4.8353652</v>
      </c>
      <c r="G174">
        <v>1</v>
      </c>
      <c r="H174">
        <f t="shared" si="307"/>
        <v>4.4724426807760143</v>
      </c>
      <c r="I174">
        <f t="shared" si="308"/>
        <v>4.8353652</v>
      </c>
      <c r="J174" s="15">
        <f t="shared" si="309"/>
        <v>0.92494413468004733</v>
      </c>
    </row>
    <row r="175" spans="1:10">
      <c r="A175" s="41"/>
      <c r="B175" s="39"/>
      <c r="C175" s="11" t="s">
        <v>203</v>
      </c>
      <c r="D175" s="10">
        <v>45.36</v>
      </c>
      <c r="E175" s="3">
        <v>175.02</v>
      </c>
      <c r="F175">
        <f t="shared" si="310"/>
        <v>4.8353652</v>
      </c>
      <c r="G175">
        <v>1</v>
      </c>
      <c r="H175">
        <f t="shared" si="307"/>
        <v>3.8584656084656088</v>
      </c>
      <c r="I175">
        <f t="shared" si="308"/>
        <v>4.8353652</v>
      </c>
      <c r="J175" s="15">
        <f t="shared" si="309"/>
        <v>0.7979677746916839</v>
      </c>
    </row>
    <row r="176" spans="1:10">
      <c r="A176" s="41"/>
      <c r="B176" s="39"/>
      <c r="C176" s="11" t="s">
        <v>204</v>
      </c>
      <c r="D176" s="10">
        <v>45.36</v>
      </c>
      <c r="E176" s="3">
        <v>118.77</v>
      </c>
      <c r="F176">
        <f t="shared" si="310"/>
        <v>4.8353652</v>
      </c>
      <c r="G176">
        <v>1</v>
      </c>
      <c r="H176">
        <f t="shared" si="307"/>
        <v>2.6183862433862433</v>
      </c>
      <c r="I176">
        <f t="shared" si="308"/>
        <v>4.8353652</v>
      </c>
      <c r="J176" s="15">
        <f t="shared" si="309"/>
        <v>0.54150744257874117</v>
      </c>
    </row>
    <row r="177" spans="1:23">
      <c r="A177" s="41"/>
      <c r="B177" s="39"/>
      <c r="C177" s="11" t="s">
        <v>205</v>
      </c>
      <c r="D177" s="10">
        <v>45.36</v>
      </c>
      <c r="E177" s="3">
        <v>149.81</v>
      </c>
      <c r="F177">
        <f t="shared" si="310"/>
        <v>4.8353652</v>
      </c>
      <c r="G177">
        <v>1</v>
      </c>
      <c r="H177">
        <f t="shared" si="307"/>
        <v>3.3026895943562611</v>
      </c>
      <c r="I177">
        <f t="shared" si="308"/>
        <v>4.8353652</v>
      </c>
      <c r="J177" s="15">
        <f t="shared" si="309"/>
        <v>0.68302795295715435</v>
      </c>
    </row>
    <row r="178" spans="1:23">
      <c r="A178" s="41"/>
      <c r="B178" s="39"/>
      <c r="C178" s="11" t="s">
        <v>206</v>
      </c>
      <c r="D178" s="10">
        <v>45.36</v>
      </c>
      <c r="E178" s="3">
        <v>143.04</v>
      </c>
      <c r="F178">
        <f t="shared" si="310"/>
        <v>4.8353652</v>
      </c>
      <c r="G178">
        <v>1</v>
      </c>
      <c r="H178">
        <f t="shared" si="307"/>
        <v>3.1534391534391535</v>
      </c>
      <c r="I178">
        <f t="shared" si="308"/>
        <v>4.8353652</v>
      </c>
      <c r="J178" s="15">
        <f t="shared" si="309"/>
        <v>0.65216152720773879</v>
      </c>
    </row>
    <row r="179" spans="1:23">
      <c r="A179" s="41"/>
      <c r="B179" s="39"/>
      <c r="C179" s="11" t="s">
        <v>207</v>
      </c>
      <c r="D179" s="10">
        <v>45.36</v>
      </c>
      <c r="E179" s="3">
        <v>143.30000000000001</v>
      </c>
      <c r="F179">
        <f t="shared" si="310"/>
        <v>4.8353652</v>
      </c>
      <c r="G179">
        <v>1</v>
      </c>
      <c r="H179">
        <f t="shared" si="307"/>
        <v>3.1591710758377429</v>
      </c>
      <c r="I179">
        <f t="shared" si="308"/>
        <v>4.8353652</v>
      </c>
      <c r="J179" s="15">
        <f t="shared" si="309"/>
        <v>0.65334694385394987</v>
      </c>
    </row>
    <row r="180" spans="1:23">
      <c r="A180" s="41"/>
      <c r="B180" s="39"/>
      <c r="C180" s="11" t="s">
        <v>208</v>
      </c>
      <c r="D180" s="10">
        <v>45.36</v>
      </c>
      <c r="E180" s="3">
        <v>151.81</v>
      </c>
      <c r="F180">
        <f t="shared" si="310"/>
        <v>4.8353652</v>
      </c>
      <c r="G180">
        <v>1</v>
      </c>
      <c r="H180">
        <f t="shared" si="307"/>
        <v>3.3467813051146384</v>
      </c>
      <c r="I180">
        <f t="shared" si="308"/>
        <v>4.8353652</v>
      </c>
      <c r="J180" s="15">
        <f t="shared" si="309"/>
        <v>0.69214654254339225</v>
      </c>
    </row>
    <row r="181" spans="1:23">
      <c r="A181" s="41"/>
      <c r="B181" s="39"/>
      <c r="C181" s="11" t="s">
        <v>209</v>
      </c>
      <c r="D181" s="10">
        <v>45.36</v>
      </c>
      <c r="E181" s="3">
        <v>161.19999999999999</v>
      </c>
      <c r="F181">
        <f t="shared" si="310"/>
        <v>4.8353652</v>
      </c>
      <c r="G181">
        <v>1</v>
      </c>
      <c r="H181">
        <f t="shared" si="307"/>
        <v>3.5537918871252203</v>
      </c>
      <c r="I181">
        <f t="shared" si="308"/>
        <v>4.8353652</v>
      </c>
      <c r="J181" s="15">
        <f t="shared" si="309"/>
        <v>0.73495832065077948</v>
      </c>
    </row>
    <row r="182" spans="1:23">
      <c r="A182" s="41"/>
      <c r="B182" s="39"/>
      <c r="C182" s="11" t="s">
        <v>210</v>
      </c>
      <c r="D182" s="10">
        <v>45.36</v>
      </c>
      <c r="E182" s="3">
        <v>162.55000000000001</v>
      </c>
      <c r="F182">
        <f t="shared" si="310"/>
        <v>4.8353652</v>
      </c>
      <c r="G182">
        <v>1</v>
      </c>
      <c r="H182">
        <f t="shared" si="307"/>
        <v>3.5835537918871254</v>
      </c>
      <c r="I182">
        <f t="shared" si="308"/>
        <v>4.8353652</v>
      </c>
      <c r="J182" s="15">
        <f t="shared" si="309"/>
        <v>0.74111336862149013</v>
      </c>
    </row>
    <row r="183" spans="1:23">
      <c r="A183" s="41"/>
      <c r="B183" s="39"/>
      <c r="C183" s="11" t="s">
        <v>211</v>
      </c>
      <c r="D183" s="10">
        <v>45.36</v>
      </c>
      <c r="E183" s="3">
        <v>167.41</v>
      </c>
      <c r="F183">
        <f t="shared" si="310"/>
        <v>4.8353652</v>
      </c>
      <c r="G183">
        <v>1</v>
      </c>
      <c r="H183">
        <f t="shared" si="307"/>
        <v>3.6906966490299822</v>
      </c>
      <c r="I183">
        <f t="shared" si="308"/>
        <v>4.8353652</v>
      </c>
      <c r="J183" s="15">
        <f t="shared" si="309"/>
        <v>0.76327154131604835</v>
      </c>
    </row>
    <row r="184" spans="1:23">
      <c r="A184" s="41"/>
      <c r="B184" s="39"/>
      <c r="C184" s="11" t="s">
        <v>212</v>
      </c>
      <c r="D184" s="10">
        <v>45.36</v>
      </c>
      <c r="E184" s="3">
        <v>147.93</v>
      </c>
      <c r="F184">
        <f t="shared" si="310"/>
        <v>4.8353652</v>
      </c>
      <c r="G184">
        <v>1</v>
      </c>
      <c r="H184">
        <f t="shared" si="307"/>
        <v>3.2612433862433865</v>
      </c>
      <c r="I184">
        <f t="shared" si="308"/>
        <v>4.8353652</v>
      </c>
      <c r="J184" s="15">
        <f t="shared" si="309"/>
        <v>0.67445647874609072</v>
      </c>
    </row>
    <row r="185" spans="1:23">
      <c r="A185" s="41"/>
      <c r="B185" s="39"/>
      <c r="C185" s="11" t="s">
        <v>213</v>
      </c>
      <c r="D185" s="10">
        <v>45.36</v>
      </c>
      <c r="E185" s="3">
        <v>146.15</v>
      </c>
      <c r="F185">
        <f t="shared" si="310"/>
        <v>4.8353652</v>
      </c>
      <c r="G185">
        <v>1</v>
      </c>
      <c r="H185">
        <f t="shared" si="307"/>
        <v>3.2220017636684304</v>
      </c>
      <c r="I185">
        <f t="shared" si="308"/>
        <v>4.8353652</v>
      </c>
      <c r="J185" s="15">
        <f t="shared" si="309"/>
        <v>0.6663409340143388</v>
      </c>
    </row>
    <row r="186" spans="1:23">
      <c r="A186" s="41"/>
      <c r="B186" s="39"/>
      <c r="C186" s="11" t="s">
        <v>214</v>
      </c>
      <c r="D186" s="10">
        <v>45.36</v>
      </c>
      <c r="E186" s="3">
        <v>179.94</v>
      </c>
      <c r="F186">
        <f t="shared" si="310"/>
        <v>4.8353652</v>
      </c>
      <c r="G186">
        <v>1</v>
      </c>
      <c r="H186">
        <f t="shared" si="307"/>
        <v>3.9669312169312168</v>
      </c>
      <c r="I186">
        <f t="shared" si="308"/>
        <v>4.8353652</v>
      </c>
      <c r="J186" s="15">
        <f t="shared" si="309"/>
        <v>0.82039950507382908</v>
      </c>
    </row>
    <row r="187" spans="1:23">
      <c r="A187" s="41"/>
      <c r="B187" s="39"/>
      <c r="C187" s="11" t="s">
        <v>215</v>
      </c>
      <c r="D187" s="10">
        <v>45.36</v>
      </c>
      <c r="E187" s="3">
        <v>193.52</v>
      </c>
      <c r="F187">
        <f t="shared" si="310"/>
        <v>4.8353652</v>
      </c>
      <c r="G187">
        <v>1</v>
      </c>
      <c r="H187">
        <f t="shared" si="307"/>
        <v>4.2663139329805997</v>
      </c>
      <c r="I187">
        <f t="shared" si="308"/>
        <v>4.8353652</v>
      </c>
      <c r="J187" s="15">
        <f t="shared" si="309"/>
        <v>0.88231472836438485</v>
      </c>
    </row>
    <row r="188" spans="1:23">
      <c r="A188" s="41"/>
      <c r="B188" s="39"/>
      <c r="C188" s="11" t="s">
        <v>216</v>
      </c>
      <c r="D188" s="10">
        <v>45.36</v>
      </c>
      <c r="E188" s="3">
        <v>178.03</v>
      </c>
      <c r="F188">
        <f t="shared" si="310"/>
        <v>4.8353652</v>
      </c>
      <c r="G188">
        <v>1</v>
      </c>
      <c r="H188">
        <f t="shared" si="307"/>
        <v>3.9248236331569664</v>
      </c>
      <c r="I188">
        <f t="shared" si="308"/>
        <v>4.8353652</v>
      </c>
      <c r="J188" s="15">
        <f t="shared" si="309"/>
        <v>0.81169125201897185</v>
      </c>
    </row>
    <row r="189" spans="1:23">
      <c r="A189" s="41"/>
      <c r="B189" s="39"/>
      <c r="C189" s="11" t="s">
        <v>217</v>
      </c>
      <c r="D189" s="10">
        <v>45.36</v>
      </c>
      <c r="E189" s="3">
        <v>103.08</v>
      </c>
      <c r="F189">
        <f t="shared" si="310"/>
        <v>4.8353652</v>
      </c>
      <c r="G189">
        <v>1</v>
      </c>
      <c r="H189">
        <f t="shared" si="307"/>
        <v>2.2724867724867726</v>
      </c>
      <c r="I189">
        <f t="shared" si="308"/>
        <v>4.8353652</v>
      </c>
      <c r="J189" s="15">
        <f t="shared" si="309"/>
        <v>0.4699721072747044</v>
      </c>
    </row>
    <row r="190" spans="1:23">
      <c r="A190" s="41"/>
      <c r="B190" s="39"/>
      <c r="C190" s="11" t="s">
        <v>218</v>
      </c>
      <c r="D190" s="10">
        <v>45.36</v>
      </c>
      <c r="E190" s="3">
        <v>147.34</v>
      </c>
      <c r="F190">
        <f t="shared" si="310"/>
        <v>4.8353652</v>
      </c>
      <c r="G190">
        <v>1</v>
      </c>
      <c r="H190">
        <f t="shared" si="307"/>
        <v>3.248236331569665</v>
      </c>
      <c r="I190">
        <f t="shared" si="308"/>
        <v>4.8353652</v>
      </c>
      <c r="J190" s="15">
        <f t="shared" si="309"/>
        <v>0.67176649481815043</v>
      </c>
    </row>
    <row r="191" spans="1:23">
      <c r="A191" s="41"/>
      <c r="B191" s="39"/>
      <c r="C191" s="11" t="s">
        <v>219</v>
      </c>
      <c r="D191" s="10">
        <v>45.36</v>
      </c>
      <c r="E191" s="3">
        <v>144.02000000000001</v>
      </c>
      <c r="F191">
        <f t="shared" si="310"/>
        <v>4.8353652</v>
      </c>
      <c r="G191">
        <v>1</v>
      </c>
      <c r="H191">
        <f t="shared" si="307"/>
        <v>3.1750440917107587</v>
      </c>
      <c r="I191">
        <f t="shared" si="308"/>
        <v>4.8353652</v>
      </c>
      <c r="J191" s="15">
        <f t="shared" si="309"/>
        <v>0.65662963610499547</v>
      </c>
    </row>
    <row r="192" spans="1:23">
      <c r="A192" s="42"/>
      <c r="B192" s="39"/>
      <c r="C192" s="11" t="s">
        <v>220</v>
      </c>
      <c r="D192" s="10">
        <v>45.36</v>
      </c>
      <c r="E192" s="3">
        <v>170.93</v>
      </c>
      <c r="F192">
        <f t="shared" si="310"/>
        <v>4.8353652</v>
      </c>
      <c r="G192">
        <v>1</v>
      </c>
      <c r="H192">
        <f t="shared" si="307"/>
        <v>3.7682980599647267</v>
      </c>
      <c r="I192">
        <f t="shared" si="308"/>
        <v>4.8353652</v>
      </c>
      <c r="J192" s="15">
        <f t="shared" si="309"/>
        <v>0.7793202589878272</v>
      </c>
      <c r="O192" s="17"/>
      <c r="P192" s="3"/>
      <c r="Q192" s="3"/>
      <c r="R192" s="3"/>
      <c r="W192" s="15"/>
    </row>
    <row r="193" spans="1:23">
      <c r="A193" s="40" t="s">
        <v>482</v>
      </c>
      <c r="B193" s="39">
        <f>(4143.92/(D12*F193*31))</f>
        <v>0.67070544354811312</v>
      </c>
      <c r="C193" s="11" t="s">
        <v>221</v>
      </c>
      <c r="D193" s="10">
        <v>45.36</v>
      </c>
      <c r="E193" s="3">
        <v>113.7</v>
      </c>
      <c r="F193">
        <f>15.8052*0.278</f>
        <v>4.3938456000000006</v>
      </c>
      <c r="G193">
        <v>1</v>
      </c>
      <c r="H193">
        <f t="shared" si="307"/>
        <v>2.5066137566137567</v>
      </c>
      <c r="I193">
        <f t="shared" si="308"/>
        <v>4.3938456000000006</v>
      </c>
      <c r="J193" s="15">
        <f t="shared" si="309"/>
        <v>0.57048289466834168</v>
      </c>
      <c r="O193" s="17"/>
      <c r="P193" s="3"/>
      <c r="Q193" s="3"/>
      <c r="R193" s="3"/>
      <c r="W193" s="15"/>
    </row>
    <row r="194" spans="1:23">
      <c r="A194" s="41"/>
      <c r="B194" s="39"/>
      <c r="C194" s="11" t="s">
        <v>222</v>
      </c>
      <c r="D194" s="10">
        <v>45.36</v>
      </c>
      <c r="E194" s="3">
        <v>119.2</v>
      </c>
      <c r="F194">
        <f t="shared" ref="F194:F223" si="311">15.8052*0.278</f>
        <v>4.3938456000000006</v>
      </c>
      <c r="G194">
        <v>1</v>
      </c>
      <c r="H194">
        <f t="shared" si="307"/>
        <v>2.6278659611992947</v>
      </c>
      <c r="I194">
        <f t="shared" si="308"/>
        <v>4.3938456000000006</v>
      </c>
      <c r="J194" s="15">
        <f t="shared" si="309"/>
        <v>0.59807881305599231</v>
      </c>
      <c r="O194" s="17"/>
      <c r="P194" s="3"/>
      <c r="Q194" s="3"/>
      <c r="R194" s="3"/>
      <c r="W194" s="15"/>
    </row>
    <row r="195" spans="1:23">
      <c r="A195" s="41"/>
      <c r="B195" s="39"/>
      <c r="C195" s="11" t="s">
        <v>223</v>
      </c>
      <c r="D195" s="10">
        <v>45.36</v>
      </c>
      <c r="E195" s="3">
        <v>160.41999999999999</v>
      </c>
      <c r="F195">
        <f t="shared" si="311"/>
        <v>4.3938456000000006</v>
      </c>
      <c r="G195">
        <v>1</v>
      </c>
      <c r="H195">
        <f t="shared" si="307"/>
        <v>3.5365961199294529</v>
      </c>
      <c r="I195">
        <f t="shared" si="308"/>
        <v>4.3938456000000006</v>
      </c>
      <c r="J195" s="15">
        <f t="shared" si="309"/>
        <v>0.8048976777721667</v>
      </c>
      <c r="O195" s="17"/>
      <c r="P195" s="3"/>
      <c r="Q195" s="3"/>
      <c r="R195" s="3"/>
      <c r="W195" s="15"/>
    </row>
    <row r="196" spans="1:23">
      <c r="A196" s="41"/>
      <c r="B196" s="39"/>
      <c r="C196" s="11" t="s">
        <v>224</v>
      </c>
      <c r="D196" s="10">
        <v>45.36</v>
      </c>
      <c r="E196" s="3">
        <v>177.13</v>
      </c>
      <c r="F196">
        <f t="shared" si="311"/>
        <v>4.3938456000000006</v>
      </c>
      <c r="G196">
        <v>1</v>
      </c>
      <c r="H196">
        <f t="shared" si="307"/>
        <v>3.9049823633156966</v>
      </c>
      <c r="I196">
        <f t="shared" si="308"/>
        <v>4.3938456000000006</v>
      </c>
      <c r="J196" s="15">
        <f t="shared" si="309"/>
        <v>0.88873909527355632</v>
      </c>
      <c r="O196" s="17"/>
      <c r="P196" s="3"/>
      <c r="Q196" s="3"/>
      <c r="R196" s="3"/>
      <c r="W196" s="15"/>
    </row>
    <row r="197" spans="1:23">
      <c r="A197" s="41"/>
      <c r="B197" s="39"/>
      <c r="C197" s="11" t="s">
        <v>225</v>
      </c>
      <c r="D197" s="10">
        <v>45.36</v>
      </c>
      <c r="E197" s="3">
        <v>139.16</v>
      </c>
      <c r="F197">
        <f t="shared" si="311"/>
        <v>4.3938456000000006</v>
      </c>
      <c r="G197">
        <v>1</v>
      </c>
      <c r="H197">
        <f t="shared" si="307"/>
        <v>3.0679012345679011</v>
      </c>
      <c r="I197">
        <f t="shared" si="308"/>
        <v>4.3938456000000006</v>
      </c>
      <c r="J197" s="15">
        <f t="shared" si="309"/>
        <v>0.69822690960462985</v>
      </c>
      <c r="O197" s="17"/>
      <c r="P197" s="3"/>
      <c r="Q197" s="3"/>
      <c r="R197" s="3"/>
      <c r="W197" s="15"/>
    </row>
    <row r="198" spans="1:23">
      <c r="A198" s="41"/>
      <c r="B198" s="39"/>
      <c r="C198" s="11" t="s">
        <v>226</v>
      </c>
      <c r="D198" s="10">
        <v>45.36</v>
      </c>
      <c r="E198" s="3">
        <v>143.65</v>
      </c>
      <c r="F198">
        <f t="shared" si="311"/>
        <v>4.3938456000000006</v>
      </c>
      <c r="G198">
        <v>1</v>
      </c>
      <c r="H198">
        <f t="shared" si="307"/>
        <v>3.1668871252204589</v>
      </c>
      <c r="I198">
        <f t="shared" si="308"/>
        <v>4.3938456000000006</v>
      </c>
      <c r="J198" s="15">
        <f t="shared" si="309"/>
        <v>0.72075521388836661</v>
      </c>
      <c r="O198" s="17"/>
      <c r="P198" s="3"/>
      <c r="Q198" s="3"/>
      <c r="R198" s="3"/>
      <c r="W198" s="15"/>
    </row>
    <row r="199" spans="1:23">
      <c r="A199" s="41"/>
      <c r="B199" s="39"/>
      <c r="C199" s="11" t="s">
        <v>227</v>
      </c>
      <c r="D199" s="10">
        <v>45.36</v>
      </c>
      <c r="E199" s="3">
        <v>141.69</v>
      </c>
      <c r="F199">
        <f t="shared" si="311"/>
        <v>4.3938456000000006</v>
      </c>
      <c r="G199">
        <v>1</v>
      </c>
      <c r="H199">
        <f t="shared" si="307"/>
        <v>3.1236772486772488</v>
      </c>
      <c r="I199">
        <f t="shared" si="308"/>
        <v>4.3938456000000006</v>
      </c>
      <c r="J199" s="15">
        <f t="shared" si="309"/>
        <v>0.71092103206294921</v>
      </c>
      <c r="O199" s="17"/>
      <c r="P199" s="3"/>
      <c r="Q199" s="3"/>
      <c r="R199" s="3"/>
      <c r="W199" s="15"/>
    </row>
    <row r="200" spans="1:23">
      <c r="A200" s="41"/>
      <c r="B200" s="39"/>
      <c r="C200" s="11" t="s">
        <v>228</v>
      </c>
      <c r="D200" s="10">
        <v>45.36</v>
      </c>
      <c r="E200" s="3">
        <v>152.9</v>
      </c>
      <c r="F200">
        <f t="shared" si="311"/>
        <v>4.3938456000000006</v>
      </c>
      <c r="G200">
        <v>1</v>
      </c>
      <c r="H200">
        <f t="shared" si="307"/>
        <v>3.3708112874779541</v>
      </c>
      <c r="I200">
        <f t="shared" si="308"/>
        <v>4.3938456000000006</v>
      </c>
      <c r="J200" s="15">
        <f t="shared" si="309"/>
        <v>0.76716653117668809</v>
      </c>
      <c r="O200" s="17"/>
      <c r="P200" s="3"/>
      <c r="Q200" s="3"/>
      <c r="R200" s="3"/>
      <c r="W200" s="15"/>
    </row>
    <row r="201" spans="1:23">
      <c r="A201" s="41"/>
      <c r="B201" s="39"/>
      <c r="C201" s="11" t="s">
        <v>229</v>
      </c>
      <c r="D201" s="10">
        <v>45.36</v>
      </c>
      <c r="E201" s="3">
        <v>175.78</v>
      </c>
      <c r="F201">
        <f t="shared" si="311"/>
        <v>4.3938456000000006</v>
      </c>
      <c r="G201">
        <v>1</v>
      </c>
      <c r="H201">
        <f t="shared" si="307"/>
        <v>3.8752204585537919</v>
      </c>
      <c r="I201">
        <f t="shared" si="308"/>
        <v>4.3938456000000006</v>
      </c>
      <c r="J201" s="15">
        <f t="shared" si="309"/>
        <v>0.88196555166931478</v>
      </c>
      <c r="O201" s="17"/>
      <c r="P201" s="3"/>
      <c r="Q201" s="3"/>
      <c r="R201" s="3"/>
      <c r="W201" s="15"/>
    </row>
    <row r="202" spans="1:23">
      <c r="A202" s="41"/>
      <c r="B202" s="39"/>
      <c r="C202" s="11" t="s">
        <v>230</v>
      </c>
      <c r="D202" s="10">
        <v>45.36</v>
      </c>
      <c r="E202" s="3">
        <v>128.41999999999999</v>
      </c>
      <c r="F202">
        <f t="shared" si="311"/>
        <v>4.3938456000000006</v>
      </c>
      <c r="G202">
        <v>1</v>
      </c>
      <c r="H202">
        <f t="shared" si="307"/>
        <v>2.8311287477954141</v>
      </c>
      <c r="I202">
        <f t="shared" si="308"/>
        <v>4.3938456000000006</v>
      </c>
      <c r="J202" s="15">
        <f t="shared" si="309"/>
        <v>0.64433960715310834</v>
      </c>
      <c r="O202" s="17"/>
      <c r="P202" s="3"/>
      <c r="Q202" s="3"/>
      <c r="R202" s="3"/>
      <c r="W202" s="15"/>
    </row>
    <row r="203" spans="1:23">
      <c r="A203" s="41"/>
      <c r="B203" s="39"/>
      <c r="C203" s="11" t="s">
        <v>231</v>
      </c>
      <c r="D203" s="10">
        <v>45.36</v>
      </c>
      <c r="E203" s="3">
        <v>128.75</v>
      </c>
      <c r="F203">
        <f t="shared" si="311"/>
        <v>4.3938456000000006</v>
      </c>
      <c r="G203">
        <v>1</v>
      </c>
      <c r="H203">
        <f t="shared" si="307"/>
        <v>2.8384038800705467</v>
      </c>
      <c r="I203">
        <f t="shared" si="308"/>
        <v>4.3938456000000006</v>
      </c>
      <c r="J203" s="15">
        <f t="shared" si="309"/>
        <v>0.64599536225636744</v>
      </c>
      <c r="O203" s="17"/>
      <c r="P203" s="3"/>
      <c r="Q203" s="3"/>
      <c r="R203" s="3"/>
      <c r="W203" s="15"/>
    </row>
    <row r="204" spans="1:23">
      <c r="A204" s="41"/>
      <c r="B204" s="39"/>
      <c r="C204" s="11" t="s">
        <v>232</v>
      </c>
      <c r="D204" s="10">
        <v>45.36</v>
      </c>
      <c r="E204" s="3">
        <v>100.7</v>
      </c>
      <c r="F204">
        <f t="shared" si="311"/>
        <v>4.3938456000000006</v>
      </c>
      <c r="G204">
        <v>1</v>
      </c>
      <c r="H204">
        <f t="shared" si="307"/>
        <v>2.2200176366843034</v>
      </c>
      <c r="I204">
        <f t="shared" si="308"/>
        <v>4.3938456000000006</v>
      </c>
      <c r="J204" s="15">
        <f t="shared" si="309"/>
        <v>0.50525617847934923</v>
      </c>
      <c r="O204" s="17"/>
      <c r="P204" s="3"/>
      <c r="Q204" s="3"/>
      <c r="R204" s="3"/>
      <c r="W204" s="15"/>
    </row>
    <row r="205" spans="1:23">
      <c r="A205" s="41"/>
      <c r="B205" s="39"/>
      <c r="C205" s="11" t="s">
        <v>233</v>
      </c>
      <c r="D205" s="10">
        <v>45.36</v>
      </c>
      <c r="E205" s="3">
        <v>127.16</v>
      </c>
      <c r="F205">
        <f t="shared" si="311"/>
        <v>4.3938456000000006</v>
      </c>
      <c r="G205">
        <v>1</v>
      </c>
      <c r="H205">
        <f t="shared" si="307"/>
        <v>2.8033509700176364</v>
      </c>
      <c r="I205">
        <f t="shared" si="308"/>
        <v>4.3938456000000006</v>
      </c>
      <c r="J205" s="15">
        <f t="shared" si="309"/>
        <v>0.63801763312248294</v>
      </c>
      <c r="O205" s="17"/>
      <c r="P205" s="3"/>
      <c r="Q205" s="3"/>
      <c r="R205" s="3"/>
      <c r="W205" s="15"/>
    </row>
    <row r="206" spans="1:23">
      <c r="A206" s="41"/>
      <c r="B206" s="39"/>
      <c r="C206" s="11" t="s">
        <v>234</v>
      </c>
      <c r="D206" s="10">
        <v>45.36</v>
      </c>
      <c r="E206" s="3">
        <v>195.58</v>
      </c>
      <c r="F206">
        <f t="shared" si="311"/>
        <v>4.3938456000000006</v>
      </c>
      <c r="G206">
        <v>1</v>
      </c>
      <c r="H206">
        <f t="shared" si="307"/>
        <v>4.3117283950617287</v>
      </c>
      <c r="I206">
        <f t="shared" si="308"/>
        <v>4.3938456000000006</v>
      </c>
      <c r="J206" s="15">
        <f t="shared" si="309"/>
        <v>0.98131085786485717</v>
      </c>
      <c r="O206" s="17"/>
      <c r="P206" s="3"/>
      <c r="Q206" s="3"/>
      <c r="R206" s="3"/>
      <c r="W206" s="15"/>
    </row>
    <row r="207" spans="1:23">
      <c r="A207" s="41"/>
      <c r="B207" s="39"/>
      <c r="C207" s="11" t="s">
        <v>235</v>
      </c>
      <c r="D207" s="10">
        <v>45.36</v>
      </c>
      <c r="E207" s="3">
        <v>185.74</v>
      </c>
      <c r="F207">
        <f t="shared" si="311"/>
        <v>4.3938456000000006</v>
      </c>
      <c r="G207">
        <v>1</v>
      </c>
      <c r="H207">
        <f t="shared" si="307"/>
        <v>4.0947971781305119</v>
      </c>
      <c r="I207">
        <f t="shared" si="308"/>
        <v>4.3938456000000006</v>
      </c>
      <c r="J207" s="15">
        <f t="shared" si="309"/>
        <v>0.93193925114949683</v>
      </c>
      <c r="O207" s="17"/>
      <c r="P207" s="3"/>
      <c r="Q207" s="3"/>
      <c r="R207" s="3"/>
      <c r="W207" s="15"/>
    </row>
    <row r="208" spans="1:23">
      <c r="A208" s="41"/>
      <c r="B208" s="39"/>
      <c r="C208" s="11" t="s">
        <v>236</v>
      </c>
      <c r="D208" s="10">
        <v>45.36</v>
      </c>
      <c r="E208" s="3">
        <v>62.97</v>
      </c>
      <c r="F208">
        <f t="shared" si="311"/>
        <v>4.3938456000000006</v>
      </c>
      <c r="G208">
        <v>1</v>
      </c>
      <c r="H208">
        <f t="shared" si="307"/>
        <v>1.3882275132275133</v>
      </c>
      <c r="I208">
        <f t="shared" si="308"/>
        <v>4.3938456000000006</v>
      </c>
      <c r="J208" s="15">
        <f t="shared" si="309"/>
        <v>0.31594817834006572</v>
      </c>
      <c r="O208" s="17"/>
      <c r="P208" s="3"/>
      <c r="Q208" s="3"/>
      <c r="R208" s="3"/>
      <c r="W208" s="15"/>
    </row>
    <row r="209" spans="1:23">
      <c r="A209" s="41"/>
      <c r="B209" s="39"/>
      <c r="C209" s="11" t="s">
        <v>237</v>
      </c>
      <c r="D209" s="10">
        <v>45.36</v>
      </c>
      <c r="E209" s="3">
        <v>89.45</v>
      </c>
      <c r="F209">
        <f t="shared" si="311"/>
        <v>4.3938456000000006</v>
      </c>
      <c r="G209">
        <v>1</v>
      </c>
      <c r="H209">
        <f t="shared" si="307"/>
        <v>1.9720017636684304</v>
      </c>
      <c r="I209">
        <f t="shared" si="308"/>
        <v>4.3938456000000006</v>
      </c>
      <c r="J209" s="15">
        <f t="shared" si="309"/>
        <v>0.4488099817773365</v>
      </c>
      <c r="O209" s="17"/>
      <c r="P209" s="3"/>
      <c r="Q209" s="3"/>
      <c r="R209" s="3"/>
      <c r="W209" s="15"/>
    </row>
    <row r="210" spans="1:23">
      <c r="A210" s="41"/>
      <c r="B210" s="39"/>
      <c r="C210" s="11" t="s">
        <v>238</v>
      </c>
      <c r="D210" s="10">
        <v>45.36</v>
      </c>
      <c r="E210" s="3">
        <v>159.46</v>
      </c>
      <c r="F210">
        <f t="shared" si="311"/>
        <v>4.3938456000000006</v>
      </c>
      <c r="G210">
        <v>1</v>
      </c>
      <c r="H210">
        <f t="shared" si="307"/>
        <v>3.5154320987654324</v>
      </c>
      <c r="I210">
        <f t="shared" si="308"/>
        <v>4.3938456000000006</v>
      </c>
      <c r="J210" s="15">
        <f t="shared" si="309"/>
        <v>0.80008093565359506</v>
      </c>
      <c r="O210" s="17"/>
      <c r="P210" s="3"/>
      <c r="Q210" s="3"/>
      <c r="R210" s="3"/>
      <c r="W210" s="15"/>
    </row>
    <row r="211" spans="1:23">
      <c r="A211" s="41"/>
      <c r="B211" s="39"/>
      <c r="C211" s="11" t="s">
        <v>239</v>
      </c>
      <c r="D211" s="10">
        <v>45.36</v>
      </c>
      <c r="E211" s="3">
        <v>144.49</v>
      </c>
      <c r="F211">
        <f t="shared" si="311"/>
        <v>4.3938456000000006</v>
      </c>
      <c r="G211">
        <v>1</v>
      </c>
      <c r="H211">
        <f t="shared" si="307"/>
        <v>3.1854056437389775</v>
      </c>
      <c r="I211">
        <f t="shared" si="308"/>
        <v>4.3938456000000006</v>
      </c>
      <c r="J211" s="15">
        <f t="shared" si="309"/>
        <v>0.72496986324211687</v>
      </c>
      <c r="O211" s="17"/>
      <c r="P211" s="3"/>
      <c r="Q211" s="3"/>
      <c r="R211" s="3"/>
      <c r="W211" s="15"/>
    </row>
    <row r="212" spans="1:23">
      <c r="A212" s="41"/>
      <c r="B212" s="39"/>
      <c r="C212" s="11" t="s">
        <v>240</v>
      </c>
      <c r="D212" s="10">
        <v>45.36</v>
      </c>
      <c r="E212" s="3">
        <v>110.96</v>
      </c>
      <c r="F212">
        <f t="shared" si="311"/>
        <v>4.3938456000000006</v>
      </c>
      <c r="G212">
        <v>1</v>
      </c>
      <c r="H212">
        <f t="shared" si="307"/>
        <v>2.4462081128747792</v>
      </c>
      <c r="I212">
        <f t="shared" si="308"/>
        <v>4.3938456000000006</v>
      </c>
      <c r="J212" s="15">
        <f t="shared" si="309"/>
        <v>0.5567351098715847</v>
      </c>
      <c r="O212" s="17"/>
      <c r="P212" s="3"/>
      <c r="Q212" s="3"/>
      <c r="R212" s="3"/>
      <c r="W212" s="15"/>
    </row>
    <row r="213" spans="1:23">
      <c r="A213" s="41"/>
      <c r="B213" s="39"/>
      <c r="C213" s="11" t="s">
        <v>241</v>
      </c>
      <c r="D213" s="10">
        <v>45.36</v>
      </c>
      <c r="E213" s="3">
        <v>211.99</v>
      </c>
      <c r="F213">
        <f t="shared" si="311"/>
        <v>4.3938456000000006</v>
      </c>
      <c r="G213">
        <v>1</v>
      </c>
      <c r="H213">
        <f t="shared" si="307"/>
        <v>4.6735008818342152</v>
      </c>
      <c r="I213">
        <f t="shared" si="308"/>
        <v>4.3938456000000006</v>
      </c>
      <c r="J213" s="15">
        <f t="shared" si="309"/>
        <v>1.0636470434541929</v>
      </c>
      <c r="O213" s="17"/>
      <c r="P213" s="3"/>
      <c r="Q213" s="3"/>
      <c r="R213" s="3"/>
      <c r="W213" s="15"/>
    </row>
    <row r="214" spans="1:23">
      <c r="A214" s="41"/>
      <c r="B214" s="39"/>
      <c r="C214" s="11" t="s">
        <v>242</v>
      </c>
      <c r="D214" s="10">
        <v>45.36</v>
      </c>
      <c r="E214" s="3">
        <v>103.93</v>
      </c>
      <c r="F214">
        <f t="shared" si="311"/>
        <v>4.3938456000000006</v>
      </c>
      <c r="G214">
        <v>1</v>
      </c>
      <c r="H214">
        <f t="shared" si="307"/>
        <v>2.2912257495590831</v>
      </c>
      <c r="I214">
        <f t="shared" si="308"/>
        <v>4.3938456000000006</v>
      </c>
      <c r="J214" s="15">
        <f t="shared" si="309"/>
        <v>0.52146250873246047</v>
      </c>
      <c r="O214" s="17"/>
      <c r="P214" s="3"/>
      <c r="Q214" s="3"/>
      <c r="R214" s="3"/>
      <c r="W214" s="15"/>
    </row>
    <row r="215" spans="1:23">
      <c r="A215" s="41"/>
      <c r="B215" s="39"/>
      <c r="C215" s="11" t="s">
        <v>243</v>
      </c>
      <c r="D215" s="10">
        <v>45.36</v>
      </c>
      <c r="E215" s="3">
        <v>42.9</v>
      </c>
      <c r="F215">
        <f t="shared" si="311"/>
        <v>4.3938456000000006</v>
      </c>
      <c r="G215">
        <v>1</v>
      </c>
      <c r="H215">
        <f t="shared" si="307"/>
        <v>0.9457671957671957</v>
      </c>
      <c r="I215">
        <f t="shared" si="308"/>
        <v>4.3938456000000006</v>
      </c>
      <c r="J215" s="15">
        <f t="shared" si="309"/>
        <v>0.21524816342367506</v>
      </c>
      <c r="O215" s="17"/>
      <c r="P215" s="3"/>
      <c r="Q215" s="3"/>
      <c r="R215" s="3"/>
      <c r="W215" s="15"/>
    </row>
    <row r="216" spans="1:23">
      <c r="A216" s="41"/>
      <c r="B216" s="39"/>
      <c r="C216" s="11" t="s">
        <v>244</v>
      </c>
      <c r="D216" s="10">
        <v>45.36</v>
      </c>
      <c r="E216" s="3">
        <v>104.87</v>
      </c>
      <c r="F216">
        <f t="shared" si="311"/>
        <v>4.3938456000000006</v>
      </c>
      <c r="G216">
        <v>1</v>
      </c>
      <c r="H216">
        <f t="shared" si="307"/>
        <v>2.3119488536155206</v>
      </c>
      <c r="I216">
        <f t="shared" si="308"/>
        <v>4.3938456000000006</v>
      </c>
      <c r="J216" s="15">
        <f t="shared" si="309"/>
        <v>0.52617890205689533</v>
      </c>
      <c r="O216" s="17"/>
      <c r="P216" s="3"/>
      <c r="Q216" s="3"/>
      <c r="R216" s="3"/>
      <c r="W216" s="15"/>
    </row>
    <row r="217" spans="1:23">
      <c r="A217" s="41"/>
      <c r="B217" s="39"/>
      <c r="C217" s="11" t="s">
        <v>245</v>
      </c>
      <c r="D217" s="10">
        <v>45.36</v>
      </c>
      <c r="E217" s="3">
        <v>135</v>
      </c>
      <c r="F217">
        <f t="shared" si="311"/>
        <v>4.3938456000000006</v>
      </c>
      <c r="G217">
        <v>1</v>
      </c>
      <c r="H217">
        <f t="shared" si="307"/>
        <v>2.9761904761904763</v>
      </c>
      <c r="I217">
        <f t="shared" si="308"/>
        <v>4.3938456000000006</v>
      </c>
      <c r="J217" s="15">
        <f t="shared" si="309"/>
        <v>0.67735436042415231</v>
      </c>
      <c r="O217" s="17"/>
      <c r="P217" s="3"/>
      <c r="Q217" s="3"/>
      <c r="R217" s="3"/>
      <c r="W217" s="15"/>
    </row>
    <row r="218" spans="1:23">
      <c r="A218" s="41"/>
      <c r="B218" s="39"/>
      <c r="C218" s="11" t="s">
        <v>246</v>
      </c>
      <c r="D218" s="10">
        <v>45.36</v>
      </c>
      <c r="E218" s="3">
        <v>122.56</v>
      </c>
      <c r="F218">
        <f t="shared" si="311"/>
        <v>4.3938456000000006</v>
      </c>
      <c r="G218">
        <v>1</v>
      </c>
      <c r="H218">
        <f t="shared" si="307"/>
        <v>2.7019400352733687</v>
      </c>
      <c r="I218">
        <f t="shared" si="308"/>
        <v>4.3938456000000006</v>
      </c>
      <c r="J218" s="15">
        <f t="shared" si="309"/>
        <v>0.61493741047099337</v>
      </c>
      <c r="O218" s="17"/>
      <c r="P218" s="3"/>
      <c r="Q218" s="3"/>
      <c r="R218" s="3"/>
      <c r="W218" s="15"/>
    </row>
    <row r="219" spans="1:23">
      <c r="A219" s="41"/>
      <c r="B219" s="39"/>
      <c r="C219" s="11" t="s">
        <v>247</v>
      </c>
      <c r="D219" s="10">
        <v>45.36</v>
      </c>
      <c r="E219" s="3">
        <v>71.239999999999995</v>
      </c>
      <c r="F219">
        <f t="shared" si="311"/>
        <v>4.3938456000000006</v>
      </c>
      <c r="G219">
        <v>1</v>
      </c>
      <c r="H219">
        <f t="shared" si="307"/>
        <v>1.5705467372134039</v>
      </c>
      <c r="I219">
        <f t="shared" si="308"/>
        <v>4.3938456000000006</v>
      </c>
      <c r="J219" s="15">
        <f t="shared" si="309"/>
        <v>0.35744240471567862</v>
      </c>
      <c r="O219" s="17"/>
      <c r="P219" s="3"/>
      <c r="Q219" s="3"/>
      <c r="R219" s="3"/>
      <c r="W219" s="15"/>
    </row>
    <row r="220" spans="1:23">
      <c r="A220" s="41"/>
      <c r="B220" s="39"/>
      <c r="C220" s="11" t="s">
        <v>248</v>
      </c>
      <c r="D220" s="10">
        <v>45.36</v>
      </c>
      <c r="E220" s="3">
        <v>82.89</v>
      </c>
      <c r="F220">
        <f t="shared" si="311"/>
        <v>4.3938456000000006</v>
      </c>
      <c r="G220">
        <v>1</v>
      </c>
      <c r="H220">
        <f t="shared" si="307"/>
        <v>1.8273809523809523</v>
      </c>
      <c r="I220">
        <f t="shared" si="308"/>
        <v>4.3938456000000006</v>
      </c>
      <c r="J220" s="15">
        <f t="shared" si="309"/>
        <v>0.41589557730042953</v>
      </c>
      <c r="O220" s="17"/>
      <c r="P220" s="3"/>
      <c r="Q220" s="3"/>
      <c r="R220" s="3"/>
      <c r="W220" s="15"/>
    </row>
    <row r="221" spans="1:23">
      <c r="A221" s="41"/>
      <c r="B221" s="39"/>
      <c r="C221" s="11" t="s">
        <v>249</v>
      </c>
      <c r="D221" s="10">
        <v>45.36</v>
      </c>
      <c r="E221" s="3">
        <v>175.48</v>
      </c>
      <c r="F221">
        <f t="shared" si="311"/>
        <v>4.3938456000000006</v>
      </c>
      <c r="G221">
        <v>1</v>
      </c>
      <c r="H221">
        <f t="shared" si="307"/>
        <v>3.8686067019400352</v>
      </c>
      <c r="I221">
        <f t="shared" si="308"/>
        <v>4.3938456000000006</v>
      </c>
      <c r="J221" s="15">
        <f t="shared" si="309"/>
        <v>0.88046031975726113</v>
      </c>
      <c r="O221" s="17"/>
      <c r="P221" s="3"/>
      <c r="Q221" s="3"/>
      <c r="R221" s="3"/>
      <c r="W221" s="15"/>
    </row>
    <row r="222" spans="1:23">
      <c r="A222" s="41"/>
      <c r="B222" s="39"/>
      <c r="C222" s="11" t="s">
        <v>250</v>
      </c>
      <c r="D222" s="10">
        <v>45.36</v>
      </c>
      <c r="E222" s="3">
        <v>159.41</v>
      </c>
      <c r="F222">
        <f t="shared" si="311"/>
        <v>4.3938456000000006</v>
      </c>
      <c r="G222">
        <v>1</v>
      </c>
      <c r="H222">
        <f t="shared" si="307"/>
        <v>3.5143298059964727</v>
      </c>
      <c r="I222">
        <f t="shared" si="308"/>
        <v>4.3938456000000006</v>
      </c>
      <c r="J222" s="15">
        <f t="shared" si="309"/>
        <v>0.79983006366825271</v>
      </c>
      <c r="O222" s="17"/>
      <c r="P222" s="3"/>
      <c r="Q222" s="3"/>
      <c r="R222" s="3"/>
      <c r="W222" s="15"/>
    </row>
    <row r="223" spans="1:23">
      <c r="A223" s="42"/>
      <c r="B223" s="39"/>
      <c r="C223" s="11" t="s">
        <v>251</v>
      </c>
      <c r="D223" s="10">
        <v>45.36</v>
      </c>
      <c r="E223" s="3">
        <v>176.34</v>
      </c>
      <c r="F223">
        <f t="shared" si="311"/>
        <v>4.3938456000000006</v>
      </c>
      <c r="G223">
        <v>1</v>
      </c>
      <c r="H223">
        <f t="shared" si="307"/>
        <v>3.8875661375661377</v>
      </c>
      <c r="I223">
        <f t="shared" si="308"/>
        <v>4.3938456000000006</v>
      </c>
      <c r="J223" s="15">
        <f t="shared" si="309"/>
        <v>0.8847753179051483</v>
      </c>
    </row>
    <row r="224" spans="1:23">
      <c r="A224" s="40" t="s">
        <v>483</v>
      </c>
      <c r="B224" s="39">
        <f>(4354.29/(D43*F224*31))</f>
        <v>0.72310989513599211</v>
      </c>
      <c r="C224" s="11" t="s">
        <v>36</v>
      </c>
      <c r="D224" s="10">
        <v>45.36</v>
      </c>
      <c r="E224" s="3">
        <v>150.91</v>
      </c>
      <c r="F224">
        <f>15.404*0.278</f>
        <v>4.2823120000000001</v>
      </c>
      <c r="G224">
        <v>1</v>
      </c>
      <c r="H224">
        <f>E224/D224</f>
        <v>3.3269400352733687</v>
      </c>
      <c r="I224">
        <f>F224/G224</f>
        <v>4.2823120000000001</v>
      </c>
      <c r="J224" s="15">
        <f>(H224/I224)</f>
        <v>0.77690276543917602</v>
      </c>
    </row>
    <row r="225" spans="1:10">
      <c r="A225" s="41"/>
      <c r="B225" s="39"/>
      <c r="C225" s="11" t="s">
        <v>37</v>
      </c>
      <c r="D225" s="10">
        <v>45.36</v>
      </c>
      <c r="E225" s="3">
        <v>118.2</v>
      </c>
      <c r="F225">
        <f t="shared" ref="F225:F254" si="312">15.404*0.278</f>
        <v>4.2823120000000001</v>
      </c>
      <c r="G225">
        <v>1</v>
      </c>
      <c r="H225">
        <f t="shared" ref="H225:H284" si="313">E225/D225</f>
        <v>2.605820105820106</v>
      </c>
      <c r="I225">
        <f t="shared" ref="I225:I284" si="314">F225/G225</f>
        <v>4.2823120000000001</v>
      </c>
      <c r="J225" s="15">
        <f t="shared" ref="J225:J284" si="315">(H225/I225)</f>
        <v>0.60850776538937512</v>
      </c>
    </row>
    <row r="226" spans="1:10">
      <c r="A226" s="41"/>
      <c r="B226" s="39"/>
      <c r="C226" s="11" t="s">
        <v>38</v>
      </c>
      <c r="D226" s="10">
        <v>45.36</v>
      </c>
      <c r="E226" s="3">
        <v>124.08</v>
      </c>
      <c r="F226">
        <f t="shared" si="312"/>
        <v>4.2823120000000001</v>
      </c>
      <c r="G226">
        <v>1</v>
      </c>
      <c r="H226">
        <f t="shared" si="313"/>
        <v>2.7354497354497354</v>
      </c>
      <c r="I226">
        <f t="shared" si="314"/>
        <v>4.2823120000000001</v>
      </c>
      <c r="J226" s="15">
        <f t="shared" si="315"/>
        <v>0.63877871006356735</v>
      </c>
    </row>
    <row r="227" spans="1:10">
      <c r="A227" s="41"/>
      <c r="B227" s="39"/>
      <c r="C227" s="11" t="s">
        <v>39</v>
      </c>
      <c r="D227" s="10">
        <v>45.36</v>
      </c>
      <c r="E227" s="3">
        <v>197.06</v>
      </c>
      <c r="F227">
        <f t="shared" si="312"/>
        <v>4.2823120000000001</v>
      </c>
      <c r="G227">
        <v>1</v>
      </c>
      <c r="H227">
        <f t="shared" si="313"/>
        <v>4.344356261022928</v>
      </c>
      <c r="I227">
        <f t="shared" si="314"/>
        <v>4.2823120000000001</v>
      </c>
      <c r="J227" s="15">
        <f t="shared" si="315"/>
        <v>1.0144884961728449</v>
      </c>
    </row>
    <row r="228" spans="1:10">
      <c r="A228" s="41"/>
      <c r="B228" s="39"/>
      <c r="C228" s="11" t="s">
        <v>27</v>
      </c>
      <c r="D228" s="10">
        <v>45.36</v>
      </c>
      <c r="E228" s="3">
        <v>166.75</v>
      </c>
      <c r="F228">
        <f t="shared" si="312"/>
        <v>4.2823120000000001</v>
      </c>
      <c r="G228">
        <v>1</v>
      </c>
      <c r="H228">
        <f t="shared" si="313"/>
        <v>3.676146384479718</v>
      </c>
      <c r="I228">
        <f t="shared" si="314"/>
        <v>4.2823120000000001</v>
      </c>
      <c r="J228" s="15">
        <f t="shared" si="315"/>
        <v>0.85844898374516332</v>
      </c>
    </row>
    <row r="229" spans="1:10">
      <c r="A229" s="41"/>
      <c r="B229" s="39"/>
      <c r="C229" s="11" t="s">
        <v>28</v>
      </c>
      <c r="D229" s="10">
        <v>45.36</v>
      </c>
      <c r="E229" s="3">
        <v>103.1</v>
      </c>
      <c r="F229">
        <f t="shared" si="312"/>
        <v>4.2823120000000001</v>
      </c>
      <c r="G229">
        <v>1</v>
      </c>
      <c r="H229">
        <f t="shared" si="313"/>
        <v>2.272927689594356</v>
      </c>
      <c r="I229">
        <f t="shared" si="314"/>
        <v>4.2823120000000001</v>
      </c>
      <c r="J229" s="15">
        <f t="shared" si="315"/>
        <v>0.5307711557668745</v>
      </c>
    </row>
    <row r="230" spans="1:10">
      <c r="A230" s="41"/>
      <c r="B230" s="39"/>
      <c r="C230" s="11" t="s">
        <v>29</v>
      </c>
      <c r="D230" s="10">
        <v>45.36</v>
      </c>
      <c r="E230" s="3">
        <v>140.81</v>
      </c>
      <c r="F230">
        <f t="shared" si="312"/>
        <v>4.2823120000000001</v>
      </c>
      <c r="G230">
        <v>1</v>
      </c>
      <c r="H230">
        <f t="shared" si="313"/>
        <v>3.1042768959435625</v>
      </c>
      <c r="I230">
        <f t="shared" si="314"/>
        <v>4.2823120000000001</v>
      </c>
      <c r="J230" s="15">
        <f t="shared" si="315"/>
        <v>0.72490675502942392</v>
      </c>
    </row>
    <row r="231" spans="1:10">
      <c r="A231" s="41"/>
      <c r="B231" s="39"/>
      <c r="C231" s="11" t="s">
        <v>30</v>
      </c>
      <c r="D231" s="10">
        <v>45.36</v>
      </c>
      <c r="E231" s="3">
        <v>153.51</v>
      </c>
      <c r="F231">
        <f t="shared" si="312"/>
        <v>4.2823120000000001</v>
      </c>
      <c r="G231">
        <v>1</v>
      </c>
      <c r="H231">
        <f t="shared" si="313"/>
        <v>3.3842592592592591</v>
      </c>
      <c r="I231">
        <f t="shared" si="314"/>
        <v>4.2823120000000001</v>
      </c>
      <c r="J231" s="15">
        <f t="shared" si="315"/>
        <v>0.79028787702980519</v>
      </c>
    </row>
    <row r="232" spans="1:10">
      <c r="A232" s="41"/>
      <c r="B232" s="39"/>
      <c r="C232" s="11" t="s">
        <v>31</v>
      </c>
      <c r="D232" s="10">
        <v>45.36</v>
      </c>
      <c r="E232" s="3">
        <v>141.57</v>
      </c>
      <c r="F232">
        <f t="shared" si="312"/>
        <v>4.2823120000000001</v>
      </c>
      <c r="G232">
        <v>1</v>
      </c>
      <c r="H232">
        <f t="shared" si="313"/>
        <v>3.121031746031746</v>
      </c>
      <c r="I232">
        <f t="shared" si="314"/>
        <v>4.2823120000000001</v>
      </c>
      <c r="J232" s="15">
        <f t="shared" si="315"/>
        <v>0.72881932610976174</v>
      </c>
    </row>
    <row r="233" spans="1:10">
      <c r="A233" s="41"/>
      <c r="B233" s="39"/>
      <c r="C233" s="11" t="s">
        <v>32</v>
      </c>
      <c r="D233" s="10">
        <v>45.36</v>
      </c>
      <c r="E233" s="3">
        <v>122.24</v>
      </c>
      <c r="F233">
        <f t="shared" si="312"/>
        <v>4.2823120000000001</v>
      </c>
      <c r="G233">
        <v>1</v>
      </c>
      <c r="H233">
        <f t="shared" si="313"/>
        <v>2.6948853615520281</v>
      </c>
      <c r="I233">
        <f t="shared" si="314"/>
        <v>4.2823120000000001</v>
      </c>
      <c r="J233" s="15">
        <f t="shared" si="315"/>
        <v>0.6293061695532759</v>
      </c>
    </row>
    <row r="234" spans="1:10">
      <c r="A234" s="41"/>
      <c r="B234" s="39"/>
      <c r="C234" s="11" t="s">
        <v>33</v>
      </c>
      <c r="D234" s="10">
        <v>45.36</v>
      </c>
      <c r="E234" s="3">
        <v>130.19999999999999</v>
      </c>
      <c r="F234">
        <f t="shared" si="312"/>
        <v>4.2823120000000001</v>
      </c>
      <c r="G234">
        <v>1</v>
      </c>
      <c r="H234">
        <f t="shared" si="313"/>
        <v>2.8703703703703702</v>
      </c>
      <c r="I234">
        <f t="shared" si="314"/>
        <v>4.2823120000000001</v>
      </c>
      <c r="J234" s="15">
        <f t="shared" si="315"/>
        <v>0.67028520349997156</v>
      </c>
    </row>
    <row r="235" spans="1:10">
      <c r="A235" s="41"/>
      <c r="B235" s="39"/>
      <c r="C235" s="11" t="s">
        <v>34</v>
      </c>
      <c r="D235" s="10">
        <v>45.36</v>
      </c>
      <c r="E235" s="3">
        <v>151.16</v>
      </c>
      <c r="F235">
        <f t="shared" si="312"/>
        <v>4.2823120000000001</v>
      </c>
      <c r="G235">
        <v>1</v>
      </c>
      <c r="H235">
        <f t="shared" si="313"/>
        <v>3.3324514991181657</v>
      </c>
      <c r="I235">
        <f t="shared" si="314"/>
        <v>4.2823120000000001</v>
      </c>
      <c r="J235" s="15">
        <f t="shared" si="315"/>
        <v>0.77818979539981337</v>
      </c>
    </row>
    <row r="236" spans="1:10">
      <c r="A236" s="41"/>
      <c r="B236" s="39"/>
      <c r="C236" s="11" t="s">
        <v>0</v>
      </c>
      <c r="D236" s="10">
        <v>45.36</v>
      </c>
      <c r="E236" s="3">
        <v>167.7</v>
      </c>
      <c r="F236">
        <f t="shared" si="312"/>
        <v>4.2823120000000001</v>
      </c>
      <c r="G236">
        <v>1</v>
      </c>
      <c r="H236">
        <f t="shared" si="313"/>
        <v>3.697089947089947</v>
      </c>
      <c r="I236">
        <f t="shared" si="314"/>
        <v>4.2823120000000001</v>
      </c>
      <c r="J236" s="15">
        <f t="shared" si="315"/>
        <v>0.86333969759558549</v>
      </c>
    </row>
    <row r="237" spans="1:10">
      <c r="A237" s="41"/>
      <c r="B237" s="39"/>
      <c r="C237" s="11" t="s">
        <v>1</v>
      </c>
      <c r="D237" s="10">
        <v>45.36</v>
      </c>
      <c r="E237" s="3">
        <v>161.16</v>
      </c>
      <c r="F237">
        <f t="shared" si="312"/>
        <v>4.2823120000000001</v>
      </c>
      <c r="G237">
        <v>1</v>
      </c>
      <c r="H237">
        <f t="shared" si="313"/>
        <v>3.552910052910053</v>
      </c>
      <c r="I237">
        <f t="shared" si="314"/>
        <v>4.2823120000000001</v>
      </c>
      <c r="J237" s="15">
        <f t="shared" si="315"/>
        <v>0.82967099382531051</v>
      </c>
    </row>
    <row r="238" spans="1:10">
      <c r="A238" s="41"/>
      <c r="B238" s="39"/>
      <c r="C238" s="11" t="s">
        <v>2</v>
      </c>
      <c r="D238" s="10">
        <v>45.36</v>
      </c>
      <c r="E238" s="3">
        <v>151.63</v>
      </c>
      <c r="F238">
        <f t="shared" si="312"/>
        <v>4.2823120000000001</v>
      </c>
      <c r="G238">
        <v>1</v>
      </c>
      <c r="H238">
        <f t="shared" si="313"/>
        <v>3.3428130511463845</v>
      </c>
      <c r="I238">
        <f t="shared" si="314"/>
        <v>4.2823120000000001</v>
      </c>
      <c r="J238" s="15">
        <f t="shared" si="315"/>
        <v>0.78060941172581177</v>
      </c>
    </row>
    <row r="239" spans="1:10">
      <c r="A239" s="41"/>
      <c r="B239" s="39"/>
      <c r="C239" s="11" t="s">
        <v>3</v>
      </c>
      <c r="D239" s="10">
        <v>45.36</v>
      </c>
      <c r="E239" s="3">
        <v>128.47999999999999</v>
      </c>
      <c r="F239">
        <f t="shared" si="312"/>
        <v>4.2823120000000001</v>
      </c>
      <c r="G239">
        <v>1</v>
      </c>
      <c r="H239">
        <f t="shared" si="313"/>
        <v>2.8324514991181657</v>
      </c>
      <c r="I239">
        <f t="shared" si="314"/>
        <v>4.2823120000000001</v>
      </c>
      <c r="J239" s="15">
        <f t="shared" si="315"/>
        <v>0.66143043737078611</v>
      </c>
    </row>
    <row r="240" spans="1:10">
      <c r="A240" s="41"/>
      <c r="B240" s="39"/>
      <c r="C240" s="11" t="s">
        <v>4</v>
      </c>
      <c r="D240" s="10">
        <v>45.36</v>
      </c>
      <c r="E240" s="3">
        <v>85.32</v>
      </c>
      <c r="F240">
        <f t="shared" si="312"/>
        <v>4.2823120000000001</v>
      </c>
      <c r="G240">
        <v>1</v>
      </c>
      <c r="H240">
        <f t="shared" si="313"/>
        <v>1.8809523809523809</v>
      </c>
      <c r="I240">
        <f t="shared" si="314"/>
        <v>4.2823120000000001</v>
      </c>
      <c r="J240" s="15">
        <f t="shared" si="315"/>
        <v>0.4392375849663408</v>
      </c>
    </row>
    <row r="241" spans="1:10">
      <c r="A241" s="41"/>
      <c r="B241" s="39"/>
      <c r="C241" s="11" t="s">
        <v>5</v>
      </c>
      <c r="D241" s="10">
        <v>45.36</v>
      </c>
      <c r="E241" s="3">
        <v>170.75</v>
      </c>
      <c r="F241">
        <f t="shared" si="312"/>
        <v>4.2823120000000001</v>
      </c>
      <c r="G241">
        <v>1</v>
      </c>
      <c r="H241">
        <f t="shared" si="313"/>
        <v>3.7643298059964727</v>
      </c>
      <c r="I241">
        <f t="shared" si="314"/>
        <v>4.2823120000000001</v>
      </c>
      <c r="J241" s="15">
        <f t="shared" si="315"/>
        <v>0.87904146311536213</v>
      </c>
    </row>
    <row r="242" spans="1:10">
      <c r="A242" s="41"/>
      <c r="B242" s="39"/>
      <c r="C242" s="11" t="s">
        <v>6</v>
      </c>
      <c r="D242" s="10">
        <v>45.36</v>
      </c>
      <c r="E242" s="3">
        <v>220.85</v>
      </c>
      <c r="F242">
        <f t="shared" si="312"/>
        <v>4.2823120000000001</v>
      </c>
      <c r="G242">
        <v>1</v>
      </c>
      <c r="H242">
        <f t="shared" si="313"/>
        <v>4.8688271604938267</v>
      </c>
      <c r="I242">
        <f t="shared" si="314"/>
        <v>4.2823120000000001</v>
      </c>
      <c r="J242" s="15">
        <f t="shared" si="315"/>
        <v>1.1369622672271023</v>
      </c>
    </row>
    <row r="243" spans="1:10">
      <c r="A243" s="41"/>
      <c r="B243" s="39"/>
      <c r="C243" s="11" t="s">
        <v>7</v>
      </c>
      <c r="D243" s="10">
        <v>45.36</v>
      </c>
      <c r="E243" s="3">
        <v>185.77</v>
      </c>
      <c r="F243">
        <f t="shared" si="312"/>
        <v>4.2823120000000001</v>
      </c>
      <c r="G243">
        <v>1</v>
      </c>
      <c r="H243">
        <f t="shared" si="313"/>
        <v>4.0954585537918877</v>
      </c>
      <c r="I243">
        <f t="shared" si="314"/>
        <v>4.2823120000000001</v>
      </c>
      <c r="J243" s="15">
        <f t="shared" si="315"/>
        <v>0.95636622315045883</v>
      </c>
    </row>
    <row r="244" spans="1:10">
      <c r="A244" s="41"/>
      <c r="B244" s="39"/>
      <c r="C244" s="11" t="s">
        <v>8</v>
      </c>
      <c r="D244" s="10">
        <v>45.36</v>
      </c>
      <c r="E244" s="3">
        <v>178.95</v>
      </c>
      <c r="F244">
        <f t="shared" si="312"/>
        <v>4.2823120000000001</v>
      </c>
      <c r="G244">
        <v>1</v>
      </c>
      <c r="H244">
        <f t="shared" si="313"/>
        <v>3.94510582010582</v>
      </c>
      <c r="I244">
        <f t="shared" si="314"/>
        <v>4.2823120000000001</v>
      </c>
      <c r="J244" s="15">
        <f t="shared" si="315"/>
        <v>0.92125604582426968</v>
      </c>
    </row>
    <row r="245" spans="1:10">
      <c r="A245" s="41"/>
      <c r="B245" s="39"/>
      <c r="C245" s="11" t="s">
        <v>9</v>
      </c>
      <c r="D245" s="10">
        <v>45.36</v>
      </c>
      <c r="E245" s="3">
        <v>107.88</v>
      </c>
      <c r="F245">
        <f t="shared" si="312"/>
        <v>4.2823120000000001</v>
      </c>
      <c r="G245">
        <v>1</v>
      </c>
      <c r="H245">
        <f t="shared" si="313"/>
        <v>2.3783068783068781</v>
      </c>
      <c r="I245">
        <f t="shared" si="314"/>
        <v>4.2823120000000001</v>
      </c>
      <c r="J245" s="15">
        <f t="shared" si="315"/>
        <v>0.55537916861426218</v>
      </c>
    </row>
    <row r="246" spans="1:10">
      <c r="A246" s="41"/>
      <c r="B246" s="39"/>
      <c r="C246" s="11" t="s">
        <v>10</v>
      </c>
      <c r="D246" s="10">
        <v>45.36</v>
      </c>
      <c r="E246" s="3">
        <v>121.14</v>
      </c>
      <c r="F246">
        <f t="shared" si="312"/>
        <v>4.2823120000000001</v>
      </c>
      <c r="G246">
        <v>1</v>
      </c>
      <c r="H246">
        <f t="shared" si="313"/>
        <v>2.6706349206349205</v>
      </c>
      <c r="I246">
        <f t="shared" si="314"/>
        <v>4.2823120000000001</v>
      </c>
      <c r="J246" s="15">
        <f t="shared" si="315"/>
        <v>0.62364323772647123</v>
      </c>
    </row>
    <row r="247" spans="1:10">
      <c r="A247" s="41"/>
      <c r="B247" s="39"/>
      <c r="C247" s="11" t="s">
        <v>11</v>
      </c>
      <c r="D247" s="10">
        <v>45.36</v>
      </c>
      <c r="E247" s="3">
        <v>106.23</v>
      </c>
      <c r="F247">
        <f t="shared" si="312"/>
        <v>4.2823120000000001</v>
      </c>
      <c r="G247">
        <v>1</v>
      </c>
      <c r="H247">
        <f t="shared" si="313"/>
        <v>2.3419312169312172</v>
      </c>
      <c r="I247">
        <f t="shared" si="314"/>
        <v>4.2823120000000001</v>
      </c>
      <c r="J247" s="15">
        <f t="shared" si="315"/>
        <v>0.54688477087405518</v>
      </c>
    </row>
    <row r="248" spans="1:10">
      <c r="A248" s="41"/>
      <c r="B248" s="39"/>
      <c r="C248" s="11" t="s">
        <v>12</v>
      </c>
      <c r="D248" s="10">
        <v>45.36</v>
      </c>
      <c r="E248" s="3">
        <v>181.71</v>
      </c>
      <c r="F248">
        <f t="shared" si="312"/>
        <v>4.2823120000000001</v>
      </c>
      <c r="G248">
        <v>1</v>
      </c>
      <c r="H248">
        <f t="shared" si="313"/>
        <v>4.0059523809523814</v>
      </c>
      <c r="I248">
        <f t="shared" si="314"/>
        <v>4.2823120000000001</v>
      </c>
      <c r="J248" s="15">
        <f t="shared" si="315"/>
        <v>0.93546485658970702</v>
      </c>
    </row>
    <row r="249" spans="1:10">
      <c r="A249" s="41"/>
      <c r="B249" s="39"/>
      <c r="C249" s="11" t="s">
        <v>13</v>
      </c>
      <c r="D249" s="10">
        <v>45.36</v>
      </c>
      <c r="E249" s="3">
        <v>70.959999999999994</v>
      </c>
      <c r="F249">
        <f t="shared" si="312"/>
        <v>4.2823120000000001</v>
      </c>
      <c r="G249">
        <v>1</v>
      </c>
      <c r="H249">
        <f t="shared" si="313"/>
        <v>1.564373897707231</v>
      </c>
      <c r="I249">
        <f t="shared" si="314"/>
        <v>4.2823120000000001</v>
      </c>
      <c r="J249" s="15">
        <f t="shared" si="315"/>
        <v>0.36531058402732708</v>
      </c>
    </row>
    <row r="250" spans="1:10">
      <c r="A250" s="41"/>
      <c r="B250" s="39"/>
      <c r="C250" s="11" t="s">
        <v>14</v>
      </c>
      <c r="D250" s="10">
        <v>45.36</v>
      </c>
      <c r="E250" s="3">
        <v>102.34</v>
      </c>
      <c r="F250">
        <f t="shared" si="312"/>
        <v>4.2823120000000001</v>
      </c>
      <c r="G250">
        <v>1</v>
      </c>
      <c r="H250">
        <f t="shared" si="313"/>
        <v>2.2561728395061729</v>
      </c>
      <c r="I250">
        <f t="shared" si="314"/>
        <v>4.2823120000000001</v>
      </c>
      <c r="J250" s="15">
        <f t="shared" si="315"/>
        <v>0.52685858468653679</v>
      </c>
    </row>
    <row r="251" spans="1:10">
      <c r="A251" s="41"/>
      <c r="B251" s="39"/>
      <c r="C251" s="11" t="s">
        <v>15</v>
      </c>
      <c r="D251" s="10">
        <v>45.36</v>
      </c>
      <c r="E251" s="3">
        <v>155.38999999999999</v>
      </c>
      <c r="F251">
        <f t="shared" si="312"/>
        <v>4.2823120000000001</v>
      </c>
      <c r="G251">
        <v>1</v>
      </c>
      <c r="H251">
        <f t="shared" si="313"/>
        <v>3.4257054673721337</v>
      </c>
      <c r="I251">
        <f t="shared" si="314"/>
        <v>4.2823120000000001</v>
      </c>
      <c r="J251" s="15">
        <f t="shared" si="315"/>
        <v>0.7999663423337986</v>
      </c>
    </row>
    <row r="252" spans="1:10">
      <c r="A252" s="41"/>
      <c r="B252" s="39"/>
      <c r="C252" s="11" t="s">
        <v>16</v>
      </c>
      <c r="D252" s="10">
        <v>45.36</v>
      </c>
      <c r="E252" s="3">
        <v>180.32</v>
      </c>
      <c r="F252">
        <f t="shared" si="312"/>
        <v>4.2823120000000001</v>
      </c>
      <c r="G252">
        <v>1</v>
      </c>
      <c r="H252">
        <f t="shared" si="313"/>
        <v>3.9753086419753085</v>
      </c>
      <c r="I252">
        <f t="shared" si="314"/>
        <v>4.2823120000000001</v>
      </c>
      <c r="J252" s="15">
        <f t="shared" si="315"/>
        <v>0.92830897000856272</v>
      </c>
    </row>
    <row r="253" spans="1:10">
      <c r="A253" s="41"/>
      <c r="B253" s="39"/>
      <c r="C253" s="11" t="s">
        <v>17</v>
      </c>
      <c r="D253" s="10">
        <v>45.36</v>
      </c>
      <c r="E253" s="3">
        <v>114.91</v>
      </c>
      <c r="F253">
        <f t="shared" si="312"/>
        <v>4.2823120000000001</v>
      </c>
      <c r="G253">
        <v>1</v>
      </c>
      <c r="H253">
        <f t="shared" si="313"/>
        <v>2.5332892416225747</v>
      </c>
      <c r="I253">
        <f t="shared" si="314"/>
        <v>4.2823120000000001</v>
      </c>
      <c r="J253" s="15">
        <f t="shared" si="315"/>
        <v>0.59157045110738649</v>
      </c>
    </row>
    <row r="254" spans="1:10">
      <c r="A254" s="42"/>
      <c r="B254" s="39"/>
      <c r="C254" s="11" t="s">
        <v>18</v>
      </c>
      <c r="D254" s="10">
        <v>45.36</v>
      </c>
      <c r="E254" s="3">
        <v>63.21</v>
      </c>
      <c r="F254">
        <f t="shared" si="312"/>
        <v>4.2823120000000001</v>
      </c>
      <c r="G254">
        <v>1</v>
      </c>
      <c r="H254">
        <f t="shared" si="313"/>
        <v>1.3935185185185186</v>
      </c>
      <c r="I254">
        <f t="shared" si="314"/>
        <v>4.2823120000000001</v>
      </c>
      <c r="J254" s="15">
        <f t="shared" si="315"/>
        <v>0.32541265524756685</v>
      </c>
    </row>
    <row r="255" spans="1:10">
      <c r="B255" s="39">
        <f>(4549.94/(D74*F255*30))</f>
        <v>0.72124447559484539</v>
      </c>
      <c r="C255" s="63" t="s">
        <v>489</v>
      </c>
      <c r="D255" s="10">
        <v>45.36</v>
      </c>
      <c r="E255" s="63">
        <v>122.58</v>
      </c>
      <c r="F255">
        <f>16.6757*0.278</f>
        <v>4.6358446000000004</v>
      </c>
      <c r="G255">
        <v>1</v>
      </c>
      <c r="H255">
        <f t="shared" si="313"/>
        <v>2.7023809523809526</v>
      </c>
      <c r="I255">
        <f t="shared" si="314"/>
        <v>4.6358446000000004</v>
      </c>
      <c r="J255" s="15">
        <f t="shared" si="315"/>
        <v>0.5829317385619337</v>
      </c>
    </row>
    <row r="256" spans="1:10">
      <c r="B256" s="39"/>
      <c r="C256" s="63" t="s">
        <v>490</v>
      </c>
      <c r="D256" s="10">
        <v>45.36</v>
      </c>
      <c r="E256" s="63">
        <v>163.97</v>
      </c>
      <c r="F256">
        <f t="shared" ref="F256:F284" si="316">16.6757*0.278</f>
        <v>4.6358446000000004</v>
      </c>
      <c r="G256">
        <v>1</v>
      </c>
      <c r="H256">
        <f t="shared" si="313"/>
        <v>3.6148589065255732</v>
      </c>
      <c r="I256">
        <f t="shared" si="314"/>
        <v>4.6358446000000004</v>
      </c>
      <c r="J256" s="15">
        <f t="shared" si="315"/>
        <v>0.77976274410181323</v>
      </c>
    </row>
    <row r="257" spans="2:10">
      <c r="B257" s="39"/>
      <c r="C257" s="63" t="s">
        <v>491</v>
      </c>
      <c r="D257" s="10">
        <v>45.36</v>
      </c>
      <c r="E257" s="63">
        <v>199.64</v>
      </c>
      <c r="F257">
        <f t="shared" si="316"/>
        <v>4.6358446000000004</v>
      </c>
      <c r="G257">
        <v>1</v>
      </c>
      <c r="H257">
        <f t="shared" si="313"/>
        <v>4.4012345679012341</v>
      </c>
      <c r="I257">
        <f t="shared" si="314"/>
        <v>4.6358446000000004</v>
      </c>
      <c r="J257" s="15">
        <f t="shared" si="315"/>
        <v>0.9493921707171189</v>
      </c>
    </row>
    <row r="258" spans="2:10">
      <c r="B258" s="39"/>
      <c r="C258" s="63" t="s">
        <v>492</v>
      </c>
      <c r="D258" s="10">
        <v>45.36</v>
      </c>
      <c r="E258" s="63">
        <v>212.58</v>
      </c>
      <c r="F258">
        <f t="shared" si="316"/>
        <v>4.6358446000000004</v>
      </c>
      <c r="G258">
        <v>1</v>
      </c>
      <c r="H258">
        <f t="shared" si="313"/>
        <v>4.6865079365079367</v>
      </c>
      <c r="I258">
        <f t="shared" si="314"/>
        <v>4.6358446000000004</v>
      </c>
      <c r="J258" s="15">
        <f t="shared" si="315"/>
        <v>1.0109286097527808</v>
      </c>
    </row>
    <row r="259" spans="2:10">
      <c r="B259" s="39"/>
      <c r="C259" s="63" t="s">
        <v>493</v>
      </c>
      <c r="D259" s="10">
        <v>45.36</v>
      </c>
      <c r="E259" s="63">
        <v>216.37</v>
      </c>
      <c r="F259">
        <f t="shared" si="316"/>
        <v>4.6358446000000004</v>
      </c>
      <c r="G259">
        <v>1</v>
      </c>
      <c r="H259">
        <f t="shared" si="313"/>
        <v>4.7700617283950617</v>
      </c>
      <c r="I259">
        <f t="shared" si="314"/>
        <v>4.6358446000000004</v>
      </c>
      <c r="J259" s="15">
        <f t="shared" si="315"/>
        <v>1.0289520335507065</v>
      </c>
    </row>
    <row r="260" spans="2:10">
      <c r="B260" s="39"/>
      <c r="C260" s="63" t="s">
        <v>512</v>
      </c>
      <c r="D260" s="10">
        <v>45.36</v>
      </c>
      <c r="E260" s="63">
        <v>128.56</v>
      </c>
      <c r="F260">
        <f t="shared" si="316"/>
        <v>4.6358446000000004</v>
      </c>
      <c r="G260">
        <v>1</v>
      </c>
      <c r="H260">
        <f t="shared" si="313"/>
        <v>2.8342151675485008</v>
      </c>
      <c r="I260">
        <f t="shared" si="314"/>
        <v>4.6358446000000004</v>
      </c>
      <c r="J260" s="15">
        <f t="shared" si="315"/>
        <v>0.61136975289216999</v>
      </c>
    </row>
    <row r="261" spans="2:10">
      <c r="B261" s="39"/>
      <c r="C261" s="63" t="s">
        <v>513</v>
      </c>
      <c r="D261" s="10">
        <v>45.36</v>
      </c>
      <c r="E261" s="63">
        <v>114.35</v>
      </c>
      <c r="F261">
        <f t="shared" si="316"/>
        <v>4.6358446000000004</v>
      </c>
      <c r="G261">
        <v>1</v>
      </c>
      <c r="H261">
        <f t="shared" si="313"/>
        <v>2.520943562610229</v>
      </c>
      <c r="I261">
        <f t="shared" si="314"/>
        <v>4.6358446000000004</v>
      </c>
      <c r="J261" s="15">
        <f t="shared" si="315"/>
        <v>0.54379380245192621</v>
      </c>
    </row>
    <row r="262" spans="2:10">
      <c r="B262" s="39"/>
      <c r="C262" s="63" t="s">
        <v>514</v>
      </c>
      <c r="D262" s="10">
        <v>45.36</v>
      </c>
      <c r="E262" s="63">
        <v>184.35</v>
      </c>
      <c r="F262">
        <f t="shared" si="316"/>
        <v>4.6358446000000004</v>
      </c>
      <c r="G262">
        <v>1</v>
      </c>
      <c r="H262">
        <f t="shared" si="313"/>
        <v>4.0641534391534391</v>
      </c>
      <c r="I262">
        <f t="shared" si="314"/>
        <v>4.6358446000000004</v>
      </c>
      <c r="J262" s="15">
        <f t="shared" si="315"/>
        <v>0.87668025782258507</v>
      </c>
    </row>
    <row r="263" spans="2:10">
      <c r="B263" s="39"/>
      <c r="C263" s="63" t="s">
        <v>515</v>
      </c>
      <c r="D263" s="10">
        <v>45.36</v>
      </c>
      <c r="E263" s="63">
        <v>170.18</v>
      </c>
      <c r="F263">
        <f t="shared" si="316"/>
        <v>4.6358446000000004</v>
      </c>
      <c r="G263">
        <v>1</v>
      </c>
      <c r="H263">
        <f t="shared" si="313"/>
        <v>3.7517636684303355</v>
      </c>
      <c r="I263">
        <f t="shared" si="314"/>
        <v>4.6358446000000004</v>
      </c>
      <c r="J263" s="15">
        <f t="shared" si="315"/>
        <v>0.80929452821398185</v>
      </c>
    </row>
    <row r="264" spans="2:10">
      <c r="B264" s="39"/>
      <c r="C264" s="63" t="s">
        <v>516</v>
      </c>
      <c r="D264" s="10">
        <v>45.36</v>
      </c>
      <c r="E264" s="63">
        <v>137.02000000000001</v>
      </c>
      <c r="F264">
        <f t="shared" si="316"/>
        <v>4.6358446000000004</v>
      </c>
      <c r="G264">
        <v>1</v>
      </c>
      <c r="H264">
        <f t="shared" si="313"/>
        <v>3.0207231040564375</v>
      </c>
      <c r="I264">
        <f t="shared" si="314"/>
        <v>4.6358446000000004</v>
      </c>
      <c r="J264" s="15">
        <f t="shared" si="315"/>
        <v>0.65160145878410969</v>
      </c>
    </row>
    <row r="265" spans="2:10">
      <c r="B265" s="39"/>
      <c r="C265" s="63" t="s">
        <v>517</v>
      </c>
      <c r="D265" s="10">
        <v>45.36</v>
      </c>
      <c r="E265" s="63">
        <v>180.17</v>
      </c>
      <c r="F265">
        <f t="shared" si="316"/>
        <v>4.6358446000000004</v>
      </c>
      <c r="G265">
        <v>1</v>
      </c>
      <c r="H265">
        <f t="shared" si="313"/>
        <v>3.9720017636684299</v>
      </c>
      <c r="I265">
        <f t="shared" si="314"/>
        <v>4.6358446000000004</v>
      </c>
      <c r="J265" s="15">
        <f t="shared" si="315"/>
        <v>0.85680218091616567</v>
      </c>
    </row>
    <row r="266" spans="2:10">
      <c r="B266" s="39"/>
      <c r="C266" s="63" t="s">
        <v>518</v>
      </c>
      <c r="D266" s="10">
        <v>45.36</v>
      </c>
      <c r="E266" s="63">
        <v>159.19999999999999</v>
      </c>
      <c r="F266">
        <f t="shared" si="316"/>
        <v>4.6358446000000004</v>
      </c>
      <c r="G266">
        <v>1</v>
      </c>
      <c r="H266">
        <f t="shared" si="313"/>
        <v>3.5097001763668429</v>
      </c>
      <c r="I266">
        <f t="shared" si="314"/>
        <v>4.6358446000000004</v>
      </c>
      <c r="J266" s="15">
        <f t="shared" si="315"/>
        <v>0.75707890992869831</v>
      </c>
    </row>
    <row r="267" spans="2:10">
      <c r="B267" s="39"/>
      <c r="C267" s="63" t="s">
        <v>494</v>
      </c>
      <c r="D267" s="10">
        <v>45.36</v>
      </c>
      <c r="E267" s="63">
        <v>114.33</v>
      </c>
      <c r="F267">
        <f t="shared" si="316"/>
        <v>4.6358446000000004</v>
      </c>
      <c r="G267">
        <v>1</v>
      </c>
      <c r="H267">
        <f t="shared" si="313"/>
        <v>2.5205026455026456</v>
      </c>
      <c r="I267">
        <f t="shared" si="314"/>
        <v>4.6358446000000004</v>
      </c>
      <c r="J267" s="15">
        <f t="shared" si="315"/>
        <v>0.5436986920361061</v>
      </c>
    </row>
    <row r="268" spans="2:10">
      <c r="B268" s="39"/>
      <c r="C268" s="63" t="s">
        <v>495</v>
      </c>
      <c r="D268" s="10">
        <v>45.36</v>
      </c>
      <c r="E268" s="63">
        <v>89.12</v>
      </c>
      <c r="F268">
        <f t="shared" si="316"/>
        <v>4.6358446000000004</v>
      </c>
      <c r="G268">
        <v>1</v>
      </c>
      <c r="H268">
        <f t="shared" si="313"/>
        <v>1.9647266313932983</v>
      </c>
      <c r="I268">
        <f t="shared" si="314"/>
        <v>4.6358446000000004</v>
      </c>
      <c r="J268" s="15">
        <f t="shared" si="315"/>
        <v>0.42381201289475884</v>
      </c>
    </row>
    <row r="269" spans="2:10">
      <c r="B269" s="39"/>
      <c r="C269" s="63" t="s">
        <v>496</v>
      </c>
      <c r="D269" s="10">
        <v>45.36</v>
      </c>
      <c r="E269" s="63">
        <v>168.58</v>
      </c>
      <c r="F269">
        <f t="shared" si="316"/>
        <v>4.6358446000000004</v>
      </c>
      <c r="G269">
        <v>1</v>
      </c>
      <c r="H269">
        <f t="shared" si="313"/>
        <v>3.7164902998236333</v>
      </c>
      <c r="I269">
        <f t="shared" si="314"/>
        <v>4.6358446000000004</v>
      </c>
      <c r="J269" s="15">
        <f t="shared" si="315"/>
        <v>0.80168569494836672</v>
      </c>
    </row>
    <row r="270" spans="2:10">
      <c r="B270" s="39"/>
      <c r="C270" s="63" t="s">
        <v>497</v>
      </c>
      <c r="D270" s="10">
        <v>45.36</v>
      </c>
      <c r="E270" s="63">
        <v>161.04</v>
      </c>
      <c r="F270">
        <f t="shared" si="316"/>
        <v>4.6358446000000004</v>
      </c>
      <c r="G270">
        <v>1</v>
      </c>
      <c r="H270">
        <f t="shared" si="313"/>
        <v>3.5502645502645502</v>
      </c>
      <c r="I270">
        <f t="shared" si="314"/>
        <v>4.6358446000000004</v>
      </c>
      <c r="J270" s="15">
        <f t="shared" si="315"/>
        <v>0.76582906818415564</v>
      </c>
    </row>
    <row r="271" spans="2:10">
      <c r="B271" s="39"/>
      <c r="C271" s="63" t="s">
        <v>498</v>
      </c>
      <c r="D271" s="10">
        <v>45.36</v>
      </c>
      <c r="E271" s="63">
        <v>190.26</v>
      </c>
      <c r="F271">
        <f t="shared" si="316"/>
        <v>4.6358446000000004</v>
      </c>
      <c r="G271">
        <v>1</v>
      </c>
      <c r="H271">
        <f t="shared" si="313"/>
        <v>4.1944444444444446</v>
      </c>
      <c r="I271">
        <f t="shared" si="314"/>
        <v>4.6358446000000004</v>
      </c>
      <c r="J271" s="15">
        <f t="shared" si="315"/>
        <v>0.90478538569745071</v>
      </c>
    </row>
    <row r="272" spans="2:10">
      <c r="B272" s="39"/>
      <c r="C272" s="63" t="s">
        <v>499</v>
      </c>
      <c r="D272" s="10">
        <v>45.36</v>
      </c>
      <c r="E272" s="63">
        <v>193.26</v>
      </c>
      <c r="F272">
        <f t="shared" si="316"/>
        <v>4.6358446000000004</v>
      </c>
      <c r="G272">
        <v>1</v>
      </c>
      <c r="H272">
        <f t="shared" si="313"/>
        <v>4.2605820105820102</v>
      </c>
      <c r="I272">
        <f t="shared" si="314"/>
        <v>4.6358446000000004</v>
      </c>
      <c r="J272" s="15">
        <f t="shared" si="315"/>
        <v>0.91905194807047885</v>
      </c>
    </row>
    <row r="273" spans="2:10">
      <c r="B273" s="39"/>
      <c r="C273" s="63" t="s">
        <v>500</v>
      </c>
      <c r="D273" s="10">
        <v>45.36</v>
      </c>
      <c r="E273" s="63">
        <v>151.66999999999999</v>
      </c>
      <c r="F273">
        <f t="shared" si="316"/>
        <v>4.6358446000000004</v>
      </c>
      <c r="G273">
        <v>1</v>
      </c>
      <c r="H273">
        <f t="shared" si="313"/>
        <v>3.3436948853615518</v>
      </c>
      <c r="I273">
        <f t="shared" si="314"/>
        <v>4.6358446000000004</v>
      </c>
      <c r="J273" s="15">
        <f t="shared" si="315"/>
        <v>0.72126983837239744</v>
      </c>
    </row>
    <row r="274" spans="2:10">
      <c r="B274" s="39"/>
      <c r="C274" s="63" t="s">
        <v>501</v>
      </c>
      <c r="D274" s="10">
        <v>45.36</v>
      </c>
      <c r="E274" s="63">
        <v>117.63</v>
      </c>
      <c r="F274">
        <f t="shared" si="316"/>
        <v>4.6358446000000004</v>
      </c>
      <c r="G274">
        <v>1</v>
      </c>
      <c r="H274">
        <f t="shared" si="313"/>
        <v>2.5932539682539684</v>
      </c>
      <c r="I274">
        <f t="shared" si="314"/>
        <v>4.6358446000000004</v>
      </c>
      <c r="J274" s="15">
        <f t="shared" si="315"/>
        <v>0.55939191064643712</v>
      </c>
    </row>
    <row r="275" spans="2:10">
      <c r="B275" s="39"/>
      <c r="C275" s="63" t="s">
        <v>502</v>
      </c>
      <c r="D275" s="10">
        <v>45.36</v>
      </c>
      <c r="E275" s="63">
        <v>87.1</v>
      </c>
      <c r="F275">
        <f t="shared" si="316"/>
        <v>4.6358446000000004</v>
      </c>
      <c r="G275">
        <v>1</v>
      </c>
      <c r="H275">
        <f t="shared" si="313"/>
        <v>1.9201940035273368</v>
      </c>
      <c r="I275">
        <f t="shared" si="314"/>
        <v>4.6358446000000004</v>
      </c>
      <c r="J275" s="15">
        <f t="shared" si="315"/>
        <v>0.41420586089691974</v>
      </c>
    </row>
    <row r="276" spans="2:10">
      <c r="B276" s="39"/>
      <c r="C276" s="63" t="s">
        <v>503</v>
      </c>
      <c r="D276" s="10">
        <v>45.36</v>
      </c>
      <c r="E276" s="63">
        <v>119.15</v>
      </c>
      <c r="F276">
        <f t="shared" si="316"/>
        <v>4.6358446000000004</v>
      </c>
      <c r="G276">
        <v>1</v>
      </c>
      <c r="H276">
        <f t="shared" si="313"/>
        <v>2.626763668430335</v>
      </c>
      <c r="I276">
        <f t="shared" si="314"/>
        <v>4.6358446000000004</v>
      </c>
      <c r="J276" s="15">
        <f t="shared" si="315"/>
        <v>0.56662030224877136</v>
      </c>
    </row>
    <row r="277" spans="2:10">
      <c r="B277" s="39"/>
      <c r="C277" s="63" t="s">
        <v>504</v>
      </c>
      <c r="D277" s="10">
        <v>45.36</v>
      </c>
      <c r="E277" s="63">
        <v>191.64</v>
      </c>
      <c r="F277">
        <f t="shared" si="316"/>
        <v>4.6358446000000004</v>
      </c>
      <c r="G277">
        <v>1</v>
      </c>
      <c r="H277">
        <f t="shared" si="313"/>
        <v>4.2248677248677247</v>
      </c>
      <c r="I277">
        <f t="shared" si="314"/>
        <v>4.6358446000000004</v>
      </c>
      <c r="J277" s="15">
        <f t="shared" si="315"/>
        <v>0.91134800438904362</v>
      </c>
    </row>
    <row r="278" spans="2:10">
      <c r="B278" s="39"/>
      <c r="C278" s="63" t="s">
        <v>505</v>
      </c>
      <c r="D278" s="10">
        <v>45.36</v>
      </c>
      <c r="E278" s="63">
        <v>160.97999999999999</v>
      </c>
      <c r="F278">
        <f t="shared" si="316"/>
        <v>4.6358446000000004</v>
      </c>
      <c r="G278">
        <v>1</v>
      </c>
      <c r="H278">
        <f t="shared" si="313"/>
        <v>3.5489417989417986</v>
      </c>
      <c r="I278">
        <f t="shared" si="314"/>
        <v>4.6358446000000004</v>
      </c>
      <c r="J278" s="15">
        <f t="shared" si="315"/>
        <v>0.76554373693669509</v>
      </c>
    </row>
    <row r="279" spans="2:10">
      <c r="B279" s="39"/>
      <c r="C279" s="63" t="s">
        <v>506</v>
      </c>
      <c r="D279" s="10">
        <v>45.36</v>
      </c>
      <c r="E279" s="63">
        <v>129.44</v>
      </c>
      <c r="F279">
        <f t="shared" si="316"/>
        <v>4.6358446000000004</v>
      </c>
      <c r="G279">
        <v>1</v>
      </c>
      <c r="H279">
        <f t="shared" si="313"/>
        <v>2.8536155202821871</v>
      </c>
      <c r="I279">
        <f t="shared" si="314"/>
        <v>4.6358446000000004</v>
      </c>
      <c r="J279" s="15">
        <f t="shared" si="315"/>
        <v>0.61555461118825827</v>
      </c>
    </row>
    <row r="280" spans="2:10">
      <c r="B280" s="39"/>
      <c r="C280" s="63" t="s">
        <v>507</v>
      </c>
      <c r="D280" s="10">
        <v>45.36</v>
      </c>
      <c r="E280" s="63">
        <v>134.78</v>
      </c>
      <c r="F280">
        <f t="shared" si="316"/>
        <v>4.6358446000000004</v>
      </c>
      <c r="G280">
        <v>1</v>
      </c>
      <c r="H280">
        <f t="shared" si="313"/>
        <v>2.9713403880070546</v>
      </c>
      <c r="I280">
        <f t="shared" si="314"/>
        <v>4.6358446000000004</v>
      </c>
      <c r="J280" s="15">
        <f t="shared" si="315"/>
        <v>0.64094909221224849</v>
      </c>
    </row>
    <row r="281" spans="2:10">
      <c r="B281" s="39"/>
      <c r="C281" s="63" t="s">
        <v>508</v>
      </c>
      <c r="D281" s="10">
        <v>45.36</v>
      </c>
      <c r="E281" s="63">
        <v>122.21</v>
      </c>
      <c r="F281">
        <f t="shared" si="316"/>
        <v>4.6358446000000004</v>
      </c>
      <c r="G281">
        <v>1</v>
      </c>
      <c r="H281">
        <f t="shared" si="313"/>
        <v>2.6942239858906523</v>
      </c>
      <c r="I281">
        <f t="shared" si="314"/>
        <v>4.6358446000000004</v>
      </c>
      <c r="J281" s="15">
        <f t="shared" si="315"/>
        <v>0.58117219586926017</v>
      </c>
    </row>
    <row r="282" spans="2:10">
      <c r="B282" s="39"/>
      <c r="C282" s="63" t="s">
        <v>509</v>
      </c>
      <c r="D282" s="10">
        <v>45.36</v>
      </c>
      <c r="E282" s="63">
        <v>121.13</v>
      </c>
      <c r="F282">
        <f t="shared" si="316"/>
        <v>4.6358446000000004</v>
      </c>
      <c r="G282">
        <v>1</v>
      </c>
      <c r="H282">
        <f t="shared" si="313"/>
        <v>2.6704144620811285</v>
      </c>
      <c r="I282">
        <f t="shared" si="314"/>
        <v>4.6358446000000004</v>
      </c>
      <c r="J282" s="15">
        <f t="shared" si="315"/>
        <v>0.57603623341497001</v>
      </c>
    </row>
    <row r="283" spans="2:10">
      <c r="B283" s="39"/>
      <c r="C283" s="63" t="s">
        <v>510</v>
      </c>
      <c r="D283" s="10">
        <v>45.36</v>
      </c>
      <c r="E283" s="63">
        <v>200.55</v>
      </c>
      <c r="F283">
        <f t="shared" si="316"/>
        <v>4.6358446000000004</v>
      </c>
      <c r="G283">
        <v>1</v>
      </c>
      <c r="H283">
        <f t="shared" si="313"/>
        <v>4.4212962962962967</v>
      </c>
      <c r="I283">
        <f t="shared" si="314"/>
        <v>4.6358446000000004</v>
      </c>
      <c r="J283" s="15">
        <f t="shared" si="315"/>
        <v>0.95371969463693762</v>
      </c>
    </row>
    <row r="284" spans="2:10">
      <c r="B284" s="39"/>
      <c r="C284" s="63" t="s">
        <v>511</v>
      </c>
      <c r="D284" s="10">
        <v>45.36</v>
      </c>
      <c r="E284" s="63">
        <v>108.1</v>
      </c>
      <c r="F284">
        <f t="shared" si="316"/>
        <v>4.6358446000000004</v>
      </c>
      <c r="G284">
        <v>1</v>
      </c>
      <c r="H284">
        <f t="shared" si="313"/>
        <v>2.3831569664902998</v>
      </c>
      <c r="I284">
        <f t="shared" si="314"/>
        <v>4.6358446000000004</v>
      </c>
      <c r="J284" s="15">
        <f t="shared" si="315"/>
        <v>0.51407179750811738</v>
      </c>
    </row>
    <row r="285" spans="2:10">
      <c r="B285" s="16"/>
      <c r="J285" s="67">
        <f>AVERAGE(J43:J284)</f>
        <v>0.6511530414111002</v>
      </c>
    </row>
    <row r="360" spans="10:10">
      <c r="J360" s="67">
        <f>AVERAGE(J43:J254)</f>
        <v>0.64123444223415516</v>
      </c>
    </row>
  </sheetData>
  <mergeCells count="18">
    <mergeCell ref="B255:B284"/>
    <mergeCell ref="A193:A223"/>
    <mergeCell ref="A224:A254"/>
    <mergeCell ref="A12:A42"/>
    <mergeCell ref="A43:A70"/>
    <mergeCell ref="A71:A101"/>
    <mergeCell ref="A102:A131"/>
    <mergeCell ref="A132:A162"/>
    <mergeCell ref="A163:A192"/>
    <mergeCell ref="B163:B192"/>
    <mergeCell ref="B193:B223"/>
    <mergeCell ref="B224:B254"/>
    <mergeCell ref="B4:B11"/>
    <mergeCell ref="B12:B42"/>
    <mergeCell ref="B43:B70"/>
    <mergeCell ref="B71:B101"/>
    <mergeCell ref="B102:B131"/>
    <mergeCell ref="B132:B1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C690-6D8F-4DE2-A1CE-6EE7D6D8EEDC}">
  <dimension ref="A4:AC181"/>
  <sheetViews>
    <sheetView topLeftCell="A174" zoomScale="75" zoomScaleNormal="99" workbookViewId="0">
      <selection activeCell="F151" sqref="F151"/>
    </sheetView>
  </sheetViews>
  <sheetFormatPr defaultRowHeight="14.4"/>
  <cols>
    <col min="3" max="3" width="10.77734375" customWidth="1"/>
  </cols>
  <sheetData>
    <row r="4" spans="2:10">
      <c r="B4" s="7" t="s">
        <v>35</v>
      </c>
      <c r="C4" s="7" t="s">
        <v>19</v>
      </c>
      <c r="D4" s="6" t="s">
        <v>24</v>
      </c>
      <c r="E4" s="7" t="s">
        <v>25</v>
      </c>
      <c r="F4" s="7" t="s">
        <v>23</v>
      </c>
      <c r="G4" s="7" t="s">
        <v>26</v>
      </c>
      <c r="H4" s="7" t="s">
        <v>20</v>
      </c>
      <c r="I4" s="7" t="s">
        <v>21</v>
      </c>
      <c r="J4" s="7" t="s">
        <v>22</v>
      </c>
    </row>
    <row r="5" spans="2:10">
      <c r="B5" s="39">
        <f>(13013.98/(D31*F29*23))</f>
        <v>0.52439647047766424</v>
      </c>
      <c r="C5" s="11" t="s">
        <v>47</v>
      </c>
      <c r="D5" s="3">
        <v>200.22</v>
      </c>
      <c r="E5" s="3">
        <v>50.27</v>
      </c>
      <c r="F5">
        <f t="shared" ref="F5:F27" si="0">20.5855*0.278</f>
        <v>5.7227690000000004</v>
      </c>
      <c r="G5">
        <v>1</v>
      </c>
      <c r="H5">
        <f t="shared" ref="H5:H61" si="1">E5/D5</f>
        <v>0.25107381879932078</v>
      </c>
      <c r="I5">
        <f t="shared" ref="I5:I61" si="2">F5/G5</f>
        <v>5.7227690000000004</v>
      </c>
      <c r="J5" s="15">
        <f t="shared" ref="J5:J61" si="3">(H5/I5)</f>
        <v>4.3872785848829608E-2</v>
      </c>
    </row>
    <row r="6" spans="2:10">
      <c r="B6" s="39"/>
      <c r="C6" s="11" t="s">
        <v>48</v>
      </c>
      <c r="D6" s="3">
        <v>200.22</v>
      </c>
      <c r="E6" s="3">
        <v>113.48</v>
      </c>
      <c r="F6">
        <f t="shared" si="0"/>
        <v>5.7227690000000004</v>
      </c>
      <c r="G6">
        <v>1</v>
      </c>
      <c r="H6">
        <f t="shared" si="1"/>
        <v>0.56677654579962045</v>
      </c>
      <c r="I6">
        <f t="shared" si="2"/>
        <v>5.7227690000000004</v>
      </c>
      <c r="J6" s="15">
        <f t="shared" si="3"/>
        <v>9.9038864892086395E-2</v>
      </c>
    </row>
    <row r="7" spans="2:10">
      <c r="B7" s="39"/>
      <c r="C7" s="11" t="s">
        <v>49</v>
      </c>
      <c r="D7" s="3">
        <v>200.22</v>
      </c>
      <c r="E7" s="3">
        <v>446.13</v>
      </c>
      <c r="F7">
        <f t="shared" si="0"/>
        <v>5.7227690000000004</v>
      </c>
      <c r="G7">
        <v>1</v>
      </c>
      <c r="H7">
        <f t="shared" si="1"/>
        <v>2.2281989811207672</v>
      </c>
      <c r="I7">
        <f t="shared" si="2"/>
        <v>5.7227690000000004</v>
      </c>
      <c r="J7" s="15">
        <f t="shared" si="3"/>
        <v>0.38935679233615178</v>
      </c>
    </row>
    <row r="8" spans="2:10">
      <c r="B8" s="39"/>
      <c r="C8" s="11" t="s">
        <v>50</v>
      </c>
      <c r="D8" s="3">
        <v>200.22</v>
      </c>
      <c r="E8" s="3">
        <v>228.31</v>
      </c>
      <c r="F8">
        <f t="shared" si="0"/>
        <v>5.7227690000000004</v>
      </c>
      <c r="G8">
        <v>1</v>
      </c>
      <c r="H8">
        <f t="shared" si="1"/>
        <v>1.1402956747577664</v>
      </c>
      <c r="I8">
        <f t="shared" si="2"/>
        <v>5.7227690000000004</v>
      </c>
      <c r="J8" s="15">
        <f t="shared" si="3"/>
        <v>0.19925593270631162</v>
      </c>
    </row>
    <row r="9" spans="2:10">
      <c r="B9" s="39"/>
      <c r="C9" s="11" t="s">
        <v>51</v>
      </c>
      <c r="D9" s="3">
        <v>200.22</v>
      </c>
      <c r="E9" s="3">
        <v>0</v>
      </c>
      <c r="F9">
        <f t="shared" si="0"/>
        <v>5.7227690000000004</v>
      </c>
      <c r="G9">
        <v>1</v>
      </c>
      <c r="H9">
        <f t="shared" si="1"/>
        <v>0</v>
      </c>
      <c r="I9">
        <f t="shared" si="2"/>
        <v>5.7227690000000004</v>
      </c>
      <c r="J9" s="15">
        <f t="shared" si="3"/>
        <v>0</v>
      </c>
    </row>
    <row r="10" spans="2:10">
      <c r="B10" s="39"/>
      <c r="C10" s="11" t="s">
        <v>52</v>
      </c>
      <c r="D10" s="3">
        <v>200.22</v>
      </c>
      <c r="E10" s="3">
        <v>0</v>
      </c>
      <c r="F10">
        <f t="shared" si="0"/>
        <v>5.7227690000000004</v>
      </c>
      <c r="G10">
        <v>1</v>
      </c>
      <c r="H10">
        <f t="shared" si="1"/>
        <v>0</v>
      </c>
      <c r="I10">
        <f t="shared" si="2"/>
        <v>5.7227690000000004</v>
      </c>
      <c r="J10" s="15">
        <f t="shared" si="3"/>
        <v>0</v>
      </c>
    </row>
    <row r="11" spans="2:10">
      <c r="B11" s="39"/>
      <c r="C11" s="11" t="s">
        <v>53</v>
      </c>
      <c r="D11" s="3">
        <v>200.22</v>
      </c>
      <c r="E11" s="3">
        <v>237.38</v>
      </c>
      <c r="F11">
        <f t="shared" si="0"/>
        <v>5.7227690000000004</v>
      </c>
      <c r="G11">
        <v>1</v>
      </c>
      <c r="H11">
        <f t="shared" si="1"/>
        <v>1.185595844570972</v>
      </c>
      <c r="I11">
        <f t="shared" si="2"/>
        <v>5.7227690000000004</v>
      </c>
      <c r="J11" s="15">
        <f t="shared" si="3"/>
        <v>0.20717171085727415</v>
      </c>
    </row>
    <row r="12" spans="2:10">
      <c r="B12" s="39"/>
      <c r="C12" s="11" t="s">
        <v>54</v>
      </c>
      <c r="D12" s="3">
        <v>200.22</v>
      </c>
      <c r="E12" s="3">
        <v>0</v>
      </c>
      <c r="F12">
        <f t="shared" si="0"/>
        <v>5.7227690000000004</v>
      </c>
      <c r="G12">
        <v>1</v>
      </c>
      <c r="H12">
        <f t="shared" si="1"/>
        <v>0</v>
      </c>
      <c r="I12">
        <f t="shared" si="2"/>
        <v>5.7227690000000004</v>
      </c>
      <c r="J12" s="15">
        <f t="shared" si="3"/>
        <v>0</v>
      </c>
    </row>
    <row r="13" spans="2:10">
      <c r="B13" s="39"/>
      <c r="C13" s="11" t="s">
        <v>55</v>
      </c>
      <c r="D13" s="3">
        <v>200.22</v>
      </c>
      <c r="E13" s="3">
        <v>0</v>
      </c>
      <c r="F13">
        <f t="shared" si="0"/>
        <v>5.7227690000000004</v>
      </c>
      <c r="G13">
        <v>1</v>
      </c>
      <c r="H13">
        <f t="shared" si="1"/>
        <v>0</v>
      </c>
      <c r="I13">
        <f t="shared" si="2"/>
        <v>5.7227690000000004</v>
      </c>
      <c r="J13" s="15">
        <f t="shared" si="3"/>
        <v>0</v>
      </c>
    </row>
    <row r="14" spans="2:10">
      <c r="B14" s="39"/>
      <c r="C14" s="11" t="s">
        <v>56</v>
      </c>
      <c r="D14" s="3">
        <v>200.22</v>
      </c>
      <c r="E14" s="3">
        <v>228.64</v>
      </c>
      <c r="F14">
        <f t="shared" si="0"/>
        <v>5.7227690000000004</v>
      </c>
      <c r="G14">
        <v>1</v>
      </c>
      <c r="H14">
        <f t="shared" si="1"/>
        <v>1.1419438617520727</v>
      </c>
      <c r="I14">
        <f t="shared" si="2"/>
        <v>5.7227690000000004</v>
      </c>
      <c r="J14" s="15">
        <f t="shared" si="3"/>
        <v>0.1995439378650567</v>
      </c>
    </row>
    <row r="15" spans="2:10">
      <c r="B15" s="39"/>
      <c r="C15" s="11" t="s">
        <v>57</v>
      </c>
      <c r="D15" s="3">
        <v>200.22</v>
      </c>
      <c r="E15" s="3">
        <v>856.13</v>
      </c>
      <c r="F15">
        <f t="shared" si="0"/>
        <v>5.7227690000000004</v>
      </c>
      <c r="G15">
        <v>1</v>
      </c>
      <c r="H15">
        <f t="shared" si="1"/>
        <v>4.2759464588952154</v>
      </c>
      <c r="I15">
        <f t="shared" si="2"/>
        <v>5.7227690000000004</v>
      </c>
      <c r="J15" s="15">
        <f t="shared" si="3"/>
        <v>0.74718138350424679</v>
      </c>
    </row>
    <row r="16" spans="2:10">
      <c r="B16" s="39"/>
      <c r="C16" s="11" t="s">
        <v>58</v>
      </c>
      <c r="D16" s="3">
        <v>200.22</v>
      </c>
      <c r="E16" s="3">
        <v>734.74</v>
      </c>
      <c r="F16">
        <f t="shared" si="0"/>
        <v>5.7227690000000004</v>
      </c>
      <c r="G16">
        <v>1</v>
      </c>
      <c r="H16">
        <f t="shared" si="1"/>
        <v>3.6696633702926782</v>
      </c>
      <c r="I16">
        <f t="shared" si="2"/>
        <v>5.7227690000000004</v>
      </c>
      <c r="J16" s="15">
        <f t="shared" si="3"/>
        <v>0.64123912223133206</v>
      </c>
    </row>
    <row r="17" spans="1:10">
      <c r="B17" s="39"/>
      <c r="C17" s="11" t="s">
        <v>59</v>
      </c>
      <c r="D17" s="3">
        <v>200.22</v>
      </c>
      <c r="E17" s="3">
        <v>954.15</v>
      </c>
      <c r="F17">
        <f t="shared" si="0"/>
        <v>5.7227690000000004</v>
      </c>
      <c r="G17">
        <v>1</v>
      </c>
      <c r="H17">
        <f t="shared" si="1"/>
        <v>4.7655079412646089</v>
      </c>
      <c r="I17">
        <f t="shared" si="2"/>
        <v>5.7227690000000004</v>
      </c>
      <c r="J17" s="15">
        <f t="shared" si="3"/>
        <v>0.83272764308058012</v>
      </c>
    </row>
    <row r="18" spans="1:10">
      <c r="B18" s="39"/>
      <c r="C18" s="11" t="s">
        <v>60</v>
      </c>
      <c r="D18" s="3">
        <v>200.22</v>
      </c>
      <c r="E18" s="3">
        <v>898.88</v>
      </c>
      <c r="F18">
        <f t="shared" si="0"/>
        <v>5.7227690000000004</v>
      </c>
      <c r="G18">
        <v>1</v>
      </c>
      <c r="H18">
        <f t="shared" si="1"/>
        <v>4.489461592248527</v>
      </c>
      <c r="I18">
        <f t="shared" si="2"/>
        <v>5.7227690000000004</v>
      </c>
      <c r="J18" s="15">
        <f t="shared" si="3"/>
        <v>0.7844911427053104</v>
      </c>
    </row>
    <row r="19" spans="1:10">
      <c r="B19" s="39"/>
      <c r="C19" s="11" t="s">
        <v>61</v>
      </c>
      <c r="D19" s="3">
        <v>200.22</v>
      </c>
      <c r="E19" s="3">
        <v>1037.28</v>
      </c>
      <c r="F19">
        <f t="shared" si="0"/>
        <v>5.7227690000000004</v>
      </c>
      <c r="G19">
        <v>1</v>
      </c>
      <c r="H19">
        <f t="shared" si="1"/>
        <v>5.1807012286484868</v>
      </c>
      <c r="I19">
        <f t="shared" si="2"/>
        <v>5.7227690000000004</v>
      </c>
      <c r="J19" s="15">
        <f t="shared" si="3"/>
        <v>0.90527876079717462</v>
      </c>
    </row>
    <row r="20" spans="1:10">
      <c r="B20" s="39"/>
      <c r="C20" s="11" t="s">
        <v>62</v>
      </c>
      <c r="D20" s="3">
        <v>200.22</v>
      </c>
      <c r="E20" s="3">
        <v>1052.1600000000001</v>
      </c>
      <c r="F20">
        <f t="shared" si="0"/>
        <v>5.7227690000000004</v>
      </c>
      <c r="G20">
        <v>1</v>
      </c>
      <c r="H20">
        <f t="shared" si="1"/>
        <v>5.2550194785735691</v>
      </c>
      <c r="I20">
        <f t="shared" si="2"/>
        <v>5.7227690000000004</v>
      </c>
      <c r="J20" s="15">
        <f t="shared" si="3"/>
        <v>0.91826517522786066</v>
      </c>
    </row>
    <row r="21" spans="1:10">
      <c r="B21" s="39"/>
      <c r="C21" s="11" t="s">
        <v>63</v>
      </c>
      <c r="D21" s="3">
        <v>200.22</v>
      </c>
      <c r="E21" s="3">
        <v>1031.82</v>
      </c>
      <c r="F21">
        <f t="shared" si="0"/>
        <v>5.7227690000000004</v>
      </c>
      <c r="G21">
        <v>1</v>
      </c>
      <c r="H21">
        <f t="shared" si="1"/>
        <v>5.1534312256517829</v>
      </c>
      <c r="I21">
        <f t="shared" si="2"/>
        <v>5.7227690000000004</v>
      </c>
      <c r="J21" s="15">
        <f t="shared" si="3"/>
        <v>0.90051358453430197</v>
      </c>
    </row>
    <row r="22" spans="1:10">
      <c r="B22" s="39"/>
      <c r="C22" s="11" t="s">
        <v>64</v>
      </c>
      <c r="D22" s="3">
        <v>200.22</v>
      </c>
      <c r="E22" s="3">
        <v>916.75</v>
      </c>
      <c r="F22">
        <f t="shared" si="0"/>
        <v>5.7227690000000004</v>
      </c>
      <c r="G22">
        <v>1</v>
      </c>
      <c r="H22">
        <f t="shared" si="1"/>
        <v>4.5787134152432323</v>
      </c>
      <c r="I22">
        <f t="shared" si="2"/>
        <v>5.7227690000000004</v>
      </c>
      <c r="J22" s="15">
        <f t="shared" si="3"/>
        <v>0.80008705842280758</v>
      </c>
    </row>
    <row r="23" spans="1:10">
      <c r="B23" s="39"/>
      <c r="C23" s="11" t="s">
        <v>65</v>
      </c>
      <c r="D23" s="3">
        <v>200.22</v>
      </c>
      <c r="E23" s="3">
        <v>1006.22</v>
      </c>
      <c r="F23">
        <f t="shared" si="0"/>
        <v>5.7227690000000004</v>
      </c>
      <c r="G23">
        <v>1</v>
      </c>
      <c r="H23">
        <f t="shared" si="1"/>
        <v>5.0255718709419641</v>
      </c>
      <c r="I23">
        <f t="shared" si="2"/>
        <v>5.7227690000000004</v>
      </c>
      <c r="J23" s="15">
        <f t="shared" si="3"/>
        <v>0.87817136615892821</v>
      </c>
    </row>
    <row r="24" spans="1:10">
      <c r="B24" s="39"/>
      <c r="C24" s="11" t="s">
        <v>66</v>
      </c>
      <c r="D24" s="3">
        <v>200.22</v>
      </c>
      <c r="E24" s="3">
        <v>879.45</v>
      </c>
      <c r="F24">
        <f t="shared" si="0"/>
        <v>5.7227690000000004</v>
      </c>
      <c r="G24">
        <v>1</v>
      </c>
      <c r="H24">
        <f t="shared" si="1"/>
        <v>4.3924183398261913</v>
      </c>
      <c r="I24">
        <f t="shared" si="2"/>
        <v>5.7227690000000004</v>
      </c>
      <c r="J24" s="15">
        <f t="shared" si="3"/>
        <v>0.76753374805556385</v>
      </c>
    </row>
    <row r="25" spans="1:10">
      <c r="B25" s="39"/>
      <c r="C25" s="11" t="s">
        <v>67</v>
      </c>
      <c r="D25" s="3">
        <v>200.22</v>
      </c>
      <c r="E25" s="3">
        <v>517.14</v>
      </c>
      <c r="F25">
        <f t="shared" si="0"/>
        <v>5.7227690000000004</v>
      </c>
      <c r="G25">
        <v>1</v>
      </c>
      <c r="H25">
        <f t="shared" si="1"/>
        <v>2.5828588552592149</v>
      </c>
      <c r="I25">
        <f t="shared" si="2"/>
        <v>5.7227690000000004</v>
      </c>
      <c r="J25" s="15">
        <f t="shared" si="3"/>
        <v>0.45133026604065524</v>
      </c>
    </row>
    <row r="26" spans="1:10">
      <c r="B26" s="39"/>
      <c r="C26" s="11" t="s">
        <v>68</v>
      </c>
      <c r="D26" s="3">
        <v>200.22</v>
      </c>
      <c r="E26" s="3">
        <v>757.61</v>
      </c>
      <c r="F26">
        <f t="shared" si="0"/>
        <v>5.7227690000000004</v>
      </c>
      <c r="G26">
        <v>1</v>
      </c>
      <c r="H26">
        <f t="shared" si="1"/>
        <v>3.7838877235041455</v>
      </c>
      <c r="I26">
        <f t="shared" si="2"/>
        <v>5.7227690000000004</v>
      </c>
      <c r="J26" s="15">
        <f t="shared" si="3"/>
        <v>0.66119875247526949</v>
      </c>
    </row>
    <row r="27" spans="1:10">
      <c r="B27" s="39"/>
      <c r="C27" s="11" t="s">
        <v>69</v>
      </c>
      <c r="D27" s="3">
        <v>200.22</v>
      </c>
      <c r="E27" s="3">
        <v>1067.44</v>
      </c>
      <c r="F27">
        <f t="shared" si="0"/>
        <v>5.7227690000000004</v>
      </c>
      <c r="G27">
        <v>1</v>
      </c>
      <c r="H27">
        <f t="shared" si="1"/>
        <v>5.3313355309159931</v>
      </c>
      <c r="I27">
        <f t="shared" si="2"/>
        <v>5.7227690000000004</v>
      </c>
      <c r="J27" s="15">
        <f t="shared" si="3"/>
        <v>0.93160068682066188</v>
      </c>
    </row>
    <row r="28" spans="1:10">
      <c r="A28" s="41" t="s">
        <v>480</v>
      </c>
      <c r="B28" s="38">
        <f>(24569.09/(D31*F29*31))</f>
        <v>0.73452205123310754</v>
      </c>
      <c r="C28" s="11" t="s">
        <v>160</v>
      </c>
      <c r="D28" s="3">
        <v>200.22</v>
      </c>
      <c r="E28" s="3">
        <v>945.71</v>
      </c>
      <c r="F28">
        <f>19.3852*0.278</f>
        <v>5.3890856000000005</v>
      </c>
      <c r="G28">
        <v>1</v>
      </c>
      <c r="H28">
        <f t="shared" si="1"/>
        <v>4.7233543102587152</v>
      </c>
      <c r="I28">
        <f t="shared" si="2"/>
        <v>5.3890856000000005</v>
      </c>
      <c r="J28" s="15">
        <f t="shared" si="3"/>
        <v>0.87646674423926663</v>
      </c>
    </row>
    <row r="29" spans="1:10">
      <c r="A29" s="41"/>
      <c r="B29" s="38"/>
      <c r="C29" s="11" t="s">
        <v>161</v>
      </c>
      <c r="D29" s="3">
        <v>200.22</v>
      </c>
      <c r="E29" s="3">
        <v>986.3</v>
      </c>
      <c r="F29">
        <f t="shared" ref="F29:F58" si="4">19.3852*0.278</f>
        <v>5.3890856000000005</v>
      </c>
      <c r="G29">
        <v>1</v>
      </c>
      <c r="H29">
        <f t="shared" si="1"/>
        <v>4.9260813105583852</v>
      </c>
      <c r="I29">
        <f t="shared" si="2"/>
        <v>5.3890856000000005</v>
      </c>
      <c r="J29" s="15">
        <f t="shared" si="3"/>
        <v>0.91408481441793854</v>
      </c>
    </row>
    <row r="30" spans="1:10">
      <c r="A30" s="41"/>
      <c r="B30" s="38"/>
      <c r="C30" s="11" t="s">
        <v>162</v>
      </c>
      <c r="D30" s="3">
        <v>200.22</v>
      </c>
      <c r="E30" s="3">
        <v>432.81</v>
      </c>
      <c r="F30">
        <f t="shared" si="4"/>
        <v>5.3890856000000005</v>
      </c>
      <c r="G30">
        <v>1</v>
      </c>
      <c r="H30">
        <f t="shared" si="1"/>
        <v>2.1616721606233145</v>
      </c>
      <c r="I30">
        <f t="shared" si="2"/>
        <v>5.3890856000000005</v>
      </c>
      <c r="J30" s="15">
        <f t="shared" si="3"/>
        <v>0.4011203979805617</v>
      </c>
    </row>
    <row r="31" spans="1:10">
      <c r="A31" s="41"/>
      <c r="B31" s="38"/>
      <c r="C31" s="11" t="s">
        <v>163</v>
      </c>
      <c r="D31" s="3">
        <v>200.22</v>
      </c>
      <c r="E31" s="3">
        <v>959.17</v>
      </c>
      <c r="F31">
        <f t="shared" si="4"/>
        <v>5.3890856000000005</v>
      </c>
      <c r="G31">
        <v>1</v>
      </c>
      <c r="H31">
        <f t="shared" si="1"/>
        <v>4.7905803616022373</v>
      </c>
      <c r="I31">
        <f t="shared" si="2"/>
        <v>5.3890856000000005</v>
      </c>
      <c r="J31" s="15">
        <f t="shared" si="3"/>
        <v>0.88894122624480798</v>
      </c>
    </row>
    <row r="32" spans="1:10">
      <c r="A32" s="41"/>
      <c r="B32" s="38"/>
      <c r="C32" s="11" t="s">
        <v>164</v>
      </c>
      <c r="D32" s="3">
        <v>200.22</v>
      </c>
      <c r="E32" s="3">
        <v>960.2</v>
      </c>
      <c r="F32">
        <f t="shared" si="4"/>
        <v>5.3890856000000005</v>
      </c>
      <c r="G32">
        <v>1</v>
      </c>
      <c r="H32">
        <f t="shared" si="1"/>
        <v>4.7957247028268908</v>
      </c>
      <c r="I32">
        <f t="shared" si="2"/>
        <v>5.3890856000000005</v>
      </c>
      <c r="J32" s="15">
        <f t="shared" si="3"/>
        <v>0.88989581142056651</v>
      </c>
    </row>
    <row r="33" spans="1:29">
      <c r="A33" s="41"/>
      <c r="B33" s="38"/>
      <c r="C33" s="11" t="s">
        <v>165</v>
      </c>
      <c r="D33" s="3">
        <v>200.22</v>
      </c>
      <c r="E33" s="3">
        <v>908.71</v>
      </c>
      <c r="F33">
        <f t="shared" si="4"/>
        <v>5.3890856000000005</v>
      </c>
      <c r="G33">
        <v>1</v>
      </c>
      <c r="H33">
        <f t="shared" si="1"/>
        <v>4.5385575866546803</v>
      </c>
      <c r="I33">
        <f t="shared" si="2"/>
        <v>5.3890856000000005</v>
      </c>
      <c r="J33" s="15">
        <f t="shared" si="3"/>
        <v>0.84217582044988859</v>
      </c>
    </row>
    <row r="34" spans="1:29">
      <c r="A34" s="41"/>
      <c r="B34" s="38"/>
      <c r="C34" s="11" t="s">
        <v>166</v>
      </c>
      <c r="D34" s="3">
        <v>200.22</v>
      </c>
      <c r="E34" s="3">
        <v>837.67</v>
      </c>
      <c r="F34">
        <f t="shared" si="4"/>
        <v>5.3890856000000005</v>
      </c>
      <c r="G34">
        <v>1</v>
      </c>
      <c r="H34">
        <f t="shared" si="1"/>
        <v>4.1837478773349313</v>
      </c>
      <c r="I34">
        <f t="shared" si="2"/>
        <v>5.3890856000000005</v>
      </c>
      <c r="J34" s="15">
        <f t="shared" si="3"/>
        <v>0.77633724677428229</v>
      </c>
    </row>
    <row r="35" spans="1:29">
      <c r="A35" s="41"/>
      <c r="B35" s="38"/>
      <c r="C35" s="11" t="s">
        <v>167</v>
      </c>
      <c r="D35" s="3">
        <v>200.22</v>
      </c>
      <c r="E35" s="3">
        <v>747</v>
      </c>
      <c r="F35">
        <f t="shared" si="4"/>
        <v>5.3890856000000005</v>
      </c>
      <c r="G35">
        <v>1</v>
      </c>
      <c r="H35">
        <f t="shared" si="1"/>
        <v>3.7308960143841774</v>
      </c>
      <c r="I35">
        <f t="shared" si="2"/>
        <v>5.3890856000000005</v>
      </c>
      <c r="J35" s="15">
        <f t="shared" si="3"/>
        <v>0.69230594785582489</v>
      </c>
    </row>
    <row r="36" spans="1:29">
      <c r="A36" s="41"/>
      <c r="B36" s="38"/>
      <c r="C36" s="11" t="s">
        <v>168</v>
      </c>
      <c r="D36" s="3">
        <v>200.22</v>
      </c>
      <c r="E36" s="3">
        <v>886.54</v>
      </c>
      <c r="F36">
        <f t="shared" si="4"/>
        <v>5.3890856000000005</v>
      </c>
      <c r="G36">
        <v>1</v>
      </c>
      <c r="H36">
        <f t="shared" si="1"/>
        <v>4.427829387673559</v>
      </c>
      <c r="I36">
        <f t="shared" si="2"/>
        <v>5.3890856000000005</v>
      </c>
      <c r="J36" s="15">
        <f t="shared" si="3"/>
        <v>0.82162906962798266</v>
      </c>
    </row>
    <row r="37" spans="1:29">
      <c r="A37" s="41"/>
      <c r="B37" s="38"/>
      <c r="C37" s="11" t="s">
        <v>169</v>
      </c>
      <c r="D37" s="3">
        <v>200.22</v>
      </c>
      <c r="E37" s="3">
        <v>818.13</v>
      </c>
      <c r="F37">
        <f t="shared" si="4"/>
        <v>5.3890856000000005</v>
      </c>
      <c r="G37">
        <v>1</v>
      </c>
      <c r="H37">
        <f t="shared" si="1"/>
        <v>4.0861552292478276</v>
      </c>
      <c r="I37">
        <f t="shared" si="2"/>
        <v>5.3890856000000005</v>
      </c>
      <c r="J37" s="15">
        <f t="shared" si="3"/>
        <v>0.75822793188659454</v>
      </c>
      <c r="AC37" s="13"/>
    </row>
    <row r="38" spans="1:29">
      <c r="A38" s="41"/>
      <c r="B38" s="38"/>
      <c r="C38" s="11" t="s">
        <v>170</v>
      </c>
      <c r="D38" s="3">
        <v>200.22</v>
      </c>
      <c r="E38" s="3">
        <v>832.22</v>
      </c>
      <c r="F38">
        <f t="shared" si="4"/>
        <v>5.3890856000000005</v>
      </c>
      <c r="G38">
        <v>1</v>
      </c>
      <c r="H38">
        <f t="shared" si="1"/>
        <v>4.1565278193986614</v>
      </c>
      <c r="I38">
        <f t="shared" si="2"/>
        <v>5.3890856000000005</v>
      </c>
      <c r="J38" s="15">
        <f t="shared" si="3"/>
        <v>0.77128628637827934</v>
      </c>
      <c r="AC38" s="13"/>
    </row>
    <row r="39" spans="1:29">
      <c r="A39" s="41"/>
      <c r="B39" s="38"/>
      <c r="C39" s="11" t="s">
        <v>171</v>
      </c>
      <c r="D39" s="3">
        <v>200.22</v>
      </c>
      <c r="E39" s="3">
        <v>1074.82</v>
      </c>
      <c r="F39">
        <f t="shared" si="4"/>
        <v>5.3890856000000005</v>
      </c>
      <c r="G39">
        <v>1</v>
      </c>
      <c r="H39">
        <f t="shared" si="1"/>
        <v>5.3681949855159319</v>
      </c>
      <c r="I39">
        <f t="shared" si="2"/>
        <v>5.3890856000000005</v>
      </c>
      <c r="J39" s="15">
        <f t="shared" si="3"/>
        <v>0.99612353262971576</v>
      </c>
      <c r="AC39" s="13"/>
    </row>
    <row r="40" spans="1:29">
      <c r="A40" s="41"/>
      <c r="B40" s="38"/>
      <c r="C40" s="11" t="s">
        <v>172</v>
      </c>
      <c r="D40" s="3">
        <v>200.22</v>
      </c>
      <c r="E40" s="3">
        <v>597.20000000000005</v>
      </c>
      <c r="F40">
        <f t="shared" si="4"/>
        <v>5.3890856000000005</v>
      </c>
      <c r="G40">
        <v>1</v>
      </c>
      <c r="H40">
        <f t="shared" si="1"/>
        <v>2.9827190090900011</v>
      </c>
      <c r="I40">
        <f t="shared" si="2"/>
        <v>5.3890856000000005</v>
      </c>
      <c r="J40" s="15">
        <f t="shared" si="3"/>
        <v>0.55347404559504509</v>
      </c>
      <c r="AC40" s="13"/>
    </row>
    <row r="41" spans="1:29">
      <c r="A41" s="41"/>
      <c r="B41" s="38"/>
      <c r="C41" s="11" t="s">
        <v>173</v>
      </c>
      <c r="D41" s="3">
        <v>200.22</v>
      </c>
      <c r="E41" s="3">
        <v>682.06</v>
      </c>
      <c r="F41">
        <f t="shared" si="4"/>
        <v>5.3890856000000005</v>
      </c>
      <c r="G41">
        <v>1</v>
      </c>
      <c r="H41">
        <f t="shared" si="1"/>
        <v>3.4065527919288781</v>
      </c>
      <c r="I41">
        <f t="shared" si="2"/>
        <v>5.3890856000000005</v>
      </c>
      <c r="J41" s="15">
        <f t="shared" si="3"/>
        <v>0.63212074269684593</v>
      </c>
      <c r="AC41" s="13"/>
    </row>
    <row r="42" spans="1:29">
      <c r="A42" s="41"/>
      <c r="B42" s="38"/>
      <c r="C42" s="11" t="s">
        <v>174</v>
      </c>
      <c r="D42" s="3">
        <v>200.22</v>
      </c>
      <c r="E42" s="3">
        <v>797.45</v>
      </c>
      <c r="F42">
        <f t="shared" si="4"/>
        <v>5.3890856000000005</v>
      </c>
      <c r="G42">
        <v>1</v>
      </c>
      <c r="H42">
        <f t="shared" si="1"/>
        <v>3.9828688442713016</v>
      </c>
      <c r="I42">
        <f t="shared" si="2"/>
        <v>5.3890856000000005</v>
      </c>
      <c r="J42" s="15">
        <f t="shared" si="3"/>
        <v>0.73906208583350419</v>
      </c>
      <c r="AC42" s="13"/>
    </row>
    <row r="43" spans="1:29">
      <c r="A43" s="41"/>
      <c r="B43" s="38"/>
      <c r="C43" s="11" t="s">
        <v>175</v>
      </c>
      <c r="D43" s="3">
        <v>200.22</v>
      </c>
      <c r="E43" s="3">
        <v>773.43</v>
      </c>
      <c r="F43">
        <f t="shared" si="4"/>
        <v>5.3890856000000005</v>
      </c>
      <c r="G43">
        <v>1</v>
      </c>
      <c r="H43">
        <f t="shared" si="1"/>
        <v>3.8629008091099788</v>
      </c>
      <c r="I43">
        <f t="shared" si="2"/>
        <v>5.3890856000000005</v>
      </c>
      <c r="J43" s="15">
        <f t="shared" si="3"/>
        <v>0.71680078882212939</v>
      </c>
      <c r="AC43" s="13"/>
    </row>
    <row r="44" spans="1:29">
      <c r="A44" s="41"/>
      <c r="B44" s="38"/>
      <c r="C44" s="11" t="s">
        <v>176</v>
      </c>
      <c r="D44" s="3">
        <v>200.22</v>
      </c>
      <c r="E44" s="3">
        <v>708.66</v>
      </c>
      <c r="F44">
        <f t="shared" si="4"/>
        <v>5.3890856000000005</v>
      </c>
      <c r="G44">
        <v>1</v>
      </c>
      <c r="H44">
        <f t="shared" si="1"/>
        <v>3.5394066526820498</v>
      </c>
      <c r="I44">
        <f t="shared" si="2"/>
        <v>5.3890856000000005</v>
      </c>
      <c r="J44" s="15">
        <f t="shared" si="3"/>
        <v>0.65677313655623681</v>
      </c>
      <c r="AC44" s="13"/>
    </row>
    <row r="45" spans="1:29">
      <c r="A45" s="41"/>
      <c r="B45" s="38"/>
      <c r="C45" s="11" t="s">
        <v>177</v>
      </c>
      <c r="D45" s="3">
        <v>200.22</v>
      </c>
      <c r="E45" s="3">
        <v>871.67</v>
      </c>
      <c r="F45">
        <f t="shared" si="4"/>
        <v>5.3890856000000005</v>
      </c>
      <c r="G45">
        <v>1</v>
      </c>
      <c r="H45">
        <f t="shared" si="1"/>
        <v>4.35356108280891</v>
      </c>
      <c r="I45">
        <f t="shared" si="2"/>
        <v>5.3890856000000005</v>
      </c>
      <c r="J45" s="15">
        <f t="shared" si="3"/>
        <v>0.80784782539154876</v>
      </c>
      <c r="AC45" s="13"/>
    </row>
    <row r="46" spans="1:29">
      <c r="A46" s="41"/>
      <c r="B46" s="38"/>
      <c r="C46" s="11" t="s">
        <v>178</v>
      </c>
      <c r="D46" s="3">
        <v>200.22</v>
      </c>
      <c r="E46" s="3">
        <v>849.96</v>
      </c>
      <c r="F46">
        <f t="shared" si="4"/>
        <v>5.3890856000000005</v>
      </c>
      <c r="G46">
        <v>1</v>
      </c>
      <c r="H46">
        <f t="shared" si="1"/>
        <v>4.2451303566077314</v>
      </c>
      <c r="I46">
        <f t="shared" si="2"/>
        <v>5.3890856000000005</v>
      </c>
      <c r="J46" s="15">
        <f t="shared" si="3"/>
        <v>0.7877273941627001</v>
      </c>
      <c r="AC46" s="13"/>
    </row>
    <row r="47" spans="1:29">
      <c r="A47" s="41"/>
      <c r="B47" s="38"/>
      <c r="C47" s="11" t="s">
        <v>179</v>
      </c>
      <c r="D47" s="3">
        <v>200.22</v>
      </c>
      <c r="E47" s="3">
        <v>723.9</v>
      </c>
      <c r="F47">
        <f t="shared" si="4"/>
        <v>5.3890856000000005</v>
      </c>
      <c r="G47">
        <v>1</v>
      </c>
      <c r="H47">
        <f t="shared" si="1"/>
        <v>3.6155229247827387</v>
      </c>
      <c r="I47">
        <f t="shared" si="2"/>
        <v>5.3890856000000005</v>
      </c>
      <c r="J47" s="15">
        <f t="shared" si="3"/>
        <v>0.67089729003056442</v>
      </c>
      <c r="AC47" s="13"/>
    </row>
    <row r="48" spans="1:29">
      <c r="A48" s="41"/>
      <c r="B48" s="38"/>
      <c r="C48" s="11" t="s">
        <v>180</v>
      </c>
      <c r="D48" s="3">
        <v>200.22</v>
      </c>
      <c r="E48" s="3">
        <v>632.38</v>
      </c>
      <c r="F48">
        <f t="shared" si="4"/>
        <v>5.3890856000000005</v>
      </c>
      <c r="G48">
        <v>1</v>
      </c>
      <c r="H48">
        <f t="shared" si="1"/>
        <v>3.1584257316951354</v>
      </c>
      <c r="I48">
        <f t="shared" si="2"/>
        <v>5.3890856000000005</v>
      </c>
      <c r="J48" s="15">
        <f t="shared" si="3"/>
        <v>0.58607822664667553</v>
      </c>
      <c r="AC48" s="13"/>
    </row>
    <row r="49" spans="1:29">
      <c r="A49" s="41"/>
      <c r="B49" s="38"/>
      <c r="C49" s="11" t="s">
        <v>181</v>
      </c>
      <c r="D49" s="3">
        <v>200.22</v>
      </c>
      <c r="E49" s="3">
        <v>832.2</v>
      </c>
      <c r="F49">
        <f t="shared" si="4"/>
        <v>5.3890856000000005</v>
      </c>
      <c r="G49">
        <v>1</v>
      </c>
      <c r="H49">
        <f t="shared" si="1"/>
        <v>4.156427929277795</v>
      </c>
      <c r="I49">
        <f t="shared" si="2"/>
        <v>5.3890856000000005</v>
      </c>
      <c r="J49" s="15">
        <f t="shared" si="3"/>
        <v>0.77126775074379861</v>
      </c>
      <c r="AC49" s="13"/>
    </row>
    <row r="50" spans="1:29">
      <c r="A50" s="41"/>
      <c r="B50" s="38"/>
      <c r="C50" s="11" t="s">
        <v>182</v>
      </c>
      <c r="D50" s="3">
        <v>200.22</v>
      </c>
      <c r="E50" s="3">
        <v>863.59</v>
      </c>
      <c r="F50">
        <f t="shared" si="4"/>
        <v>5.3890856000000005</v>
      </c>
      <c r="G50">
        <v>1</v>
      </c>
      <c r="H50">
        <f t="shared" si="1"/>
        <v>4.3132054739786234</v>
      </c>
      <c r="I50">
        <f t="shared" si="2"/>
        <v>5.3890856000000005</v>
      </c>
      <c r="J50" s="15">
        <f t="shared" si="3"/>
        <v>0.80035942906132773</v>
      </c>
      <c r="AC50" s="13"/>
    </row>
    <row r="51" spans="1:29">
      <c r="A51" s="41"/>
      <c r="B51" s="38"/>
      <c r="C51" s="11" t="s">
        <v>183</v>
      </c>
      <c r="D51" s="3">
        <v>200.22</v>
      </c>
      <c r="E51" s="3">
        <v>684.82</v>
      </c>
      <c r="F51">
        <f t="shared" si="4"/>
        <v>5.3890856000000005</v>
      </c>
      <c r="G51">
        <v>1</v>
      </c>
      <c r="H51">
        <f t="shared" si="1"/>
        <v>3.420337628608531</v>
      </c>
      <c r="I51">
        <f t="shared" si="2"/>
        <v>5.3890856000000005</v>
      </c>
      <c r="J51" s="15">
        <f t="shared" si="3"/>
        <v>0.63467866025518882</v>
      </c>
      <c r="AC51" s="13"/>
    </row>
    <row r="52" spans="1:29">
      <c r="A52" s="41"/>
      <c r="B52" s="38"/>
      <c r="C52" s="11" t="s">
        <v>184</v>
      </c>
      <c r="D52" s="3">
        <v>200.22</v>
      </c>
      <c r="E52" s="3">
        <v>788.93</v>
      </c>
      <c r="F52">
        <f t="shared" si="4"/>
        <v>5.3890856000000005</v>
      </c>
      <c r="G52">
        <v>1</v>
      </c>
      <c r="H52">
        <f t="shared" si="1"/>
        <v>3.9403156527819396</v>
      </c>
      <c r="I52">
        <f t="shared" si="2"/>
        <v>5.3890856000000005</v>
      </c>
      <c r="J52" s="15">
        <f t="shared" si="3"/>
        <v>0.73116590554470673</v>
      </c>
      <c r="AC52" s="13"/>
    </row>
    <row r="53" spans="1:29">
      <c r="A53" s="41"/>
      <c r="B53" s="38"/>
      <c r="C53" s="11" t="s">
        <v>185</v>
      </c>
      <c r="D53" s="3">
        <v>200.22</v>
      </c>
      <c r="E53" s="3">
        <v>786.31</v>
      </c>
      <c r="F53">
        <f t="shared" si="4"/>
        <v>5.3890856000000005</v>
      </c>
      <c r="G53">
        <v>1</v>
      </c>
      <c r="H53">
        <f t="shared" si="1"/>
        <v>3.9272300469483565</v>
      </c>
      <c r="I53">
        <f t="shared" si="2"/>
        <v>5.3890856000000005</v>
      </c>
      <c r="J53" s="15">
        <f t="shared" si="3"/>
        <v>0.72873773742772918</v>
      </c>
      <c r="AC53" s="13"/>
    </row>
    <row r="54" spans="1:29">
      <c r="A54" s="41"/>
      <c r="B54" s="38"/>
      <c r="C54" s="11" t="s">
        <v>186</v>
      </c>
      <c r="D54" s="3">
        <v>200.22</v>
      </c>
      <c r="E54" s="3">
        <v>701.19</v>
      </c>
      <c r="F54">
        <f t="shared" si="4"/>
        <v>5.3890856000000005</v>
      </c>
      <c r="G54">
        <v>1</v>
      </c>
      <c r="H54">
        <f t="shared" si="1"/>
        <v>3.5020976925382081</v>
      </c>
      <c r="I54">
        <f t="shared" si="2"/>
        <v>5.3890856000000005</v>
      </c>
      <c r="J54" s="15">
        <f t="shared" si="3"/>
        <v>0.64985007707767861</v>
      </c>
      <c r="AC54" s="13"/>
    </row>
    <row r="55" spans="1:29">
      <c r="A55" s="41"/>
      <c r="B55" s="38"/>
      <c r="C55" s="11" t="s">
        <v>187</v>
      </c>
      <c r="D55" s="3">
        <v>200.22</v>
      </c>
      <c r="E55" s="3">
        <v>834.51</v>
      </c>
      <c r="F55">
        <f t="shared" si="4"/>
        <v>5.3890856000000005</v>
      </c>
      <c r="G55">
        <v>1</v>
      </c>
      <c r="H55">
        <f t="shared" si="1"/>
        <v>4.1679652382379384</v>
      </c>
      <c r="I55">
        <f t="shared" si="2"/>
        <v>5.3890856000000005</v>
      </c>
      <c r="J55" s="15">
        <f t="shared" si="3"/>
        <v>0.77340861652632464</v>
      </c>
      <c r="AC55" s="13"/>
    </row>
    <row r="56" spans="1:29">
      <c r="A56" s="41"/>
      <c r="B56" s="38"/>
      <c r="C56" s="11" t="s">
        <v>188</v>
      </c>
      <c r="D56" s="3">
        <v>200.22</v>
      </c>
      <c r="E56" s="3">
        <v>697.18</v>
      </c>
      <c r="F56">
        <f t="shared" si="4"/>
        <v>5.3890856000000005</v>
      </c>
      <c r="G56">
        <v>1</v>
      </c>
      <c r="H56">
        <f t="shared" si="1"/>
        <v>3.4820697233043649</v>
      </c>
      <c r="I56">
        <f t="shared" si="2"/>
        <v>5.3890856000000005</v>
      </c>
      <c r="J56" s="15">
        <f t="shared" si="3"/>
        <v>0.64613368236428914</v>
      </c>
      <c r="AC56" s="13"/>
    </row>
    <row r="57" spans="1:29">
      <c r="A57" s="41"/>
      <c r="B57" s="38"/>
      <c r="C57" s="11" t="s">
        <v>189</v>
      </c>
      <c r="D57" s="3">
        <v>200.22</v>
      </c>
      <c r="E57" s="3">
        <v>638.67999999999995</v>
      </c>
      <c r="F57">
        <f t="shared" si="4"/>
        <v>5.3890856000000005</v>
      </c>
      <c r="G57">
        <v>1</v>
      </c>
      <c r="H57">
        <f t="shared" si="1"/>
        <v>3.1898911197682547</v>
      </c>
      <c r="I57">
        <f t="shared" si="2"/>
        <v>5.3890856000000005</v>
      </c>
      <c r="J57" s="15">
        <f t="shared" si="3"/>
        <v>0.59191695150811008</v>
      </c>
      <c r="AC57" s="13"/>
    </row>
    <row r="58" spans="1:29">
      <c r="A58" s="42"/>
      <c r="B58" s="38"/>
      <c r="C58" s="11" t="s">
        <v>190</v>
      </c>
      <c r="D58" s="3">
        <v>200.22</v>
      </c>
      <c r="E58" s="3">
        <v>715.69</v>
      </c>
      <c r="F58">
        <f t="shared" si="4"/>
        <v>5.3890856000000005</v>
      </c>
      <c r="G58">
        <v>1</v>
      </c>
      <c r="H58">
        <f t="shared" si="1"/>
        <v>3.5745180301668169</v>
      </c>
      <c r="I58">
        <f t="shared" si="2"/>
        <v>5.3890856000000005</v>
      </c>
      <c r="J58" s="15">
        <f t="shared" si="3"/>
        <v>0.6632884120762188</v>
      </c>
      <c r="AC58" s="13"/>
    </row>
    <row r="59" spans="1:29">
      <c r="A59" s="40" t="s">
        <v>481</v>
      </c>
      <c r="B59" s="39">
        <f>(21833.05/(D59*F59*30))</f>
        <v>0.71019510926139284</v>
      </c>
      <c r="C59" s="11" t="s">
        <v>191</v>
      </c>
      <c r="D59" s="3">
        <v>200.22</v>
      </c>
      <c r="E59" s="9">
        <v>853.39</v>
      </c>
      <c r="F59">
        <f>18.4104*0.278</f>
        <v>5.1180912000000003</v>
      </c>
      <c r="G59">
        <v>1</v>
      </c>
      <c r="H59">
        <f t="shared" si="1"/>
        <v>4.2622615123364298</v>
      </c>
      <c r="I59">
        <f t="shared" si="2"/>
        <v>5.1180912000000003</v>
      </c>
      <c r="J59" s="15">
        <f t="shared" si="3"/>
        <v>0.83278342369835645</v>
      </c>
      <c r="AC59" s="13"/>
    </row>
    <row r="60" spans="1:29">
      <c r="A60" s="41"/>
      <c r="B60" s="39"/>
      <c r="C60" s="11" t="s">
        <v>192</v>
      </c>
      <c r="D60" s="3">
        <v>200.22</v>
      </c>
      <c r="E60" s="9">
        <v>938.05</v>
      </c>
      <c r="F60">
        <f t="shared" ref="F60:F88" si="5">18.4104*0.278</f>
        <v>5.1180912000000003</v>
      </c>
      <c r="G60">
        <v>1</v>
      </c>
      <c r="H60">
        <f t="shared" si="1"/>
        <v>4.6850963939666368</v>
      </c>
      <c r="I60">
        <f t="shared" si="2"/>
        <v>5.1180912000000003</v>
      </c>
      <c r="J60" s="15">
        <f t="shared" si="3"/>
        <v>0.91539916169657876</v>
      </c>
      <c r="AC60" s="13"/>
    </row>
    <row r="61" spans="1:29">
      <c r="A61" s="41"/>
      <c r="B61" s="39"/>
      <c r="C61" s="11" t="s">
        <v>193</v>
      </c>
      <c r="D61" s="3">
        <v>200.22</v>
      </c>
      <c r="E61" s="9">
        <v>763.56</v>
      </c>
      <c r="F61">
        <f t="shared" si="5"/>
        <v>5.1180912000000003</v>
      </c>
      <c r="G61">
        <v>1</v>
      </c>
      <c r="H61">
        <f t="shared" si="1"/>
        <v>3.8136050344620913</v>
      </c>
      <c r="I61">
        <f t="shared" si="2"/>
        <v>5.1180912000000003</v>
      </c>
      <c r="J61" s="15">
        <f t="shared" si="3"/>
        <v>0.74512252428446202</v>
      </c>
      <c r="AC61" s="13"/>
    </row>
    <row r="62" spans="1:29">
      <c r="A62" s="41"/>
      <c r="B62" s="39"/>
      <c r="C62" s="11" t="s">
        <v>194</v>
      </c>
      <c r="D62" s="3">
        <v>200.22</v>
      </c>
      <c r="E62" s="9">
        <v>846.21</v>
      </c>
      <c r="F62">
        <f t="shared" si="5"/>
        <v>5.1180912000000003</v>
      </c>
      <c r="G62">
        <v>1</v>
      </c>
      <c r="H62">
        <f t="shared" ref="H62:H119" si="6">E62/D62</f>
        <v>4.2264009589451605</v>
      </c>
      <c r="I62">
        <f t="shared" ref="I62:I119" si="7">F62/G62</f>
        <v>5.1180912000000003</v>
      </c>
      <c r="J62" s="15">
        <f t="shared" ref="J62:J119" si="8">(H62/I62)</f>
        <v>0.82577679720618502</v>
      </c>
      <c r="AC62" s="13"/>
    </row>
    <row r="63" spans="1:29">
      <c r="A63" s="41"/>
      <c r="B63" s="39"/>
      <c r="C63" s="11" t="s">
        <v>195</v>
      </c>
      <c r="D63" s="3">
        <v>200.22</v>
      </c>
      <c r="E63" s="9">
        <v>726.51</v>
      </c>
      <c r="F63">
        <f t="shared" si="5"/>
        <v>5.1180912000000003</v>
      </c>
      <c r="G63">
        <v>1</v>
      </c>
      <c r="H63">
        <f t="shared" si="6"/>
        <v>3.6285585855558886</v>
      </c>
      <c r="I63">
        <f t="shared" si="7"/>
        <v>5.1180912000000003</v>
      </c>
      <c r="J63" s="15">
        <f t="shared" si="8"/>
        <v>0.70896716056093112</v>
      </c>
      <c r="AC63" s="13"/>
    </row>
    <row r="64" spans="1:29">
      <c r="A64" s="41"/>
      <c r="B64" s="39"/>
      <c r="C64" s="11" t="s">
        <v>196</v>
      </c>
      <c r="D64" s="3">
        <v>200.22</v>
      </c>
      <c r="E64" s="9">
        <v>793.02</v>
      </c>
      <c r="F64">
        <f t="shared" si="5"/>
        <v>5.1180912000000003</v>
      </c>
      <c r="G64">
        <v>1</v>
      </c>
      <c r="H64">
        <f t="shared" si="6"/>
        <v>3.9607431824992507</v>
      </c>
      <c r="I64">
        <f t="shared" si="7"/>
        <v>5.1180912000000003</v>
      </c>
      <c r="J64" s="15">
        <f t="shared" si="8"/>
        <v>0.77387116167434655</v>
      </c>
      <c r="AC64" s="13"/>
    </row>
    <row r="65" spans="1:29">
      <c r="A65" s="41"/>
      <c r="B65" s="39"/>
      <c r="C65" s="11" t="s">
        <v>197</v>
      </c>
      <c r="D65" s="3">
        <v>200.22</v>
      </c>
      <c r="E65" s="9">
        <v>859.5</v>
      </c>
      <c r="F65">
        <f t="shared" si="5"/>
        <v>5.1180912000000003</v>
      </c>
      <c r="G65">
        <v>1</v>
      </c>
      <c r="H65">
        <f t="shared" si="6"/>
        <v>4.2927779442613128</v>
      </c>
      <c r="I65">
        <f t="shared" si="7"/>
        <v>5.1180912000000003</v>
      </c>
      <c r="J65" s="15">
        <f t="shared" si="8"/>
        <v>0.83874588718960552</v>
      </c>
      <c r="AC65" s="13"/>
    </row>
    <row r="66" spans="1:29">
      <c r="A66" s="41"/>
      <c r="B66" s="39"/>
      <c r="C66" s="11" t="s">
        <v>198</v>
      </c>
      <c r="D66" s="3">
        <v>200.22</v>
      </c>
      <c r="E66" s="9">
        <v>768.26</v>
      </c>
      <c r="F66">
        <f t="shared" si="5"/>
        <v>5.1180912000000003</v>
      </c>
      <c r="G66">
        <v>1</v>
      </c>
      <c r="H66">
        <f t="shared" si="6"/>
        <v>3.8370792128658477</v>
      </c>
      <c r="I66">
        <f t="shared" si="7"/>
        <v>5.1180912000000003</v>
      </c>
      <c r="J66" s="15">
        <f t="shared" si="8"/>
        <v>0.74970903466234595</v>
      </c>
      <c r="AC66" s="13"/>
    </row>
    <row r="67" spans="1:29">
      <c r="A67" s="41"/>
      <c r="B67" s="39"/>
      <c r="C67" s="11" t="s">
        <v>199</v>
      </c>
      <c r="D67" s="3">
        <v>200.22</v>
      </c>
      <c r="E67" s="9">
        <v>697.21</v>
      </c>
      <c r="F67">
        <f t="shared" si="5"/>
        <v>5.1180912000000003</v>
      </c>
      <c r="G67">
        <v>1</v>
      </c>
      <c r="H67">
        <f t="shared" si="6"/>
        <v>3.4822195584856659</v>
      </c>
      <c r="I67">
        <f t="shared" si="7"/>
        <v>5.1180912000000003</v>
      </c>
      <c r="J67" s="15">
        <f t="shared" si="8"/>
        <v>0.68037465969454891</v>
      </c>
    </row>
    <row r="68" spans="1:29">
      <c r="A68" s="41"/>
      <c r="B68" s="39"/>
      <c r="C68" s="11" t="s">
        <v>200</v>
      </c>
      <c r="D68" s="3">
        <v>200.22</v>
      </c>
      <c r="E68" s="9">
        <v>625</v>
      </c>
      <c r="F68">
        <f t="shared" si="5"/>
        <v>5.1180912000000003</v>
      </c>
      <c r="G68">
        <v>1</v>
      </c>
      <c r="H68">
        <f t="shared" si="6"/>
        <v>3.1215662770951953</v>
      </c>
      <c r="I68">
        <f t="shared" si="7"/>
        <v>5.1180912000000003</v>
      </c>
      <c r="J68" s="15">
        <f t="shared" si="8"/>
        <v>0.60990829493135934</v>
      </c>
    </row>
    <row r="69" spans="1:29">
      <c r="A69" s="41"/>
      <c r="B69" s="39"/>
      <c r="C69" s="11" t="s">
        <v>201</v>
      </c>
      <c r="D69" s="3">
        <v>200.22</v>
      </c>
      <c r="E69" s="9">
        <v>517.69000000000005</v>
      </c>
      <c r="F69">
        <f t="shared" si="5"/>
        <v>5.1180912000000003</v>
      </c>
      <c r="G69">
        <v>1</v>
      </c>
      <c r="H69">
        <f t="shared" si="6"/>
        <v>2.5856058335830587</v>
      </c>
      <c r="I69">
        <f t="shared" si="7"/>
        <v>5.1180912000000003</v>
      </c>
      <c r="J69" s="15">
        <f t="shared" si="8"/>
        <v>0.50518948032482469</v>
      </c>
    </row>
    <row r="70" spans="1:29">
      <c r="A70" s="41"/>
      <c r="B70" s="39"/>
      <c r="C70" s="11" t="s">
        <v>202</v>
      </c>
      <c r="D70" s="3">
        <v>200.22</v>
      </c>
      <c r="E70" s="9">
        <v>497.41</v>
      </c>
      <c r="F70">
        <f t="shared" si="5"/>
        <v>5.1180912000000003</v>
      </c>
      <c r="G70">
        <v>1</v>
      </c>
      <c r="H70">
        <f t="shared" si="6"/>
        <v>2.484317251023874</v>
      </c>
      <c r="I70">
        <f t="shared" si="7"/>
        <v>5.1180912000000003</v>
      </c>
      <c r="J70" s="15">
        <f t="shared" si="8"/>
        <v>0.48539917597089199</v>
      </c>
    </row>
    <row r="71" spans="1:29">
      <c r="A71" s="41"/>
      <c r="B71" s="39"/>
      <c r="C71" s="11" t="s">
        <v>203</v>
      </c>
      <c r="D71" s="3">
        <v>200.22</v>
      </c>
      <c r="E71" s="9">
        <v>324.56</v>
      </c>
      <c r="F71">
        <f t="shared" si="5"/>
        <v>5.1180912000000003</v>
      </c>
      <c r="G71">
        <v>1</v>
      </c>
      <c r="H71">
        <f t="shared" si="6"/>
        <v>1.6210168814304267</v>
      </c>
      <c r="I71">
        <f t="shared" si="7"/>
        <v>5.1180912000000003</v>
      </c>
      <c r="J71" s="15">
        <f t="shared" si="8"/>
        <v>0.31672293792467521</v>
      </c>
    </row>
    <row r="72" spans="1:29">
      <c r="A72" s="41"/>
      <c r="B72" s="39"/>
      <c r="C72" s="11" t="s">
        <v>204</v>
      </c>
      <c r="D72" s="3">
        <v>200.22</v>
      </c>
      <c r="E72" s="9">
        <v>604.03</v>
      </c>
      <c r="F72">
        <f t="shared" si="5"/>
        <v>5.1180912000000003</v>
      </c>
      <c r="G72">
        <v>1</v>
      </c>
      <c r="H72">
        <f t="shared" si="6"/>
        <v>3.0168314853660974</v>
      </c>
      <c r="I72">
        <f t="shared" si="7"/>
        <v>5.1180912000000003</v>
      </c>
      <c r="J72" s="15">
        <f t="shared" si="8"/>
        <v>0.58944465181982242</v>
      </c>
    </row>
    <row r="73" spans="1:29">
      <c r="A73" s="41"/>
      <c r="B73" s="39"/>
      <c r="C73" s="11" t="s">
        <v>205</v>
      </c>
      <c r="D73" s="3">
        <v>200.22</v>
      </c>
      <c r="E73" s="9">
        <v>798.83</v>
      </c>
      <c r="F73">
        <f t="shared" si="5"/>
        <v>5.1180912000000003</v>
      </c>
      <c r="G73">
        <v>1</v>
      </c>
      <c r="H73">
        <f t="shared" si="6"/>
        <v>3.9897612626111281</v>
      </c>
      <c r="I73">
        <f t="shared" si="7"/>
        <v>5.1180912000000003</v>
      </c>
      <c r="J73" s="15">
        <f t="shared" si="8"/>
        <v>0.77954086918402854</v>
      </c>
    </row>
    <row r="74" spans="1:29">
      <c r="A74" s="41"/>
      <c r="B74" s="39"/>
      <c r="C74" s="11" t="s">
        <v>206</v>
      </c>
      <c r="D74" s="3">
        <v>200.22</v>
      </c>
      <c r="E74" s="9">
        <v>823.27</v>
      </c>
      <c r="F74">
        <f t="shared" si="5"/>
        <v>5.1180912000000003</v>
      </c>
      <c r="G74">
        <v>1</v>
      </c>
      <c r="H74">
        <f t="shared" si="6"/>
        <v>4.1118269903106581</v>
      </c>
      <c r="I74">
        <f t="shared" si="7"/>
        <v>5.1180912000000003</v>
      </c>
      <c r="J74" s="15">
        <f t="shared" si="8"/>
        <v>0.80339072314902438</v>
      </c>
    </row>
    <row r="75" spans="1:29">
      <c r="A75" s="41"/>
      <c r="B75" s="39"/>
      <c r="C75" s="11" t="s">
        <v>207</v>
      </c>
      <c r="D75" s="3">
        <v>200.22</v>
      </c>
      <c r="E75" s="9">
        <v>787.51</v>
      </c>
      <c r="F75">
        <f t="shared" si="5"/>
        <v>5.1180912000000003</v>
      </c>
      <c r="G75">
        <v>1</v>
      </c>
      <c r="H75">
        <f t="shared" si="6"/>
        <v>3.9332234542003794</v>
      </c>
      <c r="I75">
        <f t="shared" si="7"/>
        <v>5.1180912000000003</v>
      </c>
      <c r="J75" s="15">
        <f t="shared" si="8"/>
        <v>0.76849421014623176</v>
      </c>
    </row>
    <row r="76" spans="1:29">
      <c r="A76" s="41"/>
      <c r="B76" s="39"/>
      <c r="C76" s="11" t="s">
        <v>208</v>
      </c>
      <c r="D76" s="3">
        <v>200.22</v>
      </c>
      <c r="E76" s="9">
        <v>616.49</v>
      </c>
      <c r="F76">
        <f t="shared" si="5"/>
        <v>5.1180912000000003</v>
      </c>
      <c r="G76">
        <v>1</v>
      </c>
      <c r="H76">
        <f t="shared" si="6"/>
        <v>3.079063030666267</v>
      </c>
      <c r="I76">
        <f t="shared" si="7"/>
        <v>5.1180912000000003</v>
      </c>
      <c r="J76" s="15">
        <f t="shared" si="8"/>
        <v>0.60160378358757394</v>
      </c>
    </row>
    <row r="77" spans="1:29">
      <c r="A77" s="41"/>
      <c r="B77" s="39"/>
      <c r="C77" s="11" t="s">
        <v>209</v>
      </c>
      <c r="D77" s="3">
        <v>200.22</v>
      </c>
      <c r="E77" s="9">
        <v>802.49</v>
      </c>
      <c r="F77">
        <f t="shared" si="5"/>
        <v>5.1180912000000003</v>
      </c>
      <c r="G77">
        <v>1</v>
      </c>
      <c r="H77">
        <f t="shared" si="6"/>
        <v>4.0080411547297974</v>
      </c>
      <c r="I77">
        <f t="shared" si="7"/>
        <v>5.1180912000000003</v>
      </c>
      <c r="J77" s="15">
        <f t="shared" si="8"/>
        <v>0.78311249215914658</v>
      </c>
    </row>
    <row r="78" spans="1:29">
      <c r="A78" s="41"/>
      <c r="B78" s="39"/>
      <c r="C78" s="11" t="s">
        <v>210</v>
      </c>
      <c r="D78" s="3">
        <v>200.22</v>
      </c>
      <c r="E78" s="9">
        <v>731.64</v>
      </c>
      <c r="F78">
        <f t="shared" si="5"/>
        <v>5.1180912000000003</v>
      </c>
      <c r="G78">
        <v>1</v>
      </c>
      <c r="H78">
        <f t="shared" si="6"/>
        <v>3.6541804015582859</v>
      </c>
      <c r="I78">
        <f t="shared" si="7"/>
        <v>5.1180912000000003</v>
      </c>
      <c r="J78" s="15">
        <f t="shared" si="8"/>
        <v>0.71397328784572767</v>
      </c>
    </row>
    <row r="79" spans="1:29">
      <c r="A79" s="41"/>
      <c r="B79" s="39"/>
      <c r="C79" s="11" t="s">
        <v>211</v>
      </c>
      <c r="D79" s="3">
        <v>200.22</v>
      </c>
      <c r="E79" s="9">
        <v>879.72</v>
      </c>
      <c r="F79">
        <f t="shared" si="5"/>
        <v>5.1180912000000003</v>
      </c>
      <c r="G79">
        <v>1</v>
      </c>
      <c r="H79">
        <f t="shared" si="6"/>
        <v>4.3937668564578969</v>
      </c>
      <c r="I79">
        <f t="shared" si="7"/>
        <v>5.1180912000000003</v>
      </c>
      <c r="J79" s="15">
        <f t="shared" si="8"/>
        <v>0.85847764034722485</v>
      </c>
    </row>
    <row r="80" spans="1:29">
      <c r="A80" s="41"/>
      <c r="B80" s="39"/>
      <c r="C80" s="11" t="s">
        <v>212</v>
      </c>
      <c r="D80" s="3">
        <v>200.22</v>
      </c>
      <c r="E80" s="9">
        <v>870.25</v>
      </c>
      <c r="F80">
        <f t="shared" si="5"/>
        <v>5.1180912000000003</v>
      </c>
      <c r="G80">
        <v>1</v>
      </c>
      <c r="H80">
        <f t="shared" si="6"/>
        <v>4.3464688842273498</v>
      </c>
      <c r="I80">
        <f t="shared" si="7"/>
        <v>5.1180912000000003</v>
      </c>
      <c r="J80" s="15">
        <f t="shared" si="8"/>
        <v>0.84923630986242482</v>
      </c>
    </row>
    <row r="81" spans="1:10">
      <c r="A81" s="41"/>
      <c r="B81" s="39"/>
      <c r="C81" s="11" t="s">
        <v>213</v>
      </c>
      <c r="D81" s="3">
        <v>200.22</v>
      </c>
      <c r="E81" s="9">
        <v>820.69</v>
      </c>
      <c r="F81">
        <f t="shared" si="5"/>
        <v>5.1180912000000003</v>
      </c>
      <c r="G81">
        <v>1</v>
      </c>
      <c r="H81">
        <f t="shared" si="6"/>
        <v>4.0989411647188092</v>
      </c>
      <c r="I81">
        <f t="shared" si="7"/>
        <v>5.1180912000000003</v>
      </c>
      <c r="J81" s="15">
        <f t="shared" si="8"/>
        <v>0.80087302170754771</v>
      </c>
    </row>
    <row r="82" spans="1:10">
      <c r="A82" s="41"/>
      <c r="B82" s="39"/>
      <c r="C82" s="11" t="s">
        <v>214</v>
      </c>
      <c r="D82" s="3">
        <v>200.22</v>
      </c>
      <c r="E82" s="9">
        <v>807.48</v>
      </c>
      <c r="F82">
        <f t="shared" si="5"/>
        <v>5.1180912000000003</v>
      </c>
      <c r="G82">
        <v>1</v>
      </c>
      <c r="H82">
        <f t="shared" si="6"/>
        <v>4.0329637398861253</v>
      </c>
      <c r="I82">
        <f t="shared" si="7"/>
        <v>5.1180912000000003</v>
      </c>
      <c r="J82" s="15">
        <f t="shared" si="8"/>
        <v>0.78798199998587859</v>
      </c>
    </row>
    <row r="83" spans="1:10">
      <c r="A83" s="41"/>
      <c r="B83" s="39"/>
      <c r="C83" s="11" t="s">
        <v>215</v>
      </c>
      <c r="D83" s="3">
        <v>200.22</v>
      </c>
      <c r="E83" s="9">
        <v>691.86</v>
      </c>
      <c r="F83">
        <f t="shared" si="5"/>
        <v>5.1180912000000003</v>
      </c>
      <c r="G83">
        <v>1</v>
      </c>
      <c r="H83">
        <f t="shared" si="6"/>
        <v>3.4554989511537308</v>
      </c>
      <c r="I83">
        <f t="shared" si="7"/>
        <v>5.1180912000000003</v>
      </c>
      <c r="J83" s="15">
        <f t="shared" si="8"/>
        <v>0.67515384468993644</v>
      </c>
    </row>
    <row r="84" spans="1:10">
      <c r="A84" s="41"/>
      <c r="B84" s="39"/>
      <c r="C84" s="11" t="s">
        <v>216</v>
      </c>
      <c r="D84" s="3">
        <v>200.22</v>
      </c>
      <c r="E84" s="9">
        <v>786.12</v>
      </c>
      <c r="F84">
        <f t="shared" si="5"/>
        <v>5.1180912000000003</v>
      </c>
      <c r="G84">
        <v>1</v>
      </c>
      <c r="H84">
        <f t="shared" si="6"/>
        <v>3.9262810908001198</v>
      </c>
      <c r="I84">
        <f t="shared" si="7"/>
        <v>5.1180912000000003</v>
      </c>
      <c r="J84" s="15">
        <f t="shared" si="8"/>
        <v>0.76713777409830441</v>
      </c>
    </row>
    <row r="85" spans="1:10">
      <c r="A85" s="41"/>
      <c r="B85" s="39"/>
      <c r="C85" s="11" t="s">
        <v>217</v>
      </c>
      <c r="D85" s="3">
        <v>200.22</v>
      </c>
      <c r="E85" s="9">
        <v>518.67999999999995</v>
      </c>
      <c r="F85">
        <f t="shared" si="5"/>
        <v>5.1180912000000003</v>
      </c>
      <c r="G85">
        <v>1</v>
      </c>
      <c r="H85">
        <f t="shared" si="6"/>
        <v>2.5905503945659771</v>
      </c>
      <c r="I85">
        <f t="shared" si="7"/>
        <v>5.1180912000000003</v>
      </c>
      <c r="J85" s="15">
        <f t="shared" si="8"/>
        <v>0.50615557506399589</v>
      </c>
    </row>
    <row r="86" spans="1:10">
      <c r="A86" s="41"/>
      <c r="B86" s="39"/>
      <c r="C86" s="11" t="s">
        <v>218</v>
      </c>
      <c r="D86" s="3">
        <v>200.22</v>
      </c>
      <c r="E86" s="9">
        <v>594.61</v>
      </c>
      <c r="F86">
        <f t="shared" si="5"/>
        <v>5.1180912000000003</v>
      </c>
      <c r="G86">
        <v>1</v>
      </c>
      <c r="H86">
        <f t="shared" si="6"/>
        <v>2.9697832384377185</v>
      </c>
      <c r="I86">
        <f t="shared" si="7"/>
        <v>5.1180912000000003</v>
      </c>
      <c r="J86" s="15">
        <f t="shared" si="8"/>
        <v>0.58025211399861698</v>
      </c>
    </row>
    <row r="87" spans="1:10">
      <c r="A87" s="41"/>
      <c r="B87" s="39"/>
      <c r="C87" s="11" t="s">
        <v>219</v>
      </c>
      <c r="D87" s="3">
        <v>200.22</v>
      </c>
      <c r="E87" s="9">
        <v>727.77</v>
      </c>
      <c r="F87">
        <f t="shared" si="5"/>
        <v>5.1180912000000003</v>
      </c>
      <c r="G87">
        <v>1</v>
      </c>
      <c r="H87">
        <f t="shared" si="6"/>
        <v>3.6348516631705126</v>
      </c>
      <c r="I87">
        <f t="shared" si="7"/>
        <v>5.1180912000000003</v>
      </c>
      <c r="J87" s="15">
        <f t="shared" si="8"/>
        <v>0.71019673568351271</v>
      </c>
    </row>
    <row r="88" spans="1:10">
      <c r="A88" s="42"/>
      <c r="B88" s="39"/>
      <c r="C88" s="11" t="s">
        <v>220</v>
      </c>
      <c r="D88" s="3">
        <v>200.22</v>
      </c>
      <c r="E88" s="9">
        <v>761.24</v>
      </c>
      <c r="F88">
        <f t="shared" si="5"/>
        <v>5.1180912000000003</v>
      </c>
      <c r="G88">
        <v>1</v>
      </c>
      <c r="H88">
        <f t="shared" si="6"/>
        <v>3.8020177804415143</v>
      </c>
      <c r="I88">
        <f t="shared" si="7"/>
        <v>5.1180912000000003</v>
      </c>
      <c r="J88" s="15">
        <f t="shared" si="8"/>
        <v>0.74285854469367685</v>
      </c>
    </row>
    <row r="89" spans="1:10">
      <c r="A89" s="40" t="s">
        <v>482</v>
      </c>
      <c r="B89" s="39">
        <f>(19501.3/(D90*F89*31))</f>
        <v>0.67448374756982876</v>
      </c>
      <c r="C89" s="11" t="s">
        <v>221</v>
      </c>
      <c r="D89" s="3">
        <v>200.22</v>
      </c>
      <c r="E89" s="3">
        <v>472.84</v>
      </c>
      <c r="F89">
        <f>16.7563*0.278</f>
        <v>4.6582514000000002</v>
      </c>
      <c r="G89">
        <v>1</v>
      </c>
      <c r="H89">
        <f t="shared" si="6"/>
        <v>2.3616022375387073</v>
      </c>
      <c r="I89">
        <f t="shared" si="7"/>
        <v>4.6582514000000002</v>
      </c>
      <c r="J89" s="15">
        <f t="shared" si="8"/>
        <v>0.50697183014611602</v>
      </c>
    </row>
    <row r="90" spans="1:10">
      <c r="A90" s="41"/>
      <c r="B90" s="39"/>
      <c r="C90" s="11" t="s">
        <v>222</v>
      </c>
      <c r="D90" s="3">
        <v>200.22</v>
      </c>
      <c r="E90" s="3">
        <v>630.64</v>
      </c>
      <c r="F90">
        <f t="shared" ref="F90:F118" si="9">16.7563*0.278</f>
        <v>4.6582514000000002</v>
      </c>
      <c r="G90">
        <v>1</v>
      </c>
      <c r="H90">
        <f t="shared" si="6"/>
        <v>3.1497352911797023</v>
      </c>
      <c r="I90">
        <f t="shared" si="7"/>
        <v>4.6582514000000002</v>
      </c>
      <c r="J90" s="15">
        <f t="shared" si="8"/>
        <v>0.67616258134537399</v>
      </c>
    </row>
    <row r="91" spans="1:10">
      <c r="A91" s="41"/>
      <c r="B91" s="39"/>
      <c r="C91" s="11" t="s">
        <v>223</v>
      </c>
      <c r="D91" s="3">
        <v>200.22</v>
      </c>
      <c r="E91" s="3">
        <v>422.75</v>
      </c>
      <c r="F91">
        <f t="shared" si="9"/>
        <v>4.6582514000000002</v>
      </c>
      <c r="G91">
        <v>1</v>
      </c>
      <c r="H91">
        <f t="shared" si="6"/>
        <v>2.1114274298271902</v>
      </c>
      <c r="I91">
        <f t="shared" si="7"/>
        <v>4.6582514000000002</v>
      </c>
      <c r="J91" s="15">
        <f t="shared" si="8"/>
        <v>0.45326609676480539</v>
      </c>
    </row>
    <row r="92" spans="1:10">
      <c r="A92" s="41"/>
      <c r="B92" s="39"/>
      <c r="C92" s="11" t="s">
        <v>224</v>
      </c>
      <c r="D92" s="3">
        <v>200.22</v>
      </c>
      <c r="E92" s="3">
        <v>684</v>
      </c>
      <c r="F92">
        <f t="shared" si="9"/>
        <v>4.6582514000000002</v>
      </c>
      <c r="G92">
        <v>1</v>
      </c>
      <c r="H92">
        <f t="shared" si="6"/>
        <v>3.4162421336529816</v>
      </c>
      <c r="I92">
        <f t="shared" si="7"/>
        <v>4.6582514000000002</v>
      </c>
      <c r="J92" s="15">
        <f t="shared" si="8"/>
        <v>0.73337435881047153</v>
      </c>
    </row>
    <row r="93" spans="1:10">
      <c r="A93" s="41"/>
      <c r="B93" s="39"/>
      <c r="C93" s="11" t="s">
        <v>225</v>
      </c>
      <c r="D93" s="3">
        <v>200.22</v>
      </c>
      <c r="E93" s="3">
        <v>233.51</v>
      </c>
      <c r="F93">
        <f t="shared" si="9"/>
        <v>4.6582514000000002</v>
      </c>
      <c r="G93">
        <v>1</v>
      </c>
      <c r="H93">
        <f t="shared" si="6"/>
        <v>1.1662671061831984</v>
      </c>
      <c r="I93">
        <f t="shared" si="7"/>
        <v>4.6582514000000002</v>
      </c>
      <c r="J93" s="15">
        <f t="shared" si="8"/>
        <v>0.25036585749390822</v>
      </c>
    </row>
    <row r="94" spans="1:10">
      <c r="A94" s="41"/>
      <c r="B94" s="39"/>
      <c r="C94" s="11" t="s">
        <v>226</v>
      </c>
      <c r="D94" s="3">
        <v>200.22</v>
      </c>
      <c r="E94" s="3">
        <v>443.36</v>
      </c>
      <c r="F94">
        <f t="shared" si="9"/>
        <v>4.6582514000000002</v>
      </c>
      <c r="G94">
        <v>1</v>
      </c>
      <c r="H94">
        <f t="shared" si="6"/>
        <v>2.2143641993806815</v>
      </c>
      <c r="I94">
        <f t="shared" si="7"/>
        <v>4.6582514000000002</v>
      </c>
      <c r="J94" s="15">
        <f t="shared" si="8"/>
        <v>0.47536382415527884</v>
      </c>
    </row>
    <row r="95" spans="1:10">
      <c r="A95" s="41"/>
      <c r="B95" s="39"/>
      <c r="C95" s="11" t="s">
        <v>227</v>
      </c>
      <c r="D95" s="3">
        <v>200.22</v>
      </c>
      <c r="E95" s="3">
        <v>974.95</v>
      </c>
      <c r="F95">
        <f t="shared" si="9"/>
        <v>4.6582514000000002</v>
      </c>
      <c r="G95">
        <v>1</v>
      </c>
      <c r="H95">
        <f t="shared" si="6"/>
        <v>4.8693936669663369</v>
      </c>
      <c r="I95">
        <f t="shared" si="7"/>
        <v>4.6582514000000002</v>
      </c>
      <c r="J95" s="15">
        <f t="shared" si="8"/>
        <v>1.0453265074886977</v>
      </c>
    </row>
    <row r="96" spans="1:10">
      <c r="A96" s="41"/>
      <c r="B96" s="39"/>
      <c r="C96" s="11" t="s">
        <v>228</v>
      </c>
      <c r="D96" s="3">
        <v>200.22</v>
      </c>
      <c r="E96" s="3">
        <v>786.53</v>
      </c>
      <c r="F96">
        <f t="shared" si="9"/>
        <v>4.6582514000000002</v>
      </c>
      <c r="G96">
        <v>1</v>
      </c>
      <c r="H96">
        <f t="shared" si="6"/>
        <v>3.9283288382778943</v>
      </c>
      <c r="I96">
        <f t="shared" si="7"/>
        <v>4.6582514000000002</v>
      </c>
      <c r="J96" s="15">
        <f t="shared" si="8"/>
        <v>0.84330545970058512</v>
      </c>
    </row>
    <row r="97" spans="1:10">
      <c r="A97" s="41"/>
      <c r="B97" s="39"/>
      <c r="C97" s="11" t="s">
        <v>229</v>
      </c>
      <c r="D97" s="3">
        <v>200.22</v>
      </c>
      <c r="E97" s="3">
        <v>469.63</v>
      </c>
      <c r="F97">
        <f t="shared" si="9"/>
        <v>4.6582514000000002</v>
      </c>
      <c r="G97">
        <v>1</v>
      </c>
      <c r="H97">
        <f t="shared" si="6"/>
        <v>2.3455698731395467</v>
      </c>
      <c r="I97">
        <f t="shared" si="7"/>
        <v>4.6582514000000002</v>
      </c>
      <c r="J97" s="15">
        <f t="shared" si="8"/>
        <v>0.50353011714643536</v>
      </c>
    </row>
    <row r="98" spans="1:10">
      <c r="A98" s="41"/>
      <c r="B98" s="39"/>
      <c r="C98" s="11" t="s">
        <v>230</v>
      </c>
      <c r="D98" s="3">
        <v>200.22</v>
      </c>
      <c r="E98" s="3">
        <v>707.14</v>
      </c>
      <c r="F98">
        <f t="shared" si="9"/>
        <v>4.6582514000000002</v>
      </c>
      <c r="G98">
        <v>1</v>
      </c>
      <c r="H98">
        <f t="shared" si="6"/>
        <v>3.5318150034961544</v>
      </c>
      <c r="I98">
        <f t="shared" si="7"/>
        <v>4.6582514000000002</v>
      </c>
      <c r="J98" s="15">
        <f t="shared" si="8"/>
        <v>0.75818471358075568</v>
      </c>
    </row>
    <row r="99" spans="1:10">
      <c r="A99" s="41"/>
      <c r="B99" s="39"/>
      <c r="C99" s="11" t="s">
        <v>231</v>
      </c>
      <c r="D99" s="3">
        <v>200.22</v>
      </c>
      <c r="E99" s="3">
        <v>429.96</v>
      </c>
      <c r="F99">
        <f t="shared" si="9"/>
        <v>4.6582514000000002</v>
      </c>
      <c r="G99">
        <v>1</v>
      </c>
      <c r="H99">
        <f t="shared" si="6"/>
        <v>2.14743781839976</v>
      </c>
      <c r="I99">
        <f t="shared" si="7"/>
        <v>4.6582514000000002</v>
      </c>
      <c r="J99" s="15">
        <f t="shared" si="8"/>
        <v>0.46099654870489815</v>
      </c>
    </row>
    <row r="100" spans="1:10">
      <c r="A100" s="41"/>
      <c r="B100" s="39"/>
      <c r="C100" s="11" t="s">
        <v>232</v>
      </c>
      <c r="D100" s="3">
        <v>200.22</v>
      </c>
      <c r="E100" s="3">
        <v>755.72</v>
      </c>
      <c r="F100">
        <f t="shared" si="9"/>
        <v>4.6582514000000002</v>
      </c>
      <c r="G100">
        <v>1</v>
      </c>
      <c r="H100">
        <f t="shared" si="6"/>
        <v>3.7744481070822098</v>
      </c>
      <c r="I100">
        <f t="shared" si="7"/>
        <v>4.6582514000000002</v>
      </c>
      <c r="J100" s="15">
        <f t="shared" si="8"/>
        <v>0.81027144801206086</v>
      </c>
    </row>
    <row r="101" spans="1:10">
      <c r="A101" s="41"/>
      <c r="B101" s="39"/>
      <c r="C101" s="11" t="s">
        <v>233</v>
      </c>
      <c r="D101" s="3">
        <v>200.22</v>
      </c>
      <c r="E101" s="3">
        <v>817.85</v>
      </c>
      <c r="F101">
        <f t="shared" si="9"/>
        <v>4.6582514000000002</v>
      </c>
      <c r="G101">
        <v>1</v>
      </c>
      <c r="H101">
        <f t="shared" si="6"/>
        <v>4.0847567675556888</v>
      </c>
      <c r="I101">
        <f t="shared" si="7"/>
        <v>4.6582514000000002</v>
      </c>
      <c r="J101" s="15">
        <f t="shared" si="8"/>
        <v>0.87688628560401194</v>
      </c>
    </row>
    <row r="102" spans="1:10">
      <c r="A102" s="41"/>
      <c r="B102" s="39"/>
      <c r="C102" s="11" t="s">
        <v>234</v>
      </c>
      <c r="D102" s="3">
        <v>200.22</v>
      </c>
      <c r="E102" s="3">
        <v>726.39</v>
      </c>
      <c r="F102">
        <f t="shared" si="9"/>
        <v>4.6582514000000002</v>
      </c>
      <c r="G102">
        <v>1</v>
      </c>
      <c r="H102">
        <f t="shared" si="6"/>
        <v>3.6279592448306861</v>
      </c>
      <c r="I102">
        <f t="shared" si="7"/>
        <v>4.6582514000000002</v>
      </c>
      <c r="J102" s="15">
        <f t="shared" si="8"/>
        <v>0.77882426973148899</v>
      </c>
    </row>
    <row r="103" spans="1:10">
      <c r="A103" s="41"/>
      <c r="B103" s="39"/>
      <c r="C103" s="11" t="s">
        <v>235</v>
      </c>
      <c r="D103" s="3">
        <v>200.22</v>
      </c>
      <c r="E103" s="3">
        <v>574.88</v>
      </c>
      <c r="F103">
        <f t="shared" si="9"/>
        <v>4.6582514000000002</v>
      </c>
      <c r="G103">
        <v>1</v>
      </c>
      <c r="H103">
        <f t="shared" si="6"/>
        <v>2.8712416342023772</v>
      </c>
      <c r="I103">
        <f t="shared" si="7"/>
        <v>4.6582514000000002</v>
      </c>
      <c r="J103" s="15">
        <f t="shared" si="8"/>
        <v>0.6163775605160291</v>
      </c>
    </row>
    <row r="104" spans="1:10">
      <c r="A104" s="41"/>
      <c r="B104" s="39"/>
      <c r="C104" s="11" t="s">
        <v>236</v>
      </c>
      <c r="D104" s="3">
        <v>200.22</v>
      </c>
      <c r="E104" s="3">
        <v>467.66</v>
      </c>
      <c r="F104">
        <f t="shared" si="9"/>
        <v>4.6582514000000002</v>
      </c>
      <c r="G104">
        <v>1</v>
      </c>
      <c r="H104">
        <f t="shared" si="6"/>
        <v>2.3357306962341426</v>
      </c>
      <c r="I104">
        <f t="shared" si="7"/>
        <v>4.6582514000000002</v>
      </c>
      <c r="J104" s="15">
        <f t="shared" si="8"/>
        <v>0.50141791321828244</v>
      </c>
    </row>
    <row r="105" spans="1:10">
      <c r="A105" s="41"/>
      <c r="B105" s="39"/>
      <c r="C105" s="11" t="s">
        <v>237</v>
      </c>
      <c r="D105" s="3">
        <v>200.22</v>
      </c>
      <c r="E105" s="3">
        <v>948.66</v>
      </c>
      <c r="F105">
        <f t="shared" si="9"/>
        <v>4.6582514000000002</v>
      </c>
      <c r="G105">
        <v>1</v>
      </c>
      <c r="H105">
        <f t="shared" si="6"/>
        <v>4.7380881030866044</v>
      </c>
      <c r="I105">
        <f t="shared" si="7"/>
        <v>4.6582514000000002</v>
      </c>
      <c r="J105" s="15">
        <f t="shared" si="8"/>
        <v>1.017138770802839</v>
      </c>
    </row>
    <row r="106" spans="1:10">
      <c r="A106" s="41"/>
      <c r="B106" s="39"/>
      <c r="C106" s="11" t="s">
        <v>238</v>
      </c>
      <c r="D106" s="3">
        <v>200.22</v>
      </c>
      <c r="E106" s="3">
        <v>1057.97</v>
      </c>
      <c r="F106">
        <f t="shared" si="9"/>
        <v>4.6582514000000002</v>
      </c>
      <c r="G106">
        <v>1</v>
      </c>
      <c r="H106">
        <f t="shared" si="6"/>
        <v>5.284037558685446</v>
      </c>
      <c r="I106">
        <f t="shared" si="7"/>
        <v>4.6582514000000002</v>
      </c>
      <c r="J106" s="15">
        <f t="shared" si="8"/>
        <v>1.1343392841969513</v>
      </c>
    </row>
    <row r="107" spans="1:10">
      <c r="A107" s="41"/>
      <c r="B107" s="39"/>
      <c r="C107" s="11" t="s">
        <v>239</v>
      </c>
      <c r="D107" s="3">
        <v>200.22</v>
      </c>
      <c r="E107" s="3">
        <v>632.26</v>
      </c>
      <c r="F107">
        <f t="shared" si="9"/>
        <v>4.6582514000000002</v>
      </c>
      <c r="G107">
        <v>1</v>
      </c>
      <c r="H107">
        <f t="shared" si="6"/>
        <v>3.1578263909699329</v>
      </c>
      <c r="I107">
        <f t="shared" si="7"/>
        <v>4.6582514000000002</v>
      </c>
      <c r="J107" s="15">
        <f t="shared" si="8"/>
        <v>0.67789952061624081</v>
      </c>
    </row>
    <row r="108" spans="1:10">
      <c r="A108" s="41"/>
      <c r="B108" s="39"/>
      <c r="C108" s="11" t="s">
        <v>240</v>
      </c>
      <c r="D108" s="3">
        <v>200.22</v>
      </c>
      <c r="E108" s="3">
        <v>680.02</v>
      </c>
      <c r="F108">
        <f t="shared" si="9"/>
        <v>4.6582514000000002</v>
      </c>
      <c r="G108">
        <v>1</v>
      </c>
      <c r="H108">
        <f t="shared" si="6"/>
        <v>3.3963639996004393</v>
      </c>
      <c r="I108">
        <f t="shared" si="7"/>
        <v>4.6582514000000002</v>
      </c>
      <c r="J108" s="15">
        <f t="shared" si="8"/>
        <v>0.72910706356476152</v>
      </c>
    </row>
    <row r="109" spans="1:10">
      <c r="A109" s="41"/>
      <c r="B109" s="39"/>
      <c r="C109" s="11" t="s">
        <v>241</v>
      </c>
      <c r="D109" s="3">
        <v>200.22</v>
      </c>
      <c r="E109" s="3">
        <v>532.41999999999996</v>
      </c>
      <c r="F109">
        <f t="shared" si="9"/>
        <v>4.6582514000000002</v>
      </c>
      <c r="G109">
        <v>1</v>
      </c>
      <c r="H109">
        <f t="shared" si="6"/>
        <v>2.659174907601638</v>
      </c>
      <c r="I109">
        <f t="shared" si="7"/>
        <v>4.6582514000000002</v>
      </c>
      <c r="J109" s="15">
        <f t="shared" si="8"/>
        <v>0.57085259666355448</v>
      </c>
    </row>
    <row r="110" spans="1:10">
      <c r="A110" s="41"/>
      <c r="B110" s="39"/>
      <c r="C110" s="11" t="s">
        <v>242</v>
      </c>
      <c r="D110" s="3">
        <v>200.22</v>
      </c>
      <c r="E110" s="3">
        <v>277.56</v>
      </c>
      <c r="F110">
        <f t="shared" si="9"/>
        <v>4.6582514000000002</v>
      </c>
      <c r="G110">
        <v>1</v>
      </c>
      <c r="H110">
        <f t="shared" si="6"/>
        <v>1.3862750973928679</v>
      </c>
      <c r="I110">
        <f t="shared" si="7"/>
        <v>4.6582514000000002</v>
      </c>
      <c r="J110" s="15">
        <f t="shared" si="8"/>
        <v>0.29759559507519662</v>
      </c>
    </row>
    <row r="111" spans="1:10">
      <c r="A111" s="41"/>
      <c r="B111" s="39"/>
      <c r="C111" s="11" t="s">
        <v>243</v>
      </c>
      <c r="D111" s="3">
        <v>200.22</v>
      </c>
      <c r="E111" s="3">
        <v>730.41</v>
      </c>
      <c r="F111">
        <f t="shared" si="9"/>
        <v>4.6582514000000002</v>
      </c>
      <c r="G111">
        <v>1</v>
      </c>
      <c r="H111">
        <f t="shared" si="6"/>
        <v>3.6480371591249625</v>
      </c>
      <c r="I111">
        <f t="shared" si="7"/>
        <v>4.6582514000000002</v>
      </c>
      <c r="J111" s="15">
        <f t="shared" si="8"/>
        <v>0.78313445236660317</v>
      </c>
    </row>
    <row r="112" spans="1:10">
      <c r="A112" s="41"/>
      <c r="B112" s="39"/>
      <c r="C112" s="11" t="s">
        <v>244</v>
      </c>
      <c r="D112" s="3">
        <v>200.22</v>
      </c>
      <c r="E112" s="3">
        <v>789.52</v>
      </c>
      <c r="F112">
        <f t="shared" si="9"/>
        <v>4.6582514000000002</v>
      </c>
      <c r="G112">
        <v>1</v>
      </c>
      <c r="H112">
        <f t="shared" si="6"/>
        <v>3.9432624113475176</v>
      </c>
      <c r="I112">
        <f t="shared" si="7"/>
        <v>4.6582514000000002</v>
      </c>
      <c r="J112" s="15">
        <f t="shared" si="8"/>
        <v>0.84651129205854314</v>
      </c>
    </row>
    <row r="113" spans="1:10">
      <c r="A113" s="41"/>
      <c r="B113" s="39"/>
      <c r="C113" s="11" t="s">
        <v>245</v>
      </c>
      <c r="D113" s="3">
        <v>200.22</v>
      </c>
      <c r="E113" s="3">
        <v>427.53</v>
      </c>
      <c r="F113">
        <f t="shared" si="9"/>
        <v>4.6582514000000002</v>
      </c>
      <c r="G113">
        <v>1</v>
      </c>
      <c r="H113">
        <f t="shared" si="6"/>
        <v>2.1353011687144141</v>
      </c>
      <c r="I113">
        <f t="shared" si="7"/>
        <v>4.6582514000000002</v>
      </c>
      <c r="J113" s="15">
        <f t="shared" si="8"/>
        <v>0.4583911397985978</v>
      </c>
    </row>
    <row r="114" spans="1:10">
      <c r="A114" s="41"/>
      <c r="B114" s="39"/>
      <c r="C114" s="11" t="s">
        <v>246</v>
      </c>
      <c r="D114" s="3">
        <v>200.22</v>
      </c>
      <c r="E114" s="3">
        <v>408.49</v>
      </c>
      <c r="F114">
        <f t="shared" si="9"/>
        <v>4.6582514000000002</v>
      </c>
      <c r="G114">
        <v>1</v>
      </c>
      <c r="H114">
        <f t="shared" si="6"/>
        <v>2.040205773648986</v>
      </c>
      <c r="I114">
        <f t="shared" si="7"/>
        <v>4.6582514000000002</v>
      </c>
      <c r="J114" s="15">
        <f t="shared" si="8"/>
        <v>0.43797674244223617</v>
      </c>
    </row>
    <row r="115" spans="1:10">
      <c r="A115" s="41"/>
      <c r="B115" s="39"/>
      <c r="C115" s="11" t="s">
        <v>247</v>
      </c>
      <c r="D115" s="3">
        <v>200.22</v>
      </c>
      <c r="E115" s="3">
        <v>274.75</v>
      </c>
      <c r="F115">
        <f t="shared" si="9"/>
        <v>4.6582514000000002</v>
      </c>
      <c r="G115">
        <v>1</v>
      </c>
      <c r="H115">
        <f t="shared" si="6"/>
        <v>1.3722405354110478</v>
      </c>
      <c r="I115">
        <f t="shared" si="7"/>
        <v>4.6582514000000002</v>
      </c>
      <c r="J115" s="15">
        <f t="shared" si="8"/>
        <v>0.29458275596955713</v>
      </c>
    </row>
    <row r="116" spans="1:10">
      <c r="A116" s="41"/>
      <c r="B116" s="39"/>
      <c r="C116" s="11" t="s">
        <v>248</v>
      </c>
      <c r="D116" s="3">
        <v>200.22</v>
      </c>
      <c r="E116" s="3">
        <v>678.14</v>
      </c>
      <c r="F116">
        <f t="shared" si="9"/>
        <v>4.6582514000000002</v>
      </c>
      <c r="G116">
        <v>1</v>
      </c>
      <c r="H116">
        <f t="shared" si="6"/>
        <v>3.3869743282389373</v>
      </c>
      <c r="I116">
        <f t="shared" si="7"/>
        <v>4.6582514000000002</v>
      </c>
      <c r="J116" s="15">
        <f t="shared" si="8"/>
        <v>0.72709135626276788</v>
      </c>
    </row>
    <row r="117" spans="1:10">
      <c r="A117" s="41"/>
      <c r="B117" s="39"/>
      <c r="C117" s="11" t="s">
        <v>249</v>
      </c>
      <c r="D117" s="3">
        <v>200.22</v>
      </c>
      <c r="E117" s="3">
        <v>882.63</v>
      </c>
      <c r="F117">
        <f t="shared" si="9"/>
        <v>4.6582514000000002</v>
      </c>
      <c r="G117">
        <v>1</v>
      </c>
      <c r="H117">
        <f t="shared" si="6"/>
        <v>4.4083008690440515</v>
      </c>
      <c r="I117">
        <f t="shared" si="7"/>
        <v>4.6582514000000002</v>
      </c>
      <c r="J117" s="15">
        <f t="shared" si="8"/>
        <v>0.94634241274398612</v>
      </c>
    </row>
    <row r="118" spans="1:10">
      <c r="A118" s="41"/>
      <c r="B118" s="39"/>
      <c r="C118" s="11" t="s">
        <v>250</v>
      </c>
      <c r="D118" s="3">
        <v>200.22</v>
      </c>
      <c r="E118" s="3">
        <v>837.38</v>
      </c>
      <c r="F118">
        <f t="shared" si="9"/>
        <v>4.6582514000000002</v>
      </c>
      <c r="G118">
        <v>1</v>
      </c>
      <c r="H118">
        <f t="shared" si="6"/>
        <v>4.1822994705823593</v>
      </c>
      <c r="I118">
        <f t="shared" si="7"/>
        <v>4.6582514000000002</v>
      </c>
      <c r="J118" s="15">
        <f t="shared" si="8"/>
        <v>0.89782605348057409</v>
      </c>
    </row>
    <row r="119" spans="1:10">
      <c r="A119" s="42"/>
      <c r="B119" s="39"/>
      <c r="C119" s="11" t="s">
        <v>251</v>
      </c>
      <c r="D119" s="3">
        <v>200.22</v>
      </c>
      <c r="E119" s="3">
        <v>745.75</v>
      </c>
      <c r="F119">
        <f t="shared" ref="F119" si="10">19.86816*0.278</f>
        <v>5.5233484800000001</v>
      </c>
      <c r="G119">
        <v>1</v>
      </c>
      <c r="H119">
        <f t="shared" si="6"/>
        <v>3.7246528818299871</v>
      </c>
      <c r="I119">
        <f t="shared" si="7"/>
        <v>5.5233484800000001</v>
      </c>
      <c r="J119" s="15">
        <f t="shared" si="8"/>
        <v>0.67434689216458543</v>
      </c>
    </row>
    <row r="120" spans="1:10">
      <c r="A120" s="40" t="s">
        <v>483</v>
      </c>
      <c r="B120" s="39">
        <f>(23848.05/(D121*F120*31))</f>
        <v>0.87580447305970377</v>
      </c>
      <c r="C120" s="5" t="s">
        <v>36</v>
      </c>
      <c r="D120" s="3">
        <v>200.22</v>
      </c>
      <c r="E120" s="3">
        <v>835.69</v>
      </c>
      <c r="F120">
        <f>15.7809*0.278</f>
        <v>4.3870902000000003</v>
      </c>
      <c r="G120">
        <v>1</v>
      </c>
      <c r="H120">
        <f>E120/D120</f>
        <v>4.1738587553690945</v>
      </c>
      <c r="I120">
        <f>F120/G120</f>
        <v>4.3870902000000003</v>
      </c>
      <c r="J120" s="15">
        <f>(H120/I120)</f>
        <v>0.95139570081533642</v>
      </c>
    </row>
    <row r="121" spans="1:10">
      <c r="A121" s="41"/>
      <c r="B121" s="39"/>
      <c r="C121" s="5" t="s">
        <v>37</v>
      </c>
      <c r="D121" s="3">
        <v>200.22</v>
      </c>
      <c r="E121" s="3">
        <v>855.07</v>
      </c>
      <c r="F121">
        <f t="shared" ref="F121:F151" si="11">15.7809*0.278</f>
        <v>4.3870902000000003</v>
      </c>
      <c r="G121">
        <v>1</v>
      </c>
      <c r="H121">
        <f t="shared" ref="H121:H180" si="12">E121/D121</f>
        <v>4.2706522824892623</v>
      </c>
      <c r="I121">
        <f t="shared" ref="I121:I180" si="13">F121/G121</f>
        <v>4.3870902000000003</v>
      </c>
      <c r="J121" s="15">
        <f t="shared" ref="J121:J180" si="14">(H121/I121)</f>
        <v>0.97345896432429446</v>
      </c>
    </row>
    <row r="122" spans="1:10">
      <c r="A122" s="41"/>
      <c r="B122" s="39"/>
      <c r="C122" s="5" t="s">
        <v>38</v>
      </c>
      <c r="D122" s="3">
        <v>200.22</v>
      </c>
      <c r="E122" s="3">
        <v>777.57</v>
      </c>
      <c r="F122">
        <f t="shared" si="11"/>
        <v>4.3870902000000003</v>
      </c>
      <c r="G122">
        <v>1</v>
      </c>
      <c r="H122">
        <f t="shared" si="12"/>
        <v>3.8835780641294577</v>
      </c>
      <c r="I122">
        <f t="shared" si="13"/>
        <v>4.3870902000000003</v>
      </c>
      <c r="J122" s="15">
        <f t="shared" si="14"/>
        <v>0.88522867939425032</v>
      </c>
    </row>
    <row r="123" spans="1:10">
      <c r="A123" s="41"/>
      <c r="B123" s="39"/>
      <c r="C123" s="5" t="s">
        <v>39</v>
      </c>
      <c r="D123" s="3">
        <v>200.22</v>
      </c>
      <c r="E123" s="3">
        <v>1076.18</v>
      </c>
      <c r="F123">
        <f t="shared" si="11"/>
        <v>4.3870902000000003</v>
      </c>
      <c r="G123">
        <v>1</v>
      </c>
      <c r="H123">
        <f t="shared" si="12"/>
        <v>5.3749875137348919</v>
      </c>
      <c r="I123">
        <f t="shared" si="13"/>
        <v>4.3870902000000003</v>
      </c>
      <c r="J123" s="15">
        <f t="shared" si="14"/>
        <v>1.2251828133679339</v>
      </c>
    </row>
    <row r="124" spans="1:10">
      <c r="A124" s="41"/>
      <c r="B124" s="39"/>
      <c r="C124" s="5" t="s">
        <v>27</v>
      </c>
      <c r="D124" s="3">
        <v>200.22</v>
      </c>
      <c r="E124" s="3">
        <v>868.1</v>
      </c>
      <c r="F124">
        <f t="shared" si="11"/>
        <v>4.3870902000000003</v>
      </c>
      <c r="G124">
        <v>1</v>
      </c>
      <c r="H124">
        <f t="shared" si="12"/>
        <v>4.3357306962341422</v>
      </c>
      <c r="I124">
        <f t="shared" si="13"/>
        <v>4.3870902000000003</v>
      </c>
      <c r="J124" s="15">
        <f t="shared" si="14"/>
        <v>0.98829303674543589</v>
      </c>
    </row>
    <row r="125" spans="1:10">
      <c r="A125" s="41"/>
      <c r="B125" s="39"/>
      <c r="C125" s="5" t="s">
        <v>28</v>
      </c>
      <c r="D125" s="3">
        <v>200.22</v>
      </c>
      <c r="E125" s="3">
        <v>796.23</v>
      </c>
      <c r="F125">
        <f t="shared" si="11"/>
        <v>4.3870902000000003</v>
      </c>
      <c r="G125">
        <v>1</v>
      </c>
      <c r="H125">
        <f t="shared" si="12"/>
        <v>3.9767755468984118</v>
      </c>
      <c r="I125">
        <f t="shared" si="13"/>
        <v>4.3870902000000003</v>
      </c>
      <c r="J125" s="15">
        <f t="shared" si="14"/>
        <v>0.9064722550948261</v>
      </c>
    </row>
    <row r="126" spans="1:10">
      <c r="A126" s="41"/>
      <c r="B126" s="39"/>
      <c r="C126" s="5" t="s">
        <v>29</v>
      </c>
      <c r="D126" s="3">
        <v>200.22</v>
      </c>
      <c r="E126" s="3">
        <v>850.12</v>
      </c>
      <c r="F126">
        <f t="shared" si="11"/>
        <v>4.3870902000000003</v>
      </c>
      <c r="G126">
        <v>1</v>
      </c>
      <c r="H126">
        <f t="shared" si="12"/>
        <v>4.2459294775746681</v>
      </c>
      <c r="I126">
        <f t="shared" si="13"/>
        <v>4.3870902000000003</v>
      </c>
      <c r="J126" s="15">
        <f t="shared" si="14"/>
        <v>0.96782361064166578</v>
      </c>
    </row>
    <row r="127" spans="1:10">
      <c r="A127" s="41"/>
      <c r="B127" s="39"/>
      <c r="C127" s="5" t="s">
        <v>30</v>
      </c>
      <c r="D127" s="3">
        <v>200.22</v>
      </c>
      <c r="E127" s="3">
        <v>1036.3499999999999</v>
      </c>
      <c r="F127">
        <f t="shared" si="11"/>
        <v>4.3870902000000003</v>
      </c>
      <c r="G127">
        <v>1</v>
      </c>
      <c r="H127">
        <f t="shared" si="12"/>
        <v>5.176056338028169</v>
      </c>
      <c r="I127">
        <f t="shared" si="13"/>
        <v>4.3870902000000003</v>
      </c>
      <c r="J127" s="15">
        <f t="shared" si="14"/>
        <v>1.1798381391903383</v>
      </c>
    </row>
    <row r="128" spans="1:10">
      <c r="A128" s="41"/>
      <c r="B128" s="39"/>
      <c r="C128" s="5" t="s">
        <v>31</v>
      </c>
      <c r="D128" s="3">
        <v>200.22</v>
      </c>
      <c r="E128" s="3">
        <v>1103.28</v>
      </c>
      <c r="F128">
        <f t="shared" si="11"/>
        <v>4.3870902000000003</v>
      </c>
      <c r="G128">
        <v>1</v>
      </c>
      <c r="H128">
        <f t="shared" si="12"/>
        <v>5.5103386275097392</v>
      </c>
      <c r="I128">
        <f t="shared" si="13"/>
        <v>4.3870902000000003</v>
      </c>
      <c r="J128" s="15">
        <f t="shared" si="14"/>
        <v>1.2560349517112137</v>
      </c>
    </row>
    <row r="129" spans="1:10">
      <c r="A129" s="41"/>
      <c r="B129" s="39"/>
      <c r="C129" s="5" t="s">
        <v>32</v>
      </c>
      <c r="D129" s="3">
        <v>200.22</v>
      </c>
      <c r="E129" s="3">
        <v>829.85</v>
      </c>
      <c r="F129">
        <f t="shared" si="11"/>
        <v>4.3870902000000003</v>
      </c>
      <c r="G129">
        <v>1</v>
      </c>
      <c r="H129">
        <f t="shared" si="12"/>
        <v>4.144690840075917</v>
      </c>
      <c r="I129">
        <f t="shared" si="13"/>
        <v>4.3870902000000003</v>
      </c>
      <c r="J129" s="15">
        <f t="shared" si="14"/>
        <v>0.944747121925124</v>
      </c>
    </row>
    <row r="130" spans="1:10">
      <c r="A130" s="41"/>
      <c r="B130" s="39"/>
      <c r="C130" s="5" t="s">
        <v>33</v>
      </c>
      <c r="D130" s="3">
        <v>200.22</v>
      </c>
      <c r="E130" s="3">
        <v>698.39</v>
      </c>
      <c r="F130">
        <f t="shared" si="11"/>
        <v>4.3870902000000003</v>
      </c>
      <c r="G130">
        <v>1</v>
      </c>
      <c r="H130">
        <f t="shared" si="12"/>
        <v>3.4881130756168215</v>
      </c>
      <c r="I130">
        <f t="shared" si="13"/>
        <v>4.3870902000000003</v>
      </c>
      <c r="J130" s="15">
        <f t="shared" si="14"/>
        <v>0.79508578957798071</v>
      </c>
    </row>
    <row r="131" spans="1:10">
      <c r="A131" s="41"/>
      <c r="B131" s="39"/>
      <c r="C131" s="5" t="s">
        <v>34</v>
      </c>
      <c r="D131" s="3">
        <v>200.22</v>
      </c>
      <c r="E131" s="3">
        <v>800.83</v>
      </c>
      <c r="F131">
        <f t="shared" si="11"/>
        <v>4.3870902000000003</v>
      </c>
      <c r="G131">
        <v>1</v>
      </c>
      <c r="H131">
        <f t="shared" si="12"/>
        <v>3.9997502746978326</v>
      </c>
      <c r="I131">
        <f t="shared" si="13"/>
        <v>4.3870902000000003</v>
      </c>
      <c r="J131" s="15">
        <f t="shared" si="14"/>
        <v>0.91170914942615777</v>
      </c>
    </row>
    <row r="132" spans="1:10">
      <c r="A132" s="41"/>
      <c r="B132" s="39"/>
      <c r="C132" s="5" t="s">
        <v>0</v>
      </c>
      <c r="D132" s="3">
        <v>200.22</v>
      </c>
      <c r="E132" s="3">
        <v>874.7</v>
      </c>
      <c r="F132">
        <f t="shared" si="11"/>
        <v>4.3870902000000003</v>
      </c>
      <c r="G132">
        <v>1</v>
      </c>
      <c r="H132">
        <f t="shared" si="12"/>
        <v>4.3686944361202675</v>
      </c>
      <c r="I132">
        <f t="shared" si="13"/>
        <v>4.3870902000000003</v>
      </c>
      <c r="J132" s="15">
        <f t="shared" si="14"/>
        <v>0.99580684165560751</v>
      </c>
    </row>
    <row r="133" spans="1:10">
      <c r="A133" s="41"/>
      <c r="B133" s="39"/>
      <c r="C133" s="5" t="s">
        <v>1</v>
      </c>
      <c r="D133" s="3">
        <v>200.22</v>
      </c>
      <c r="E133" s="3">
        <v>917.99</v>
      </c>
      <c r="F133">
        <f t="shared" si="11"/>
        <v>4.3870902000000003</v>
      </c>
      <c r="G133">
        <v>1</v>
      </c>
      <c r="H133">
        <f t="shared" si="12"/>
        <v>4.5849066027369894</v>
      </c>
      <c r="I133">
        <f t="shared" si="13"/>
        <v>4.3870902000000003</v>
      </c>
      <c r="J133" s="15">
        <f t="shared" si="14"/>
        <v>1.0450905711345959</v>
      </c>
    </row>
    <row r="134" spans="1:10">
      <c r="A134" s="41"/>
      <c r="B134" s="39"/>
      <c r="C134" s="5" t="s">
        <v>2</v>
      </c>
      <c r="D134" s="3">
        <v>200.22</v>
      </c>
      <c r="E134" s="3">
        <v>800.75</v>
      </c>
      <c r="F134">
        <f t="shared" si="11"/>
        <v>4.3870902000000003</v>
      </c>
      <c r="G134">
        <v>1</v>
      </c>
      <c r="H134">
        <f t="shared" si="12"/>
        <v>3.9993507142143643</v>
      </c>
      <c r="I134">
        <f t="shared" si="13"/>
        <v>4.3870902000000003</v>
      </c>
      <c r="J134" s="15">
        <f t="shared" si="14"/>
        <v>0.91161807300300413</v>
      </c>
    </row>
    <row r="135" spans="1:10">
      <c r="A135" s="41"/>
      <c r="B135" s="39"/>
      <c r="C135" s="5" t="s">
        <v>3</v>
      </c>
      <c r="D135" s="3">
        <v>200.22</v>
      </c>
      <c r="E135" s="3">
        <v>910.79</v>
      </c>
      <c r="F135">
        <f t="shared" si="11"/>
        <v>4.3870902000000003</v>
      </c>
      <c r="G135">
        <v>1</v>
      </c>
      <c r="H135">
        <f t="shared" si="12"/>
        <v>4.5489461592248528</v>
      </c>
      <c r="I135">
        <f t="shared" si="13"/>
        <v>4.3870902000000003</v>
      </c>
      <c r="J135" s="15">
        <f t="shared" si="14"/>
        <v>1.0368936930507726</v>
      </c>
    </row>
    <row r="136" spans="1:10">
      <c r="A136" s="41"/>
      <c r="B136" s="39"/>
      <c r="C136" s="5" t="s">
        <v>4</v>
      </c>
      <c r="D136" s="3">
        <v>200.22</v>
      </c>
      <c r="E136" s="3">
        <v>554.97</v>
      </c>
      <c r="F136">
        <f t="shared" si="11"/>
        <v>4.3870902000000003</v>
      </c>
      <c r="G136">
        <v>1</v>
      </c>
      <c r="H136">
        <f t="shared" si="12"/>
        <v>2.7718010188792328</v>
      </c>
      <c r="I136">
        <f t="shared" si="13"/>
        <v>4.3870902000000003</v>
      </c>
      <c r="J136" s="15">
        <f t="shared" si="14"/>
        <v>0.63180853196937525</v>
      </c>
    </row>
    <row r="137" spans="1:10">
      <c r="A137" s="41"/>
      <c r="B137" s="39"/>
      <c r="C137" s="5" t="s">
        <v>5</v>
      </c>
      <c r="D137" s="3">
        <v>200.22</v>
      </c>
      <c r="E137" s="3">
        <v>543.89</v>
      </c>
      <c r="F137">
        <f t="shared" si="11"/>
        <v>4.3870902000000003</v>
      </c>
      <c r="G137">
        <v>1</v>
      </c>
      <c r="H137">
        <f t="shared" si="12"/>
        <v>2.7164618919188892</v>
      </c>
      <c r="I137">
        <f t="shared" si="13"/>
        <v>4.3870902000000003</v>
      </c>
      <c r="J137" s="15">
        <f t="shared" si="14"/>
        <v>0.61919444736260243</v>
      </c>
    </row>
    <row r="138" spans="1:10">
      <c r="A138" s="41"/>
      <c r="B138" s="39"/>
      <c r="C138" s="5" t="s">
        <v>6</v>
      </c>
      <c r="D138" s="3">
        <v>200.22</v>
      </c>
      <c r="E138" s="3">
        <v>939.72</v>
      </c>
      <c r="F138">
        <f t="shared" si="11"/>
        <v>4.3870902000000003</v>
      </c>
      <c r="G138">
        <v>1</v>
      </c>
      <c r="H138">
        <f t="shared" si="12"/>
        <v>4.6934372190590352</v>
      </c>
      <c r="I138">
        <f t="shared" si="13"/>
        <v>4.3870902000000003</v>
      </c>
      <c r="J138" s="15">
        <f t="shared" si="14"/>
        <v>1.069829204573691</v>
      </c>
    </row>
    <row r="139" spans="1:10">
      <c r="A139" s="41"/>
      <c r="B139" s="39"/>
      <c r="C139" s="5" t="s">
        <v>7</v>
      </c>
      <c r="D139" s="3">
        <v>200.22</v>
      </c>
      <c r="E139" s="3">
        <v>857.12</v>
      </c>
      <c r="F139">
        <f t="shared" si="11"/>
        <v>4.3870902000000003</v>
      </c>
      <c r="G139">
        <v>1</v>
      </c>
      <c r="H139">
        <f t="shared" si="12"/>
        <v>4.2808910198781343</v>
      </c>
      <c r="I139">
        <f t="shared" si="13"/>
        <v>4.3870902000000003</v>
      </c>
      <c r="J139" s="15">
        <f t="shared" si="14"/>
        <v>0.97579279766760529</v>
      </c>
    </row>
    <row r="140" spans="1:10">
      <c r="A140" s="41"/>
      <c r="B140" s="39"/>
      <c r="C140" s="5" t="s">
        <v>8</v>
      </c>
      <c r="D140" s="3">
        <v>200.22</v>
      </c>
      <c r="E140" s="3">
        <v>947.43</v>
      </c>
      <c r="F140">
        <f t="shared" si="11"/>
        <v>4.3870902000000003</v>
      </c>
      <c r="G140">
        <v>1</v>
      </c>
      <c r="H140">
        <f t="shared" si="12"/>
        <v>4.7319448606532815</v>
      </c>
      <c r="I140">
        <f t="shared" si="13"/>
        <v>4.3870902000000003</v>
      </c>
      <c r="J140" s="15">
        <f t="shared" si="14"/>
        <v>1.0786066948551185</v>
      </c>
    </row>
    <row r="141" spans="1:10">
      <c r="A141" s="41"/>
      <c r="B141" s="39"/>
      <c r="C141" s="5" t="s">
        <v>9</v>
      </c>
      <c r="D141" s="3">
        <v>200.22</v>
      </c>
      <c r="E141" s="3">
        <v>677.89</v>
      </c>
      <c r="F141">
        <f t="shared" si="11"/>
        <v>4.3870902000000003</v>
      </c>
      <c r="G141">
        <v>1</v>
      </c>
      <c r="H141">
        <f t="shared" si="12"/>
        <v>3.3857257017280991</v>
      </c>
      <c r="I141">
        <f t="shared" si="13"/>
        <v>4.3870902000000003</v>
      </c>
      <c r="J141" s="15">
        <f t="shared" si="14"/>
        <v>0.77174745614487228</v>
      </c>
    </row>
    <row r="142" spans="1:10">
      <c r="A142" s="41"/>
      <c r="B142" s="39"/>
      <c r="C142" s="5" t="s">
        <v>10</v>
      </c>
      <c r="D142" s="3">
        <v>200.22</v>
      </c>
      <c r="E142" s="3">
        <v>695.4</v>
      </c>
      <c r="F142">
        <f t="shared" si="11"/>
        <v>4.3870902000000003</v>
      </c>
      <c r="G142">
        <v>1</v>
      </c>
      <c r="H142">
        <f t="shared" si="12"/>
        <v>3.4731795025471981</v>
      </c>
      <c r="I142">
        <f t="shared" si="13"/>
        <v>4.3870902000000003</v>
      </c>
      <c r="J142" s="15">
        <f t="shared" si="14"/>
        <v>0.79168180826261514</v>
      </c>
    </row>
    <row r="143" spans="1:10">
      <c r="A143" s="41"/>
      <c r="B143" s="39"/>
      <c r="C143" s="5" t="s">
        <v>11</v>
      </c>
      <c r="D143" s="3">
        <v>200.22</v>
      </c>
      <c r="E143" s="3">
        <v>906.44</v>
      </c>
      <c r="F143">
        <f t="shared" si="11"/>
        <v>4.3870902000000003</v>
      </c>
      <c r="G143">
        <v>1</v>
      </c>
      <c r="H143">
        <f t="shared" si="12"/>
        <v>4.5272200579362707</v>
      </c>
      <c r="I143">
        <f t="shared" si="13"/>
        <v>4.3870902000000003</v>
      </c>
      <c r="J143" s="15">
        <f t="shared" si="14"/>
        <v>1.0319414125417961</v>
      </c>
    </row>
    <row r="144" spans="1:10">
      <c r="A144" s="41"/>
      <c r="B144" s="39"/>
      <c r="C144" s="5" t="s">
        <v>12</v>
      </c>
      <c r="D144" s="3">
        <v>200.22</v>
      </c>
      <c r="E144" s="3">
        <v>266.06</v>
      </c>
      <c r="F144">
        <f t="shared" si="11"/>
        <v>4.3870902000000003</v>
      </c>
      <c r="G144">
        <v>1</v>
      </c>
      <c r="H144">
        <f t="shared" si="12"/>
        <v>1.3288382778943162</v>
      </c>
      <c r="I144">
        <f t="shared" si="13"/>
        <v>4.3870902000000003</v>
      </c>
      <c r="J144" s="15">
        <f t="shared" si="14"/>
        <v>0.30289741430306494</v>
      </c>
    </row>
    <row r="145" spans="1:10">
      <c r="A145" s="41"/>
      <c r="B145" s="39"/>
      <c r="C145" s="5" t="s">
        <v>13</v>
      </c>
      <c r="D145" s="3">
        <v>200.22</v>
      </c>
      <c r="E145" s="3">
        <v>492.65</v>
      </c>
      <c r="F145">
        <f t="shared" si="11"/>
        <v>4.3870902000000003</v>
      </c>
      <c r="G145">
        <v>1</v>
      </c>
      <c r="H145">
        <f t="shared" si="12"/>
        <v>2.4605434022575166</v>
      </c>
      <c r="I145">
        <f t="shared" si="13"/>
        <v>4.3870902000000003</v>
      </c>
      <c r="J145" s="15">
        <f t="shared" si="14"/>
        <v>0.56085999833272548</v>
      </c>
    </row>
    <row r="146" spans="1:10">
      <c r="A146" s="41"/>
      <c r="B146" s="39"/>
      <c r="C146" s="5" t="s">
        <v>14</v>
      </c>
      <c r="D146" s="3">
        <v>200.22</v>
      </c>
      <c r="E146" s="3">
        <v>585.53</v>
      </c>
      <c r="F146">
        <f t="shared" si="11"/>
        <v>4.3870902000000003</v>
      </c>
      <c r="G146">
        <v>1</v>
      </c>
      <c r="H146">
        <f t="shared" si="12"/>
        <v>2.9244331235640795</v>
      </c>
      <c r="I146">
        <f t="shared" si="13"/>
        <v>4.3870902000000003</v>
      </c>
      <c r="J146" s="15">
        <f t="shared" si="14"/>
        <v>0.66659972561404812</v>
      </c>
    </row>
    <row r="147" spans="1:10">
      <c r="A147" s="41"/>
      <c r="B147" s="39"/>
      <c r="C147" s="5" t="s">
        <v>15</v>
      </c>
      <c r="D147" s="3">
        <v>200.22</v>
      </c>
      <c r="E147" s="3">
        <v>652.02</v>
      </c>
      <c r="F147">
        <f t="shared" si="11"/>
        <v>4.3870902000000003</v>
      </c>
      <c r="G147">
        <v>1</v>
      </c>
      <c r="H147">
        <f t="shared" si="12"/>
        <v>3.2565178303865747</v>
      </c>
      <c r="I147">
        <f t="shared" si="13"/>
        <v>4.3870902000000003</v>
      </c>
      <c r="J147" s="15">
        <f t="shared" si="14"/>
        <v>0.7422956178075788</v>
      </c>
    </row>
    <row r="148" spans="1:10">
      <c r="A148" s="41"/>
      <c r="B148" s="39"/>
      <c r="C148" s="5" t="s">
        <v>16</v>
      </c>
      <c r="D148" s="3">
        <v>200.22</v>
      </c>
      <c r="E148" s="3">
        <v>901.8</v>
      </c>
      <c r="F148">
        <f t="shared" si="11"/>
        <v>4.3870902000000003</v>
      </c>
      <c r="G148">
        <v>1</v>
      </c>
      <c r="H148">
        <f t="shared" si="12"/>
        <v>4.5040455498951149</v>
      </c>
      <c r="I148">
        <f t="shared" si="13"/>
        <v>4.3870902000000003</v>
      </c>
      <c r="J148" s="15">
        <f t="shared" si="14"/>
        <v>1.0266589799988872</v>
      </c>
    </row>
    <row r="149" spans="1:10">
      <c r="A149" s="41"/>
      <c r="B149" s="39"/>
      <c r="C149" s="5" t="s">
        <v>17</v>
      </c>
      <c r="D149" s="3">
        <v>200.22</v>
      </c>
      <c r="E149" s="3">
        <v>66.2</v>
      </c>
      <c r="F149">
        <f t="shared" si="11"/>
        <v>4.3870902000000003</v>
      </c>
      <c r="G149">
        <v>1</v>
      </c>
      <c r="H149">
        <f t="shared" si="12"/>
        <v>0.33063630006992312</v>
      </c>
      <c r="I149">
        <f t="shared" si="13"/>
        <v>4.3870902000000003</v>
      </c>
      <c r="J149" s="15">
        <f t="shared" si="14"/>
        <v>7.5365740159598973E-2</v>
      </c>
    </row>
    <row r="150" spans="1:10">
      <c r="A150" s="42"/>
      <c r="B150" s="39"/>
      <c r="C150" s="5" t="s">
        <v>18</v>
      </c>
      <c r="D150" s="3">
        <v>200.22</v>
      </c>
      <c r="E150" s="3">
        <v>729.04</v>
      </c>
      <c r="F150">
        <f t="shared" si="11"/>
        <v>4.3870902000000003</v>
      </c>
      <c r="G150">
        <v>1</v>
      </c>
      <c r="H150">
        <f t="shared" si="12"/>
        <v>3.6411946858455697</v>
      </c>
      <c r="I150">
        <f t="shared" si="13"/>
        <v>4.3870902000000003</v>
      </c>
      <c r="J150" s="15">
        <f t="shared" si="14"/>
        <v>0.82997944419870129</v>
      </c>
    </row>
    <row r="151" spans="1:10">
      <c r="B151" s="39">
        <f>(20819.87/(D152*F151*30))</f>
        <v>0.74406491697696497</v>
      </c>
      <c r="C151" s="64" t="s">
        <v>489</v>
      </c>
      <c r="D151" s="3">
        <v>200.22</v>
      </c>
      <c r="E151" s="63">
        <v>776.09</v>
      </c>
      <c r="F151">
        <f>16.7569*0.278</f>
        <v>4.6584182000000007</v>
      </c>
      <c r="G151">
        <v>1</v>
      </c>
      <c r="H151">
        <f t="shared" si="12"/>
        <v>3.8761861951852965</v>
      </c>
      <c r="I151">
        <f t="shared" si="13"/>
        <v>4.6584182000000007</v>
      </c>
      <c r="J151" s="15">
        <f t="shared" si="14"/>
        <v>0.83208205634807453</v>
      </c>
    </row>
    <row r="152" spans="1:10">
      <c r="B152" s="39"/>
      <c r="C152" s="64" t="s">
        <v>490</v>
      </c>
      <c r="D152" s="3">
        <v>200.22</v>
      </c>
      <c r="E152" s="63">
        <v>721.49</v>
      </c>
      <c r="F152">
        <f t="shared" ref="F152:F180" si="15">16.7569*0.278</f>
        <v>4.6584182000000007</v>
      </c>
      <c r="G152">
        <v>1</v>
      </c>
      <c r="H152">
        <f t="shared" si="12"/>
        <v>3.6034861652182602</v>
      </c>
      <c r="I152">
        <f t="shared" si="13"/>
        <v>4.6584182000000007</v>
      </c>
      <c r="J152" s="15">
        <f t="shared" si="14"/>
        <v>0.77354286594927424</v>
      </c>
    </row>
    <row r="153" spans="1:10">
      <c r="B153" s="39"/>
      <c r="C153" s="64" t="s">
        <v>491</v>
      </c>
      <c r="D153" s="3">
        <v>200.22</v>
      </c>
      <c r="E153" s="63">
        <v>739.77</v>
      </c>
      <c r="F153">
        <f t="shared" si="15"/>
        <v>4.6584182000000007</v>
      </c>
      <c r="G153">
        <v>1</v>
      </c>
      <c r="H153">
        <f t="shared" si="12"/>
        <v>3.6947857356907403</v>
      </c>
      <c r="I153">
        <f t="shared" si="13"/>
        <v>4.6584182000000007</v>
      </c>
      <c r="J153" s="15">
        <f t="shared" si="14"/>
        <v>0.79314170112308502</v>
      </c>
    </row>
    <row r="154" spans="1:10">
      <c r="B154" s="39"/>
      <c r="C154" s="64" t="s">
        <v>492</v>
      </c>
      <c r="D154" s="3">
        <v>200.22</v>
      </c>
      <c r="E154" s="63">
        <v>848.72</v>
      </c>
      <c r="F154">
        <f t="shared" si="15"/>
        <v>4.6584182000000007</v>
      </c>
      <c r="G154">
        <v>1</v>
      </c>
      <c r="H154">
        <f t="shared" si="12"/>
        <v>4.2389371691139752</v>
      </c>
      <c r="I154">
        <f t="shared" si="13"/>
        <v>4.6584182000000007</v>
      </c>
      <c r="J154" s="15">
        <f t="shared" si="14"/>
        <v>0.90995204533461049</v>
      </c>
    </row>
    <row r="155" spans="1:10">
      <c r="B155" s="39"/>
      <c r="C155" s="64" t="s">
        <v>493</v>
      </c>
      <c r="D155" s="3">
        <v>200.22</v>
      </c>
      <c r="E155" s="63">
        <v>739.42</v>
      </c>
      <c r="F155">
        <f t="shared" si="15"/>
        <v>4.6584182000000007</v>
      </c>
      <c r="G155">
        <v>1</v>
      </c>
      <c r="H155">
        <f t="shared" si="12"/>
        <v>3.6930376585755669</v>
      </c>
      <c r="I155">
        <f t="shared" si="13"/>
        <v>4.6584182000000007</v>
      </c>
      <c r="J155" s="15">
        <f t="shared" si="14"/>
        <v>0.79276644990257983</v>
      </c>
    </row>
    <row r="156" spans="1:10">
      <c r="B156" s="39"/>
      <c r="C156" s="64" t="s">
        <v>512</v>
      </c>
      <c r="D156" s="3">
        <v>200.22</v>
      </c>
      <c r="E156" s="63">
        <v>701.58</v>
      </c>
      <c r="F156">
        <f t="shared" si="15"/>
        <v>4.6584182000000007</v>
      </c>
      <c r="G156">
        <v>1</v>
      </c>
      <c r="H156">
        <f t="shared" si="12"/>
        <v>3.5040455498951157</v>
      </c>
      <c r="I156">
        <f t="shared" si="13"/>
        <v>4.6584182000000007</v>
      </c>
      <c r="J156" s="15">
        <f t="shared" si="14"/>
        <v>0.75219643223425392</v>
      </c>
    </row>
    <row r="157" spans="1:10">
      <c r="B157" s="39"/>
      <c r="C157" s="64" t="s">
        <v>513</v>
      </c>
      <c r="D157" s="3">
        <v>200.22</v>
      </c>
      <c r="E157" s="63">
        <v>605.55999999999995</v>
      </c>
      <c r="F157">
        <f t="shared" si="15"/>
        <v>4.6584182000000007</v>
      </c>
      <c r="G157">
        <v>1</v>
      </c>
      <c r="H157">
        <f t="shared" si="12"/>
        <v>3.024473079612426</v>
      </c>
      <c r="I157">
        <f t="shared" si="13"/>
        <v>4.6584182000000007</v>
      </c>
      <c r="J157" s="15">
        <f t="shared" si="14"/>
        <v>0.64924894025453217</v>
      </c>
    </row>
    <row r="158" spans="1:10">
      <c r="B158" s="39"/>
      <c r="C158" s="64" t="s">
        <v>514</v>
      </c>
      <c r="D158" s="3">
        <v>200.22</v>
      </c>
      <c r="E158" s="63">
        <v>747.14</v>
      </c>
      <c r="F158">
        <f t="shared" si="15"/>
        <v>4.6584182000000007</v>
      </c>
      <c r="G158">
        <v>1</v>
      </c>
      <c r="H158">
        <f t="shared" si="12"/>
        <v>3.7315952452302468</v>
      </c>
      <c r="I158">
        <f t="shared" si="13"/>
        <v>4.6584182000000007</v>
      </c>
      <c r="J158" s="15">
        <f t="shared" si="14"/>
        <v>0.80104341968057879</v>
      </c>
    </row>
    <row r="159" spans="1:10">
      <c r="B159" s="39"/>
      <c r="C159" s="64" t="s">
        <v>515</v>
      </c>
      <c r="D159" s="3">
        <v>200.22</v>
      </c>
      <c r="E159" s="63">
        <v>730.68</v>
      </c>
      <c r="F159">
        <f t="shared" si="15"/>
        <v>4.6584182000000007</v>
      </c>
      <c r="G159">
        <v>1</v>
      </c>
      <c r="H159">
        <f t="shared" si="12"/>
        <v>3.6493856757566676</v>
      </c>
      <c r="I159">
        <f t="shared" si="13"/>
        <v>4.6584182000000007</v>
      </c>
      <c r="J159" s="15">
        <f t="shared" si="14"/>
        <v>0.78339589085339467</v>
      </c>
    </row>
    <row r="160" spans="1:10">
      <c r="B160" s="39"/>
      <c r="C160" s="64" t="s">
        <v>516</v>
      </c>
      <c r="D160" s="3">
        <v>200.22</v>
      </c>
      <c r="E160" s="63">
        <v>841.51</v>
      </c>
      <c r="F160">
        <f t="shared" si="15"/>
        <v>4.6584182000000007</v>
      </c>
      <c r="G160">
        <v>1</v>
      </c>
      <c r="H160">
        <f t="shared" si="12"/>
        <v>4.2029267805414046</v>
      </c>
      <c r="I160">
        <f t="shared" si="13"/>
        <v>4.6584182000000007</v>
      </c>
      <c r="J160" s="15">
        <f t="shared" si="14"/>
        <v>0.90222187019220468</v>
      </c>
    </row>
    <row r="161" spans="2:10">
      <c r="B161" s="39"/>
      <c r="C161" s="64" t="s">
        <v>517</v>
      </c>
      <c r="D161" s="3">
        <v>200.22</v>
      </c>
      <c r="E161" s="63">
        <v>958.9</v>
      </c>
      <c r="F161">
        <f t="shared" si="15"/>
        <v>4.6584182000000007</v>
      </c>
      <c r="G161">
        <v>1</v>
      </c>
      <c r="H161">
        <f t="shared" si="12"/>
        <v>4.7892318449705327</v>
      </c>
      <c r="I161">
        <f t="shared" si="13"/>
        <v>4.6584182000000007</v>
      </c>
      <c r="J161" s="15">
        <f t="shared" si="14"/>
        <v>1.0280811295496253</v>
      </c>
    </row>
    <row r="162" spans="2:10">
      <c r="B162" s="39"/>
      <c r="C162" s="64" t="s">
        <v>518</v>
      </c>
      <c r="D162" s="3">
        <v>200.22</v>
      </c>
      <c r="E162" s="63">
        <v>1062.8399999999999</v>
      </c>
      <c r="F162">
        <f t="shared" si="15"/>
        <v>4.6584182000000007</v>
      </c>
      <c r="G162">
        <v>1</v>
      </c>
      <c r="H162">
        <f t="shared" si="12"/>
        <v>5.308360803116571</v>
      </c>
      <c r="I162">
        <f t="shared" si="13"/>
        <v>4.6584182000000007</v>
      </c>
      <c r="J162" s="15">
        <f t="shared" si="14"/>
        <v>1.1395200205762055</v>
      </c>
    </row>
    <row r="163" spans="2:10">
      <c r="B163" s="39"/>
      <c r="C163" s="64" t="s">
        <v>494</v>
      </c>
      <c r="D163" s="3">
        <v>200.22</v>
      </c>
      <c r="E163" s="63">
        <v>1117.8399999999999</v>
      </c>
      <c r="F163">
        <f t="shared" si="15"/>
        <v>4.6584182000000007</v>
      </c>
      <c r="G163">
        <v>1</v>
      </c>
      <c r="H163">
        <f t="shared" si="12"/>
        <v>5.5830586355009482</v>
      </c>
      <c r="I163">
        <f t="shared" si="13"/>
        <v>4.6584182000000007</v>
      </c>
      <c r="J163" s="15">
        <f t="shared" si="14"/>
        <v>1.1984880695127258</v>
      </c>
    </row>
    <row r="164" spans="2:10">
      <c r="B164" s="39"/>
      <c r="C164" s="64" t="s">
        <v>495</v>
      </c>
      <c r="D164" s="3">
        <v>200.22</v>
      </c>
      <c r="E164" s="63">
        <v>428.43</v>
      </c>
      <c r="F164">
        <f t="shared" si="15"/>
        <v>4.6584182000000007</v>
      </c>
      <c r="G164">
        <v>1</v>
      </c>
      <c r="H164">
        <f t="shared" si="12"/>
        <v>2.1397962241534314</v>
      </c>
      <c r="I164">
        <f t="shared" si="13"/>
        <v>4.6584182000000007</v>
      </c>
      <c r="J164" s="15">
        <f t="shared" si="14"/>
        <v>0.45933965828860773</v>
      </c>
    </row>
    <row r="165" spans="2:10">
      <c r="B165" s="39"/>
      <c r="C165" s="64" t="s">
        <v>496</v>
      </c>
      <c r="D165" s="3">
        <v>200.22</v>
      </c>
      <c r="E165" s="63">
        <v>1031.5999999999999</v>
      </c>
      <c r="F165">
        <f t="shared" si="15"/>
        <v>4.6584182000000007</v>
      </c>
      <c r="G165">
        <v>1</v>
      </c>
      <c r="H165">
        <f t="shared" si="12"/>
        <v>5.1523324343222452</v>
      </c>
      <c r="I165">
        <f t="shared" si="13"/>
        <v>4.6584182000000007</v>
      </c>
      <c r="J165" s="15">
        <f t="shared" si="14"/>
        <v>1.1060261687802619</v>
      </c>
    </row>
    <row r="166" spans="2:10">
      <c r="B166" s="39"/>
      <c r="C166" s="64" t="s">
        <v>497</v>
      </c>
      <c r="D166" s="3">
        <v>200.22</v>
      </c>
      <c r="E166" s="63">
        <v>796.33</v>
      </c>
      <c r="F166">
        <f t="shared" si="15"/>
        <v>4.6584182000000007</v>
      </c>
      <c r="G166">
        <v>1</v>
      </c>
      <c r="H166">
        <f t="shared" si="12"/>
        <v>3.977274997502747</v>
      </c>
      <c r="I166">
        <f t="shared" si="13"/>
        <v>4.6584182000000007</v>
      </c>
      <c r="J166" s="15">
        <f t="shared" si="14"/>
        <v>0.85378229835671393</v>
      </c>
    </row>
    <row r="167" spans="2:10">
      <c r="B167" s="39"/>
      <c r="C167" s="64" t="s">
        <v>498</v>
      </c>
      <c r="D167" s="3">
        <v>200.22</v>
      </c>
      <c r="E167" s="63">
        <v>1030.28</v>
      </c>
      <c r="F167">
        <f t="shared" si="15"/>
        <v>4.6584182000000007</v>
      </c>
      <c r="G167">
        <v>1</v>
      </c>
      <c r="H167">
        <f t="shared" si="12"/>
        <v>5.1457396863450207</v>
      </c>
      <c r="I167">
        <f t="shared" si="13"/>
        <v>4.6584182000000007</v>
      </c>
      <c r="J167" s="15">
        <f t="shared" si="14"/>
        <v>1.1046109356057856</v>
      </c>
    </row>
    <row r="168" spans="2:10">
      <c r="B168" s="39"/>
      <c r="C168" s="64" t="s">
        <v>499</v>
      </c>
      <c r="D168" s="3">
        <v>200.22</v>
      </c>
      <c r="E168" s="63">
        <v>859.08</v>
      </c>
      <c r="F168">
        <f t="shared" si="15"/>
        <v>4.6584182000000007</v>
      </c>
      <c r="G168">
        <v>1</v>
      </c>
      <c r="H168">
        <f t="shared" si="12"/>
        <v>4.2906802517231046</v>
      </c>
      <c r="I168">
        <f t="shared" si="13"/>
        <v>4.6584182000000007</v>
      </c>
      <c r="J168" s="15">
        <f t="shared" si="14"/>
        <v>0.92105948146156225</v>
      </c>
    </row>
    <row r="169" spans="2:10">
      <c r="B169" s="39"/>
      <c r="C169" s="64" t="s">
        <v>500</v>
      </c>
      <c r="D169" s="3">
        <v>200.22</v>
      </c>
      <c r="E169" s="63">
        <v>513</v>
      </c>
      <c r="F169">
        <f t="shared" si="15"/>
        <v>4.6584182000000007</v>
      </c>
      <c r="G169">
        <v>1</v>
      </c>
      <c r="H169">
        <f t="shared" si="12"/>
        <v>2.5621816002397364</v>
      </c>
      <c r="I169">
        <f t="shared" si="13"/>
        <v>4.6584182000000007</v>
      </c>
      <c r="J169" s="15">
        <f t="shared" si="14"/>
        <v>0.55001107462609</v>
      </c>
    </row>
    <row r="170" spans="2:10">
      <c r="B170" s="39"/>
      <c r="C170" s="64" t="s">
        <v>501</v>
      </c>
      <c r="D170" s="3">
        <v>200.22</v>
      </c>
      <c r="E170" s="63">
        <v>718.41</v>
      </c>
      <c r="F170">
        <f t="shared" si="15"/>
        <v>4.6584182000000007</v>
      </c>
      <c r="G170">
        <v>1</v>
      </c>
      <c r="H170">
        <f t="shared" si="12"/>
        <v>3.5881030866047348</v>
      </c>
      <c r="I170">
        <f t="shared" si="13"/>
        <v>4.6584182000000007</v>
      </c>
      <c r="J170" s="15">
        <f t="shared" si="14"/>
        <v>0.77024065520882912</v>
      </c>
    </row>
    <row r="171" spans="2:10">
      <c r="B171" s="39"/>
      <c r="C171" s="64" t="s">
        <v>502</v>
      </c>
      <c r="D171" s="3">
        <v>200.22</v>
      </c>
      <c r="E171" s="63">
        <v>571.46</v>
      </c>
      <c r="F171">
        <f t="shared" si="15"/>
        <v>4.6584182000000007</v>
      </c>
      <c r="G171">
        <v>1</v>
      </c>
      <c r="H171">
        <f t="shared" si="12"/>
        <v>2.8541604235341125</v>
      </c>
      <c r="I171">
        <f t="shared" si="13"/>
        <v>4.6584182000000007</v>
      </c>
      <c r="J171" s="15">
        <f t="shared" si="14"/>
        <v>0.61268874991388966</v>
      </c>
    </row>
    <row r="172" spans="2:10">
      <c r="B172" s="39"/>
      <c r="C172" s="64" t="s">
        <v>503</v>
      </c>
      <c r="D172" s="3">
        <v>200.22</v>
      </c>
      <c r="E172" s="63">
        <v>497.29</v>
      </c>
      <c r="F172">
        <f t="shared" si="15"/>
        <v>4.6584182000000007</v>
      </c>
      <c r="G172">
        <v>1</v>
      </c>
      <c r="H172">
        <f t="shared" si="12"/>
        <v>2.4837179102986715</v>
      </c>
      <c r="I172">
        <f t="shared" si="13"/>
        <v>4.6584182000000007</v>
      </c>
      <c r="J172" s="15">
        <f t="shared" si="14"/>
        <v>0.53316765555713119</v>
      </c>
    </row>
    <row r="173" spans="2:10">
      <c r="B173" s="39"/>
      <c r="C173" s="64" t="s">
        <v>504</v>
      </c>
      <c r="D173" s="3">
        <v>200.22</v>
      </c>
      <c r="E173" s="63">
        <v>755.22</v>
      </c>
      <c r="F173">
        <f t="shared" si="15"/>
        <v>4.6584182000000007</v>
      </c>
      <c r="G173">
        <v>1</v>
      </c>
      <c r="H173">
        <f t="shared" si="12"/>
        <v>3.7719508540605338</v>
      </c>
      <c r="I173">
        <f t="shared" si="13"/>
        <v>4.6584182000000007</v>
      </c>
      <c r="J173" s="15">
        <f t="shared" si="14"/>
        <v>0.80970636214252578</v>
      </c>
    </row>
    <row r="174" spans="2:10">
      <c r="B174" s="39"/>
      <c r="C174" s="64" t="s">
        <v>505</v>
      </c>
      <c r="D174" s="3">
        <v>200.22</v>
      </c>
      <c r="E174" s="63">
        <v>456.1</v>
      </c>
      <c r="F174">
        <f t="shared" si="15"/>
        <v>4.6584182000000007</v>
      </c>
      <c r="G174">
        <v>1</v>
      </c>
      <c r="H174">
        <f t="shared" si="12"/>
        <v>2.2779942063729899</v>
      </c>
      <c r="I174">
        <f t="shared" si="13"/>
        <v>4.6584182000000007</v>
      </c>
      <c r="J174" s="15">
        <f t="shared" si="14"/>
        <v>0.48900594763539895</v>
      </c>
    </row>
    <row r="175" spans="2:10">
      <c r="B175" s="39"/>
      <c r="C175" s="64" t="s">
        <v>506</v>
      </c>
      <c r="D175" s="3">
        <v>200.22</v>
      </c>
      <c r="E175" s="63">
        <v>585.34</v>
      </c>
      <c r="F175">
        <f t="shared" si="15"/>
        <v>4.6584182000000007</v>
      </c>
      <c r="G175">
        <v>1</v>
      </c>
      <c r="H175">
        <f t="shared" si="12"/>
        <v>2.9234841674158427</v>
      </c>
      <c r="I175">
        <f t="shared" si="13"/>
        <v>4.6584182000000007</v>
      </c>
      <c r="J175" s="15">
        <f t="shared" si="14"/>
        <v>0.62757014117277887</v>
      </c>
    </row>
    <row r="176" spans="2:10">
      <c r="B176" s="39"/>
      <c r="C176" s="64" t="s">
        <v>507</v>
      </c>
      <c r="D176" s="3">
        <v>200.22</v>
      </c>
      <c r="E176" s="63">
        <v>243.46</v>
      </c>
      <c r="F176">
        <f t="shared" si="15"/>
        <v>4.6584182000000007</v>
      </c>
      <c r="G176">
        <v>1</v>
      </c>
      <c r="H176">
        <f t="shared" si="12"/>
        <v>1.215962441314554</v>
      </c>
      <c r="I176">
        <f t="shared" si="13"/>
        <v>4.6584182000000007</v>
      </c>
      <c r="J176" s="15">
        <f t="shared" si="14"/>
        <v>0.26102474898336819</v>
      </c>
    </row>
    <row r="177" spans="2:10">
      <c r="B177" s="39"/>
      <c r="C177" s="64" t="s">
        <v>508</v>
      </c>
      <c r="D177" s="3">
        <v>200.22</v>
      </c>
      <c r="E177" s="63">
        <v>426.96</v>
      </c>
      <c r="F177">
        <f t="shared" si="15"/>
        <v>4.6584182000000007</v>
      </c>
      <c r="G177">
        <v>1</v>
      </c>
      <c r="H177">
        <f t="shared" si="12"/>
        <v>2.1324543002697034</v>
      </c>
      <c r="I177">
        <f t="shared" si="13"/>
        <v>4.6584182000000007</v>
      </c>
      <c r="J177" s="15">
        <f t="shared" si="14"/>
        <v>0.45776360316248615</v>
      </c>
    </row>
    <row r="178" spans="2:10">
      <c r="B178" s="39"/>
      <c r="C178" s="64" t="s">
        <v>509</v>
      </c>
      <c r="D178" s="3">
        <v>200.22</v>
      </c>
      <c r="E178" s="63">
        <v>565.46</v>
      </c>
      <c r="F178">
        <f t="shared" si="15"/>
        <v>4.6584182000000007</v>
      </c>
      <c r="G178">
        <v>1</v>
      </c>
      <c r="H178">
        <f t="shared" si="12"/>
        <v>2.8241933872739988</v>
      </c>
      <c r="I178">
        <f t="shared" si="13"/>
        <v>4.6584182000000007</v>
      </c>
      <c r="J178" s="15">
        <f t="shared" si="14"/>
        <v>0.60625587184808749</v>
      </c>
    </row>
    <row r="179" spans="2:10">
      <c r="B179" s="39"/>
      <c r="C179" s="64" t="s">
        <v>510</v>
      </c>
      <c r="D179" s="3">
        <v>200.22</v>
      </c>
      <c r="E179" s="63">
        <v>153.35</v>
      </c>
      <c r="F179">
        <f t="shared" si="15"/>
        <v>4.6584182000000007</v>
      </c>
      <c r="G179">
        <v>1</v>
      </c>
      <c r="H179">
        <f t="shared" si="12"/>
        <v>0.76590750174807709</v>
      </c>
      <c r="I179">
        <f t="shared" si="13"/>
        <v>4.6584182000000007</v>
      </c>
      <c r="J179" s="15">
        <f t="shared" si="14"/>
        <v>0.1644136418984618</v>
      </c>
    </row>
    <row r="180" spans="2:10">
      <c r="B180" s="39"/>
      <c r="C180" s="64" t="s">
        <v>511</v>
      </c>
      <c r="D180" s="3">
        <v>200.22</v>
      </c>
      <c r="E180" s="63">
        <v>596.55999999999995</v>
      </c>
      <c r="F180">
        <f t="shared" si="15"/>
        <v>4.6584182000000007</v>
      </c>
      <c r="G180">
        <v>1</v>
      </c>
      <c r="H180">
        <f t="shared" si="12"/>
        <v>2.9795225252222552</v>
      </c>
      <c r="I180">
        <f t="shared" si="13"/>
        <v>4.6584182000000007</v>
      </c>
      <c r="J180" s="15">
        <f t="shared" si="14"/>
        <v>0.63959962315582886</v>
      </c>
    </row>
    <row r="181" spans="2:10">
      <c r="B181" s="16"/>
      <c r="J181" s="67">
        <f>AVERAGE(J28:J180)</f>
        <v>0.74726591072453663</v>
      </c>
    </row>
  </sheetData>
  <mergeCells count="10">
    <mergeCell ref="B151:B180"/>
    <mergeCell ref="A28:A58"/>
    <mergeCell ref="A59:A88"/>
    <mergeCell ref="A89:A119"/>
    <mergeCell ref="A120:A150"/>
    <mergeCell ref="B5:B27"/>
    <mergeCell ref="B28:B58"/>
    <mergeCell ref="B59:B88"/>
    <mergeCell ref="B89:B119"/>
    <mergeCell ref="B120:B1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E2D3-B028-482E-B1B5-C0B7C6A3AFA6}">
  <dimension ref="A3:J208"/>
  <sheetViews>
    <sheetView topLeftCell="A185" zoomScale="85" zoomScaleNormal="52" workbookViewId="0">
      <selection activeCell="F29" sqref="F29"/>
    </sheetView>
  </sheetViews>
  <sheetFormatPr defaultRowHeight="14.4"/>
  <cols>
    <col min="3" max="3" width="14" customWidth="1"/>
  </cols>
  <sheetData>
    <row r="3" spans="2:10">
      <c r="B3" s="7" t="s">
        <v>35</v>
      </c>
      <c r="C3" s="7" t="s">
        <v>19</v>
      </c>
      <c r="D3" s="6" t="s">
        <v>24</v>
      </c>
      <c r="E3" s="7" t="s">
        <v>25</v>
      </c>
      <c r="F3" s="7" t="s">
        <v>23</v>
      </c>
      <c r="G3" s="7" t="s">
        <v>26</v>
      </c>
      <c r="H3" s="7" t="s">
        <v>20</v>
      </c>
      <c r="I3" s="7" t="s">
        <v>21</v>
      </c>
      <c r="J3" s="7" t="s">
        <v>22</v>
      </c>
    </row>
    <row r="4" spans="2:10">
      <c r="B4" s="39">
        <f>(1070.5/(D4*F4*21))</f>
        <v>0.36364139444446503</v>
      </c>
      <c r="C4" s="11" t="s">
        <v>139</v>
      </c>
      <c r="D4" s="3">
        <v>25.38</v>
      </c>
      <c r="E4" s="3">
        <v>52.94</v>
      </c>
      <c r="F4">
        <f>19.86816*0.278</f>
        <v>5.5233484800000001</v>
      </c>
      <c r="G4">
        <v>1</v>
      </c>
      <c r="H4">
        <f t="shared" ref="H4:H67" si="0">E4/D4</f>
        <v>2.0858944050433412</v>
      </c>
      <c r="I4">
        <f t="shared" ref="I4:I67" si="1">F4/G4</f>
        <v>5.5233484800000001</v>
      </c>
      <c r="J4" s="15">
        <f t="shared" ref="J4:J67" si="2">(H4/I4)</f>
        <v>0.37765033522623964</v>
      </c>
    </row>
    <row r="5" spans="2:10">
      <c r="B5" s="39"/>
      <c r="C5" s="11" t="s">
        <v>140</v>
      </c>
      <c r="D5" s="3">
        <v>25.38</v>
      </c>
      <c r="E5" s="3">
        <v>72.97</v>
      </c>
      <c r="F5">
        <f t="shared" ref="F5:F24" si="3">19.86816*0.278</f>
        <v>5.5233484800000001</v>
      </c>
      <c r="G5">
        <v>1</v>
      </c>
      <c r="H5">
        <f t="shared" si="0"/>
        <v>2.8750985027580773</v>
      </c>
      <c r="I5">
        <f t="shared" si="1"/>
        <v>5.5233484800000001</v>
      </c>
      <c r="J5" s="15">
        <f t="shared" si="2"/>
        <v>0.5205354167257028</v>
      </c>
    </row>
    <row r="6" spans="2:10">
      <c r="B6" s="39"/>
      <c r="C6" s="11" t="s">
        <v>141</v>
      </c>
      <c r="D6" s="3">
        <v>25.38</v>
      </c>
      <c r="E6" s="3">
        <v>76.77</v>
      </c>
      <c r="F6">
        <f t="shared" si="3"/>
        <v>5.5233484800000001</v>
      </c>
      <c r="G6">
        <v>1</v>
      </c>
      <c r="H6">
        <f t="shared" si="0"/>
        <v>3.0248226950354611</v>
      </c>
      <c r="I6">
        <f t="shared" si="1"/>
        <v>5.5233484800000001</v>
      </c>
      <c r="J6" s="15">
        <f t="shared" si="2"/>
        <v>0.54764292095425804</v>
      </c>
    </row>
    <row r="7" spans="2:10">
      <c r="B7" s="39"/>
      <c r="C7" s="11" t="s">
        <v>142</v>
      </c>
      <c r="D7" s="3">
        <v>25.38</v>
      </c>
      <c r="E7" s="3">
        <v>61.99</v>
      </c>
      <c r="F7">
        <f t="shared" si="3"/>
        <v>5.5233484800000001</v>
      </c>
      <c r="G7">
        <v>1</v>
      </c>
      <c r="H7">
        <f t="shared" si="0"/>
        <v>2.4424743892828999</v>
      </c>
      <c r="I7">
        <f t="shared" si="1"/>
        <v>5.5233484800000001</v>
      </c>
      <c r="J7" s="15">
        <f t="shared" si="2"/>
        <v>0.4422089966126671</v>
      </c>
    </row>
    <row r="8" spans="2:10">
      <c r="B8" s="39"/>
      <c r="C8" s="11" t="s">
        <v>143</v>
      </c>
      <c r="D8" s="3">
        <v>25.38</v>
      </c>
      <c r="E8" s="3">
        <v>6.54</v>
      </c>
      <c r="F8">
        <f t="shared" si="3"/>
        <v>5.5233484800000001</v>
      </c>
      <c r="G8">
        <v>1</v>
      </c>
      <c r="H8">
        <f t="shared" si="0"/>
        <v>0.25768321513002368</v>
      </c>
      <c r="I8">
        <f t="shared" si="1"/>
        <v>5.5233484800000001</v>
      </c>
      <c r="J8" s="15">
        <f t="shared" si="2"/>
        <v>4.665344148809232E-2</v>
      </c>
    </row>
    <row r="9" spans="2:10">
      <c r="B9" s="39"/>
      <c r="C9" s="11" t="s">
        <v>144</v>
      </c>
      <c r="D9" s="3">
        <v>25.38</v>
      </c>
      <c r="E9" s="3">
        <v>36.5</v>
      </c>
      <c r="F9">
        <f t="shared" si="3"/>
        <v>5.5233484800000001</v>
      </c>
      <c r="G9">
        <v>1</v>
      </c>
      <c r="H9">
        <f t="shared" si="0"/>
        <v>1.4381402679275019</v>
      </c>
      <c r="I9">
        <f t="shared" si="1"/>
        <v>5.5233484800000001</v>
      </c>
      <c r="J9" s="15">
        <f t="shared" si="2"/>
        <v>0.26037471166901677</v>
      </c>
    </row>
    <row r="10" spans="2:10">
      <c r="B10" s="39"/>
      <c r="C10" s="11" t="s">
        <v>145</v>
      </c>
      <c r="D10" s="3">
        <v>25.38</v>
      </c>
      <c r="E10" s="3">
        <v>62.2</v>
      </c>
      <c r="F10">
        <f t="shared" si="3"/>
        <v>5.5233484800000001</v>
      </c>
      <c r="G10">
        <v>1</v>
      </c>
      <c r="H10">
        <f t="shared" si="0"/>
        <v>2.4507486209613871</v>
      </c>
      <c r="I10">
        <f t="shared" si="1"/>
        <v>5.5233484800000001</v>
      </c>
      <c r="J10" s="15">
        <f t="shared" si="2"/>
        <v>0.443707042898982</v>
      </c>
    </row>
    <row r="11" spans="2:10">
      <c r="B11" s="39"/>
      <c r="C11" s="11" t="s">
        <v>146</v>
      </c>
      <c r="D11" s="3">
        <v>25.38</v>
      </c>
      <c r="E11" s="3">
        <v>45.07</v>
      </c>
      <c r="F11">
        <f t="shared" si="3"/>
        <v>5.5233484800000001</v>
      </c>
      <c r="G11">
        <v>1</v>
      </c>
      <c r="H11">
        <f t="shared" si="0"/>
        <v>1.7758077226162334</v>
      </c>
      <c r="I11">
        <f t="shared" si="1"/>
        <v>5.5233484800000001</v>
      </c>
      <c r="J11" s="15">
        <f t="shared" si="2"/>
        <v>0.32150926725815304</v>
      </c>
    </row>
    <row r="12" spans="2:10">
      <c r="B12" s="39"/>
      <c r="C12" s="11" t="s">
        <v>147</v>
      </c>
      <c r="D12" s="3">
        <v>25.38</v>
      </c>
      <c r="E12" s="3">
        <v>40.549999999999997</v>
      </c>
      <c r="F12">
        <f t="shared" si="3"/>
        <v>5.5233484800000001</v>
      </c>
      <c r="G12">
        <v>1</v>
      </c>
      <c r="H12">
        <f t="shared" si="0"/>
        <v>1.5977147360126083</v>
      </c>
      <c r="I12">
        <f t="shared" si="1"/>
        <v>5.5233484800000001</v>
      </c>
      <c r="J12" s="15">
        <f t="shared" si="2"/>
        <v>0.28926560433366105</v>
      </c>
    </row>
    <row r="13" spans="2:10">
      <c r="B13" s="39"/>
      <c r="C13" s="11" t="s">
        <v>148</v>
      </c>
      <c r="D13" s="3">
        <v>25.38</v>
      </c>
      <c r="E13" s="3">
        <v>36.14</v>
      </c>
      <c r="F13">
        <f t="shared" si="3"/>
        <v>5.5233484800000001</v>
      </c>
      <c r="G13">
        <v>1</v>
      </c>
      <c r="H13">
        <f t="shared" si="0"/>
        <v>1.4239558707643816</v>
      </c>
      <c r="I13">
        <f t="shared" si="1"/>
        <v>5.5233484800000001</v>
      </c>
      <c r="J13" s="15">
        <f t="shared" si="2"/>
        <v>0.25780663232104839</v>
      </c>
    </row>
    <row r="14" spans="2:10">
      <c r="B14" s="39"/>
      <c r="C14" s="11" t="s">
        <v>149</v>
      </c>
      <c r="D14" s="3">
        <v>25.38</v>
      </c>
      <c r="E14" s="3">
        <v>50.35</v>
      </c>
      <c r="F14">
        <f t="shared" si="3"/>
        <v>5.5233484800000001</v>
      </c>
      <c r="G14">
        <v>1</v>
      </c>
      <c r="H14">
        <f t="shared" si="0"/>
        <v>1.9838455476753349</v>
      </c>
      <c r="I14">
        <f t="shared" si="1"/>
        <v>5.5233484800000001</v>
      </c>
      <c r="J14" s="15">
        <f t="shared" si="2"/>
        <v>0.359174431028356</v>
      </c>
    </row>
    <row r="15" spans="2:10">
      <c r="B15" s="39"/>
      <c r="C15" s="11" t="s">
        <v>150</v>
      </c>
      <c r="D15" s="3">
        <v>25.38</v>
      </c>
      <c r="E15" s="3">
        <v>4.12</v>
      </c>
      <c r="F15">
        <f t="shared" si="3"/>
        <v>5.5233484800000001</v>
      </c>
      <c r="G15">
        <v>1</v>
      </c>
      <c r="H15">
        <f t="shared" si="0"/>
        <v>0.16233254531126873</v>
      </c>
      <c r="I15">
        <f t="shared" si="1"/>
        <v>5.5233484800000001</v>
      </c>
      <c r="J15" s="15">
        <f t="shared" si="2"/>
        <v>2.939024142674929E-2</v>
      </c>
    </row>
    <row r="16" spans="2:10">
      <c r="B16" s="39"/>
      <c r="C16" s="11" t="s">
        <v>151</v>
      </c>
      <c r="D16" s="3">
        <v>25.38</v>
      </c>
      <c r="E16" s="3">
        <v>24.17</v>
      </c>
      <c r="F16">
        <f t="shared" si="3"/>
        <v>5.5233484800000001</v>
      </c>
      <c r="G16">
        <v>1</v>
      </c>
      <c r="H16">
        <f t="shared" si="0"/>
        <v>0.95232466509062264</v>
      </c>
      <c r="I16">
        <f t="shared" si="1"/>
        <v>5.5233484800000001</v>
      </c>
      <c r="J16" s="15">
        <f t="shared" si="2"/>
        <v>0.17241799400109961</v>
      </c>
    </row>
    <row r="17" spans="1:10">
      <c r="B17" s="39"/>
      <c r="C17" s="11" t="s">
        <v>152</v>
      </c>
      <c r="D17" s="3">
        <v>25.38</v>
      </c>
      <c r="E17" s="3">
        <v>72.66</v>
      </c>
      <c r="F17">
        <f t="shared" si="3"/>
        <v>5.5233484800000001</v>
      </c>
      <c r="G17">
        <v>1</v>
      </c>
      <c r="H17">
        <f t="shared" si="0"/>
        <v>2.8628841607565012</v>
      </c>
      <c r="I17">
        <f t="shared" si="1"/>
        <v>5.5233484800000001</v>
      </c>
      <c r="J17" s="15">
        <f t="shared" si="2"/>
        <v>0.51832401506495229</v>
      </c>
    </row>
    <row r="18" spans="1:10">
      <c r="B18" s="39"/>
      <c r="C18" s="11" t="s">
        <v>153</v>
      </c>
      <c r="D18" s="3">
        <v>25.38</v>
      </c>
      <c r="E18" s="3">
        <v>78.03</v>
      </c>
      <c r="F18">
        <f t="shared" si="3"/>
        <v>5.5233484800000001</v>
      </c>
      <c r="G18">
        <v>1</v>
      </c>
      <c r="H18">
        <f t="shared" si="0"/>
        <v>3.0744680851063833</v>
      </c>
      <c r="I18">
        <f t="shared" si="1"/>
        <v>5.5233484800000001</v>
      </c>
      <c r="J18" s="15">
        <f t="shared" si="2"/>
        <v>0.55663119867214739</v>
      </c>
    </row>
    <row r="19" spans="1:10">
      <c r="B19" s="39"/>
      <c r="C19" s="11" t="s">
        <v>154</v>
      </c>
      <c r="D19" s="3">
        <v>25.38</v>
      </c>
      <c r="E19" s="3">
        <v>74.489999999999995</v>
      </c>
      <c r="F19">
        <f t="shared" si="3"/>
        <v>5.5233484800000001</v>
      </c>
      <c r="G19">
        <v>1</v>
      </c>
      <c r="H19">
        <f t="shared" si="0"/>
        <v>2.9349881796690305</v>
      </c>
      <c r="I19">
        <f t="shared" si="1"/>
        <v>5.5233484800000001</v>
      </c>
      <c r="J19" s="15">
        <f t="shared" si="2"/>
        <v>0.53137841841712485</v>
      </c>
    </row>
    <row r="20" spans="1:10">
      <c r="B20" s="39"/>
      <c r="C20" s="11" t="s">
        <v>155</v>
      </c>
      <c r="D20" s="3">
        <v>25.38</v>
      </c>
      <c r="E20" s="3">
        <v>82.86</v>
      </c>
      <c r="F20">
        <f t="shared" si="3"/>
        <v>5.5233484800000001</v>
      </c>
      <c r="G20">
        <v>1</v>
      </c>
      <c r="H20">
        <f t="shared" si="0"/>
        <v>3.2647754137115839</v>
      </c>
      <c r="I20">
        <f t="shared" si="1"/>
        <v>5.5233484800000001</v>
      </c>
      <c r="J20" s="15">
        <f t="shared" si="2"/>
        <v>0.59108626325738978</v>
      </c>
    </row>
    <row r="21" spans="1:10">
      <c r="B21" s="39"/>
      <c r="C21" s="11" t="s">
        <v>156</v>
      </c>
      <c r="D21" s="3">
        <v>25.38</v>
      </c>
      <c r="E21" s="3">
        <v>96</v>
      </c>
      <c r="F21">
        <f t="shared" si="3"/>
        <v>5.5233484800000001</v>
      </c>
      <c r="G21">
        <v>1</v>
      </c>
      <c r="H21">
        <f t="shared" si="0"/>
        <v>3.7825059101654848</v>
      </c>
      <c r="I21">
        <f t="shared" si="1"/>
        <v>5.5233484800000001</v>
      </c>
      <c r="J21" s="15">
        <f t="shared" si="2"/>
        <v>0.68482115945823585</v>
      </c>
    </row>
    <row r="22" spans="1:10">
      <c r="B22" s="39"/>
      <c r="C22" s="11" t="s">
        <v>157</v>
      </c>
      <c r="D22" s="3">
        <v>25.38</v>
      </c>
      <c r="E22" s="3">
        <v>9.42</v>
      </c>
      <c r="F22">
        <f t="shared" si="3"/>
        <v>5.5233484800000001</v>
      </c>
      <c r="G22">
        <v>1</v>
      </c>
      <c r="H22">
        <f t="shared" si="0"/>
        <v>0.37115839243498822</v>
      </c>
      <c r="I22">
        <f t="shared" si="1"/>
        <v>5.5233484800000001</v>
      </c>
      <c r="J22" s="15">
        <f t="shared" si="2"/>
        <v>6.7198076271839394E-2</v>
      </c>
    </row>
    <row r="23" spans="1:10">
      <c r="B23" s="39"/>
      <c r="C23" s="11" t="s">
        <v>158</v>
      </c>
      <c r="D23" s="3">
        <v>25.38</v>
      </c>
      <c r="E23" s="3">
        <v>24.4</v>
      </c>
      <c r="F23">
        <f t="shared" si="3"/>
        <v>5.5233484800000001</v>
      </c>
      <c r="G23">
        <v>1</v>
      </c>
      <c r="H23">
        <f t="shared" si="0"/>
        <v>0.96138691883372729</v>
      </c>
      <c r="I23">
        <f t="shared" si="1"/>
        <v>5.5233484800000001</v>
      </c>
      <c r="J23" s="15">
        <f t="shared" si="2"/>
        <v>0.17405871136230161</v>
      </c>
    </row>
    <row r="24" spans="1:10">
      <c r="B24" s="39"/>
      <c r="C24" s="11" t="s">
        <v>159</v>
      </c>
      <c r="D24" s="3">
        <v>25.38</v>
      </c>
      <c r="E24" s="3">
        <v>62.33</v>
      </c>
      <c r="F24">
        <f t="shared" si="3"/>
        <v>5.5233484800000001</v>
      </c>
      <c r="G24">
        <v>1</v>
      </c>
      <c r="H24">
        <f t="shared" si="0"/>
        <v>2.4558707643814026</v>
      </c>
      <c r="I24">
        <f t="shared" si="1"/>
        <v>5.5233484800000001</v>
      </c>
      <c r="J24" s="15">
        <f t="shared" si="2"/>
        <v>0.44463440488574835</v>
      </c>
    </row>
    <row r="25" spans="1:10">
      <c r="A25" s="46" t="s">
        <v>479</v>
      </c>
      <c r="B25" s="39">
        <f>(1952.88/(D25*F25*30))</f>
        <v>0.44818412483852582</v>
      </c>
      <c r="C25" s="11" t="s">
        <v>40</v>
      </c>
      <c r="D25" s="3">
        <v>25.38</v>
      </c>
      <c r="E25" s="3">
        <v>78.13</v>
      </c>
      <c r="F25">
        <f>20.5855*0.278</f>
        <v>5.7227690000000004</v>
      </c>
      <c r="G25">
        <v>1</v>
      </c>
      <c r="H25">
        <f t="shared" si="0"/>
        <v>3.0784081954294717</v>
      </c>
      <c r="I25">
        <f t="shared" si="1"/>
        <v>5.7227690000000004</v>
      </c>
      <c r="J25" s="15">
        <f t="shared" si="2"/>
        <v>0.53792284738899498</v>
      </c>
    </row>
    <row r="26" spans="1:10">
      <c r="A26" s="47"/>
      <c r="B26" s="39"/>
      <c r="C26" s="11" t="s">
        <v>41</v>
      </c>
      <c r="D26" s="3">
        <v>25.38</v>
      </c>
      <c r="E26" s="3">
        <v>70.010000000000005</v>
      </c>
      <c r="F26">
        <f t="shared" ref="F26:F54" si="4">20.5855*0.278</f>
        <v>5.7227690000000004</v>
      </c>
      <c r="G26">
        <v>1</v>
      </c>
      <c r="H26">
        <f t="shared" si="0"/>
        <v>2.7584712371946418</v>
      </c>
      <c r="I26">
        <f t="shared" si="1"/>
        <v>5.7227690000000004</v>
      </c>
      <c r="J26" s="15">
        <f t="shared" si="2"/>
        <v>0.4820168763049219</v>
      </c>
    </row>
    <row r="27" spans="1:10">
      <c r="A27" s="47"/>
      <c r="B27" s="39"/>
      <c r="C27" s="11" t="s">
        <v>42</v>
      </c>
      <c r="D27" s="3">
        <v>25.38</v>
      </c>
      <c r="E27" s="3">
        <v>61.89</v>
      </c>
      <c r="F27">
        <f t="shared" si="4"/>
        <v>5.7227690000000004</v>
      </c>
      <c r="G27">
        <v>1</v>
      </c>
      <c r="H27">
        <f t="shared" si="0"/>
        <v>2.438534278959811</v>
      </c>
      <c r="I27">
        <f t="shared" si="1"/>
        <v>5.7227690000000004</v>
      </c>
      <c r="J27" s="15">
        <f t="shared" si="2"/>
        <v>0.42611090522084866</v>
      </c>
    </row>
    <row r="28" spans="1:10">
      <c r="A28" s="47"/>
      <c r="B28" s="39"/>
      <c r="C28" s="11" t="s">
        <v>43</v>
      </c>
      <c r="D28" s="3">
        <v>25.38</v>
      </c>
      <c r="E28" s="3">
        <v>96.32</v>
      </c>
      <c r="F28">
        <f t="shared" si="4"/>
        <v>5.7227690000000004</v>
      </c>
      <c r="G28">
        <v>1</v>
      </c>
      <c r="H28">
        <f t="shared" si="0"/>
        <v>3.7951142631993693</v>
      </c>
      <c r="I28">
        <f t="shared" si="1"/>
        <v>5.7227690000000004</v>
      </c>
      <c r="J28" s="15">
        <f t="shared" si="2"/>
        <v>0.66316048458348908</v>
      </c>
    </row>
    <row r="29" spans="1:10">
      <c r="A29" s="47"/>
      <c r="B29" s="39"/>
      <c r="C29" s="11" t="s">
        <v>44</v>
      </c>
      <c r="D29" s="3">
        <v>25.38</v>
      </c>
      <c r="E29" s="3">
        <v>33.85</v>
      </c>
      <c r="F29">
        <f t="shared" si="4"/>
        <v>5.7227690000000004</v>
      </c>
      <c r="G29">
        <v>1</v>
      </c>
      <c r="H29">
        <f t="shared" si="0"/>
        <v>1.3337273443656423</v>
      </c>
      <c r="I29">
        <f t="shared" si="1"/>
        <v>5.7227690000000004</v>
      </c>
      <c r="J29" s="15">
        <f t="shared" si="2"/>
        <v>0.23305629571377812</v>
      </c>
    </row>
    <row r="30" spans="1:10">
      <c r="A30" s="47"/>
      <c r="B30" s="39"/>
      <c r="C30" s="11" t="s">
        <v>45</v>
      </c>
      <c r="D30" s="3">
        <v>25.38</v>
      </c>
      <c r="E30" s="3">
        <v>6.82</v>
      </c>
      <c r="F30">
        <f t="shared" si="4"/>
        <v>5.7227690000000004</v>
      </c>
      <c r="G30">
        <v>1</v>
      </c>
      <c r="H30">
        <f t="shared" si="0"/>
        <v>0.26871552403467297</v>
      </c>
      <c r="I30">
        <f t="shared" si="1"/>
        <v>5.7227690000000004</v>
      </c>
      <c r="J30" s="15">
        <f t="shared" si="2"/>
        <v>4.6955507733174785E-2</v>
      </c>
    </row>
    <row r="31" spans="1:10">
      <c r="A31" s="47"/>
      <c r="B31" s="39"/>
      <c r="C31" s="11" t="s">
        <v>46</v>
      </c>
      <c r="D31" s="3">
        <v>25.38</v>
      </c>
      <c r="E31" s="3">
        <v>48.88</v>
      </c>
      <c r="F31">
        <f t="shared" si="4"/>
        <v>5.7227690000000004</v>
      </c>
      <c r="G31">
        <v>1</v>
      </c>
      <c r="H31">
        <f t="shared" si="0"/>
        <v>1.925925925925926</v>
      </c>
      <c r="I31">
        <f t="shared" si="1"/>
        <v>5.7227690000000004</v>
      </c>
      <c r="J31" s="15">
        <f t="shared" si="2"/>
        <v>0.33653742199378062</v>
      </c>
    </row>
    <row r="32" spans="1:10">
      <c r="A32" s="47"/>
      <c r="B32" s="39"/>
      <c r="C32" s="11" t="s">
        <v>47</v>
      </c>
      <c r="D32" s="3">
        <v>25.38</v>
      </c>
      <c r="E32" s="3">
        <v>114.8</v>
      </c>
      <c r="F32">
        <f t="shared" si="4"/>
        <v>5.7227690000000004</v>
      </c>
      <c r="G32">
        <v>1</v>
      </c>
      <c r="H32">
        <f t="shared" si="0"/>
        <v>4.5232466509062252</v>
      </c>
      <c r="I32">
        <f t="shared" si="1"/>
        <v>5.7227690000000004</v>
      </c>
      <c r="J32" s="15">
        <f t="shared" si="2"/>
        <v>0.79039476360241434</v>
      </c>
    </row>
    <row r="33" spans="1:10">
      <c r="A33" s="47"/>
      <c r="B33" s="39"/>
      <c r="C33" s="11" t="s">
        <v>48</v>
      </c>
      <c r="D33" s="3">
        <v>25.38</v>
      </c>
      <c r="E33" s="3">
        <v>74.900000000000006</v>
      </c>
      <c r="F33">
        <f t="shared" si="4"/>
        <v>5.7227690000000004</v>
      </c>
      <c r="G33">
        <v>1</v>
      </c>
      <c r="H33">
        <f t="shared" si="0"/>
        <v>2.951142631993696</v>
      </c>
      <c r="I33">
        <f t="shared" si="1"/>
        <v>5.7227690000000004</v>
      </c>
      <c r="J33" s="15">
        <f t="shared" si="2"/>
        <v>0.51568438844791664</v>
      </c>
    </row>
    <row r="34" spans="1:10">
      <c r="A34" s="47"/>
      <c r="B34" s="39"/>
      <c r="C34" s="11" t="s">
        <v>49</v>
      </c>
      <c r="D34" s="3">
        <v>25.38</v>
      </c>
      <c r="E34" s="3">
        <v>54.4</v>
      </c>
      <c r="F34">
        <f t="shared" si="4"/>
        <v>5.7227690000000004</v>
      </c>
      <c r="G34">
        <v>1</v>
      </c>
      <c r="H34">
        <f t="shared" si="0"/>
        <v>2.1434200157604413</v>
      </c>
      <c r="I34">
        <f t="shared" si="1"/>
        <v>5.7227690000000004</v>
      </c>
      <c r="J34" s="15">
        <f t="shared" si="2"/>
        <v>0.37454246637605698</v>
      </c>
    </row>
    <row r="35" spans="1:10">
      <c r="A35" s="47"/>
      <c r="B35" s="39"/>
      <c r="C35" s="11" t="s">
        <v>50</v>
      </c>
      <c r="D35" s="3">
        <v>25.38</v>
      </c>
      <c r="E35" s="3">
        <v>68.03</v>
      </c>
      <c r="F35">
        <f t="shared" si="4"/>
        <v>5.7227690000000004</v>
      </c>
      <c r="G35">
        <v>1</v>
      </c>
      <c r="H35">
        <f t="shared" si="0"/>
        <v>2.6804570527974785</v>
      </c>
      <c r="I35">
        <f t="shared" si="1"/>
        <v>5.7227690000000004</v>
      </c>
      <c r="J35" s="15">
        <f t="shared" si="2"/>
        <v>0.46838463212432274</v>
      </c>
    </row>
    <row r="36" spans="1:10">
      <c r="A36" s="47"/>
      <c r="B36" s="39"/>
      <c r="C36" s="11" t="s">
        <v>51</v>
      </c>
      <c r="D36" s="3">
        <v>25.38</v>
      </c>
      <c r="E36" s="3">
        <v>6.48</v>
      </c>
      <c r="F36">
        <f t="shared" si="4"/>
        <v>5.7227690000000004</v>
      </c>
      <c r="G36">
        <v>1</v>
      </c>
      <c r="H36">
        <f t="shared" si="0"/>
        <v>0.25531914893617025</v>
      </c>
      <c r="I36">
        <f t="shared" si="1"/>
        <v>5.7227690000000004</v>
      </c>
      <c r="J36" s="15">
        <f t="shared" si="2"/>
        <v>4.4614617318324438E-2</v>
      </c>
    </row>
    <row r="37" spans="1:10">
      <c r="A37" s="47"/>
      <c r="B37" s="39"/>
      <c r="C37" s="11" t="s">
        <v>52</v>
      </c>
      <c r="D37" s="3">
        <v>25.38</v>
      </c>
      <c r="E37" s="3">
        <v>32.97</v>
      </c>
      <c r="F37">
        <f t="shared" si="4"/>
        <v>5.7227690000000004</v>
      </c>
      <c r="G37">
        <v>1</v>
      </c>
      <c r="H37">
        <f t="shared" si="0"/>
        <v>1.2990543735224587</v>
      </c>
      <c r="I37">
        <f t="shared" si="1"/>
        <v>5.7227690000000004</v>
      </c>
      <c r="J37" s="15">
        <f t="shared" si="2"/>
        <v>0.22699752052240071</v>
      </c>
    </row>
    <row r="38" spans="1:10">
      <c r="A38" s="47"/>
      <c r="B38" s="39"/>
      <c r="C38" s="11" t="s">
        <v>53</v>
      </c>
      <c r="D38" s="3">
        <v>25.38</v>
      </c>
      <c r="E38" s="3">
        <v>7</v>
      </c>
      <c r="F38">
        <f t="shared" si="4"/>
        <v>5.7227690000000004</v>
      </c>
      <c r="G38">
        <v>1</v>
      </c>
      <c r="H38">
        <f t="shared" si="0"/>
        <v>0.27580772261623326</v>
      </c>
      <c r="I38">
        <f t="shared" si="1"/>
        <v>5.7227690000000004</v>
      </c>
      <c r="J38" s="15">
        <f t="shared" si="2"/>
        <v>4.8194802658683804E-2</v>
      </c>
    </row>
    <row r="39" spans="1:10">
      <c r="A39" s="47"/>
      <c r="B39" s="39"/>
      <c r="C39" s="11" t="s">
        <v>54</v>
      </c>
      <c r="D39" s="3">
        <v>25.38</v>
      </c>
      <c r="E39" s="3">
        <v>34.840000000000003</v>
      </c>
      <c r="F39">
        <f t="shared" si="4"/>
        <v>5.7227690000000004</v>
      </c>
      <c r="G39">
        <v>1</v>
      </c>
      <c r="H39">
        <f t="shared" si="0"/>
        <v>1.372734436564224</v>
      </c>
      <c r="I39">
        <f t="shared" si="1"/>
        <v>5.7227690000000004</v>
      </c>
      <c r="J39" s="15">
        <f t="shared" si="2"/>
        <v>0.2398724178040777</v>
      </c>
    </row>
    <row r="40" spans="1:10">
      <c r="A40" s="47"/>
      <c r="B40" s="39"/>
      <c r="C40" s="11" t="s">
        <v>55</v>
      </c>
      <c r="D40" s="3">
        <v>25.38</v>
      </c>
      <c r="E40" s="3">
        <v>86.28</v>
      </c>
      <c r="F40">
        <f t="shared" si="4"/>
        <v>5.7227690000000004</v>
      </c>
      <c r="G40">
        <v>1</v>
      </c>
      <c r="H40">
        <f t="shared" si="0"/>
        <v>3.3995271867612296</v>
      </c>
      <c r="I40">
        <f t="shared" si="1"/>
        <v>5.7227690000000004</v>
      </c>
      <c r="J40" s="15">
        <f t="shared" si="2"/>
        <v>0.59403536762731979</v>
      </c>
    </row>
    <row r="41" spans="1:10">
      <c r="A41" s="47"/>
      <c r="B41" s="39"/>
      <c r="C41" s="11" t="s">
        <v>56</v>
      </c>
      <c r="D41" s="3">
        <v>25.38</v>
      </c>
      <c r="E41" s="3">
        <v>81.97</v>
      </c>
      <c r="F41">
        <f t="shared" si="4"/>
        <v>5.7227690000000004</v>
      </c>
      <c r="G41">
        <v>1</v>
      </c>
      <c r="H41">
        <f t="shared" si="0"/>
        <v>3.2297084318360914</v>
      </c>
      <c r="I41">
        <f t="shared" si="1"/>
        <v>5.7227690000000004</v>
      </c>
      <c r="J41" s="15">
        <f t="shared" si="2"/>
        <v>0.56436113913318731</v>
      </c>
    </row>
    <row r="42" spans="1:10">
      <c r="A42" s="47"/>
      <c r="B42" s="39"/>
      <c r="C42" s="11" t="s">
        <v>57</v>
      </c>
      <c r="D42" s="3">
        <v>25.38</v>
      </c>
      <c r="E42" s="3">
        <v>95.27</v>
      </c>
      <c r="F42">
        <f t="shared" si="4"/>
        <v>5.7227690000000004</v>
      </c>
      <c r="G42">
        <v>1</v>
      </c>
      <c r="H42">
        <f t="shared" si="0"/>
        <v>3.7537431048069347</v>
      </c>
      <c r="I42">
        <f t="shared" si="1"/>
        <v>5.7227690000000004</v>
      </c>
      <c r="J42" s="15">
        <f t="shared" si="2"/>
        <v>0.6559312641846865</v>
      </c>
    </row>
    <row r="43" spans="1:10">
      <c r="A43" s="47"/>
      <c r="B43" s="39"/>
      <c r="C43" s="11" t="s">
        <v>58</v>
      </c>
      <c r="D43" s="3">
        <v>25.38</v>
      </c>
      <c r="E43" s="3">
        <v>24.9</v>
      </c>
      <c r="F43">
        <f t="shared" si="4"/>
        <v>5.7227690000000004</v>
      </c>
      <c r="G43">
        <v>1</v>
      </c>
      <c r="H43">
        <f t="shared" si="0"/>
        <v>0.98108747044917255</v>
      </c>
      <c r="I43">
        <f t="shared" si="1"/>
        <v>5.7227690000000004</v>
      </c>
      <c r="J43" s="15">
        <f t="shared" si="2"/>
        <v>0.17143579802874664</v>
      </c>
    </row>
    <row r="44" spans="1:10">
      <c r="A44" s="47"/>
      <c r="B44" s="39"/>
      <c r="C44" s="11" t="s">
        <v>59</v>
      </c>
      <c r="D44" s="3">
        <v>25.38</v>
      </c>
      <c r="E44" s="3">
        <v>54.22</v>
      </c>
      <c r="F44">
        <f t="shared" si="4"/>
        <v>5.7227690000000004</v>
      </c>
      <c r="G44">
        <v>1</v>
      </c>
      <c r="H44">
        <f t="shared" si="0"/>
        <v>2.1363278171788811</v>
      </c>
      <c r="I44">
        <f t="shared" si="1"/>
        <v>5.7227690000000004</v>
      </c>
      <c r="J44" s="15">
        <f t="shared" si="2"/>
        <v>0.37330317145054798</v>
      </c>
    </row>
    <row r="45" spans="1:10">
      <c r="A45" s="47"/>
      <c r="B45" s="39"/>
      <c r="C45" s="11" t="s">
        <v>60</v>
      </c>
      <c r="D45" s="3">
        <v>25.38</v>
      </c>
      <c r="E45" s="3">
        <v>102.4</v>
      </c>
      <c r="F45">
        <f t="shared" si="4"/>
        <v>5.7227690000000004</v>
      </c>
      <c r="G45">
        <v>1</v>
      </c>
      <c r="H45">
        <f t="shared" si="0"/>
        <v>4.0346729708431841</v>
      </c>
      <c r="I45">
        <f t="shared" si="1"/>
        <v>5.7227690000000004</v>
      </c>
      <c r="J45" s="15">
        <f t="shared" si="2"/>
        <v>0.70502111317846028</v>
      </c>
    </row>
    <row r="46" spans="1:10">
      <c r="A46" s="47"/>
      <c r="B46" s="39"/>
      <c r="C46" s="11" t="s">
        <v>61</v>
      </c>
      <c r="D46" s="3">
        <v>25.38</v>
      </c>
      <c r="E46" s="3">
        <v>98.12</v>
      </c>
      <c r="F46">
        <f t="shared" si="4"/>
        <v>5.7227690000000004</v>
      </c>
      <c r="G46">
        <v>1</v>
      </c>
      <c r="H46">
        <f t="shared" si="0"/>
        <v>3.8660362490149729</v>
      </c>
      <c r="I46">
        <f t="shared" si="1"/>
        <v>5.7227690000000004</v>
      </c>
      <c r="J46" s="15">
        <f t="shared" si="2"/>
        <v>0.67555343383857924</v>
      </c>
    </row>
    <row r="47" spans="1:10">
      <c r="A47" s="47"/>
      <c r="B47" s="39"/>
      <c r="C47" s="11" t="s">
        <v>62</v>
      </c>
      <c r="D47" s="3">
        <v>25.38</v>
      </c>
      <c r="E47" s="3">
        <v>110.06</v>
      </c>
      <c r="F47">
        <f t="shared" si="4"/>
        <v>5.7227690000000004</v>
      </c>
      <c r="G47">
        <v>1</v>
      </c>
      <c r="H47">
        <f t="shared" si="0"/>
        <v>4.3364854215918047</v>
      </c>
      <c r="I47">
        <f t="shared" si="1"/>
        <v>5.7227690000000004</v>
      </c>
      <c r="J47" s="15">
        <f t="shared" si="2"/>
        <v>0.757759997230677</v>
      </c>
    </row>
    <row r="48" spans="1:10">
      <c r="A48" s="47"/>
      <c r="B48" s="39"/>
      <c r="C48" s="11" t="s">
        <v>63</v>
      </c>
      <c r="D48" s="3">
        <v>25.38</v>
      </c>
      <c r="E48" s="3">
        <v>101.37</v>
      </c>
      <c r="F48">
        <f t="shared" si="4"/>
        <v>5.7227690000000004</v>
      </c>
      <c r="G48">
        <v>1</v>
      </c>
      <c r="H48">
        <f t="shared" si="0"/>
        <v>3.9940898345153668</v>
      </c>
      <c r="I48">
        <f t="shared" si="1"/>
        <v>5.7227690000000004</v>
      </c>
      <c r="J48" s="15">
        <f t="shared" si="2"/>
        <v>0.69792959221582529</v>
      </c>
    </row>
    <row r="49" spans="1:10">
      <c r="A49" s="47"/>
      <c r="B49" s="39"/>
      <c r="C49" s="11" t="s">
        <v>64</v>
      </c>
      <c r="D49" s="3">
        <v>25.38</v>
      </c>
      <c r="E49" s="3">
        <v>102.77</v>
      </c>
      <c r="F49">
        <f t="shared" si="4"/>
        <v>5.7227690000000004</v>
      </c>
      <c r="G49">
        <v>1</v>
      </c>
      <c r="H49">
        <f t="shared" si="0"/>
        <v>4.0492513790386129</v>
      </c>
      <c r="I49">
        <f t="shared" si="1"/>
        <v>5.7227690000000004</v>
      </c>
      <c r="J49" s="15">
        <f t="shared" si="2"/>
        <v>0.70756855274756203</v>
      </c>
    </row>
    <row r="50" spans="1:10">
      <c r="A50" s="47"/>
      <c r="B50" s="39"/>
      <c r="C50" s="11" t="s">
        <v>65</v>
      </c>
      <c r="D50" s="3">
        <v>25.38</v>
      </c>
      <c r="E50" s="3">
        <v>35.26</v>
      </c>
      <c r="F50">
        <f t="shared" si="4"/>
        <v>5.7227690000000004</v>
      </c>
      <c r="G50">
        <v>1</v>
      </c>
      <c r="H50">
        <f t="shared" si="0"/>
        <v>1.3892828999211977</v>
      </c>
      <c r="I50">
        <f t="shared" si="1"/>
        <v>5.7227690000000004</v>
      </c>
      <c r="J50" s="15">
        <f t="shared" si="2"/>
        <v>0.24276410596359868</v>
      </c>
    </row>
    <row r="51" spans="1:10">
      <c r="A51" s="47"/>
      <c r="B51" s="39"/>
      <c r="C51" s="11" t="s">
        <v>66</v>
      </c>
      <c r="D51" s="3">
        <v>25.38</v>
      </c>
      <c r="E51" s="3">
        <v>38.340000000000003</v>
      </c>
      <c r="F51">
        <f t="shared" si="4"/>
        <v>5.7227690000000004</v>
      </c>
      <c r="G51">
        <v>1</v>
      </c>
      <c r="H51">
        <f t="shared" si="0"/>
        <v>1.5106382978723407</v>
      </c>
      <c r="I51">
        <f t="shared" si="1"/>
        <v>5.7227690000000004</v>
      </c>
      <c r="J51" s="15">
        <f t="shared" si="2"/>
        <v>0.2639698191334196</v>
      </c>
    </row>
    <row r="52" spans="1:10">
      <c r="A52" s="47"/>
      <c r="B52" s="39"/>
      <c r="C52" s="11" t="s">
        <v>67</v>
      </c>
      <c r="D52" s="3">
        <v>25.38</v>
      </c>
      <c r="E52" s="3">
        <v>68.28</v>
      </c>
      <c r="F52">
        <f t="shared" si="4"/>
        <v>5.7227690000000004</v>
      </c>
      <c r="G52">
        <v>1</v>
      </c>
      <c r="H52">
        <f t="shared" si="0"/>
        <v>2.6903073286052011</v>
      </c>
      <c r="I52">
        <f t="shared" si="1"/>
        <v>5.7227690000000004</v>
      </c>
      <c r="J52" s="15">
        <f t="shared" si="2"/>
        <v>0.4701058750764186</v>
      </c>
    </row>
    <row r="53" spans="1:10">
      <c r="A53" s="47"/>
      <c r="B53" s="39"/>
      <c r="C53" s="11" t="s">
        <v>68</v>
      </c>
      <c r="D53" s="3">
        <v>25.38</v>
      </c>
      <c r="E53" s="3">
        <v>71.849999999999994</v>
      </c>
      <c r="F53">
        <f t="shared" si="4"/>
        <v>5.7227690000000004</v>
      </c>
      <c r="G53">
        <v>1</v>
      </c>
      <c r="H53">
        <f t="shared" si="0"/>
        <v>2.8309692671394799</v>
      </c>
      <c r="I53">
        <f t="shared" si="1"/>
        <v>5.7227690000000004</v>
      </c>
      <c r="J53" s="15">
        <f t="shared" si="2"/>
        <v>0.4946852244323473</v>
      </c>
    </row>
    <row r="54" spans="1:10">
      <c r="A54" s="48"/>
      <c r="B54" s="39"/>
      <c r="C54" s="11" t="s">
        <v>69</v>
      </c>
      <c r="D54" s="3">
        <v>25.38</v>
      </c>
      <c r="E54" s="3">
        <v>92.47</v>
      </c>
      <c r="F54">
        <f t="shared" si="4"/>
        <v>5.7227690000000004</v>
      </c>
      <c r="G54">
        <v>1</v>
      </c>
      <c r="H54">
        <f t="shared" si="0"/>
        <v>3.6434200157604413</v>
      </c>
      <c r="I54">
        <f t="shared" si="1"/>
        <v>5.7227690000000004</v>
      </c>
      <c r="J54" s="15">
        <f t="shared" si="2"/>
        <v>0.63665334312121302</v>
      </c>
    </row>
    <row r="55" spans="1:10">
      <c r="A55" s="40" t="s">
        <v>480</v>
      </c>
      <c r="B55" s="38">
        <f>(1791.56/(D58*F56*31))</f>
        <v>0.42253526756863202</v>
      </c>
      <c r="C55" s="11" t="s">
        <v>160</v>
      </c>
      <c r="D55" s="3">
        <v>25.38</v>
      </c>
      <c r="E55" s="3">
        <v>25.96</v>
      </c>
      <c r="F55">
        <f>19.3852*0.278</f>
        <v>5.3890856000000005</v>
      </c>
      <c r="G55">
        <v>1</v>
      </c>
      <c r="H55">
        <f t="shared" si="0"/>
        <v>1.0228526398739166</v>
      </c>
      <c r="I55">
        <f t="shared" si="1"/>
        <v>5.3890856000000005</v>
      </c>
      <c r="J55" s="15">
        <f t="shared" si="2"/>
        <v>0.18980077805294399</v>
      </c>
    </row>
    <row r="56" spans="1:10">
      <c r="A56" s="41"/>
      <c r="B56" s="38"/>
      <c r="C56" s="11" t="s">
        <v>161</v>
      </c>
      <c r="D56" s="3">
        <v>25.38</v>
      </c>
      <c r="E56" s="3">
        <v>91.53</v>
      </c>
      <c r="F56">
        <f t="shared" ref="F56:F85" si="5">19.3852*0.278</f>
        <v>5.3890856000000005</v>
      </c>
      <c r="G56">
        <v>1</v>
      </c>
      <c r="H56">
        <f t="shared" si="0"/>
        <v>3.6063829787234045</v>
      </c>
      <c r="I56">
        <f t="shared" si="1"/>
        <v>5.3890856000000005</v>
      </c>
      <c r="J56" s="15">
        <f t="shared" si="2"/>
        <v>0.66920127947557639</v>
      </c>
    </row>
    <row r="57" spans="1:10">
      <c r="A57" s="41"/>
      <c r="B57" s="38"/>
      <c r="C57" s="11" t="s">
        <v>162</v>
      </c>
      <c r="D57" s="3">
        <v>25.38</v>
      </c>
      <c r="E57" s="3">
        <v>20.47</v>
      </c>
      <c r="F57">
        <f t="shared" si="5"/>
        <v>5.3890856000000005</v>
      </c>
      <c r="G57">
        <v>1</v>
      </c>
      <c r="H57">
        <f t="shared" si="0"/>
        <v>0.80654058313632782</v>
      </c>
      <c r="I57">
        <f t="shared" si="1"/>
        <v>5.3890856000000005</v>
      </c>
      <c r="J57" s="15">
        <f t="shared" si="2"/>
        <v>0.14966186158489073</v>
      </c>
    </row>
    <row r="58" spans="1:10">
      <c r="A58" s="41"/>
      <c r="B58" s="38"/>
      <c r="C58" s="11" t="s">
        <v>163</v>
      </c>
      <c r="D58" s="3">
        <v>25.38</v>
      </c>
      <c r="E58" s="3">
        <v>21.95</v>
      </c>
      <c r="F58">
        <f t="shared" si="5"/>
        <v>5.3890856000000005</v>
      </c>
      <c r="G58">
        <v>1</v>
      </c>
      <c r="H58">
        <f t="shared" si="0"/>
        <v>0.86485421591804568</v>
      </c>
      <c r="I58">
        <f t="shared" si="1"/>
        <v>5.3890856000000005</v>
      </c>
      <c r="J58" s="15">
        <f t="shared" si="2"/>
        <v>0.16048255309176118</v>
      </c>
    </row>
    <row r="59" spans="1:10">
      <c r="A59" s="41"/>
      <c r="B59" s="38"/>
      <c r="C59" s="11" t="s">
        <v>164</v>
      </c>
      <c r="D59" s="3">
        <v>25.38</v>
      </c>
      <c r="E59" s="3">
        <v>60.54</v>
      </c>
      <c r="F59">
        <f t="shared" si="5"/>
        <v>5.3890856000000005</v>
      </c>
      <c r="G59">
        <v>1</v>
      </c>
      <c r="H59">
        <f t="shared" si="0"/>
        <v>2.3853427895981087</v>
      </c>
      <c r="I59">
        <f t="shared" si="1"/>
        <v>5.3890856000000005</v>
      </c>
      <c r="J59" s="15">
        <f t="shared" si="2"/>
        <v>0.44262477285536317</v>
      </c>
    </row>
    <row r="60" spans="1:10">
      <c r="A60" s="41"/>
      <c r="B60" s="38"/>
      <c r="C60" s="11" t="s">
        <v>165</v>
      </c>
      <c r="D60" s="3">
        <v>25.38</v>
      </c>
      <c r="E60" s="3">
        <v>99.93</v>
      </c>
      <c r="F60">
        <f t="shared" si="5"/>
        <v>5.3890856000000005</v>
      </c>
      <c r="G60">
        <v>1</v>
      </c>
      <c r="H60">
        <f t="shared" si="0"/>
        <v>3.9373522458628845</v>
      </c>
      <c r="I60">
        <f t="shared" si="1"/>
        <v>5.3890856000000005</v>
      </c>
      <c r="J60" s="15">
        <f t="shared" si="2"/>
        <v>0.73061601505511142</v>
      </c>
    </row>
    <row r="61" spans="1:10">
      <c r="A61" s="41"/>
      <c r="B61" s="38"/>
      <c r="C61" s="11" t="s">
        <v>166</v>
      </c>
      <c r="D61" s="3">
        <v>25.38</v>
      </c>
      <c r="E61" s="3">
        <v>79.05</v>
      </c>
      <c r="F61">
        <f t="shared" si="5"/>
        <v>5.3890856000000005</v>
      </c>
      <c r="G61">
        <v>1</v>
      </c>
      <c r="H61">
        <f t="shared" si="0"/>
        <v>3.1146572104018913</v>
      </c>
      <c r="I61">
        <f t="shared" si="1"/>
        <v>5.3890856000000005</v>
      </c>
      <c r="J61" s="15">
        <f t="shared" si="2"/>
        <v>0.57795652947169573</v>
      </c>
    </row>
    <row r="62" spans="1:10">
      <c r="A62" s="41"/>
      <c r="B62" s="38"/>
      <c r="C62" s="11" t="s">
        <v>167</v>
      </c>
      <c r="D62" s="3">
        <v>25.38</v>
      </c>
      <c r="E62" s="3">
        <v>75.62</v>
      </c>
      <c r="F62">
        <f t="shared" si="5"/>
        <v>5.3890856000000005</v>
      </c>
      <c r="G62">
        <v>1</v>
      </c>
      <c r="H62">
        <f t="shared" si="0"/>
        <v>2.9795114263199372</v>
      </c>
      <c r="I62">
        <f t="shared" si="1"/>
        <v>5.3890856000000005</v>
      </c>
      <c r="J62" s="15">
        <f t="shared" si="2"/>
        <v>0.55287884577671897</v>
      </c>
    </row>
    <row r="63" spans="1:10">
      <c r="A63" s="41"/>
      <c r="B63" s="38"/>
      <c r="C63" s="11" t="s">
        <v>168</v>
      </c>
      <c r="D63" s="3">
        <v>25.38</v>
      </c>
      <c r="E63" s="3">
        <v>112.29</v>
      </c>
      <c r="F63">
        <f t="shared" si="5"/>
        <v>5.3890856000000005</v>
      </c>
      <c r="G63">
        <v>1</v>
      </c>
      <c r="H63">
        <f t="shared" si="0"/>
        <v>4.4243498817966911</v>
      </c>
      <c r="I63">
        <f t="shared" si="1"/>
        <v>5.3890856000000005</v>
      </c>
      <c r="J63" s="15">
        <f t="shared" si="2"/>
        <v>0.82098341169357014</v>
      </c>
    </row>
    <row r="64" spans="1:10">
      <c r="A64" s="41"/>
      <c r="B64" s="38"/>
      <c r="C64" s="11" t="s">
        <v>169</v>
      </c>
      <c r="D64" s="3">
        <v>25.38</v>
      </c>
      <c r="E64" s="3">
        <v>31.37</v>
      </c>
      <c r="F64">
        <f t="shared" si="5"/>
        <v>5.3890856000000005</v>
      </c>
      <c r="G64">
        <v>1</v>
      </c>
      <c r="H64">
        <f t="shared" si="0"/>
        <v>1.2360126083530341</v>
      </c>
      <c r="I64">
        <f t="shared" si="1"/>
        <v>5.3890856000000005</v>
      </c>
      <c r="J64" s="15">
        <f t="shared" si="2"/>
        <v>0.22935479227738262</v>
      </c>
    </row>
    <row r="65" spans="1:10">
      <c r="A65" s="41"/>
      <c r="B65" s="38"/>
      <c r="C65" s="11" t="s">
        <v>170</v>
      </c>
      <c r="D65" s="3">
        <v>25.38</v>
      </c>
      <c r="E65" s="3">
        <v>30.37</v>
      </c>
      <c r="F65">
        <f t="shared" si="5"/>
        <v>5.3890856000000005</v>
      </c>
      <c r="G65">
        <v>1</v>
      </c>
      <c r="H65">
        <f t="shared" si="0"/>
        <v>1.1966115051221435</v>
      </c>
      <c r="I65">
        <f t="shared" si="1"/>
        <v>5.3890856000000005</v>
      </c>
      <c r="J65" s="15">
        <f t="shared" si="2"/>
        <v>0.22204351423219987</v>
      </c>
    </row>
    <row r="66" spans="1:10">
      <c r="A66" s="41"/>
      <c r="B66" s="38"/>
      <c r="C66" s="11" t="s">
        <v>171</v>
      </c>
      <c r="D66" s="3">
        <v>25.38</v>
      </c>
      <c r="E66" s="3">
        <v>43.48</v>
      </c>
      <c r="F66">
        <f t="shared" si="5"/>
        <v>5.3890856000000005</v>
      </c>
      <c r="G66">
        <v>1</v>
      </c>
      <c r="H66">
        <f t="shared" si="0"/>
        <v>1.7131599684791174</v>
      </c>
      <c r="I66">
        <f t="shared" si="1"/>
        <v>5.3890856000000005</v>
      </c>
      <c r="J66" s="15">
        <f t="shared" si="2"/>
        <v>0.31789436940454563</v>
      </c>
    </row>
    <row r="67" spans="1:10">
      <c r="A67" s="41"/>
      <c r="B67" s="38"/>
      <c r="C67" s="11" t="s">
        <v>172</v>
      </c>
      <c r="D67" s="3">
        <v>25.38</v>
      </c>
      <c r="E67" s="3">
        <v>67.41</v>
      </c>
      <c r="F67">
        <f t="shared" si="5"/>
        <v>5.3890856000000005</v>
      </c>
      <c r="G67">
        <v>1</v>
      </c>
      <c r="H67">
        <f t="shared" si="0"/>
        <v>2.6560283687943262</v>
      </c>
      <c r="I67">
        <f t="shared" si="1"/>
        <v>5.3890856000000005</v>
      </c>
      <c r="J67" s="15">
        <f t="shared" si="2"/>
        <v>0.4928532530257686</v>
      </c>
    </row>
    <row r="68" spans="1:10">
      <c r="A68" s="41"/>
      <c r="B68" s="38"/>
      <c r="C68" s="11" t="s">
        <v>173</v>
      </c>
      <c r="D68" s="3">
        <v>25.38</v>
      </c>
      <c r="E68" s="3">
        <v>44.79</v>
      </c>
      <c r="F68">
        <f t="shared" si="5"/>
        <v>5.3890856000000005</v>
      </c>
      <c r="G68">
        <v>1</v>
      </c>
      <c r="H68">
        <f t="shared" ref="H68:H131" si="6">E68/D68</f>
        <v>1.7647754137115839</v>
      </c>
      <c r="I68">
        <f t="shared" ref="I68:I131" si="7">F68/G68</f>
        <v>5.3890856000000005</v>
      </c>
      <c r="J68" s="15">
        <f t="shared" ref="J68:J131" si="8">(H68/I68)</f>
        <v>0.327472143643735</v>
      </c>
    </row>
    <row r="69" spans="1:10">
      <c r="A69" s="41"/>
      <c r="B69" s="38"/>
      <c r="C69" s="11" t="s">
        <v>174</v>
      </c>
      <c r="D69" s="3">
        <v>25.38</v>
      </c>
      <c r="E69" s="3">
        <v>68.08</v>
      </c>
      <c r="F69">
        <f t="shared" si="5"/>
        <v>5.3890856000000005</v>
      </c>
      <c r="G69">
        <v>1</v>
      </c>
      <c r="H69">
        <f t="shared" si="6"/>
        <v>2.6824271079590227</v>
      </c>
      <c r="I69">
        <f t="shared" si="7"/>
        <v>5.3890856000000005</v>
      </c>
      <c r="J69" s="15">
        <f t="shared" si="8"/>
        <v>0.49775180931604102</v>
      </c>
    </row>
    <row r="70" spans="1:10">
      <c r="A70" s="41"/>
      <c r="B70" s="38"/>
      <c r="C70" s="11" t="s">
        <v>175</v>
      </c>
      <c r="D70" s="3">
        <v>25.38</v>
      </c>
      <c r="E70" s="3">
        <v>87.74</v>
      </c>
      <c r="F70">
        <f t="shared" si="5"/>
        <v>5.3890856000000005</v>
      </c>
      <c r="G70">
        <v>1</v>
      </c>
      <c r="H70">
        <f t="shared" si="6"/>
        <v>3.4570527974783292</v>
      </c>
      <c r="I70">
        <f t="shared" si="7"/>
        <v>5.3890856000000005</v>
      </c>
      <c r="J70" s="15">
        <f t="shared" si="8"/>
        <v>0.6414915356843337</v>
      </c>
    </row>
    <row r="71" spans="1:10">
      <c r="A71" s="41"/>
      <c r="B71" s="38"/>
      <c r="C71" s="11" t="s">
        <v>176</v>
      </c>
      <c r="D71" s="3">
        <v>25.38</v>
      </c>
      <c r="E71" s="3">
        <v>13.07</v>
      </c>
      <c r="F71">
        <f t="shared" si="5"/>
        <v>5.3890856000000005</v>
      </c>
      <c r="G71">
        <v>1</v>
      </c>
      <c r="H71">
        <f t="shared" si="6"/>
        <v>0.5149724192277384</v>
      </c>
      <c r="I71">
        <f t="shared" si="7"/>
        <v>5.3890856000000005</v>
      </c>
      <c r="J71" s="15">
        <f t="shared" si="8"/>
        <v>9.5558404050538434E-2</v>
      </c>
    </row>
    <row r="72" spans="1:10">
      <c r="A72" s="41"/>
      <c r="B72" s="38"/>
      <c r="C72" s="11" t="s">
        <v>177</v>
      </c>
      <c r="D72" s="3">
        <v>25.38</v>
      </c>
      <c r="E72" s="3">
        <v>46.34</v>
      </c>
      <c r="F72">
        <f t="shared" si="5"/>
        <v>5.3890856000000005</v>
      </c>
      <c r="G72">
        <v>1</v>
      </c>
      <c r="H72">
        <f t="shared" si="6"/>
        <v>1.8258471237194644</v>
      </c>
      <c r="I72">
        <f t="shared" si="7"/>
        <v>5.3890856000000005</v>
      </c>
      <c r="J72" s="15">
        <f t="shared" si="8"/>
        <v>0.33880462461376831</v>
      </c>
    </row>
    <row r="73" spans="1:10">
      <c r="A73" s="41"/>
      <c r="B73" s="38"/>
      <c r="C73" s="11" t="s">
        <v>178</v>
      </c>
      <c r="D73" s="3">
        <v>25.38</v>
      </c>
      <c r="E73" s="3">
        <v>80.2</v>
      </c>
      <c r="F73">
        <f t="shared" si="5"/>
        <v>5.3890856000000005</v>
      </c>
      <c r="G73">
        <v>1</v>
      </c>
      <c r="H73">
        <f t="shared" si="6"/>
        <v>3.1599684791174156</v>
      </c>
      <c r="I73">
        <f t="shared" si="7"/>
        <v>5.3890856000000005</v>
      </c>
      <c r="J73" s="15">
        <f t="shared" si="8"/>
        <v>0.58636449922365597</v>
      </c>
    </row>
    <row r="74" spans="1:10">
      <c r="A74" s="41"/>
      <c r="B74" s="38"/>
      <c r="C74" s="11" t="s">
        <v>179</v>
      </c>
      <c r="D74" s="3">
        <v>25.38</v>
      </c>
      <c r="E74" s="3">
        <v>96.32</v>
      </c>
      <c r="F74">
        <f t="shared" si="5"/>
        <v>5.3890856000000005</v>
      </c>
      <c r="G74">
        <v>1</v>
      </c>
      <c r="H74">
        <f t="shared" si="6"/>
        <v>3.7951142631993693</v>
      </c>
      <c r="I74">
        <f t="shared" si="7"/>
        <v>5.3890856000000005</v>
      </c>
      <c r="J74" s="15">
        <f t="shared" si="8"/>
        <v>0.70422230131200159</v>
      </c>
    </row>
    <row r="75" spans="1:10">
      <c r="A75" s="41"/>
      <c r="B75" s="38"/>
      <c r="C75" s="11" t="s">
        <v>180</v>
      </c>
      <c r="D75" s="3">
        <v>25.38</v>
      </c>
      <c r="E75" s="3">
        <v>64.92</v>
      </c>
      <c r="F75">
        <f t="shared" si="5"/>
        <v>5.3890856000000005</v>
      </c>
      <c r="G75">
        <v>1</v>
      </c>
      <c r="H75">
        <f t="shared" si="6"/>
        <v>2.5579196217494093</v>
      </c>
      <c r="I75">
        <f t="shared" si="7"/>
        <v>5.3890856000000005</v>
      </c>
      <c r="J75" s="15">
        <f t="shared" si="8"/>
        <v>0.47464817069326365</v>
      </c>
    </row>
    <row r="76" spans="1:10">
      <c r="A76" s="41"/>
      <c r="B76" s="38"/>
      <c r="C76" s="11" t="s">
        <v>181</v>
      </c>
      <c r="D76" s="3">
        <v>25.38</v>
      </c>
      <c r="E76" s="3">
        <v>77.849999999999994</v>
      </c>
      <c r="F76">
        <f t="shared" si="5"/>
        <v>5.3890856000000005</v>
      </c>
      <c r="G76">
        <v>1</v>
      </c>
      <c r="H76">
        <f t="shared" si="6"/>
        <v>3.0673758865248226</v>
      </c>
      <c r="I76">
        <f t="shared" si="7"/>
        <v>5.3890856000000005</v>
      </c>
      <c r="J76" s="15">
        <f t="shared" si="8"/>
        <v>0.56918299581747644</v>
      </c>
    </row>
    <row r="77" spans="1:10">
      <c r="A77" s="41"/>
      <c r="B77" s="38"/>
      <c r="C77" s="11" t="s">
        <v>182</v>
      </c>
      <c r="D77" s="3">
        <v>25.38</v>
      </c>
      <c r="E77" s="3">
        <v>72.39</v>
      </c>
      <c r="F77">
        <f t="shared" si="5"/>
        <v>5.3890856000000005</v>
      </c>
      <c r="G77">
        <v>1</v>
      </c>
      <c r="H77">
        <f t="shared" si="6"/>
        <v>2.8522458628841609</v>
      </c>
      <c r="I77">
        <f t="shared" si="7"/>
        <v>5.3890856000000005</v>
      </c>
      <c r="J77" s="15">
        <f t="shared" si="8"/>
        <v>0.52926341769077867</v>
      </c>
    </row>
    <row r="78" spans="1:10">
      <c r="A78" s="41"/>
      <c r="B78" s="38"/>
      <c r="C78" s="11" t="s">
        <v>183</v>
      </c>
      <c r="D78" s="3">
        <v>25.38</v>
      </c>
      <c r="E78" s="3">
        <v>6.01</v>
      </c>
      <c r="F78">
        <f t="shared" si="5"/>
        <v>5.3890856000000005</v>
      </c>
      <c r="G78">
        <v>1</v>
      </c>
      <c r="H78">
        <f t="shared" si="6"/>
        <v>0.2368006304176517</v>
      </c>
      <c r="I78">
        <f t="shared" si="7"/>
        <v>5.3890856000000005</v>
      </c>
      <c r="J78" s="15">
        <f t="shared" si="8"/>
        <v>4.3940781051548278E-2</v>
      </c>
    </row>
    <row r="79" spans="1:10">
      <c r="A79" s="41"/>
      <c r="B79" s="38"/>
      <c r="C79" s="11" t="s">
        <v>184</v>
      </c>
      <c r="D79" s="3">
        <v>25.38</v>
      </c>
      <c r="E79" s="3">
        <v>20.09</v>
      </c>
      <c r="F79">
        <f t="shared" si="5"/>
        <v>5.3890856000000005</v>
      </c>
      <c r="G79">
        <v>1</v>
      </c>
      <c r="H79">
        <f t="shared" si="6"/>
        <v>0.79156816390858942</v>
      </c>
      <c r="I79">
        <f t="shared" si="7"/>
        <v>5.3890856000000005</v>
      </c>
      <c r="J79" s="15">
        <f t="shared" si="8"/>
        <v>0.14688357592772128</v>
      </c>
    </row>
    <row r="80" spans="1:10">
      <c r="A80" s="41"/>
      <c r="B80" s="38"/>
      <c r="C80" s="11" t="s">
        <v>185</v>
      </c>
      <c r="D80" s="3">
        <v>25.38</v>
      </c>
      <c r="E80" s="3">
        <v>63.42</v>
      </c>
      <c r="F80">
        <f t="shared" si="5"/>
        <v>5.3890856000000005</v>
      </c>
      <c r="G80">
        <v>1</v>
      </c>
      <c r="H80">
        <f t="shared" si="6"/>
        <v>2.4988179669030735</v>
      </c>
      <c r="I80">
        <f t="shared" si="7"/>
        <v>5.3890856000000005</v>
      </c>
      <c r="J80" s="15">
        <f t="shared" si="8"/>
        <v>0.46368125362548951</v>
      </c>
    </row>
    <row r="81" spans="1:10">
      <c r="A81" s="41"/>
      <c r="B81" s="38"/>
      <c r="C81" s="11" t="s">
        <v>186</v>
      </c>
      <c r="D81" s="3">
        <v>25.38</v>
      </c>
      <c r="E81" s="3">
        <v>30.68</v>
      </c>
      <c r="F81">
        <f t="shared" si="5"/>
        <v>5.3890856000000005</v>
      </c>
      <c r="G81">
        <v>1</v>
      </c>
      <c r="H81">
        <f t="shared" si="6"/>
        <v>1.2088258471237194</v>
      </c>
      <c r="I81">
        <f t="shared" si="7"/>
        <v>5.3890856000000005</v>
      </c>
      <c r="J81" s="15">
        <f t="shared" si="8"/>
        <v>0.22431001042620649</v>
      </c>
    </row>
    <row r="82" spans="1:10">
      <c r="A82" s="41"/>
      <c r="B82" s="38"/>
      <c r="C82" s="11" t="s">
        <v>187</v>
      </c>
      <c r="D82" s="3">
        <v>25.38</v>
      </c>
      <c r="E82" s="3">
        <v>77.08</v>
      </c>
      <c r="F82">
        <f t="shared" si="5"/>
        <v>5.3890856000000005</v>
      </c>
      <c r="G82">
        <v>1</v>
      </c>
      <c r="H82">
        <f t="shared" si="6"/>
        <v>3.0370370370370372</v>
      </c>
      <c r="I82">
        <f t="shared" si="7"/>
        <v>5.3890856000000005</v>
      </c>
      <c r="J82" s="15">
        <f t="shared" si="8"/>
        <v>0.56355331172268575</v>
      </c>
    </row>
    <row r="83" spans="1:10">
      <c r="A83" s="41"/>
      <c r="B83" s="38"/>
      <c r="C83" s="11" t="s">
        <v>188</v>
      </c>
      <c r="D83" s="3">
        <v>25.38</v>
      </c>
      <c r="E83" s="3">
        <v>78.58</v>
      </c>
      <c r="F83">
        <f t="shared" si="5"/>
        <v>5.3890856000000005</v>
      </c>
      <c r="G83">
        <v>1</v>
      </c>
      <c r="H83">
        <f t="shared" si="6"/>
        <v>3.0961386918833727</v>
      </c>
      <c r="I83">
        <f t="shared" si="7"/>
        <v>5.3890856000000005</v>
      </c>
      <c r="J83" s="15">
        <f t="shared" si="8"/>
        <v>0.57452022879045983</v>
      </c>
    </row>
    <row r="84" spans="1:10">
      <c r="A84" s="41"/>
      <c r="B84" s="38"/>
      <c r="C84" s="11" t="s">
        <v>189</v>
      </c>
      <c r="D84" s="3">
        <v>25.38</v>
      </c>
      <c r="E84" s="3">
        <v>68.209999999999994</v>
      </c>
      <c r="F84">
        <f t="shared" si="5"/>
        <v>5.3890856000000005</v>
      </c>
      <c r="G84">
        <v>1</v>
      </c>
      <c r="H84">
        <f t="shared" si="6"/>
        <v>2.6875492513790387</v>
      </c>
      <c r="I84">
        <f t="shared" si="7"/>
        <v>5.3890856000000005</v>
      </c>
      <c r="J84" s="15">
        <f t="shared" si="8"/>
        <v>0.49870227546191481</v>
      </c>
    </row>
    <row r="85" spans="1:10">
      <c r="A85" s="42"/>
      <c r="B85" s="38"/>
      <c r="C85" s="11" t="s">
        <v>190</v>
      </c>
      <c r="D85" s="3">
        <v>25.38</v>
      </c>
      <c r="E85" s="3">
        <v>35.82</v>
      </c>
      <c r="F85">
        <f t="shared" si="5"/>
        <v>5.3890856000000005</v>
      </c>
      <c r="G85">
        <v>1</v>
      </c>
      <c r="H85">
        <f t="shared" si="6"/>
        <v>1.4113475177304966</v>
      </c>
      <c r="I85">
        <f t="shared" si="7"/>
        <v>5.3890856000000005</v>
      </c>
      <c r="J85" s="15">
        <f t="shared" si="8"/>
        <v>0.26188997957844584</v>
      </c>
    </row>
    <row r="86" spans="1:10">
      <c r="A86" s="40" t="s">
        <v>481</v>
      </c>
      <c r="B86" s="39">
        <f>(1666.9/(D86*F86*30))</f>
        <v>0.4277486560847224</v>
      </c>
      <c r="C86" s="11" t="s">
        <v>191</v>
      </c>
      <c r="D86" s="3">
        <v>25.38</v>
      </c>
      <c r="E86" s="3">
        <v>34.31</v>
      </c>
      <c r="F86">
        <f>18.4104*0.278</f>
        <v>5.1180912000000003</v>
      </c>
      <c r="G86">
        <v>1</v>
      </c>
      <c r="H86">
        <f t="shared" si="6"/>
        <v>1.3518518518518521</v>
      </c>
      <c r="I86">
        <f t="shared" si="7"/>
        <v>5.1180912000000003</v>
      </c>
      <c r="J86" s="15">
        <f t="shared" si="8"/>
        <v>0.26413203653968731</v>
      </c>
    </row>
    <row r="87" spans="1:10">
      <c r="A87" s="41"/>
      <c r="B87" s="39"/>
      <c r="C87" s="11" t="s">
        <v>192</v>
      </c>
      <c r="D87" s="3">
        <v>25.38</v>
      </c>
      <c r="E87" s="3">
        <v>6.41</v>
      </c>
      <c r="F87">
        <f t="shared" ref="F87:F115" si="9">18.4104*0.278</f>
        <v>5.1180912000000003</v>
      </c>
      <c r="G87">
        <v>1</v>
      </c>
      <c r="H87">
        <f t="shared" si="6"/>
        <v>0.25256107171000791</v>
      </c>
      <c r="I87">
        <f t="shared" si="7"/>
        <v>5.1180912000000003</v>
      </c>
      <c r="J87" s="15">
        <f t="shared" si="8"/>
        <v>4.9346731396659738E-2</v>
      </c>
    </row>
    <row r="88" spans="1:10">
      <c r="A88" s="41"/>
      <c r="B88" s="39"/>
      <c r="C88" s="11" t="s">
        <v>193</v>
      </c>
      <c r="D88" s="3">
        <v>25.38</v>
      </c>
      <c r="E88" s="3">
        <v>46.83</v>
      </c>
      <c r="F88">
        <f t="shared" si="9"/>
        <v>5.1180912000000003</v>
      </c>
      <c r="G88">
        <v>1</v>
      </c>
      <c r="H88">
        <f t="shared" si="6"/>
        <v>1.8451536643026005</v>
      </c>
      <c r="I88">
        <f t="shared" si="7"/>
        <v>5.1180912000000003</v>
      </c>
      <c r="J88" s="15">
        <f t="shared" si="8"/>
        <v>0.36051597992286666</v>
      </c>
    </row>
    <row r="89" spans="1:10">
      <c r="A89" s="41"/>
      <c r="B89" s="39"/>
      <c r="C89" s="11" t="s">
        <v>194</v>
      </c>
      <c r="D89" s="3">
        <v>25.38</v>
      </c>
      <c r="E89" s="3">
        <v>81.27</v>
      </c>
      <c r="F89">
        <f t="shared" si="9"/>
        <v>5.1180912000000003</v>
      </c>
      <c r="G89">
        <v>1</v>
      </c>
      <c r="H89">
        <f t="shared" si="6"/>
        <v>3.2021276595744679</v>
      </c>
      <c r="I89">
        <f t="shared" si="7"/>
        <v>5.1180912000000003</v>
      </c>
      <c r="J89" s="15">
        <f t="shared" si="8"/>
        <v>0.6256488082069479</v>
      </c>
    </row>
    <row r="90" spans="1:10">
      <c r="A90" s="41"/>
      <c r="B90" s="39"/>
      <c r="C90" s="11" t="s">
        <v>195</v>
      </c>
      <c r="D90" s="3">
        <v>25.38</v>
      </c>
      <c r="E90" s="3">
        <v>76.47</v>
      </c>
      <c r="F90">
        <f t="shared" si="9"/>
        <v>5.1180912000000003</v>
      </c>
      <c r="G90">
        <v>1</v>
      </c>
      <c r="H90">
        <f t="shared" si="6"/>
        <v>3.0130023640661938</v>
      </c>
      <c r="I90">
        <f t="shared" si="7"/>
        <v>5.1180912000000003</v>
      </c>
      <c r="J90" s="15">
        <f t="shared" si="8"/>
        <v>0.58869649764470666</v>
      </c>
    </row>
    <row r="91" spans="1:10">
      <c r="A91" s="41"/>
      <c r="B91" s="39"/>
      <c r="C91" s="11" t="s">
        <v>196</v>
      </c>
      <c r="D91" s="3">
        <v>25.38</v>
      </c>
      <c r="E91" s="3">
        <v>76.03</v>
      </c>
      <c r="F91">
        <f t="shared" si="9"/>
        <v>5.1180912000000003</v>
      </c>
      <c r="G91">
        <v>1</v>
      </c>
      <c r="H91">
        <f t="shared" si="6"/>
        <v>2.9956658786446022</v>
      </c>
      <c r="I91">
        <f t="shared" si="7"/>
        <v>5.1180912000000003</v>
      </c>
      <c r="J91" s="15">
        <f t="shared" si="8"/>
        <v>0.58530920250983454</v>
      </c>
    </row>
    <row r="92" spans="1:10">
      <c r="A92" s="41"/>
      <c r="B92" s="39"/>
      <c r="C92" s="11" t="s">
        <v>197</v>
      </c>
      <c r="D92" s="3">
        <v>25.38</v>
      </c>
      <c r="E92" s="3">
        <v>6.97</v>
      </c>
      <c r="F92">
        <f t="shared" si="9"/>
        <v>5.1180912000000003</v>
      </c>
      <c r="G92">
        <v>1</v>
      </c>
      <c r="H92">
        <f t="shared" si="6"/>
        <v>0.27462568951930655</v>
      </c>
      <c r="I92">
        <f t="shared" si="7"/>
        <v>5.1180912000000003</v>
      </c>
      <c r="J92" s="15">
        <f t="shared" si="8"/>
        <v>5.3657834295587882E-2</v>
      </c>
    </row>
    <row r="93" spans="1:10">
      <c r="A93" s="41"/>
      <c r="B93" s="39"/>
      <c r="C93" s="11" t="s">
        <v>198</v>
      </c>
      <c r="D93" s="3">
        <v>25.38</v>
      </c>
      <c r="E93" s="3">
        <v>33.729999999999997</v>
      </c>
      <c r="F93">
        <f t="shared" si="9"/>
        <v>5.1180912000000003</v>
      </c>
      <c r="G93">
        <v>1</v>
      </c>
      <c r="H93">
        <f t="shared" si="6"/>
        <v>1.3289992119779352</v>
      </c>
      <c r="I93">
        <f t="shared" si="7"/>
        <v>5.1180912000000003</v>
      </c>
      <c r="J93" s="15">
        <f t="shared" si="8"/>
        <v>0.25966696568008307</v>
      </c>
    </row>
    <row r="94" spans="1:10">
      <c r="A94" s="41"/>
      <c r="B94" s="39"/>
      <c r="C94" s="11" t="s">
        <v>199</v>
      </c>
      <c r="D94" s="3">
        <v>25.38</v>
      </c>
      <c r="E94" s="3">
        <v>66.900000000000006</v>
      </c>
      <c r="F94">
        <f t="shared" si="9"/>
        <v>5.1180912000000003</v>
      </c>
      <c r="G94">
        <v>1</v>
      </c>
      <c r="H94">
        <f t="shared" si="6"/>
        <v>2.6359338061465722</v>
      </c>
      <c r="I94">
        <f t="shared" si="7"/>
        <v>5.1180912000000003</v>
      </c>
      <c r="J94" s="15">
        <f t="shared" si="8"/>
        <v>0.51502282846123804</v>
      </c>
    </row>
    <row r="95" spans="1:10">
      <c r="A95" s="41"/>
      <c r="B95" s="39"/>
      <c r="C95" s="11" t="s">
        <v>200</v>
      </c>
      <c r="D95" s="3">
        <v>25.38</v>
      </c>
      <c r="E95" s="3">
        <v>65.900000000000006</v>
      </c>
      <c r="F95">
        <f t="shared" si="9"/>
        <v>5.1180912000000003</v>
      </c>
      <c r="G95">
        <v>1</v>
      </c>
      <c r="H95">
        <f t="shared" si="6"/>
        <v>2.5965327029156819</v>
      </c>
      <c r="I95">
        <f t="shared" si="7"/>
        <v>5.1180912000000003</v>
      </c>
      <c r="J95" s="15">
        <f t="shared" si="8"/>
        <v>0.5073244304274378</v>
      </c>
    </row>
    <row r="96" spans="1:10">
      <c r="A96" s="41"/>
      <c r="B96" s="39"/>
      <c r="C96" s="11" t="s">
        <v>201</v>
      </c>
      <c r="D96" s="3">
        <v>25.38</v>
      </c>
      <c r="E96" s="3">
        <v>56.7</v>
      </c>
      <c r="F96">
        <f t="shared" si="9"/>
        <v>5.1180912000000003</v>
      </c>
      <c r="G96">
        <v>1</v>
      </c>
      <c r="H96">
        <f t="shared" si="6"/>
        <v>2.2340425531914896</v>
      </c>
      <c r="I96">
        <f t="shared" si="7"/>
        <v>5.1180912000000003</v>
      </c>
      <c r="J96" s="15">
        <f t="shared" si="8"/>
        <v>0.43649916851647536</v>
      </c>
    </row>
    <row r="97" spans="1:10">
      <c r="A97" s="41"/>
      <c r="B97" s="39"/>
      <c r="C97" s="11" t="s">
        <v>202</v>
      </c>
      <c r="D97" s="3">
        <v>25.38</v>
      </c>
      <c r="E97" s="3">
        <v>48.63</v>
      </c>
      <c r="F97">
        <f t="shared" si="9"/>
        <v>5.1180912000000003</v>
      </c>
      <c r="G97">
        <v>1</v>
      </c>
      <c r="H97">
        <f t="shared" si="6"/>
        <v>1.9160756501182035</v>
      </c>
      <c r="I97">
        <f t="shared" si="7"/>
        <v>5.1180912000000003</v>
      </c>
      <c r="J97" s="15">
        <f t="shared" si="8"/>
        <v>0.37437309638370714</v>
      </c>
    </row>
    <row r="98" spans="1:10">
      <c r="A98" s="41"/>
      <c r="B98" s="39"/>
      <c r="C98" s="11" t="s">
        <v>203</v>
      </c>
      <c r="D98" s="3">
        <v>25.38</v>
      </c>
      <c r="E98" s="3">
        <v>36.04</v>
      </c>
      <c r="F98">
        <f t="shared" si="9"/>
        <v>5.1180912000000003</v>
      </c>
      <c r="G98">
        <v>1</v>
      </c>
      <c r="H98">
        <f t="shared" si="6"/>
        <v>1.4200157604412924</v>
      </c>
      <c r="I98">
        <f t="shared" si="7"/>
        <v>5.1180912000000003</v>
      </c>
      <c r="J98" s="15">
        <f t="shared" si="8"/>
        <v>0.27745026513816173</v>
      </c>
    </row>
    <row r="99" spans="1:10">
      <c r="A99" s="41"/>
      <c r="B99" s="39"/>
      <c r="C99" s="11" t="s">
        <v>204</v>
      </c>
      <c r="D99" s="3">
        <v>25.38</v>
      </c>
      <c r="E99" s="3">
        <v>31.21</v>
      </c>
      <c r="F99">
        <f t="shared" si="9"/>
        <v>5.1180912000000003</v>
      </c>
      <c r="G99">
        <v>1</v>
      </c>
      <c r="H99">
        <f t="shared" si="6"/>
        <v>1.2297084318360916</v>
      </c>
      <c r="I99">
        <f t="shared" si="7"/>
        <v>5.1180912000000003</v>
      </c>
      <c r="J99" s="15">
        <f t="shared" si="8"/>
        <v>0.24026700263490644</v>
      </c>
    </row>
    <row r="100" spans="1:10">
      <c r="A100" s="41"/>
      <c r="B100" s="39"/>
      <c r="C100" s="11" t="s">
        <v>205</v>
      </c>
      <c r="D100" s="3">
        <v>25.38</v>
      </c>
      <c r="E100" s="3">
        <v>35.14</v>
      </c>
      <c r="F100">
        <f t="shared" si="9"/>
        <v>5.1180912000000003</v>
      </c>
      <c r="G100">
        <v>1</v>
      </c>
      <c r="H100">
        <f t="shared" si="6"/>
        <v>1.384554767533491</v>
      </c>
      <c r="I100">
        <f t="shared" si="7"/>
        <v>5.1180912000000003</v>
      </c>
      <c r="J100" s="15">
        <f t="shared" si="8"/>
        <v>0.27052170690774152</v>
      </c>
    </row>
    <row r="101" spans="1:10">
      <c r="A101" s="41"/>
      <c r="B101" s="39"/>
      <c r="C101" s="11" t="s">
        <v>206</v>
      </c>
      <c r="D101" s="3">
        <v>25.38</v>
      </c>
      <c r="E101" s="3">
        <v>80.84</v>
      </c>
      <c r="F101">
        <f t="shared" si="9"/>
        <v>5.1180912000000003</v>
      </c>
      <c r="G101">
        <v>1</v>
      </c>
      <c r="H101">
        <f t="shared" si="6"/>
        <v>3.1851851851851856</v>
      </c>
      <c r="I101">
        <f t="shared" si="7"/>
        <v>5.1180912000000003</v>
      </c>
      <c r="J101" s="15">
        <f t="shared" si="8"/>
        <v>0.62233849705241384</v>
      </c>
    </row>
    <row r="102" spans="1:10">
      <c r="A102" s="41"/>
      <c r="B102" s="39"/>
      <c r="C102" s="11" t="s">
        <v>207</v>
      </c>
      <c r="D102" s="3">
        <v>25.38</v>
      </c>
      <c r="E102" s="3">
        <v>102.56</v>
      </c>
      <c r="F102">
        <f t="shared" si="9"/>
        <v>5.1180912000000003</v>
      </c>
      <c r="G102">
        <v>1</v>
      </c>
      <c r="H102">
        <f t="shared" si="6"/>
        <v>4.0409771473601266</v>
      </c>
      <c r="I102">
        <f t="shared" si="7"/>
        <v>5.1180912000000003</v>
      </c>
      <c r="J102" s="15">
        <f t="shared" si="8"/>
        <v>0.7895477023465558</v>
      </c>
    </row>
    <row r="103" spans="1:10">
      <c r="A103" s="41"/>
      <c r="B103" s="39"/>
      <c r="C103" s="11" t="s">
        <v>208</v>
      </c>
      <c r="D103" s="3">
        <v>25.38</v>
      </c>
      <c r="E103" s="3">
        <v>62.22</v>
      </c>
      <c r="F103">
        <f t="shared" si="9"/>
        <v>5.1180912000000003</v>
      </c>
      <c r="G103">
        <v>1</v>
      </c>
      <c r="H103">
        <f t="shared" si="6"/>
        <v>2.4515366430260048</v>
      </c>
      <c r="I103">
        <f t="shared" si="7"/>
        <v>5.1180912000000003</v>
      </c>
      <c r="J103" s="15">
        <f t="shared" si="8"/>
        <v>0.47899432566305278</v>
      </c>
    </row>
    <row r="104" spans="1:10">
      <c r="A104" s="41"/>
      <c r="B104" s="39"/>
      <c r="C104" s="11" t="s">
        <v>209</v>
      </c>
      <c r="D104" s="3">
        <v>25.38</v>
      </c>
      <c r="E104" s="3">
        <v>63.95</v>
      </c>
      <c r="F104">
        <f t="shared" si="9"/>
        <v>5.1180912000000003</v>
      </c>
      <c r="G104">
        <v>1</v>
      </c>
      <c r="H104">
        <f t="shared" si="6"/>
        <v>2.5197005516154456</v>
      </c>
      <c r="I104">
        <f t="shared" si="7"/>
        <v>5.1180912000000003</v>
      </c>
      <c r="J104" s="15">
        <f t="shared" si="8"/>
        <v>0.49231255426152731</v>
      </c>
    </row>
    <row r="105" spans="1:10">
      <c r="A105" s="41"/>
      <c r="B105" s="39"/>
      <c r="C105" s="11" t="s">
        <v>210</v>
      </c>
      <c r="D105" s="3">
        <v>25.38</v>
      </c>
      <c r="E105" s="3">
        <v>77.19</v>
      </c>
      <c r="F105">
        <f t="shared" si="9"/>
        <v>5.1180912000000003</v>
      </c>
      <c r="G105">
        <v>1</v>
      </c>
      <c r="H105">
        <f t="shared" si="6"/>
        <v>3.041371158392435</v>
      </c>
      <c r="I105">
        <f t="shared" si="7"/>
        <v>5.1180912000000003</v>
      </c>
      <c r="J105" s="15">
        <f t="shared" si="8"/>
        <v>0.59423934422904279</v>
      </c>
    </row>
    <row r="106" spans="1:10">
      <c r="A106" s="41"/>
      <c r="B106" s="39"/>
      <c r="C106" s="11" t="s">
        <v>211</v>
      </c>
      <c r="D106" s="3">
        <v>25.38</v>
      </c>
      <c r="E106" s="3">
        <v>27.87</v>
      </c>
      <c r="F106">
        <f t="shared" si="9"/>
        <v>5.1180912000000003</v>
      </c>
      <c r="G106">
        <v>1</v>
      </c>
      <c r="H106">
        <f t="shared" si="6"/>
        <v>1.0981087470449173</v>
      </c>
      <c r="I106">
        <f t="shared" si="7"/>
        <v>5.1180912000000003</v>
      </c>
      <c r="J106" s="15">
        <f t="shared" si="8"/>
        <v>0.21455435320201352</v>
      </c>
    </row>
    <row r="107" spans="1:10">
      <c r="A107" s="41"/>
      <c r="B107" s="39"/>
      <c r="C107" s="11" t="s">
        <v>212</v>
      </c>
      <c r="D107" s="3">
        <v>25.38</v>
      </c>
      <c r="E107" s="3">
        <v>38.659999999999997</v>
      </c>
      <c r="F107">
        <f t="shared" si="9"/>
        <v>5.1180912000000003</v>
      </c>
      <c r="G107">
        <v>1</v>
      </c>
      <c r="H107">
        <f t="shared" si="6"/>
        <v>1.5232466509062252</v>
      </c>
      <c r="I107">
        <f t="shared" si="7"/>
        <v>5.1180912000000003</v>
      </c>
      <c r="J107" s="15">
        <f t="shared" si="8"/>
        <v>0.29762006798671842</v>
      </c>
    </row>
    <row r="108" spans="1:10">
      <c r="A108" s="41"/>
      <c r="B108" s="39"/>
      <c r="C108" s="11" t="s">
        <v>213</v>
      </c>
      <c r="D108" s="3">
        <v>25.38</v>
      </c>
      <c r="E108" s="3">
        <v>68.33</v>
      </c>
      <c r="F108">
        <f t="shared" si="9"/>
        <v>5.1180912000000003</v>
      </c>
      <c r="G108">
        <v>1</v>
      </c>
      <c r="H108">
        <f t="shared" si="6"/>
        <v>2.6922773837667453</v>
      </c>
      <c r="I108">
        <f t="shared" si="7"/>
        <v>5.1180912000000003</v>
      </c>
      <c r="J108" s="15">
        <f t="shared" si="8"/>
        <v>0.52603153764957244</v>
      </c>
    </row>
    <row r="109" spans="1:10">
      <c r="A109" s="41"/>
      <c r="B109" s="39"/>
      <c r="C109" s="11" t="s">
        <v>214</v>
      </c>
      <c r="D109" s="3">
        <v>25.38</v>
      </c>
      <c r="E109" s="3">
        <v>92.94</v>
      </c>
      <c r="F109">
        <f t="shared" si="9"/>
        <v>5.1180912000000003</v>
      </c>
      <c r="G109">
        <v>1</v>
      </c>
      <c r="H109">
        <f t="shared" si="6"/>
        <v>3.6619385342789599</v>
      </c>
      <c r="I109">
        <f t="shared" si="7"/>
        <v>5.1180912000000003</v>
      </c>
      <c r="J109" s="15">
        <f t="shared" si="8"/>
        <v>0.71548911326139708</v>
      </c>
    </row>
    <row r="110" spans="1:10">
      <c r="A110" s="41"/>
      <c r="B110" s="39"/>
      <c r="C110" s="11" t="s">
        <v>215</v>
      </c>
      <c r="D110" s="3">
        <v>25.38</v>
      </c>
      <c r="E110" s="3">
        <v>88.11</v>
      </c>
      <c r="F110">
        <f t="shared" si="9"/>
        <v>5.1180912000000003</v>
      </c>
      <c r="G110">
        <v>1</v>
      </c>
      <c r="H110">
        <f t="shared" si="6"/>
        <v>3.4716312056737588</v>
      </c>
      <c r="I110">
        <f t="shared" si="7"/>
        <v>5.1180912000000003</v>
      </c>
      <c r="J110" s="15">
        <f t="shared" si="8"/>
        <v>0.67830585075814176</v>
      </c>
    </row>
    <row r="111" spans="1:10">
      <c r="A111" s="41"/>
      <c r="B111" s="39"/>
      <c r="C111" s="11" t="s">
        <v>216</v>
      </c>
      <c r="D111" s="3">
        <v>25.38</v>
      </c>
      <c r="E111" s="3">
        <v>63.51</v>
      </c>
      <c r="F111">
        <f t="shared" si="9"/>
        <v>5.1180912000000003</v>
      </c>
      <c r="G111">
        <v>1</v>
      </c>
      <c r="H111">
        <f t="shared" si="6"/>
        <v>2.5023640661938535</v>
      </c>
      <c r="I111">
        <f t="shared" si="7"/>
        <v>5.1180912000000003</v>
      </c>
      <c r="J111" s="15">
        <f t="shared" si="8"/>
        <v>0.48892525912665513</v>
      </c>
    </row>
    <row r="112" spans="1:10">
      <c r="A112" s="41"/>
      <c r="B112" s="39"/>
      <c r="C112" s="11" t="s">
        <v>217</v>
      </c>
      <c r="D112" s="3">
        <v>25.38</v>
      </c>
      <c r="E112" s="3">
        <v>57.1</v>
      </c>
      <c r="F112">
        <f t="shared" si="9"/>
        <v>5.1180912000000003</v>
      </c>
      <c r="G112">
        <v>1</v>
      </c>
      <c r="H112">
        <f t="shared" si="6"/>
        <v>2.2498029944838458</v>
      </c>
      <c r="I112">
        <f t="shared" si="7"/>
        <v>5.1180912000000003</v>
      </c>
      <c r="J112" s="15">
        <f t="shared" si="8"/>
        <v>0.43957852772999545</v>
      </c>
    </row>
    <row r="113" spans="1:10">
      <c r="A113" s="41"/>
      <c r="B113" s="39"/>
      <c r="C113" s="11" t="s">
        <v>218</v>
      </c>
      <c r="D113" s="3">
        <v>25.38</v>
      </c>
      <c r="E113" s="3">
        <v>17.39</v>
      </c>
      <c r="F113">
        <f t="shared" si="9"/>
        <v>5.1180912000000003</v>
      </c>
      <c r="G113">
        <v>1</v>
      </c>
      <c r="H113">
        <f t="shared" si="6"/>
        <v>0.68518518518518523</v>
      </c>
      <c r="I113">
        <f t="shared" si="7"/>
        <v>5.1180912000000003</v>
      </c>
      <c r="J113" s="15">
        <f t="shared" si="8"/>
        <v>0.1338751418077867</v>
      </c>
    </row>
    <row r="114" spans="1:10">
      <c r="A114" s="41"/>
      <c r="B114" s="39"/>
      <c r="C114" s="11" t="s">
        <v>219</v>
      </c>
      <c r="D114" s="3">
        <v>25.38</v>
      </c>
      <c r="E114" s="3">
        <v>34.69</v>
      </c>
      <c r="F114">
        <f t="shared" si="9"/>
        <v>5.1180912000000003</v>
      </c>
      <c r="G114">
        <v>1</v>
      </c>
      <c r="H114">
        <f t="shared" si="6"/>
        <v>1.3668242710795901</v>
      </c>
      <c r="I114">
        <f t="shared" si="7"/>
        <v>5.1180912000000003</v>
      </c>
      <c r="J114" s="15">
        <f t="shared" si="8"/>
        <v>0.26705742779253133</v>
      </c>
    </row>
    <row r="115" spans="1:10">
      <c r="A115" s="42"/>
      <c r="B115" s="39"/>
      <c r="C115" s="11" t="s">
        <v>220</v>
      </c>
      <c r="D115" s="3">
        <v>25.38</v>
      </c>
      <c r="E115" s="3">
        <v>89</v>
      </c>
      <c r="F115">
        <f t="shared" si="9"/>
        <v>5.1180912000000003</v>
      </c>
      <c r="G115">
        <v>1</v>
      </c>
      <c r="H115">
        <f t="shared" si="6"/>
        <v>3.5066981875492513</v>
      </c>
      <c r="I115">
        <f t="shared" si="7"/>
        <v>5.1180912000000003</v>
      </c>
      <c r="J115" s="15">
        <f t="shared" si="8"/>
        <v>0.68515742500822396</v>
      </c>
    </row>
    <row r="116" spans="1:10">
      <c r="A116" s="40" t="s">
        <v>482</v>
      </c>
      <c r="B116" s="39">
        <f>(1522.74/(D117*F116*31))</f>
        <v>0.41547942448274477</v>
      </c>
      <c r="C116" s="11" t="s">
        <v>221</v>
      </c>
      <c r="D116" s="3">
        <v>25.38</v>
      </c>
      <c r="E116" s="3">
        <v>47.11</v>
      </c>
      <c r="F116">
        <f>16.7563*0.278</f>
        <v>4.6582514000000002</v>
      </c>
      <c r="G116">
        <v>1</v>
      </c>
      <c r="H116">
        <f t="shared" si="6"/>
        <v>1.8561859732072499</v>
      </c>
      <c r="I116">
        <f t="shared" si="7"/>
        <v>4.6582514000000002</v>
      </c>
      <c r="J116" s="15">
        <f t="shared" si="8"/>
        <v>0.39847269153555126</v>
      </c>
    </row>
    <row r="117" spans="1:10">
      <c r="A117" s="41"/>
      <c r="B117" s="39"/>
      <c r="C117" s="11" t="s">
        <v>222</v>
      </c>
      <c r="D117" s="3">
        <v>25.38</v>
      </c>
      <c r="E117" s="3">
        <v>61.36</v>
      </c>
      <c r="F117">
        <f t="shared" ref="F117:F145" si="10">16.7563*0.278</f>
        <v>4.6582514000000002</v>
      </c>
      <c r="G117">
        <v>1</v>
      </c>
      <c r="H117">
        <f t="shared" si="6"/>
        <v>2.4176516942474389</v>
      </c>
      <c r="I117">
        <f t="shared" si="7"/>
        <v>4.6582514000000002</v>
      </c>
      <c r="J117" s="15">
        <f t="shared" si="8"/>
        <v>0.51900412550671671</v>
      </c>
    </row>
    <row r="118" spans="1:10">
      <c r="A118" s="41"/>
      <c r="B118" s="39"/>
      <c r="C118" s="11" t="s">
        <v>223</v>
      </c>
      <c r="D118" s="3">
        <v>25.38</v>
      </c>
      <c r="E118" s="3">
        <v>43.72</v>
      </c>
      <c r="F118">
        <f t="shared" si="10"/>
        <v>4.6582514000000002</v>
      </c>
      <c r="G118">
        <v>1</v>
      </c>
      <c r="H118">
        <f t="shared" si="6"/>
        <v>1.7226162332545312</v>
      </c>
      <c r="I118">
        <f t="shared" si="7"/>
        <v>4.6582514000000002</v>
      </c>
      <c r="J118" s="15">
        <f t="shared" si="8"/>
        <v>0.36979889776977926</v>
      </c>
    </row>
    <row r="119" spans="1:10">
      <c r="A119" s="41"/>
      <c r="B119" s="39"/>
      <c r="C119" s="11" t="s">
        <v>224</v>
      </c>
      <c r="D119" s="3">
        <v>25.38</v>
      </c>
      <c r="E119" s="3">
        <v>57.64</v>
      </c>
      <c r="F119">
        <f t="shared" si="10"/>
        <v>4.6582514000000002</v>
      </c>
      <c r="G119">
        <v>1</v>
      </c>
      <c r="H119">
        <f t="shared" si="6"/>
        <v>2.2710795902285263</v>
      </c>
      <c r="I119">
        <f t="shared" si="7"/>
        <v>4.6582514000000002</v>
      </c>
      <c r="J119" s="15">
        <f t="shared" si="8"/>
        <v>0.4875390774805598</v>
      </c>
    </row>
    <row r="120" spans="1:10">
      <c r="A120" s="41"/>
      <c r="B120" s="39"/>
      <c r="C120" s="11" t="s">
        <v>225</v>
      </c>
      <c r="D120" s="3">
        <v>25.38</v>
      </c>
      <c r="E120" s="3">
        <v>12.56</v>
      </c>
      <c r="F120">
        <f t="shared" si="10"/>
        <v>4.6582514000000002</v>
      </c>
      <c r="G120">
        <v>1</v>
      </c>
      <c r="H120">
        <f t="shared" si="6"/>
        <v>0.49487785657998429</v>
      </c>
      <c r="I120">
        <f t="shared" si="7"/>
        <v>4.6582514000000002</v>
      </c>
      <c r="J120" s="15">
        <f t="shared" si="8"/>
        <v>0.10623682881949743</v>
      </c>
    </row>
    <row r="121" spans="1:10">
      <c r="A121" s="41"/>
      <c r="B121" s="39"/>
      <c r="C121" s="11" t="s">
        <v>226</v>
      </c>
      <c r="D121" s="3">
        <v>25.38</v>
      </c>
      <c r="E121" s="3">
        <v>26.4</v>
      </c>
      <c r="F121">
        <f t="shared" si="10"/>
        <v>4.6582514000000002</v>
      </c>
      <c r="G121">
        <v>1</v>
      </c>
      <c r="H121">
        <f t="shared" si="6"/>
        <v>1.0401891252955082</v>
      </c>
      <c r="I121">
        <f t="shared" si="7"/>
        <v>4.6582514000000002</v>
      </c>
      <c r="J121" s="15">
        <f t="shared" si="8"/>
        <v>0.22330034083079076</v>
      </c>
    </row>
    <row r="122" spans="1:10">
      <c r="A122" s="41"/>
      <c r="B122" s="39"/>
      <c r="C122" s="11" t="s">
        <v>227</v>
      </c>
      <c r="D122" s="3">
        <v>25.38</v>
      </c>
      <c r="E122" s="3">
        <v>105.98</v>
      </c>
      <c r="F122">
        <f t="shared" si="10"/>
        <v>4.6582514000000002</v>
      </c>
      <c r="G122">
        <v>1</v>
      </c>
      <c r="H122">
        <f t="shared" si="6"/>
        <v>4.1757289204097718</v>
      </c>
      <c r="I122">
        <f t="shared" si="7"/>
        <v>4.6582514000000002</v>
      </c>
      <c r="J122" s="15">
        <f t="shared" si="8"/>
        <v>0.89641553489572756</v>
      </c>
    </row>
    <row r="123" spans="1:10">
      <c r="A123" s="41"/>
      <c r="B123" s="39"/>
      <c r="C123" s="11" t="s">
        <v>228</v>
      </c>
      <c r="D123" s="3">
        <v>25.38</v>
      </c>
      <c r="E123" s="3">
        <v>91.49</v>
      </c>
      <c r="F123">
        <f t="shared" si="10"/>
        <v>4.6582514000000002</v>
      </c>
      <c r="G123">
        <v>1</v>
      </c>
      <c r="H123">
        <f t="shared" si="6"/>
        <v>3.6048069345941687</v>
      </c>
      <c r="I123">
        <f t="shared" si="7"/>
        <v>4.6582514000000002</v>
      </c>
      <c r="J123" s="15">
        <f t="shared" si="8"/>
        <v>0.77385409782610026</v>
      </c>
    </row>
    <row r="124" spans="1:10">
      <c r="A124" s="41"/>
      <c r="B124" s="39"/>
      <c r="C124" s="11" t="s">
        <v>229</v>
      </c>
      <c r="D124" s="3">
        <v>25.38</v>
      </c>
      <c r="E124" s="3">
        <v>54.94</v>
      </c>
      <c r="F124">
        <f t="shared" si="10"/>
        <v>4.6582514000000002</v>
      </c>
      <c r="G124">
        <v>1</v>
      </c>
      <c r="H124">
        <f t="shared" si="6"/>
        <v>2.1646966115051223</v>
      </c>
      <c r="I124">
        <f t="shared" si="7"/>
        <v>4.6582514000000002</v>
      </c>
      <c r="J124" s="15">
        <f t="shared" si="8"/>
        <v>0.46470154262286534</v>
      </c>
    </row>
    <row r="125" spans="1:10">
      <c r="A125" s="41"/>
      <c r="B125" s="39"/>
      <c r="C125" s="11" t="s">
        <v>230</v>
      </c>
      <c r="D125" s="3">
        <v>25.38</v>
      </c>
      <c r="E125" s="3">
        <v>6.79</v>
      </c>
      <c r="F125">
        <f t="shared" si="10"/>
        <v>4.6582514000000002</v>
      </c>
      <c r="G125">
        <v>1</v>
      </c>
      <c r="H125">
        <f t="shared" si="6"/>
        <v>0.26753349093774625</v>
      </c>
      <c r="I125">
        <f t="shared" si="7"/>
        <v>4.6582514000000002</v>
      </c>
      <c r="J125" s="15">
        <f t="shared" si="8"/>
        <v>5.7432170993979896E-2</v>
      </c>
    </row>
    <row r="126" spans="1:10">
      <c r="A126" s="41"/>
      <c r="B126" s="39"/>
      <c r="C126" s="11" t="s">
        <v>231</v>
      </c>
      <c r="D126" s="3">
        <v>25.38</v>
      </c>
      <c r="E126" s="3">
        <v>47.68</v>
      </c>
      <c r="F126">
        <f t="shared" si="10"/>
        <v>4.6582514000000002</v>
      </c>
      <c r="G126">
        <v>1</v>
      </c>
      <c r="H126">
        <f t="shared" si="6"/>
        <v>1.8786446020488574</v>
      </c>
      <c r="I126">
        <f t="shared" si="7"/>
        <v>4.6582514000000002</v>
      </c>
      <c r="J126" s="15">
        <f t="shared" si="8"/>
        <v>0.4032939488943979</v>
      </c>
    </row>
    <row r="127" spans="1:10">
      <c r="A127" s="41"/>
      <c r="B127" s="39"/>
      <c r="C127" s="11" t="s">
        <v>232</v>
      </c>
      <c r="D127" s="3">
        <v>25.38</v>
      </c>
      <c r="E127" s="3">
        <v>6.32</v>
      </c>
      <c r="F127">
        <f t="shared" si="10"/>
        <v>4.6582514000000002</v>
      </c>
      <c r="G127">
        <v>1</v>
      </c>
      <c r="H127">
        <f t="shared" si="6"/>
        <v>0.24901497241922776</v>
      </c>
      <c r="I127">
        <f t="shared" si="7"/>
        <v>4.6582514000000002</v>
      </c>
      <c r="J127" s="15">
        <f t="shared" si="8"/>
        <v>5.3456748259492343E-2</v>
      </c>
    </row>
    <row r="128" spans="1:10">
      <c r="A128" s="41"/>
      <c r="B128" s="39"/>
      <c r="C128" s="11" t="s">
        <v>233</v>
      </c>
      <c r="D128" s="3">
        <v>25.38</v>
      </c>
      <c r="E128" s="3">
        <v>36.17</v>
      </c>
      <c r="F128">
        <f t="shared" si="10"/>
        <v>4.6582514000000002</v>
      </c>
      <c r="G128">
        <v>1</v>
      </c>
      <c r="H128">
        <f t="shared" si="6"/>
        <v>1.4251379038613083</v>
      </c>
      <c r="I128">
        <f t="shared" si="7"/>
        <v>4.6582514000000002</v>
      </c>
      <c r="J128" s="15">
        <f t="shared" si="8"/>
        <v>0.30593838363067055</v>
      </c>
    </row>
    <row r="129" spans="1:10">
      <c r="A129" s="41"/>
      <c r="B129" s="39"/>
      <c r="C129" s="11" t="s">
        <v>234</v>
      </c>
      <c r="D129" s="3">
        <v>25.38</v>
      </c>
      <c r="E129" s="3">
        <v>72.14</v>
      </c>
      <c r="F129">
        <f t="shared" si="10"/>
        <v>4.6582514000000002</v>
      </c>
      <c r="G129">
        <v>1</v>
      </c>
      <c r="H129">
        <f t="shared" si="6"/>
        <v>2.8423955870764384</v>
      </c>
      <c r="I129">
        <f t="shared" si="7"/>
        <v>4.6582514000000002</v>
      </c>
      <c r="J129" s="15">
        <f t="shared" si="8"/>
        <v>0.610185098012623</v>
      </c>
    </row>
    <row r="130" spans="1:10">
      <c r="A130" s="41"/>
      <c r="B130" s="39"/>
      <c r="C130" s="11" t="s">
        <v>235</v>
      </c>
      <c r="D130" s="3">
        <v>25.38</v>
      </c>
      <c r="E130" s="3">
        <v>64.099999999999994</v>
      </c>
      <c r="F130">
        <f t="shared" si="10"/>
        <v>4.6582514000000002</v>
      </c>
      <c r="G130">
        <v>1</v>
      </c>
      <c r="H130">
        <f t="shared" si="6"/>
        <v>2.5256107171000788</v>
      </c>
      <c r="I130">
        <f t="shared" si="7"/>
        <v>4.6582514000000002</v>
      </c>
      <c r="J130" s="15">
        <f t="shared" si="8"/>
        <v>0.54217999421415486</v>
      </c>
    </row>
    <row r="131" spans="1:10">
      <c r="A131" s="41"/>
      <c r="B131" s="39"/>
      <c r="C131" s="11" t="s">
        <v>236</v>
      </c>
      <c r="D131" s="3">
        <v>25.38</v>
      </c>
      <c r="E131" s="3">
        <v>48.01</v>
      </c>
      <c r="F131">
        <f t="shared" si="10"/>
        <v>4.6582514000000002</v>
      </c>
      <c r="G131">
        <v>1</v>
      </c>
      <c r="H131">
        <f t="shared" si="6"/>
        <v>1.8916469661150512</v>
      </c>
      <c r="I131">
        <f t="shared" si="7"/>
        <v>4.6582514000000002</v>
      </c>
      <c r="J131" s="15">
        <f t="shared" si="8"/>
        <v>0.40608520315478275</v>
      </c>
    </row>
    <row r="132" spans="1:10">
      <c r="A132" s="41"/>
      <c r="B132" s="39"/>
      <c r="C132" s="11" t="s">
        <v>237</v>
      </c>
      <c r="D132" s="3">
        <v>25.38</v>
      </c>
      <c r="E132" s="3">
        <v>76.78</v>
      </c>
      <c r="F132">
        <f t="shared" si="10"/>
        <v>4.6582514000000002</v>
      </c>
      <c r="G132">
        <v>1</v>
      </c>
      <c r="H132">
        <f t="shared" ref="H132:H146" si="11">E132/D132</f>
        <v>3.0252167060677699</v>
      </c>
      <c r="I132">
        <f t="shared" ref="I132:I146" si="12">F132/G132</f>
        <v>4.6582514000000002</v>
      </c>
      <c r="J132" s="15">
        <f t="shared" ref="J132:J146" si="13">(H132/I132)</f>
        <v>0.64943182458288318</v>
      </c>
    </row>
    <row r="133" spans="1:10">
      <c r="A133" s="41"/>
      <c r="B133" s="39"/>
      <c r="C133" s="11" t="s">
        <v>238</v>
      </c>
      <c r="D133" s="3">
        <v>25.38</v>
      </c>
      <c r="E133" s="3">
        <v>78.48</v>
      </c>
      <c r="F133">
        <f t="shared" si="10"/>
        <v>4.6582514000000002</v>
      </c>
      <c r="G133">
        <v>1</v>
      </c>
      <c r="H133">
        <f t="shared" si="11"/>
        <v>3.0921985815602842</v>
      </c>
      <c r="I133">
        <f t="shared" si="12"/>
        <v>4.6582514000000002</v>
      </c>
      <c r="J133" s="15">
        <f t="shared" si="13"/>
        <v>0.66381101319698721</v>
      </c>
    </row>
    <row r="134" spans="1:10">
      <c r="A134" s="41"/>
      <c r="B134" s="39"/>
      <c r="C134" s="11" t="s">
        <v>239</v>
      </c>
      <c r="D134" s="3">
        <v>25.38</v>
      </c>
      <c r="E134" s="3">
        <v>4.09</v>
      </c>
      <c r="F134">
        <f t="shared" si="10"/>
        <v>4.6582514000000002</v>
      </c>
      <c r="G134">
        <v>1</v>
      </c>
      <c r="H134">
        <f t="shared" si="11"/>
        <v>0.16115051221434201</v>
      </c>
      <c r="I134">
        <f t="shared" si="12"/>
        <v>4.6582514000000002</v>
      </c>
      <c r="J134" s="15">
        <f t="shared" si="13"/>
        <v>3.4594636136285391E-2</v>
      </c>
    </row>
    <row r="135" spans="1:10">
      <c r="A135" s="41"/>
      <c r="B135" s="39"/>
      <c r="C135" s="11" t="s">
        <v>240</v>
      </c>
      <c r="D135" s="3">
        <v>25.38</v>
      </c>
      <c r="E135" s="3">
        <v>34</v>
      </c>
      <c r="F135">
        <f t="shared" si="10"/>
        <v>4.6582514000000002</v>
      </c>
      <c r="G135">
        <v>1</v>
      </c>
      <c r="H135">
        <f t="shared" si="11"/>
        <v>1.339637509850276</v>
      </c>
      <c r="I135">
        <f t="shared" si="12"/>
        <v>4.6582514000000002</v>
      </c>
      <c r="J135" s="15">
        <f t="shared" si="13"/>
        <v>0.28758377228207904</v>
      </c>
    </row>
    <row r="136" spans="1:10">
      <c r="A136" s="41"/>
      <c r="B136" s="39"/>
      <c r="C136" s="11" t="s">
        <v>241</v>
      </c>
      <c r="D136" s="3">
        <v>25.38</v>
      </c>
      <c r="E136" s="3">
        <v>60.09</v>
      </c>
      <c r="F136">
        <f t="shared" si="10"/>
        <v>4.6582514000000002</v>
      </c>
      <c r="G136">
        <v>1</v>
      </c>
      <c r="H136">
        <f t="shared" si="11"/>
        <v>2.3676122931442083</v>
      </c>
      <c r="I136">
        <f t="shared" si="12"/>
        <v>4.6582514000000002</v>
      </c>
      <c r="J136" s="15">
        <f t="shared" si="13"/>
        <v>0.5082620257773568</v>
      </c>
    </row>
    <row r="137" spans="1:10">
      <c r="A137" s="41"/>
      <c r="B137" s="39"/>
      <c r="C137" s="11" t="s">
        <v>242</v>
      </c>
      <c r="D137" s="3">
        <v>25.38</v>
      </c>
      <c r="E137" s="3">
        <v>33.82</v>
      </c>
      <c r="F137">
        <f t="shared" si="10"/>
        <v>4.6582514000000002</v>
      </c>
      <c r="G137">
        <v>1</v>
      </c>
      <c r="H137">
        <f t="shared" si="11"/>
        <v>1.3325453112687156</v>
      </c>
      <c r="I137">
        <f t="shared" si="12"/>
        <v>4.6582514000000002</v>
      </c>
      <c r="J137" s="15">
        <f t="shared" si="13"/>
        <v>0.28606126995823272</v>
      </c>
    </row>
    <row r="138" spans="1:10">
      <c r="A138" s="41"/>
      <c r="B138" s="39"/>
      <c r="C138" s="11" t="s">
        <v>243</v>
      </c>
      <c r="D138" s="3">
        <v>25.38</v>
      </c>
      <c r="E138" s="3">
        <v>61.71</v>
      </c>
      <c r="F138">
        <f t="shared" si="10"/>
        <v>4.6582514000000002</v>
      </c>
      <c r="G138">
        <v>1</v>
      </c>
      <c r="H138">
        <f t="shared" si="11"/>
        <v>2.4314420803782508</v>
      </c>
      <c r="I138">
        <f t="shared" si="12"/>
        <v>4.6582514000000002</v>
      </c>
      <c r="J138" s="15">
        <f t="shared" si="13"/>
        <v>0.52196454669197345</v>
      </c>
    </row>
    <row r="139" spans="1:10">
      <c r="A139" s="41"/>
      <c r="B139" s="39"/>
      <c r="C139" s="11" t="s">
        <v>244</v>
      </c>
      <c r="D139" s="3">
        <v>25.38</v>
      </c>
      <c r="E139" s="3">
        <v>69.290000000000006</v>
      </c>
      <c r="F139">
        <f t="shared" si="10"/>
        <v>4.6582514000000002</v>
      </c>
      <c r="G139">
        <v>1</v>
      </c>
      <c r="H139">
        <f t="shared" si="11"/>
        <v>2.7301024428684006</v>
      </c>
      <c r="I139">
        <f t="shared" si="12"/>
        <v>4.6582514000000002</v>
      </c>
      <c r="J139" s="15">
        <f t="shared" si="13"/>
        <v>0.58607881121838989</v>
      </c>
    </row>
    <row r="140" spans="1:10">
      <c r="A140" s="41"/>
      <c r="B140" s="39"/>
      <c r="C140" s="11" t="s">
        <v>245</v>
      </c>
      <c r="D140" s="3">
        <v>25.38</v>
      </c>
      <c r="E140" s="3">
        <v>49.23</v>
      </c>
      <c r="F140">
        <f t="shared" si="10"/>
        <v>4.6582514000000002</v>
      </c>
      <c r="G140">
        <v>1</v>
      </c>
      <c r="H140">
        <f t="shared" si="11"/>
        <v>1.9397163120567376</v>
      </c>
      <c r="I140">
        <f t="shared" si="12"/>
        <v>4.6582514000000002</v>
      </c>
      <c r="J140" s="15">
        <f t="shared" si="13"/>
        <v>0.41640438557196324</v>
      </c>
    </row>
    <row r="141" spans="1:10">
      <c r="A141" s="41"/>
      <c r="B141" s="39"/>
      <c r="C141" s="11" t="s">
        <v>246</v>
      </c>
      <c r="D141" s="3">
        <v>25.38</v>
      </c>
      <c r="E141" s="3">
        <v>3.55</v>
      </c>
      <c r="F141">
        <f t="shared" si="10"/>
        <v>4.6582514000000002</v>
      </c>
      <c r="G141">
        <v>1</v>
      </c>
      <c r="H141">
        <f t="shared" si="11"/>
        <v>0.13987391646966116</v>
      </c>
      <c r="I141">
        <f t="shared" si="12"/>
        <v>4.6582514000000002</v>
      </c>
      <c r="J141" s="15">
        <f t="shared" si="13"/>
        <v>3.0027129164746487E-2</v>
      </c>
    </row>
    <row r="142" spans="1:10">
      <c r="A142" s="41"/>
      <c r="B142" s="39"/>
      <c r="C142" s="11" t="s">
        <v>247</v>
      </c>
      <c r="D142" s="3">
        <v>25.38</v>
      </c>
      <c r="E142" s="3">
        <v>3.5</v>
      </c>
      <c r="F142">
        <f t="shared" si="10"/>
        <v>4.6582514000000002</v>
      </c>
      <c r="G142">
        <v>1</v>
      </c>
      <c r="H142">
        <f t="shared" si="11"/>
        <v>0.13790386130811663</v>
      </c>
      <c r="I142">
        <f t="shared" si="12"/>
        <v>4.6582514000000002</v>
      </c>
      <c r="J142" s="15">
        <f t="shared" si="13"/>
        <v>2.960421185256696E-2</v>
      </c>
    </row>
    <row r="143" spans="1:10">
      <c r="A143" s="41"/>
      <c r="B143" s="39"/>
      <c r="C143" s="11" t="s">
        <v>248</v>
      </c>
      <c r="D143" s="3">
        <v>25.38</v>
      </c>
      <c r="E143" s="3">
        <v>28.71</v>
      </c>
      <c r="F143">
        <f t="shared" si="10"/>
        <v>4.6582514000000002</v>
      </c>
      <c r="G143">
        <v>1</v>
      </c>
      <c r="H143">
        <f t="shared" si="11"/>
        <v>1.1312056737588654</v>
      </c>
      <c r="I143">
        <f t="shared" si="12"/>
        <v>4.6582514000000002</v>
      </c>
      <c r="J143" s="15">
        <f t="shared" si="13"/>
        <v>0.24283912065348498</v>
      </c>
    </row>
    <row r="144" spans="1:10">
      <c r="A144" s="41"/>
      <c r="B144" s="39"/>
      <c r="C144" s="11" t="s">
        <v>249</v>
      </c>
      <c r="D144" s="3">
        <v>25.38</v>
      </c>
      <c r="E144" s="3">
        <v>85.94</v>
      </c>
      <c r="F144">
        <f t="shared" si="10"/>
        <v>4.6582514000000002</v>
      </c>
      <c r="G144">
        <v>1</v>
      </c>
      <c r="H144">
        <f t="shared" si="11"/>
        <v>3.3861308116627264</v>
      </c>
      <c r="I144">
        <f t="shared" si="12"/>
        <v>4.6582514000000002</v>
      </c>
      <c r="J144" s="15">
        <f t="shared" si="13"/>
        <v>0.72691027617417259</v>
      </c>
    </row>
    <row r="145" spans="1:10">
      <c r="A145" s="41"/>
      <c r="B145" s="39"/>
      <c r="C145" s="11" t="s">
        <v>250</v>
      </c>
      <c r="D145" s="3">
        <v>25.38</v>
      </c>
      <c r="E145" s="3">
        <v>71.69</v>
      </c>
      <c r="F145">
        <f t="shared" si="10"/>
        <v>4.6582514000000002</v>
      </c>
      <c r="G145">
        <v>1</v>
      </c>
      <c r="H145">
        <f t="shared" si="11"/>
        <v>2.8246650906225375</v>
      </c>
      <c r="I145">
        <f t="shared" si="12"/>
        <v>4.6582514000000002</v>
      </c>
      <c r="J145" s="15">
        <f t="shared" si="13"/>
        <v>0.6063788422030072</v>
      </c>
    </row>
    <row r="146" spans="1:10">
      <c r="A146" s="42"/>
      <c r="B146" s="39"/>
      <c r="C146" s="11" t="s">
        <v>251</v>
      </c>
      <c r="D146" s="3">
        <v>25.38</v>
      </c>
      <c r="E146" s="3">
        <v>79.45</v>
      </c>
      <c r="F146">
        <f t="shared" ref="F146" si="14">19.86816*0.278</f>
        <v>5.5233484800000001</v>
      </c>
      <c r="G146">
        <v>1</v>
      </c>
      <c r="H146">
        <f t="shared" si="11"/>
        <v>3.1304176516942475</v>
      </c>
      <c r="I146">
        <f t="shared" si="12"/>
        <v>5.5233484800000001</v>
      </c>
      <c r="J146" s="15">
        <f t="shared" si="13"/>
        <v>0.56676084498913371</v>
      </c>
    </row>
    <row r="147" spans="1:10">
      <c r="A147" s="40" t="s">
        <v>483</v>
      </c>
      <c r="B147" s="39">
        <f>(1690.39/(D148*F147*31))</f>
        <v>0.48973037277584486</v>
      </c>
      <c r="C147" s="5" t="s">
        <v>36</v>
      </c>
      <c r="D147" s="3">
        <v>25.38</v>
      </c>
      <c r="E147" s="3">
        <v>82.17</v>
      </c>
      <c r="F147">
        <f>15.7809*0.278</f>
        <v>4.3870902000000003</v>
      </c>
      <c r="G147">
        <v>1</v>
      </c>
      <c r="H147">
        <f>E147/D147</f>
        <v>3.2375886524822697</v>
      </c>
      <c r="I147">
        <f>F147/G147</f>
        <v>4.3870902000000003</v>
      </c>
      <c r="J147" s="15">
        <f>(H147/I147)</f>
        <v>0.73798087226067732</v>
      </c>
    </row>
    <row r="148" spans="1:10">
      <c r="A148" s="41"/>
      <c r="B148" s="39"/>
      <c r="C148" s="5" t="s">
        <v>37</v>
      </c>
      <c r="D148" s="3">
        <v>25.38</v>
      </c>
      <c r="E148" s="3">
        <v>3.78</v>
      </c>
      <c r="F148">
        <f t="shared" ref="F148:F177" si="15">15.7809*0.278</f>
        <v>4.3870902000000003</v>
      </c>
      <c r="G148">
        <v>1</v>
      </c>
      <c r="H148">
        <f t="shared" ref="H148:H207" si="16">E148/D148</f>
        <v>0.14893617021276595</v>
      </c>
      <c r="I148">
        <f t="shared" ref="I148:I207" si="17">F148/G148</f>
        <v>4.3870902000000003</v>
      </c>
      <c r="J148" s="15">
        <f t="shared" ref="J148:J207" si="18">(H148/I148)</f>
        <v>3.3948736730502131E-2</v>
      </c>
    </row>
    <row r="149" spans="1:10">
      <c r="A149" s="41"/>
      <c r="B149" s="39"/>
      <c r="C149" s="5" t="s">
        <v>38</v>
      </c>
      <c r="D149" s="3">
        <v>25.38</v>
      </c>
      <c r="E149" s="3">
        <v>29</v>
      </c>
      <c r="F149">
        <f t="shared" si="15"/>
        <v>4.3870902000000003</v>
      </c>
      <c r="G149">
        <v>1</v>
      </c>
      <c r="H149">
        <f t="shared" si="16"/>
        <v>1.1426319936958236</v>
      </c>
      <c r="I149">
        <f t="shared" si="17"/>
        <v>4.3870902000000003</v>
      </c>
      <c r="J149" s="15">
        <f t="shared" si="18"/>
        <v>0.26045327121284706</v>
      </c>
    </row>
    <row r="150" spans="1:10">
      <c r="A150" s="41"/>
      <c r="B150" s="39"/>
      <c r="C150" s="5" t="s">
        <v>39</v>
      </c>
      <c r="D150" s="3">
        <v>25.38</v>
      </c>
      <c r="E150" s="3">
        <v>83.33</v>
      </c>
      <c r="F150">
        <f t="shared" si="15"/>
        <v>4.3870902000000003</v>
      </c>
      <c r="G150">
        <v>1</v>
      </c>
      <c r="H150">
        <f t="shared" si="16"/>
        <v>3.2832939322301025</v>
      </c>
      <c r="I150">
        <f t="shared" si="17"/>
        <v>4.3870902000000003</v>
      </c>
      <c r="J150" s="15">
        <f t="shared" si="18"/>
        <v>0.74839900310919116</v>
      </c>
    </row>
    <row r="151" spans="1:10">
      <c r="A151" s="41"/>
      <c r="B151" s="39"/>
      <c r="C151" s="5" t="s">
        <v>27</v>
      </c>
      <c r="D151" s="3">
        <v>25.38</v>
      </c>
      <c r="E151" s="3">
        <v>80.849999999999994</v>
      </c>
      <c r="F151">
        <f t="shared" si="15"/>
        <v>4.3870902000000003</v>
      </c>
      <c r="G151">
        <v>1</v>
      </c>
      <c r="H151">
        <f t="shared" si="16"/>
        <v>3.185579196217494</v>
      </c>
      <c r="I151">
        <f t="shared" si="17"/>
        <v>4.3870902000000003</v>
      </c>
      <c r="J151" s="15">
        <f t="shared" si="18"/>
        <v>0.72612575784685118</v>
      </c>
    </row>
    <row r="152" spans="1:10">
      <c r="A152" s="41"/>
      <c r="B152" s="39"/>
      <c r="C152" s="5" t="s">
        <v>28</v>
      </c>
      <c r="D152" s="3">
        <v>25.38</v>
      </c>
      <c r="E152" s="3">
        <v>69.430000000000007</v>
      </c>
      <c r="F152">
        <f t="shared" si="15"/>
        <v>4.3870902000000003</v>
      </c>
      <c r="G152">
        <v>1</v>
      </c>
      <c r="H152">
        <f t="shared" si="16"/>
        <v>2.7356185973207254</v>
      </c>
      <c r="I152">
        <f t="shared" si="17"/>
        <v>4.3870902000000003</v>
      </c>
      <c r="J152" s="15">
        <f t="shared" si="18"/>
        <v>0.62356105587268873</v>
      </c>
    </row>
    <row r="153" spans="1:10">
      <c r="A153" s="41"/>
      <c r="B153" s="39"/>
      <c r="C153" s="5" t="s">
        <v>29</v>
      </c>
      <c r="D153" s="3">
        <v>25.38</v>
      </c>
      <c r="E153" s="3">
        <v>95.96</v>
      </c>
      <c r="F153">
        <f t="shared" si="15"/>
        <v>4.3870902000000003</v>
      </c>
      <c r="G153">
        <v>1</v>
      </c>
      <c r="H153">
        <f t="shared" si="16"/>
        <v>3.7809298660362489</v>
      </c>
      <c r="I153">
        <f t="shared" si="17"/>
        <v>4.3870902000000003</v>
      </c>
      <c r="J153" s="15">
        <f t="shared" si="18"/>
        <v>0.86183089329602769</v>
      </c>
    </row>
    <row r="154" spans="1:10">
      <c r="A154" s="41"/>
      <c r="B154" s="39"/>
      <c r="C154" s="5" t="s">
        <v>30</v>
      </c>
      <c r="D154" s="3">
        <v>25.38</v>
      </c>
      <c r="E154" s="3">
        <v>96.6</v>
      </c>
      <c r="F154">
        <f t="shared" si="15"/>
        <v>4.3870902000000003</v>
      </c>
      <c r="G154">
        <v>1</v>
      </c>
      <c r="H154">
        <f t="shared" si="16"/>
        <v>3.8061465721040189</v>
      </c>
      <c r="I154">
        <f t="shared" si="17"/>
        <v>4.3870902000000003</v>
      </c>
      <c r="J154" s="15">
        <f t="shared" si="18"/>
        <v>0.86757882755727667</v>
      </c>
    </row>
    <row r="155" spans="1:10">
      <c r="A155" s="41"/>
      <c r="B155" s="39"/>
      <c r="C155" s="5" t="s">
        <v>31</v>
      </c>
      <c r="D155" s="3">
        <v>25.38</v>
      </c>
      <c r="E155" s="3">
        <v>29.54</v>
      </c>
      <c r="F155">
        <f t="shared" si="15"/>
        <v>4.3870902000000003</v>
      </c>
      <c r="G155">
        <v>1</v>
      </c>
      <c r="H155">
        <f t="shared" si="16"/>
        <v>1.1639085894405043</v>
      </c>
      <c r="I155">
        <f t="shared" si="17"/>
        <v>4.3870902000000003</v>
      </c>
      <c r="J155" s="15">
        <f t="shared" si="18"/>
        <v>0.2653030907457759</v>
      </c>
    </row>
    <row r="156" spans="1:10">
      <c r="A156" s="41"/>
      <c r="B156" s="39"/>
      <c r="C156" s="5" t="s">
        <v>32</v>
      </c>
      <c r="D156" s="3">
        <v>25.38</v>
      </c>
      <c r="E156" s="3">
        <v>30.67</v>
      </c>
      <c r="F156">
        <f t="shared" si="15"/>
        <v>4.3870902000000003</v>
      </c>
      <c r="G156">
        <v>1</v>
      </c>
      <c r="H156">
        <f t="shared" si="16"/>
        <v>1.2084318360914106</v>
      </c>
      <c r="I156">
        <f t="shared" si="17"/>
        <v>4.3870902000000003</v>
      </c>
      <c r="J156" s="15">
        <f t="shared" si="18"/>
        <v>0.27545178717579377</v>
      </c>
    </row>
    <row r="157" spans="1:10">
      <c r="A157" s="41"/>
      <c r="B157" s="39"/>
      <c r="C157" s="5" t="s">
        <v>33</v>
      </c>
      <c r="D157" s="3">
        <v>25.38</v>
      </c>
      <c r="E157" s="3">
        <v>3.11</v>
      </c>
      <c r="F157">
        <f t="shared" si="15"/>
        <v>4.3870902000000003</v>
      </c>
      <c r="G157">
        <v>1</v>
      </c>
      <c r="H157">
        <f t="shared" si="16"/>
        <v>0.12253743104806934</v>
      </c>
      <c r="I157">
        <f t="shared" si="17"/>
        <v>4.3870902000000003</v>
      </c>
      <c r="J157" s="15">
        <f t="shared" si="18"/>
        <v>2.7931368050757046E-2</v>
      </c>
    </row>
    <row r="158" spans="1:10">
      <c r="A158" s="41"/>
      <c r="B158" s="39"/>
      <c r="C158" s="5" t="s">
        <v>34</v>
      </c>
      <c r="D158" s="3">
        <v>25.38</v>
      </c>
      <c r="E158" s="3">
        <v>35.22</v>
      </c>
      <c r="F158">
        <f t="shared" si="15"/>
        <v>4.3870902000000003</v>
      </c>
      <c r="G158">
        <v>1</v>
      </c>
      <c r="H158">
        <f t="shared" si="16"/>
        <v>1.3877068557919623</v>
      </c>
      <c r="I158">
        <f t="shared" si="17"/>
        <v>4.3870902000000003</v>
      </c>
      <c r="J158" s="15">
        <f t="shared" si="18"/>
        <v>0.31631600731436116</v>
      </c>
    </row>
    <row r="159" spans="1:10">
      <c r="A159" s="41"/>
      <c r="B159" s="39"/>
      <c r="C159" s="5" t="s">
        <v>0</v>
      </c>
      <c r="D159" s="3">
        <v>25.38</v>
      </c>
      <c r="E159" s="3">
        <v>96.88</v>
      </c>
      <c r="F159">
        <f t="shared" si="15"/>
        <v>4.3870902000000003</v>
      </c>
      <c r="G159">
        <v>1</v>
      </c>
      <c r="H159">
        <f t="shared" si="16"/>
        <v>3.8171788810086684</v>
      </c>
      <c r="I159">
        <f t="shared" si="17"/>
        <v>4.3870902000000003</v>
      </c>
      <c r="J159" s="15">
        <f t="shared" si="18"/>
        <v>0.87009354879657319</v>
      </c>
    </row>
    <row r="160" spans="1:10">
      <c r="A160" s="41"/>
      <c r="B160" s="39"/>
      <c r="C160" s="5" t="s">
        <v>1</v>
      </c>
      <c r="D160" s="3">
        <v>25.38</v>
      </c>
      <c r="E160" s="3">
        <v>80.86</v>
      </c>
      <c r="F160">
        <f t="shared" si="15"/>
        <v>4.3870902000000003</v>
      </c>
      <c r="G160">
        <v>1</v>
      </c>
      <c r="H160">
        <f t="shared" si="16"/>
        <v>3.1859732072498033</v>
      </c>
      <c r="I160">
        <f t="shared" si="17"/>
        <v>4.3870902000000003</v>
      </c>
      <c r="J160" s="15">
        <f t="shared" si="18"/>
        <v>0.72621556931968323</v>
      </c>
    </row>
    <row r="161" spans="1:10">
      <c r="A161" s="41"/>
      <c r="B161" s="39"/>
      <c r="C161" s="5" t="s">
        <v>2</v>
      </c>
      <c r="D161" s="3">
        <v>25.38</v>
      </c>
      <c r="E161" s="3">
        <v>69.48</v>
      </c>
      <c r="F161">
        <f t="shared" si="15"/>
        <v>4.3870902000000003</v>
      </c>
      <c r="G161">
        <v>1</v>
      </c>
      <c r="H161">
        <f t="shared" si="16"/>
        <v>2.7375886524822697</v>
      </c>
      <c r="I161">
        <f t="shared" si="17"/>
        <v>4.3870902000000003</v>
      </c>
      <c r="J161" s="15">
        <f t="shared" si="18"/>
        <v>0.62401011323684874</v>
      </c>
    </row>
    <row r="162" spans="1:10">
      <c r="A162" s="41"/>
      <c r="B162" s="39"/>
      <c r="C162" s="5" t="s">
        <v>3</v>
      </c>
      <c r="D162" s="3">
        <v>25.38</v>
      </c>
      <c r="E162" s="3">
        <v>17.600000000000001</v>
      </c>
      <c r="F162">
        <f t="shared" si="15"/>
        <v>4.3870902000000003</v>
      </c>
      <c r="G162">
        <v>1</v>
      </c>
      <c r="H162">
        <f t="shared" si="16"/>
        <v>0.6934594168636723</v>
      </c>
      <c r="I162">
        <f t="shared" si="17"/>
        <v>4.3870902000000003</v>
      </c>
      <c r="J162" s="15">
        <f t="shared" si="18"/>
        <v>0.15806819218434859</v>
      </c>
    </row>
    <row r="163" spans="1:10">
      <c r="A163" s="41"/>
      <c r="B163" s="39"/>
      <c r="C163" s="5" t="s">
        <v>4</v>
      </c>
      <c r="D163" s="3">
        <v>25.38</v>
      </c>
      <c r="E163" s="3">
        <v>31.77</v>
      </c>
      <c r="F163">
        <f t="shared" si="15"/>
        <v>4.3870902000000003</v>
      </c>
      <c r="G163">
        <v>1</v>
      </c>
      <c r="H163">
        <f t="shared" si="16"/>
        <v>1.25177304964539</v>
      </c>
      <c r="I163">
        <f t="shared" si="17"/>
        <v>4.3870902000000003</v>
      </c>
      <c r="J163" s="15">
        <f t="shared" si="18"/>
        <v>0.28533104918731556</v>
      </c>
    </row>
    <row r="164" spans="1:10">
      <c r="A164" s="41"/>
      <c r="B164" s="39"/>
      <c r="C164" s="5" t="s">
        <v>5</v>
      </c>
      <c r="D164" s="3">
        <v>25.38</v>
      </c>
      <c r="E164" s="3">
        <v>62.56</v>
      </c>
      <c r="F164">
        <f t="shared" si="15"/>
        <v>4.3870902000000003</v>
      </c>
      <c r="G164">
        <v>1</v>
      </c>
      <c r="H164">
        <f t="shared" si="16"/>
        <v>2.4649330181245075</v>
      </c>
      <c r="I164">
        <f t="shared" si="17"/>
        <v>4.3870902000000003</v>
      </c>
      <c r="J164" s="15">
        <f t="shared" si="18"/>
        <v>0.56186057403709355</v>
      </c>
    </row>
    <row r="165" spans="1:10">
      <c r="A165" s="41"/>
      <c r="B165" s="39"/>
      <c r="C165" s="5" t="s">
        <v>6</v>
      </c>
      <c r="D165" s="3">
        <v>25.38</v>
      </c>
      <c r="E165" s="3">
        <v>69.25</v>
      </c>
      <c r="F165">
        <f t="shared" si="15"/>
        <v>4.3870902000000003</v>
      </c>
      <c r="G165">
        <v>1</v>
      </c>
      <c r="H165">
        <f t="shared" si="16"/>
        <v>2.7285263987391648</v>
      </c>
      <c r="I165">
        <f t="shared" si="17"/>
        <v>4.3870902000000003</v>
      </c>
      <c r="J165" s="15">
        <f t="shared" si="18"/>
        <v>0.62194444936171234</v>
      </c>
    </row>
    <row r="166" spans="1:10">
      <c r="A166" s="41"/>
      <c r="B166" s="39"/>
      <c r="C166" s="5" t="s">
        <v>7</v>
      </c>
      <c r="D166" s="3">
        <v>25.38</v>
      </c>
      <c r="E166" s="3">
        <v>73.97</v>
      </c>
      <c r="F166">
        <f t="shared" si="15"/>
        <v>4.3870902000000003</v>
      </c>
      <c r="G166">
        <v>1</v>
      </c>
      <c r="H166">
        <f t="shared" si="16"/>
        <v>2.9144996059889676</v>
      </c>
      <c r="I166">
        <f t="shared" si="17"/>
        <v>4.3870902000000003</v>
      </c>
      <c r="J166" s="15">
        <f t="shared" si="18"/>
        <v>0.66433546453842396</v>
      </c>
    </row>
    <row r="167" spans="1:10">
      <c r="A167" s="41"/>
      <c r="B167" s="39"/>
      <c r="C167" s="5" t="s">
        <v>8</v>
      </c>
      <c r="D167" s="3">
        <v>25.38</v>
      </c>
      <c r="E167" s="3">
        <v>105.83</v>
      </c>
      <c r="F167">
        <f t="shared" si="15"/>
        <v>4.3870902000000003</v>
      </c>
      <c r="G167">
        <v>1</v>
      </c>
      <c r="H167">
        <f t="shared" si="16"/>
        <v>4.1698187549251378</v>
      </c>
      <c r="I167">
        <f t="shared" si="17"/>
        <v>4.3870902000000003</v>
      </c>
      <c r="J167" s="15">
        <f t="shared" si="18"/>
        <v>0.95047481698122771</v>
      </c>
    </row>
    <row r="168" spans="1:10">
      <c r="A168" s="41"/>
      <c r="B168" s="39"/>
      <c r="C168" s="5" t="s">
        <v>9</v>
      </c>
      <c r="D168" s="3">
        <v>25.38</v>
      </c>
      <c r="E168" s="3">
        <v>54.56</v>
      </c>
      <c r="F168">
        <f t="shared" si="15"/>
        <v>4.3870902000000003</v>
      </c>
      <c r="G168">
        <v>1</v>
      </c>
      <c r="H168">
        <f t="shared" si="16"/>
        <v>2.1497241922773838</v>
      </c>
      <c r="I168">
        <f t="shared" si="17"/>
        <v>4.3870902000000003</v>
      </c>
      <c r="J168" s="15">
        <f t="shared" si="18"/>
        <v>0.49001139577148051</v>
      </c>
    </row>
    <row r="169" spans="1:10">
      <c r="A169" s="41"/>
      <c r="B169" s="39"/>
      <c r="C169" s="5" t="s">
        <v>10</v>
      </c>
      <c r="D169" s="3">
        <v>25.38</v>
      </c>
      <c r="E169" s="3">
        <v>6</v>
      </c>
      <c r="F169">
        <f t="shared" si="15"/>
        <v>4.3870902000000003</v>
      </c>
      <c r="G169">
        <v>1</v>
      </c>
      <c r="H169">
        <f t="shared" si="16"/>
        <v>0.2364066193853428</v>
      </c>
      <c r="I169">
        <f t="shared" si="17"/>
        <v>4.3870902000000003</v>
      </c>
      <c r="J169" s="15">
        <f t="shared" si="18"/>
        <v>5.3886883699209735E-2</v>
      </c>
    </row>
    <row r="170" spans="1:10">
      <c r="A170" s="41"/>
      <c r="B170" s="39"/>
      <c r="C170" s="5" t="s">
        <v>11</v>
      </c>
      <c r="D170" s="3">
        <v>25.38</v>
      </c>
      <c r="E170" s="3">
        <v>36.119999999999997</v>
      </c>
      <c r="F170">
        <f t="shared" si="15"/>
        <v>4.3870902000000003</v>
      </c>
      <c r="G170">
        <v>1</v>
      </c>
      <c r="H170">
        <f t="shared" si="16"/>
        <v>1.4231678486997636</v>
      </c>
      <c r="I170">
        <f t="shared" si="17"/>
        <v>4.3870902000000003</v>
      </c>
      <c r="J170" s="15">
        <f t="shared" si="18"/>
        <v>0.32439903986924262</v>
      </c>
    </row>
    <row r="171" spans="1:10">
      <c r="A171" s="41"/>
      <c r="B171" s="39"/>
      <c r="C171" s="5" t="s">
        <v>12</v>
      </c>
      <c r="D171" s="3">
        <v>25.38</v>
      </c>
      <c r="E171" s="3">
        <v>30.97</v>
      </c>
      <c r="F171">
        <f t="shared" si="15"/>
        <v>4.3870902000000003</v>
      </c>
      <c r="G171">
        <v>1</v>
      </c>
      <c r="H171">
        <f t="shared" si="16"/>
        <v>1.2202521670606776</v>
      </c>
      <c r="I171">
        <f t="shared" si="17"/>
        <v>4.3870902000000003</v>
      </c>
      <c r="J171" s="15">
        <f t="shared" si="18"/>
        <v>0.27814613136075422</v>
      </c>
    </row>
    <row r="172" spans="1:10">
      <c r="A172" s="41"/>
      <c r="B172" s="39"/>
      <c r="C172" s="5" t="s">
        <v>13</v>
      </c>
      <c r="D172" s="3">
        <v>25.38</v>
      </c>
      <c r="E172" s="3">
        <v>51.72</v>
      </c>
      <c r="F172">
        <f t="shared" si="15"/>
        <v>4.3870902000000003</v>
      </c>
      <c r="G172">
        <v>1</v>
      </c>
      <c r="H172">
        <f t="shared" si="16"/>
        <v>2.0378250591016549</v>
      </c>
      <c r="I172">
        <f t="shared" si="17"/>
        <v>4.3870902000000003</v>
      </c>
      <c r="J172" s="15">
        <f t="shared" si="18"/>
        <v>0.46450493748718791</v>
      </c>
    </row>
    <row r="173" spans="1:10">
      <c r="A173" s="41"/>
      <c r="B173" s="39"/>
      <c r="C173" s="5" t="s">
        <v>14</v>
      </c>
      <c r="D173" s="3">
        <v>25.38</v>
      </c>
      <c r="E173" s="3">
        <v>64.64</v>
      </c>
      <c r="F173">
        <f t="shared" si="15"/>
        <v>4.3870902000000003</v>
      </c>
      <c r="G173">
        <v>1</v>
      </c>
      <c r="H173">
        <f t="shared" si="16"/>
        <v>2.5468873128447598</v>
      </c>
      <c r="I173">
        <f t="shared" si="17"/>
        <v>4.3870902000000003</v>
      </c>
      <c r="J173" s="15">
        <f t="shared" si="18"/>
        <v>0.58054136038615289</v>
      </c>
    </row>
    <row r="174" spans="1:10">
      <c r="A174" s="41"/>
      <c r="B174" s="39"/>
      <c r="C174" s="5" t="s">
        <v>15</v>
      </c>
      <c r="D174" s="3">
        <v>25.38</v>
      </c>
      <c r="E174" s="3">
        <v>59.99</v>
      </c>
      <c r="F174">
        <f t="shared" si="15"/>
        <v>4.3870902000000003</v>
      </c>
      <c r="G174">
        <v>1</v>
      </c>
      <c r="H174">
        <f t="shared" si="16"/>
        <v>2.3636721828211193</v>
      </c>
      <c r="I174">
        <f t="shared" si="17"/>
        <v>4.3870902000000003</v>
      </c>
      <c r="J174" s="15">
        <f t="shared" si="18"/>
        <v>0.53877902551926538</v>
      </c>
    </row>
    <row r="175" spans="1:10">
      <c r="A175" s="41"/>
      <c r="B175" s="39"/>
      <c r="C175" s="5" t="s">
        <v>16</v>
      </c>
      <c r="D175" s="3">
        <v>25.38</v>
      </c>
      <c r="E175" s="3">
        <v>78.099999999999994</v>
      </c>
      <c r="F175">
        <f t="shared" si="15"/>
        <v>4.3870902000000003</v>
      </c>
      <c r="G175">
        <v>1</v>
      </c>
      <c r="H175">
        <f t="shared" si="16"/>
        <v>3.0772261623325452</v>
      </c>
      <c r="I175">
        <f t="shared" si="17"/>
        <v>4.3870902000000003</v>
      </c>
      <c r="J175" s="15">
        <f t="shared" si="18"/>
        <v>0.70142760281804672</v>
      </c>
    </row>
    <row r="176" spans="1:10">
      <c r="A176" s="41"/>
      <c r="B176" s="39"/>
      <c r="C176" s="5" t="s">
        <v>17</v>
      </c>
      <c r="D176" s="3">
        <v>25.38</v>
      </c>
      <c r="E176" s="3">
        <v>7.26</v>
      </c>
      <c r="F176">
        <f t="shared" si="15"/>
        <v>4.3870902000000003</v>
      </c>
      <c r="G176">
        <v>1</v>
      </c>
      <c r="H176">
        <f t="shared" si="16"/>
        <v>0.2860520094562648</v>
      </c>
      <c r="I176">
        <f t="shared" si="17"/>
        <v>4.3870902000000003</v>
      </c>
      <c r="J176" s="15">
        <f t="shared" si="18"/>
        <v>6.5203129276043784E-2</v>
      </c>
    </row>
    <row r="177" spans="1:10">
      <c r="A177" s="42"/>
      <c r="B177" s="39"/>
      <c r="C177" s="5" t="s">
        <v>18</v>
      </c>
      <c r="D177" s="3">
        <v>25.38</v>
      </c>
      <c r="E177" s="3">
        <v>53.17</v>
      </c>
      <c r="F177">
        <f t="shared" si="15"/>
        <v>4.3870902000000003</v>
      </c>
      <c r="G177">
        <v>1</v>
      </c>
      <c r="H177">
        <f t="shared" si="16"/>
        <v>2.0949566587864461</v>
      </c>
      <c r="I177">
        <f t="shared" si="17"/>
        <v>4.3870902000000003</v>
      </c>
      <c r="J177" s="15">
        <f t="shared" si="18"/>
        <v>0.47752760104783026</v>
      </c>
    </row>
    <row r="178" spans="1:10">
      <c r="C178" s="64" t="s">
        <v>489</v>
      </c>
      <c r="D178" s="3">
        <v>25.38</v>
      </c>
      <c r="E178" s="63">
        <v>84.37</v>
      </c>
      <c r="F178">
        <f>16.7569*0.278</f>
        <v>4.6584182000000007</v>
      </c>
      <c r="G178">
        <v>1</v>
      </c>
      <c r="H178">
        <f t="shared" si="16"/>
        <v>3.324271079590229</v>
      </c>
      <c r="I178">
        <f t="shared" si="17"/>
        <v>4.6584182000000007</v>
      </c>
      <c r="J178" s="15">
        <f t="shared" si="18"/>
        <v>0.71360512020802003</v>
      </c>
    </row>
    <row r="179" spans="1:10">
      <c r="C179" s="64" t="s">
        <v>490</v>
      </c>
      <c r="D179" s="3">
        <v>25.38</v>
      </c>
      <c r="E179" s="63">
        <v>71.989999999999995</v>
      </c>
      <c r="F179">
        <f t="shared" ref="F179:F207" si="19">16.7569*0.278</f>
        <v>4.6584182000000007</v>
      </c>
      <c r="G179">
        <v>1</v>
      </c>
      <c r="H179">
        <f t="shared" si="16"/>
        <v>2.8364854215918043</v>
      </c>
      <c r="I179">
        <f t="shared" si="17"/>
        <v>4.6584182000000007</v>
      </c>
      <c r="J179" s="15">
        <f t="shared" si="18"/>
        <v>0.60889454312878222</v>
      </c>
    </row>
    <row r="180" spans="1:10">
      <c r="C180" s="64" t="s">
        <v>491</v>
      </c>
      <c r="D180" s="3">
        <v>25.38</v>
      </c>
      <c r="E180" s="63">
        <v>65.42</v>
      </c>
      <c r="F180">
        <f t="shared" si="19"/>
        <v>4.6584182000000007</v>
      </c>
      <c r="G180">
        <v>1</v>
      </c>
      <c r="H180">
        <f t="shared" si="16"/>
        <v>2.5776201733648545</v>
      </c>
      <c r="I180">
        <f t="shared" si="17"/>
        <v>4.6584182000000007</v>
      </c>
      <c r="J180" s="15">
        <f t="shared" si="18"/>
        <v>0.55332519810369407</v>
      </c>
    </row>
    <row r="181" spans="1:10">
      <c r="C181" s="64" t="s">
        <v>492</v>
      </c>
      <c r="D181" s="3">
        <v>25.38</v>
      </c>
      <c r="E181" s="63">
        <v>72.180000000000007</v>
      </c>
      <c r="F181">
        <f t="shared" si="19"/>
        <v>4.6584182000000007</v>
      </c>
      <c r="G181">
        <v>1</v>
      </c>
      <c r="H181">
        <f t="shared" si="16"/>
        <v>2.8439716312056742</v>
      </c>
      <c r="I181">
        <f t="shared" si="17"/>
        <v>4.6584182000000007</v>
      </c>
      <c r="J181" s="15">
        <f t="shared" si="18"/>
        <v>0.61050157137151695</v>
      </c>
    </row>
    <row r="182" spans="1:10">
      <c r="C182" s="64" t="s">
        <v>493</v>
      </c>
      <c r="D182" s="3">
        <v>25.38</v>
      </c>
      <c r="E182" s="63">
        <v>77.66</v>
      </c>
      <c r="F182">
        <f t="shared" si="19"/>
        <v>4.6584182000000007</v>
      </c>
      <c r="G182">
        <v>1</v>
      </c>
      <c r="H182">
        <f t="shared" si="16"/>
        <v>3.0598896769109536</v>
      </c>
      <c r="I182">
        <f t="shared" si="17"/>
        <v>4.6584182000000007</v>
      </c>
      <c r="J182" s="15">
        <f t="shared" si="18"/>
        <v>0.6568516491093378</v>
      </c>
    </row>
    <row r="183" spans="1:10">
      <c r="C183" s="64" t="s">
        <v>512</v>
      </c>
      <c r="D183" s="3">
        <v>25.38</v>
      </c>
      <c r="E183" s="63">
        <v>3.81</v>
      </c>
      <c r="F183">
        <f t="shared" si="19"/>
        <v>4.6584182000000007</v>
      </c>
      <c r="G183">
        <v>1</v>
      </c>
      <c r="H183">
        <f t="shared" si="16"/>
        <v>0.15011820330969267</v>
      </c>
      <c r="I183">
        <f t="shared" si="17"/>
        <v>4.6584182000000007</v>
      </c>
      <c r="J183" s="15">
        <f t="shared" si="18"/>
        <v>3.2225145288521467E-2</v>
      </c>
    </row>
    <row r="184" spans="1:10">
      <c r="C184" s="64" t="s">
        <v>513</v>
      </c>
      <c r="D184" s="3">
        <v>25.38</v>
      </c>
      <c r="E184" s="63">
        <v>30.97</v>
      </c>
      <c r="F184">
        <f t="shared" si="19"/>
        <v>4.6584182000000007</v>
      </c>
      <c r="G184">
        <v>1</v>
      </c>
      <c r="H184">
        <f t="shared" si="16"/>
        <v>1.2202521670606776</v>
      </c>
      <c r="I184">
        <f t="shared" si="17"/>
        <v>4.6584182000000007</v>
      </c>
      <c r="J184" s="15">
        <f t="shared" si="18"/>
        <v>0.26194560356575058</v>
      </c>
    </row>
    <row r="185" spans="1:10">
      <c r="C185" s="64" t="s">
        <v>514</v>
      </c>
      <c r="D185" s="3">
        <v>25.38</v>
      </c>
      <c r="E185" s="63">
        <v>64.59</v>
      </c>
      <c r="F185">
        <f t="shared" si="19"/>
        <v>4.6584182000000007</v>
      </c>
      <c r="G185">
        <v>1</v>
      </c>
      <c r="H185">
        <f t="shared" si="16"/>
        <v>2.5449172576832155</v>
      </c>
      <c r="I185">
        <f t="shared" si="17"/>
        <v>4.6584182000000007</v>
      </c>
      <c r="J185" s="15">
        <f t="shared" si="18"/>
        <v>0.54630502209595844</v>
      </c>
    </row>
    <row r="186" spans="1:10">
      <c r="C186" s="64" t="s">
        <v>515</v>
      </c>
      <c r="D186" s="3">
        <v>25.38</v>
      </c>
      <c r="E186" s="63">
        <v>85.67</v>
      </c>
      <c r="F186">
        <f t="shared" si="19"/>
        <v>4.6584182000000007</v>
      </c>
      <c r="G186">
        <v>1</v>
      </c>
      <c r="H186">
        <f t="shared" si="16"/>
        <v>3.3754925137903862</v>
      </c>
      <c r="I186">
        <f t="shared" si="17"/>
        <v>4.6584182000000007</v>
      </c>
      <c r="J186" s="15">
        <f t="shared" si="18"/>
        <v>0.72460057660567823</v>
      </c>
    </row>
    <row r="187" spans="1:10">
      <c r="C187" s="64" t="s">
        <v>516</v>
      </c>
      <c r="D187" s="3">
        <v>25.38</v>
      </c>
      <c r="E187" s="63">
        <v>84.84</v>
      </c>
      <c r="F187">
        <f t="shared" si="19"/>
        <v>4.6584182000000007</v>
      </c>
      <c r="G187">
        <v>1</v>
      </c>
      <c r="H187">
        <f t="shared" si="16"/>
        <v>3.3427895981087472</v>
      </c>
      <c r="I187">
        <f t="shared" si="17"/>
        <v>4.6584182000000007</v>
      </c>
      <c r="J187" s="15">
        <f t="shared" si="18"/>
        <v>0.71758040059794259</v>
      </c>
    </row>
    <row r="188" spans="1:10">
      <c r="C188" s="64" t="s">
        <v>517</v>
      </c>
      <c r="D188" s="3">
        <v>25.38</v>
      </c>
      <c r="E188" s="63">
        <v>112.08</v>
      </c>
      <c r="F188">
        <f t="shared" si="19"/>
        <v>4.6584182000000007</v>
      </c>
      <c r="G188">
        <v>1</v>
      </c>
      <c r="H188">
        <f t="shared" si="16"/>
        <v>4.416075650118203</v>
      </c>
      <c r="I188">
        <f t="shared" si="17"/>
        <v>4.6584182000000007</v>
      </c>
      <c r="J188" s="15">
        <f t="shared" si="18"/>
        <v>0.94797750234579681</v>
      </c>
    </row>
    <row r="189" spans="1:10">
      <c r="C189" s="64" t="s">
        <v>518</v>
      </c>
      <c r="D189" s="3">
        <v>25.38</v>
      </c>
      <c r="E189" s="63">
        <v>80.08</v>
      </c>
      <c r="F189">
        <f t="shared" si="19"/>
        <v>4.6584182000000007</v>
      </c>
      <c r="G189">
        <v>1</v>
      </c>
      <c r="H189">
        <f t="shared" si="16"/>
        <v>3.1552403467297085</v>
      </c>
      <c r="I189">
        <f t="shared" si="17"/>
        <v>4.6584182000000007</v>
      </c>
      <c r="J189" s="15">
        <f t="shared" si="18"/>
        <v>0.67732011409574777</v>
      </c>
    </row>
    <row r="190" spans="1:10">
      <c r="C190" s="64" t="s">
        <v>494</v>
      </c>
      <c r="D190" s="3">
        <v>25.38</v>
      </c>
      <c r="E190" s="63">
        <v>5.32</v>
      </c>
      <c r="F190">
        <f t="shared" si="19"/>
        <v>4.6584182000000007</v>
      </c>
      <c r="G190">
        <v>1</v>
      </c>
      <c r="H190">
        <f t="shared" si="16"/>
        <v>0.2096138691883373</v>
      </c>
      <c r="I190">
        <f t="shared" si="17"/>
        <v>4.6584182000000007</v>
      </c>
      <c r="J190" s="15">
        <f t="shared" si="18"/>
        <v>4.4996790796570658E-2</v>
      </c>
    </row>
    <row r="191" spans="1:10">
      <c r="C191" s="64" t="s">
        <v>495</v>
      </c>
      <c r="D191" s="3">
        <v>25.38</v>
      </c>
      <c r="E191" s="63">
        <v>27.6</v>
      </c>
      <c r="F191">
        <f t="shared" si="19"/>
        <v>4.6584182000000007</v>
      </c>
      <c r="G191">
        <v>1</v>
      </c>
      <c r="H191">
        <f t="shared" si="16"/>
        <v>1.0874704491725768</v>
      </c>
      <c r="I191">
        <f t="shared" si="17"/>
        <v>4.6584182000000007</v>
      </c>
      <c r="J191" s="15">
        <f t="shared" si="18"/>
        <v>0.23344199736566731</v>
      </c>
    </row>
    <row r="192" spans="1:10">
      <c r="C192" s="64" t="s">
        <v>496</v>
      </c>
      <c r="D192" s="3">
        <v>25.38</v>
      </c>
      <c r="E192" s="63">
        <v>83.51</v>
      </c>
      <c r="F192">
        <f t="shared" si="19"/>
        <v>4.6584182000000007</v>
      </c>
      <c r="G192">
        <v>1</v>
      </c>
      <c r="H192">
        <f t="shared" si="16"/>
        <v>3.2903861308116631</v>
      </c>
      <c r="I192">
        <f t="shared" si="17"/>
        <v>4.6584182000000007</v>
      </c>
      <c r="J192" s="15">
        <f t="shared" si="18"/>
        <v>0.70633120289880003</v>
      </c>
    </row>
    <row r="193" spans="3:10">
      <c r="C193" s="64" t="s">
        <v>497</v>
      </c>
      <c r="D193" s="3">
        <v>25.38</v>
      </c>
      <c r="E193" s="63">
        <v>71.64</v>
      </c>
      <c r="F193">
        <f t="shared" si="19"/>
        <v>4.6584182000000007</v>
      </c>
      <c r="G193">
        <v>1</v>
      </c>
      <c r="H193">
        <f t="shared" si="16"/>
        <v>2.8226950354609932</v>
      </c>
      <c r="I193">
        <f t="shared" si="17"/>
        <v>4.6584182000000007</v>
      </c>
      <c r="J193" s="15">
        <f t="shared" si="18"/>
        <v>0.60593422794479734</v>
      </c>
    </row>
    <row r="194" spans="3:10">
      <c r="C194" s="64" t="s">
        <v>498</v>
      </c>
      <c r="D194" s="3">
        <v>25.38</v>
      </c>
      <c r="E194" s="63">
        <v>121.41</v>
      </c>
      <c r="F194">
        <f t="shared" si="19"/>
        <v>4.6584182000000007</v>
      </c>
      <c r="G194">
        <v>1</v>
      </c>
      <c r="H194">
        <f t="shared" si="16"/>
        <v>4.7836879432624118</v>
      </c>
      <c r="I194">
        <f t="shared" si="17"/>
        <v>4.6584182000000007</v>
      </c>
      <c r="J194" s="15">
        <f t="shared" si="18"/>
        <v>1.0268910471074519</v>
      </c>
    </row>
    <row r="195" spans="3:10">
      <c r="C195" s="64" t="s">
        <v>499</v>
      </c>
      <c r="D195" s="3">
        <v>25.38</v>
      </c>
      <c r="E195" s="63">
        <v>88.38</v>
      </c>
      <c r="F195">
        <f t="shared" si="19"/>
        <v>4.6584182000000007</v>
      </c>
      <c r="G195">
        <v>1</v>
      </c>
      <c r="H195">
        <f t="shared" si="16"/>
        <v>3.4822695035460991</v>
      </c>
      <c r="I195">
        <f t="shared" si="17"/>
        <v>4.6584182000000007</v>
      </c>
      <c r="J195" s="15">
        <f t="shared" si="18"/>
        <v>0.74752187417310423</v>
      </c>
    </row>
    <row r="196" spans="3:10">
      <c r="C196" s="64" t="s">
        <v>500</v>
      </c>
      <c r="D196" s="3">
        <v>25.38</v>
      </c>
      <c r="E196" s="63">
        <v>62.4</v>
      </c>
      <c r="F196">
        <f t="shared" si="19"/>
        <v>4.6584182000000007</v>
      </c>
      <c r="G196">
        <v>1</v>
      </c>
      <c r="H196">
        <f t="shared" si="16"/>
        <v>2.458628841607565</v>
      </c>
      <c r="I196">
        <f t="shared" si="17"/>
        <v>4.6584182000000007</v>
      </c>
      <c r="J196" s="15">
        <f t="shared" si="18"/>
        <v>0.52778190708759565</v>
      </c>
    </row>
    <row r="197" spans="3:10">
      <c r="C197" s="64" t="s">
        <v>501</v>
      </c>
      <c r="D197" s="3">
        <v>25.38</v>
      </c>
      <c r="E197" s="63">
        <v>3.95</v>
      </c>
      <c r="F197">
        <f t="shared" si="19"/>
        <v>4.6584182000000007</v>
      </c>
      <c r="G197">
        <v>1</v>
      </c>
      <c r="H197">
        <f t="shared" si="16"/>
        <v>0.15563435776201734</v>
      </c>
      <c r="I197">
        <f t="shared" si="17"/>
        <v>4.6584182000000007</v>
      </c>
      <c r="J197" s="15">
        <f t="shared" si="18"/>
        <v>3.3409271362115432E-2</v>
      </c>
    </row>
    <row r="198" spans="3:10">
      <c r="C198" s="64" t="s">
        <v>502</v>
      </c>
      <c r="D198" s="3">
        <v>25.38</v>
      </c>
      <c r="E198" s="63">
        <v>26.68</v>
      </c>
      <c r="F198">
        <f t="shared" si="19"/>
        <v>4.6584182000000007</v>
      </c>
      <c r="G198">
        <v>1</v>
      </c>
      <c r="H198">
        <f t="shared" si="16"/>
        <v>1.0512214342001576</v>
      </c>
      <c r="I198">
        <f t="shared" si="17"/>
        <v>4.6584182000000007</v>
      </c>
      <c r="J198" s="15">
        <f t="shared" si="18"/>
        <v>0.22566059745347838</v>
      </c>
    </row>
    <row r="199" spans="3:10">
      <c r="C199" s="64" t="s">
        <v>503</v>
      </c>
      <c r="D199" s="3">
        <v>25.38</v>
      </c>
      <c r="E199" s="63">
        <v>46.01</v>
      </c>
      <c r="F199">
        <f t="shared" si="19"/>
        <v>4.6584182000000007</v>
      </c>
      <c r="G199">
        <v>1</v>
      </c>
      <c r="H199">
        <f t="shared" si="16"/>
        <v>1.8128447596532702</v>
      </c>
      <c r="I199">
        <f t="shared" si="17"/>
        <v>4.6584182000000007</v>
      </c>
      <c r="J199" s="15">
        <f t="shared" si="18"/>
        <v>0.38915457604327364</v>
      </c>
    </row>
    <row r="200" spans="3:10">
      <c r="C200" s="64" t="s">
        <v>504</v>
      </c>
      <c r="D200" s="3">
        <v>25.38</v>
      </c>
      <c r="E200" s="63">
        <v>74.510000000000005</v>
      </c>
      <c r="F200">
        <f t="shared" si="19"/>
        <v>4.6584182000000007</v>
      </c>
      <c r="G200">
        <v>1</v>
      </c>
      <c r="H200">
        <f t="shared" si="16"/>
        <v>2.9357762017336491</v>
      </c>
      <c r="I200">
        <f t="shared" si="17"/>
        <v>4.6584182000000007</v>
      </c>
      <c r="J200" s="15">
        <f t="shared" si="18"/>
        <v>0.63020881245347371</v>
      </c>
    </row>
    <row r="201" spans="3:10">
      <c r="C201" s="64" t="s">
        <v>505</v>
      </c>
      <c r="D201" s="3">
        <v>25.38</v>
      </c>
      <c r="E201" s="63">
        <v>47.46</v>
      </c>
      <c r="F201">
        <f t="shared" si="19"/>
        <v>4.6584182000000007</v>
      </c>
      <c r="G201">
        <v>1</v>
      </c>
      <c r="H201">
        <f t="shared" si="16"/>
        <v>1.8699763593380616</v>
      </c>
      <c r="I201">
        <f t="shared" si="17"/>
        <v>4.6584182000000007</v>
      </c>
      <c r="J201" s="15">
        <f t="shared" si="18"/>
        <v>0.40141873894835406</v>
      </c>
    </row>
    <row r="202" spans="3:10">
      <c r="C202" s="64" t="s">
        <v>506</v>
      </c>
      <c r="D202" s="3">
        <v>25.38</v>
      </c>
      <c r="E202" s="63">
        <v>66.510000000000005</v>
      </c>
      <c r="F202">
        <f t="shared" si="19"/>
        <v>4.6584182000000007</v>
      </c>
      <c r="G202">
        <v>1</v>
      </c>
      <c r="H202">
        <f t="shared" si="16"/>
        <v>2.6205673758865253</v>
      </c>
      <c r="I202">
        <f t="shared" si="17"/>
        <v>4.6584182000000007</v>
      </c>
      <c r="J202" s="15">
        <f t="shared" si="18"/>
        <v>0.56254446539096148</v>
      </c>
    </row>
    <row r="203" spans="3:10">
      <c r="C203" s="64" t="s">
        <v>507</v>
      </c>
      <c r="D203" s="3">
        <v>25.38</v>
      </c>
      <c r="E203" s="63">
        <v>24.97</v>
      </c>
      <c r="F203">
        <f t="shared" si="19"/>
        <v>4.6584182000000007</v>
      </c>
      <c r="G203">
        <v>1</v>
      </c>
      <c r="H203">
        <f t="shared" si="16"/>
        <v>0.98384554767533494</v>
      </c>
      <c r="I203">
        <f t="shared" si="17"/>
        <v>4.6584182000000007</v>
      </c>
      <c r="J203" s="15">
        <f t="shared" si="18"/>
        <v>0.21119734326886641</v>
      </c>
    </row>
    <row r="204" spans="3:10">
      <c r="C204" s="64" t="s">
        <v>508</v>
      </c>
      <c r="D204" s="3">
        <v>25.38</v>
      </c>
      <c r="E204" s="63">
        <v>4.7</v>
      </c>
      <c r="F204">
        <f t="shared" si="19"/>
        <v>4.6584182000000007</v>
      </c>
      <c r="G204">
        <v>1</v>
      </c>
      <c r="H204">
        <f t="shared" si="16"/>
        <v>0.1851851851851852</v>
      </c>
      <c r="I204">
        <f t="shared" si="17"/>
        <v>4.6584182000000007</v>
      </c>
      <c r="J204" s="15">
        <f t="shared" si="18"/>
        <v>3.9752803899225961E-2</v>
      </c>
    </row>
    <row r="205" spans="3:10">
      <c r="C205" s="64" t="s">
        <v>509</v>
      </c>
      <c r="D205" s="3">
        <v>25.38</v>
      </c>
      <c r="E205" s="63">
        <v>20.09</v>
      </c>
      <c r="F205">
        <f t="shared" si="19"/>
        <v>4.6584182000000007</v>
      </c>
      <c r="G205">
        <v>1</v>
      </c>
      <c r="H205">
        <f t="shared" si="16"/>
        <v>0.79156816390858942</v>
      </c>
      <c r="I205">
        <f t="shared" si="17"/>
        <v>4.6584182000000007</v>
      </c>
      <c r="J205" s="15">
        <f t="shared" si="18"/>
        <v>0.16992209156073393</v>
      </c>
    </row>
    <row r="206" spans="3:10">
      <c r="C206" s="64" t="s">
        <v>510</v>
      </c>
      <c r="D206" s="3">
        <v>25.38</v>
      </c>
      <c r="E206" s="63">
        <v>18.72</v>
      </c>
      <c r="F206">
        <f t="shared" si="19"/>
        <v>4.6584182000000007</v>
      </c>
      <c r="G206">
        <v>1</v>
      </c>
      <c r="H206">
        <f t="shared" si="16"/>
        <v>0.73758865248226946</v>
      </c>
      <c r="I206">
        <f t="shared" si="17"/>
        <v>4.6584182000000007</v>
      </c>
      <c r="J206" s="15">
        <f t="shared" si="18"/>
        <v>0.15833457212627869</v>
      </c>
    </row>
    <row r="207" spans="3:10">
      <c r="C207" s="64" t="s">
        <v>511</v>
      </c>
      <c r="D207" s="3">
        <v>25.38</v>
      </c>
      <c r="E207" s="63">
        <v>54.62</v>
      </c>
      <c r="F207">
        <f t="shared" si="19"/>
        <v>4.6584182000000007</v>
      </c>
      <c r="G207">
        <v>1</v>
      </c>
      <c r="H207">
        <f t="shared" si="16"/>
        <v>2.1520882584712373</v>
      </c>
      <c r="I207">
        <f t="shared" si="17"/>
        <v>4.6584182000000007</v>
      </c>
      <c r="J207" s="15">
        <f t="shared" si="18"/>
        <v>0.46197832956930251</v>
      </c>
    </row>
    <row r="208" spans="3:10">
      <c r="J208" s="67">
        <f>AVERAGE(J25:J207)</f>
        <v>0.44568545775543145</v>
      </c>
    </row>
  </sheetData>
  <mergeCells count="11">
    <mergeCell ref="B4:B24"/>
    <mergeCell ref="B25:B54"/>
    <mergeCell ref="B55:B85"/>
    <mergeCell ref="B86:B115"/>
    <mergeCell ref="B116:B146"/>
    <mergeCell ref="B147:B177"/>
    <mergeCell ref="A25:A54"/>
    <mergeCell ref="A55:A85"/>
    <mergeCell ref="A86:A115"/>
    <mergeCell ref="A116:A146"/>
    <mergeCell ref="A147:A17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5966-1367-4DF5-A462-1A88E77BEAFA}">
  <dimension ref="A3:J208"/>
  <sheetViews>
    <sheetView topLeftCell="A172" zoomScale="74" zoomScaleNormal="88" workbookViewId="0">
      <selection activeCell="J208" sqref="J208"/>
    </sheetView>
  </sheetViews>
  <sheetFormatPr defaultRowHeight="14.4"/>
  <cols>
    <col min="3" max="3" width="10.88671875" customWidth="1"/>
  </cols>
  <sheetData>
    <row r="3" spans="2:10">
      <c r="B3" s="7" t="s">
        <v>35</v>
      </c>
      <c r="C3" s="7" t="s">
        <v>19</v>
      </c>
      <c r="D3" s="6" t="s">
        <v>24</v>
      </c>
      <c r="E3" s="7" t="s">
        <v>25</v>
      </c>
      <c r="F3" s="7" t="s">
        <v>23</v>
      </c>
      <c r="G3" s="7" t="s">
        <v>26</v>
      </c>
      <c r="H3" s="7" t="s">
        <v>20</v>
      </c>
      <c r="I3" s="7" t="s">
        <v>21</v>
      </c>
      <c r="J3" s="7" t="s">
        <v>22</v>
      </c>
    </row>
    <row r="4" spans="2:10">
      <c r="B4" s="39">
        <f>(163.85/(D4*F4*21))</f>
        <v>5.5658703857753934E-2</v>
      </c>
      <c r="C4" s="11" t="s">
        <v>139</v>
      </c>
      <c r="D4" s="3">
        <v>25.38</v>
      </c>
      <c r="E4" s="3">
        <v>13.71</v>
      </c>
      <c r="F4">
        <f>19.86816*0.278</f>
        <v>5.5233484800000001</v>
      </c>
      <c r="G4">
        <v>1</v>
      </c>
      <c r="H4">
        <f t="shared" ref="H4:H57" si="0">E4/D4</f>
        <v>0.54018912529550833</v>
      </c>
      <c r="I4">
        <f t="shared" ref="I4:I57" si="1">F4/G4</f>
        <v>5.5233484800000001</v>
      </c>
      <c r="J4" s="15">
        <f t="shared" ref="J4:J57" si="2">(H4/I4)</f>
        <v>9.7801021835129315E-2</v>
      </c>
    </row>
    <row r="5" spans="2:10">
      <c r="B5" s="39"/>
      <c r="C5" s="11" t="s">
        <v>140</v>
      </c>
      <c r="D5" s="3">
        <v>25.38</v>
      </c>
      <c r="E5" s="3">
        <v>11.31</v>
      </c>
      <c r="F5">
        <f t="shared" ref="F5:F24" si="3">19.86816*0.278</f>
        <v>5.5233484800000001</v>
      </c>
      <c r="G5">
        <v>1</v>
      </c>
      <c r="H5">
        <f t="shared" si="0"/>
        <v>0.44562647754137119</v>
      </c>
      <c r="I5">
        <f t="shared" si="1"/>
        <v>5.5233484800000001</v>
      </c>
      <c r="J5" s="15">
        <f t="shared" si="2"/>
        <v>8.0680492848673416E-2</v>
      </c>
    </row>
    <row r="6" spans="2:10">
      <c r="B6" s="39"/>
      <c r="C6" s="11" t="s">
        <v>141</v>
      </c>
      <c r="D6" s="3">
        <v>25.38</v>
      </c>
      <c r="E6" s="3">
        <v>2.99</v>
      </c>
      <c r="F6">
        <f t="shared" si="3"/>
        <v>5.5233484800000001</v>
      </c>
      <c r="G6">
        <v>1</v>
      </c>
      <c r="H6">
        <f t="shared" si="0"/>
        <v>0.11780929866036251</v>
      </c>
      <c r="I6">
        <f t="shared" si="1"/>
        <v>5.5233484800000001</v>
      </c>
      <c r="J6" s="15">
        <f t="shared" si="2"/>
        <v>2.1329325695626306E-2</v>
      </c>
    </row>
    <row r="7" spans="2:10">
      <c r="B7" s="39"/>
      <c r="C7" s="11" t="s">
        <v>142</v>
      </c>
      <c r="D7" s="3">
        <v>25.38</v>
      </c>
      <c r="E7" s="3">
        <v>12.79</v>
      </c>
      <c r="F7">
        <f t="shared" si="3"/>
        <v>5.5233484800000001</v>
      </c>
      <c r="G7">
        <v>1</v>
      </c>
      <c r="H7">
        <f t="shared" si="0"/>
        <v>0.50394011032308905</v>
      </c>
      <c r="I7">
        <f t="shared" si="1"/>
        <v>5.5233484800000001</v>
      </c>
      <c r="J7" s="15">
        <f t="shared" si="2"/>
        <v>9.1238152390321209E-2</v>
      </c>
    </row>
    <row r="8" spans="2:10">
      <c r="B8" s="39"/>
      <c r="C8" s="11" t="s">
        <v>143</v>
      </c>
      <c r="D8" s="3">
        <v>25.38</v>
      </c>
      <c r="E8" s="3">
        <v>4.6500000000000004</v>
      </c>
      <c r="F8">
        <f t="shared" si="3"/>
        <v>5.5233484800000001</v>
      </c>
      <c r="G8">
        <v>1</v>
      </c>
      <c r="H8">
        <f t="shared" si="0"/>
        <v>0.18321513002364068</v>
      </c>
      <c r="I8">
        <f t="shared" si="1"/>
        <v>5.5233484800000001</v>
      </c>
      <c r="J8" s="15">
        <f t="shared" si="2"/>
        <v>3.3171024911258298E-2</v>
      </c>
    </row>
    <row r="9" spans="2:10">
      <c r="B9" s="39"/>
      <c r="C9" s="11" t="s">
        <v>144</v>
      </c>
      <c r="D9" s="3">
        <v>25.38</v>
      </c>
      <c r="E9" s="3">
        <v>5.08</v>
      </c>
      <c r="F9">
        <f t="shared" si="3"/>
        <v>5.5233484800000001</v>
      </c>
      <c r="G9">
        <v>1</v>
      </c>
      <c r="H9">
        <f t="shared" si="0"/>
        <v>0.20015760441292357</v>
      </c>
      <c r="I9">
        <f t="shared" si="1"/>
        <v>5.5233484800000001</v>
      </c>
      <c r="J9" s="15">
        <f t="shared" si="2"/>
        <v>3.6238453021331649E-2</v>
      </c>
    </row>
    <row r="10" spans="2:10">
      <c r="B10" s="39"/>
      <c r="C10" s="11" t="s">
        <v>145</v>
      </c>
      <c r="D10" s="3">
        <v>25.38</v>
      </c>
      <c r="E10" s="3">
        <v>2.88</v>
      </c>
      <c r="F10">
        <f t="shared" si="3"/>
        <v>5.5233484800000001</v>
      </c>
      <c r="G10">
        <v>1</v>
      </c>
      <c r="H10">
        <f t="shared" si="0"/>
        <v>0.11347517730496454</v>
      </c>
      <c r="I10">
        <f t="shared" si="1"/>
        <v>5.5233484800000001</v>
      </c>
      <c r="J10" s="15">
        <f t="shared" si="2"/>
        <v>2.0544634783747073E-2</v>
      </c>
    </row>
    <row r="11" spans="2:10">
      <c r="B11" s="39"/>
      <c r="C11" s="11" t="s">
        <v>146</v>
      </c>
      <c r="D11" s="3">
        <v>25.38</v>
      </c>
      <c r="E11" s="3">
        <v>1.83</v>
      </c>
      <c r="F11">
        <f t="shared" si="3"/>
        <v>5.5233484800000001</v>
      </c>
      <c r="G11">
        <v>1</v>
      </c>
      <c r="H11">
        <f t="shared" si="0"/>
        <v>7.2104018912529558E-2</v>
      </c>
      <c r="I11">
        <f t="shared" si="1"/>
        <v>5.5233484800000001</v>
      </c>
      <c r="J11" s="15">
        <f t="shared" si="2"/>
        <v>1.3054403352172622E-2</v>
      </c>
    </row>
    <row r="12" spans="2:10">
      <c r="B12" s="39"/>
      <c r="C12" s="11" t="s">
        <v>147</v>
      </c>
      <c r="D12" s="3">
        <v>25.38</v>
      </c>
      <c r="E12" s="3">
        <v>1.78</v>
      </c>
      <c r="F12">
        <f t="shared" si="3"/>
        <v>5.5233484800000001</v>
      </c>
      <c r="G12">
        <v>1</v>
      </c>
      <c r="H12">
        <f t="shared" si="0"/>
        <v>7.0133963750985032E-2</v>
      </c>
      <c r="I12">
        <f t="shared" si="1"/>
        <v>5.5233484800000001</v>
      </c>
      <c r="J12" s="15">
        <f t="shared" si="2"/>
        <v>1.2697725664954791E-2</v>
      </c>
    </row>
    <row r="13" spans="2:10">
      <c r="B13" s="39"/>
      <c r="C13" s="11" t="s">
        <v>148</v>
      </c>
      <c r="D13" s="3">
        <v>25.38</v>
      </c>
      <c r="E13" s="3">
        <v>2.2799999999999998</v>
      </c>
      <c r="F13">
        <f t="shared" si="3"/>
        <v>5.5233484800000001</v>
      </c>
      <c r="G13">
        <v>1</v>
      </c>
      <c r="H13">
        <f t="shared" si="0"/>
        <v>8.9834515366430251E-2</v>
      </c>
      <c r="I13">
        <f t="shared" si="1"/>
        <v>5.5233484800000001</v>
      </c>
      <c r="J13" s="15">
        <f t="shared" si="2"/>
        <v>1.6264502537133099E-2</v>
      </c>
    </row>
    <row r="14" spans="2:10">
      <c r="B14" s="39"/>
      <c r="C14" s="11" t="s">
        <v>149</v>
      </c>
      <c r="D14" s="3">
        <v>25.38</v>
      </c>
      <c r="E14" s="3">
        <v>4.42</v>
      </c>
      <c r="F14">
        <f t="shared" si="3"/>
        <v>5.5233484800000001</v>
      </c>
      <c r="G14">
        <v>1</v>
      </c>
      <c r="H14">
        <f t="shared" si="0"/>
        <v>0.17415287628053586</v>
      </c>
      <c r="I14">
        <f t="shared" si="1"/>
        <v>5.5233484800000001</v>
      </c>
      <c r="J14" s="15">
        <f t="shared" si="2"/>
        <v>3.1530307550056279E-2</v>
      </c>
    </row>
    <row r="15" spans="2:10">
      <c r="B15" s="39"/>
      <c r="C15" s="11" t="s">
        <v>150</v>
      </c>
      <c r="D15" s="3">
        <v>25.38</v>
      </c>
      <c r="E15" s="3">
        <v>2.2799999999999998</v>
      </c>
      <c r="F15">
        <f t="shared" si="3"/>
        <v>5.5233484800000001</v>
      </c>
      <c r="G15">
        <v>1</v>
      </c>
      <c r="H15">
        <f t="shared" si="0"/>
        <v>8.9834515366430251E-2</v>
      </c>
      <c r="I15">
        <f t="shared" si="1"/>
        <v>5.5233484800000001</v>
      </c>
      <c r="J15" s="15">
        <f t="shared" si="2"/>
        <v>1.6264502537133099E-2</v>
      </c>
    </row>
    <row r="16" spans="2:10">
      <c r="B16" s="39"/>
      <c r="C16" s="11" t="s">
        <v>151</v>
      </c>
      <c r="D16" s="3">
        <v>25.38</v>
      </c>
      <c r="E16" s="3">
        <v>3.42</v>
      </c>
      <c r="F16">
        <f t="shared" si="3"/>
        <v>5.5233484800000001</v>
      </c>
      <c r="G16">
        <v>1</v>
      </c>
      <c r="H16">
        <f t="shared" si="0"/>
        <v>0.13475177304964539</v>
      </c>
      <c r="I16">
        <f t="shared" si="1"/>
        <v>5.5233484800000001</v>
      </c>
      <c r="J16" s="15">
        <f t="shared" si="2"/>
        <v>2.4396753805699653E-2</v>
      </c>
    </row>
    <row r="17" spans="1:10">
      <c r="B17" s="39"/>
      <c r="C17" s="11" t="s">
        <v>152</v>
      </c>
      <c r="D17" s="3">
        <v>25.38</v>
      </c>
      <c r="E17" s="3">
        <v>10.33</v>
      </c>
      <c r="F17">
        <f t="shared" si="3"/>
        <v>5.5233484800000001</v>
      </c>
      <c r="G17">
        <v>1</v>
      </c>
      <c r="H17">
        <f t="shared" si="0"/>
        <v>0.40701339637509854</v>
      </c>
      <c r="I17">
        <f t="shared" si="1"/>
        <v>5.5233484800000001</v>
      </c>
      <c r="J17" s="15">
        <f t="shared" si="2"/>
        <v>7.3689610179203918E-2</v>
      </c>
    </row>
    <row r="18" spans="1:10">
      <c r="B18" s="39"/>
      <c r="C18" s="11" t="s">
        <v>153</v>
      </c>
      <c r="D18" s="3">
        <v>25.38</v>
      </c>
      <c r="E18" s="3">
        <v>15.78</v>
      </c>
      <c r="F18">
        <f t="shared" si="3"/>
        <v>5.5233484800000001</v>
      </c>
      <c r="G18">
        <v>1</v>
      </c>
      <c r="H18">
        <f t="shared" si="0"/>
        <v>0.62174940898345155</v>
      </c>
      <c r="I18">
        <f t="shared" si="1"/>
        <v>5.5233484800000001</v>
      </c>
      <c r="J18" s="15">
        <f t="shared" si="2"/>
        <v>0.11256747808594751</v>
      </c>
    </row>
    <row r="19" spans="1:10">
      <c r="B19" s="39"/>
      <c r="C19" s="11" t="s">
        <v>154</v>
      </c>
      <c r="D19" s="3">
        <v>25.38</v>
      </c>
      <c r="E19" s="3">
        <v>10.029999999999999</v>
      </c>
      <c r="F19">
        <f t="shared" si="3"/>
        <v>5.5233484800000001</v>
      </c>
      <c r="G19">
        <v>1</v>
      </c>
      <c r="H19">
        <f t="shared" si="0"/>
        <v>0.39519306540583138</v>
      </c>
      <c r="I19">
        <f t="shared" si="1"/>
        <v>5.5233484800000001</v>
      </c>
      <c r="J19" s="15">
        <f t="shared" si="2"/>
        <v>7.1549544055896933E-2</v>
      </c>
    </row>
    <row r="20" spans="1:10">
      <c r="B20" s="39"/>
      <c r="C20" s="11" t="s">
        <v>155</v>
      </c>
      <c r="D20" s="3">
        <v>25.38</v>
      </c>
      <c r="E20" s="3">
        <v>19.89</v>
      </c>
      <c r="F20">
        <f t="shared" si="3"/>
        <v>5.5233484800000001</v>
      </c>
      <c r="G20">
        <v>1</v>
      </c>
      <c r="H20">
        <f t="shared" si="0"/>
        <v>0.78368794326241142</v>
      </c>
      <c r="I20">
        <f t="shared" si="1"/>
        <v>5.5233484800000001</v>
      </c>
      <c r="J20" s="15">
        <f t="shared" si="2"/>
        <v>0.14188638397525324</v>
      </c>
    </row>
    <row r="21" spans="1:10">
      <c r="B21" s="39"/>
      <c r="C21" s="11" t="s">
        <v>156</v>
      </c>
      <c r="D21" s="3">
        <v>25.38</v>
      </c>
      <c r="E21" s="3">
        <v>20.47</v>
      </c>
      <c r="F21">
        <f t="shared" si="3"/>
        <v>5.5233484800000001</v>
      </c>
      <c r="G21">
        <v>1</v>
      </c>
      <c r="H21">
        <f t="shared" si="0"/>
        <v>0.80654058313632782</v>
      </c>
      <c r="I21">
        <f t="shared" si="1"/>
        <v>5.5233484800000001</v>
      </c>
      <c r="J21" s="15">
        <f t="shared" si="2"/>
        <v>0.14602384514698008</v>
      </c>
    </row>
    <row r="22" spans="1:10">
      <c r="B22" s="39"/>
      <c r="C22" s="11" t="s">
        <v>157</v>
      </c>
      <c r="D22" s="3">
        <v>25.38</v>
      </c>
      <c r="E22" s="3">
        <v>9.01</v>
      </c>
      <c r="F22">
        <f t="shared" si="3"/>
        <v>5.5233484800000001</v>
      </c>
      <c r="G22">
        <v>1</v>
      </c>
      <c r="H22">
        <f t="shared" si="0"/>
        <v>0.3550039401103231</v>
      </c>
      <c r="I22">
        <f t="shared" si="1"/>
        <v>5.5233484800000001</v>
      </c>
      <c r="J22" s="15">
        <f t="shared" si="2"/>
        <v>6.4273319236653179E-2</v>
      </c>
    </row>
    <row r="23" spans="1:10">
      <c r="B23" s="39"/>
      <c r="C23" s="11" t="s">
        <v>158</v>
      </c>
      <c r="D23" s="3">
        <v>25.38</v>
      </c>
      <c r="E23" s="3">
        <v>4.5599999999999996</v>
      </c>
      <c r="F23">
        <f t="shared" si="3"/>
        <v>5.5233484800000001</v>
      </c>
      <c r="G23">
        <v>1</v>
      </c>
      <c r="H23">
        <f t="shared" si="0"/>
        <v>0.1796690307328605</v>
      </c>
      <c r="I23">
        <f t="shared" si="1"/>
        <v>5.5233484800000001</v>
      </c>
      <c r="J23" s="15">
        <f t="shared" si="2"/>
        <v>3.2529005074266197E-2</v>
      </c>
    </row>
    <row r="24" spans="1:10">
      <c r="B24" s="39"/>
      <c r="C24" s="11" t="s">
        <v>159</v>
      </c>
      <c r="D24" s="3">
        <v>25.38</v>
      </c>
      <c r="E24" s="3">
        <v>4.3600000000000003</v>
      </c>
      <c r="F24">
        <f t="shared" si="3"/>
        <v>5.5233484800000001</v>
      </c>
      <c r="G24">
        <v>1</v>
      </c>
      <c r="H24">
        <f t="shared" si="0"/>
        <v>0.17178881008668245</v>
      </c>
      <c r="I24">
        <f t="shared" si="1"/>
        <v>5.5233484800000001</v>
      </c>
      <c r="J24" s="15">
        <f t="shared" si="2"/>
        <v>3.1102294325394884E-2</v>
      </c>
    </row>
    <row r="25" spans="1:10">
      <c r="A25" s="46" t="s">
        <v>479</v>
      </c>
      <c r="B25" s="39">
        <f>(895.46/(D25*F25*30))</f>
        <v>0.20550722851783332</v>
      </c>
      <c r="C25" s="11" t="s">
        <v>40</v>
      </c>
      <c r="D25" s="3">
        <v>25.38</v>
      </c>
      <c r="E25" s="3">
        <v>4.62</v>
      </c>
      <c r="F25">
        <f>20.5855*0.278</f>
        <v>5.7227690000000004</v>
      </c>
      <c r="G25">
        <v>1</v>
      </c>
      <c r="H25">
        <f t="shared" si="0"/>
        <v>0.18203309692671396</v>
      </c>
      <c r="I25">
        <f t="shared" si="1"/>
        <v>5.7227690000000004</v>
      </c>
      <c r="J25" s="15">
        <f t="shared" si="2"/>
        <v>3.1808569754731307E-2</v>
      </c>
    </row>
    <row r="26" spans="1:10">
      <c r="A26" s="47"/>
      <c r="B26" s="39"/>
      <c r="C26" s="11" t="s">
        <v>41</v>
      </c>
      <c r="D26" s="3">
        <v>25.38</v>
      </c>
      <c r="E26" s="3">
        <v>5.03</v>
      </c>
      <c r="F26">
        <f t="shared" ref="F26:F54" si="4">20.5855*0.278</f>
        <v>5.7227690000000004</v>
      </c>
      <c r="G26">
        <v>1</v>
      </c>
      <c r="H26">
        <f t="shared" si="0"/>
        <v>0.19818754925137905</v>
      </c>
      <c r="I26">
        <f t="shared" si="1"/>
        <v>5.7227690000000004</v>
      </c>
      <c r="J26" s="15">
        <f t="shared" si="2"/>
        <v>3.4631408196168501E-2</v>
      </c>
    </row>
    <row r="27" spans="1:10">
      <c r="A27" s="47"/>
      <c r="B27" s="39"/>
      <c r="C27" s="11" t="s">
        <v>42</v>
      </c>
      <c r="D27" s="3">
        <v>25.38</v>
      </c>
      <c r="E27" s="3">
        <v>7.2</v>
      </c>
      <c r="F27">
        <f t="shared" si="4"/>
        <v>5.7227690000000004</v>
      </c>
      <c r="G27">
        <v>1</v>
      </c>
      <c r="H27">
        <f t="shared" si="0"/>
        <v>0.28368794326241137</v>
      </c>
      <c r="I27">
        <f t="shared" si="1"/>
        <v>5.7227690000000004</v>
      </c>
      <c r="J27" s="15">
        <f t="shared" si="2"/>
        <v>4.9571797020360485E-2</v>
      </c>
    </row>
    <row r="28" spans="1:10">
      <c r="A28" s="47"/>
      <c r="B28" s="39"/>
      <c r="C28" s="11" t="s">
        <v>43</v>
      </c>
      <c r="D28" s="3">
        <v>25.38</v>
      </c>
      <c r="E28" s="3">
        <v>20.88</v>
      </c>
      <c r="F28">
        <f t="shared" si="4"/>
        <v>5.7227690000000004</v>
      </c>
      <c r="G28">
        <v>1</v>
      </c>
      <c r="H28">
        <f t="shared" si="0"/>
        <v>0.82269503546099287</v>
      </c>
      <c r="I28">
        <f t="shared" si="1"/>
        <v>5.7227690000000004</v>
      </c>
      <c r="J28" s="15">
        <f t="shared" si="2"/>
        <v>0.14375821135904537</v>
      </c>
    </row>
    <row r="29" spans="1:10">
      <c r="A29" s="47"/>
      <c r="B29" s="39"/>
      <c r="C29" s="11" t="s">
        <v>44</v>
      </c>
      <c r="D29" s="3">
        <v>25.38</v>
      </c>
      <c r="E29" s="3">
        <v>12.83</v>
      </c>
      <c r="F29">
        <f t="shared" si="4"/>
        <v>5.7227690000000004</v>
      </c>
      <c r="G29">
        <v>1</v>
      </c>
      <c r="H29">
        <f t="shared" si="0"/>
        <v>0.50551615445232467</v>
      </c>
      <c r="I29">
        <f t="shared" si="1"/>
        <v>5.7227690000000004</v>
      </c>
      <c r="J29" s="15">
        <f t="shared" si="2"/>
        <v>8.8334188301559022E-2</v>
      </c>
    </row>
    <row r="30" spans="1:10">
      <c r="A30" s="47"/>
      <c r="B30" s="39"/>
      <c r="C30" s="11" t="s">
        <v>45</v>
      </c>
      <c r="D30" s="3">
        <v>25.38</v>
      </c>
      <c r="E30" s="3">
        <v>19.5</v>
      </c>
      <c r="F30">
        <f t="shared" si="4"/>
        <v>5.7227690000000004</v>
      </c>
      <c r="G30">
        <v>1</v>
      </c>
      <c r="H30">
        <f t="shared" si="0"/>
        <v>0.76832151300236406</v>
      </c>
      <c r="I30">
        <f t="shared" si="1"/>
        <v>5.7227690000000004</v>
      </c>
      <c r="J30" s="15">
        <f t="shared" si="2"/>
        <v>0.13425695026347631</v>
      </c>
    </row>
    <row r="31" spans="1:10">
      <c r="A31" s="47"/>
      <c r="B31" s="39"/>
      <c r="C31" s="11" t="s">
        <v>46</v>
      </c>
      <c r="D31" s="3">
        <v>25.38</v>
      </c>
      <c r="E31" s="3">
        <v>17.100000000000001</v>
      </c>
      <c r="F31">
        <f t="shared" si="4"/>
        <v>5.7227690000000004</v>
      </c>
      <c r="G31">
        <v>1</v>
      </c>
      <c r="H31">
        <f t="shared" si="0"/>
        <v>0.67375886524822703</v>
      </c>
      <c r="I31">
        <f t="shared" si="1"/>
        <v>5.7227690000000004</v>
      </c>
      <c r="J31" s="15">
        <f t="shared" si="2"/>
        <v>0.11773301792335615</v>
      </c>
    </row>
    <row r="32" spans="1:10">
      <c r="A32" s="47"/>
      <c r="B32" s="39"/>
      <c r="C32" s="11" t="s">
        <v>47</v>
      </c>
      <c r="D32" s="3">
        <v>25.38</v>
      </c>
      <c r="E32" s="3">
        <v>19.79</v>
      </c>
      <c r="F32">
        <f t="shared" si="4"/>
        <v>5.7227690000000004</v>
      </c>
      <c r="G32">
        <v>1</v>
      </c>
      <c r="H32">
        <f t="shared" si="0"/>
        <v>0.77974783293932226</v>
      </c>
      <c r="I32">
        <f t="shared" si="1"/>
        <v>5.7227690000000004</v>
      </c>
      <c r="J32" s="15">
        <f t="shared" si="2"/>
        <v>0.13625359208790749</v>
      </c>
    </row>
    <row r="33" spans="1:10">
      <c r="A33" s="47"/>
      <c r="B33" s="39"/>
      <c r="C33" s="11" t="s">
        <v>48</v>
      </c>
      <c r="D33" s="3">
        <v>25.38</v>
      </c>
      <c r="E33" s="3">
        <v>17.89</v>
      </c>
      <c r="F33">
        <f t="shared" si="4"/>
        <v>5.7227690000000004</v>
      </c>
      <c r="G33">
        <v>1</v>
      </c>
      <c r="H33">
        <f t="shared" si="0"/>
        <v>0.70488573680063049</v>
      </c>
      <c r="I33">
        <f t="shared" si="1"/>
        <v>5.7227690000000004</v>
      </c>
      <c r="J33" s="15">
        <f t="shared" si="2"/>
        <v>0.12317214565197904</v>
      </c>
    </row>
    <row r="34" spans="1:10">
      <c r="A34" s="47"/>
      <c r="B34" s="39"/>
      <c r="C34" s="11" t="s">
        <v>49</v>
      </c>
      <c r="D34" s="3">
        <v>25.38</v>
      </c>
      <c r="E34" s="3">
        <v>12.73</v>
      </c>
      <c r="F34">
        <f t="shared" si="4"/>
        <v>5.7227690000000004</v>
      </c>
      <c r="G34">
        <v>1</v>
      </c>
      <c r="H34">
        <f t="shared" si="0"/>
        <v>0.50157604412923562</v>
      </c>
      <c r="I34">
        <f t="shared" si="1"/>
        <v>5.7227690000000004</v>
      </c>
      <c r="J34" s="15">
        <f t="shared" si="2"/>
        <v>8.7645691120720681E-2</v>
      </c>
    </row>
    <row r="35" spans="1:10">
      <c r="A35" s="47"/>
      <c r="B35" s="39"/>
      <c r="C35" s="11" t="s">
        <v>50</v>
      </c>
      <c r="D35" s="3">
        <v>25.38</v>
      </c>
      <c r="E35" s="3">
        <v>17.7</v>
      </c>
      <c r="F35">
        <f t="shared" si="4"/>
        <v>5.7227690000000004</v>
      </c>
      <c r="G35">
        <v>1</v>
      </c>
      <c r="H35">
        <f t="shared" si="0"/>
        <v>0.69739952718676124</v>
      </c>
      <c r="I35">
        <f t="shared" si="1"/>
        <v>5.7227690000000004</v>
      </c>
      <c r="J35" s="15">
        <f t="shared" si="2"/>
        <v>0.12186400100838618</v>
      </c>
    </row>
    <row r="36" spans="1:10">
      <c r="A36" s="47"/>
      <c r="B36" s="39"/>
      <c r="C36" s="11" t="s">
        <v>51</v>
      </c>
      <c r="D36" s="3">
        <v>25.38</v>
      </c>
      <c r="E36" s="3">
        <v>4.5999999999999996</v>
      </c>
      <c r="F36">
        <f t="shared" si="4"/>
        <v>5.7227690000000004</v>
      </c>
      <c r="G36">
        <v>1</v>
      </c>
      <c r="H36">
        <f t="shared" si="0"/>
        <v>0.18124507486209612</v>
      </c>
      <c r="I36">
        <f t="shared" si="1"/>
        <v>5.7227690000000004</v>
      </c>
      <c r="J36" s="15">
        <f t="shared" si="2"/>
        <v>3.1670870318563638E-2</v>
      </c>
    </row>
    <row r="37" spans="1:10">
      <c r="A37" s="47"/>
      <c r="B37" s="39"/>
      <c r="C37" s="11" t="s">
        <v>52</v>
      </c>
      <c r="D37" s="3">
        <v>25.38</v>
      </c>
      <c r="E37" s="3">
        <v>3.09</v>
      </c>
      <c r="F37">
        <f t="shared" si="4"/>
        <v>5.7227690000000004</v>
      </c>
      <c r="G37">
        <v>1</v>
      </c>
      <c r="H37">
        <f t="shared" si="0"/>
        <v>0.12174940898345153</v>
      </c>
      <c r="I37">
        <f t="shared" si="1"/>
        <v>5.7227690000000004</v>
      </c>
      <c r="J37" s="15">
        <f t="shared" si="2"/>
        <v>2.1274562887904705E-2</v>
      </c>
    </row>
    <row r="38" spans="1:10">
      <c r="A38" s="47"/>
      <c r="B38" s="39"/>
      <c r="C38" s="11" t="s">
        <v>53</v>
      </c>
      <c r="D38" s="3">
        <v>25.38</v>
      </c>
      <c r="E38" s="3">
        <v>2.5299999999999998</v>
      </c>
      <c r="F38">
        <f t="shared" si="4"/>
        <v>5.7227690000000004</v>
      </c>
      <c r="G38">
        <v>1</v>
      </c>
      <c r="H38">
        <f t="shared" si="0"/>
        <v>9.9684791174152867E-2</v>
      </c>
      <c r="I38">
        <f t="shared" si="1"/>
        <v>5.7227690000000004</v>
      </c>
      <c r="J38" s="15">
        <f t="shared" si="2"/>
        <v>1.7418978675210001E-2</v>
      </c>
    </row>
    <row r="39" spans="1:10">
      <c r="A39" s="47"/>
      <c r="B39" s="39"/>
      <c r="C39" s="11" t="s">
        <v>54</v>
      </c>
      <c r="D39" s="3">
        <v>25.38</v>
      </c>
      <c r="E39" s="3">
        <v>2.63</v>
      </c>
      <c r="F39">
        <f t="shared" si="4"/>
        <v>5.7227690000000004</v>
      </c>
      <c r="G39">
        <v>1</v>
      </c>
      <c r="H39">
        <f t="shared" si="0"/>
        <v>0.10362490149724192</v>
      </c>
      <c r="I39">
        <f t="shared" si="1"/>
        <v>5.7227690000000004</v>
      </c>
      <c r="J39" s="15">
        <f t="shared" si="2"/>
        <v>1.8107475856048341E-2</v>
      </c>
    </row>
    <row r="40" spans="1:10">
      <c r="A40" s="47"/>
      <c r="B40" s="39"/>
      <c r="C40" s="11" t="s">
        <v>55</v>
      </c>
      <c r="D40" s="3">
        <v>25.38</v>
      </c>
      <c r="E40" s="3">
        <v>29.5</v>
      </c>
      <c r="F40">
        <f t="shared" si="4"/>
        <v>5.7227690000000004</v>
      </c>
      <c r="G40">
        <v>1</v>
      </c>
      <c r="H40">
        <f t="shared" si="0"/>
        <v>1.1623325453112687</v>
      </c>
      <c r="I40">
        <f t="shared" si="1"/>
        <v>5.7227690000000004</v>
      </c>
      <c r="J40" s="15">
        <f t="shared" si="2"/>
        <v>0.20310666834731031</v>
      </c>
    </row>
    <row r="41" spans="1:10">
      <c r="A41" s="47"/>
      <c r="B41" s="39"/>
      <c r="C41" s="11" t="s">
        <v>56</v>
      </c>
      <c r="D41" s="3">
        <v>25.38</v>
      </c>
      <c r="E41" s="3">
        <v>50.16</v>
      </c>
      <c r="F41">
        <f t="shared" si="4"/>
        <v>5.7227690000000004</v>
      </c>
      <c r="G41">
        <v>1</v>
      </c>
      <c r="H41">
        <f t="shared" si="0"/>
        <v>1.9763593380614657</v>
      </c>
      <c r="I41">
        <f t="shared" si="1"/>
        <v>5.7227690000000004</v>
      </c>
      <c r="J41" s="15">
        <f t="shared" si="2"/>
        <v>0.34535018590851135</v>
      </c>
    </row>
    <row r="42" spans="1:10">
      <c r="A42" s="47"/>
      <c r="B42" s="39"/>
      <c r="C42" s="11" t="s">
        <v>57</v>
      </c>
      <c r="D42" s="3">
        <v>25.38</v>
      </c>
      <c r="E42" s="3">
        <v>17.91</v>
      </c>
      <c r="F42">
        <f t="shared" si="4"/>
        <v>5.7227690000000004</v>
      </c>
      <c r="G42">
        <v>1</v>
      </c>
      <c r="H42">
        <f t="shared" si="0"/>
        <v>0.7056737588652483</v>
      </c>
      <c r="I42">
        <f t="shared" si="1"/>
        <v>5.7227690000000004</v>
      </c>
      <c r="J42" s="15">
        <f t="shared" si="2"/>
        <v>0.12330984508814671</v>
      </c>
    </row>
    <row r="43" spans="1:10">
      <c r="A43" s="47"/>
      <c r="B43" s="39"/>
      <c r="C43" s="11" t="s">
        <v>58</v>
      </c>
      <c r="D43" s="3">
        <v>25.38</v>
      </c>
      <c r="E43" s="3">
        <v>8.17</v>
      </c>
      <c r="F43">
        <f t="shared" si="4"/>
        <v>5.7227690000000004</v>
      </c>
      <c r="G43">
        <v>1</v>
      </c>
      <c r="H43">
        <f t="shared" si="0"/>
        <v>0.32190701339637512</v>
      </c>
      <c r="I43">
        <f t="shared" si="1"/>
        <v>5.7227690000000004</v>
      </c>
      <c r="J43" s="15">
        <f t="shared" si="2"/>
        <v>5.6250219674492383E-2</v>
      </c>
    </row>
    <row r="44" spans="1:10">
      <c r="A44" s="47"/>
      <c r="B44" s="39"/>
      <c r="C44" s="11" t="s">
        <v>59</v>
      </c>
      <c r="D44" s="3">
        <v>25.38</v>
      </c>
      <c r="E44" s="3">
        <v>19.21</v>
      </c>
      <c r="F44">
        <f t="shared" si="4"/>
        <v>5.7227690000000004</v>
      </c>
      <c r="G44">
        <v>1</v>
      </c>
      <c r="H44">
        <f t="shared" si="0"/>
        <v>0.75689519306540587</v>
      </c>
      <c r="I44">
        <f t="shared" si="1"/>
        <v>5.7227690000000004</v>
      </c>
      <c r="J44" s="15">
        <f t="shared" si="2"/>
        <v>0.13226030843904513</v>
      </c>
    </row>
    <row r="45" spans="1:10">
      <c r="A45" s="47"/>
      <c r="B45" s="39"/>
      <c r="C45" s="11" t="s">
        <v>60</v>
      </c>
      <c r="D45" s="3">
        <v>25.38</v>
      </c>
      <c r="E45" s="3">
        <v>57.66</v>
      </c>
      <c r="F45">
        <f t="shared" si="4"/>
        <v>5.7227690000000004</v>
      </c>
      <c r="G45">
        <v>1</v>
      </c>
      <c r="H45">
        <f t="shared" si="0"/>
        <v>2.271867612293144</v>
      </c>
      <c r="I45">
        <f t="shared" si="1"/>
        <v>5.7227690000000004</v>
      </c>
      <c r="J45" s="15">
        <f t="shared" si="2"/>
        <v>0.39698747447138683</v>
      </c>
    </row>
    <row r="46" spans="1:10">
      <c r="A46" s="47"/>
      <c r="B46" s="39"/>
      <c r="C46" s="11" t="s">
        <v>61</v>
      </c>
      <c r="D46" s="3">
        <v>25.38</v>
      </c>
      <c r="E46" s="3">
        <v>46.54</v>
      </c>
      <c r="F46">
        <f t="shared" si="4"/>
        <v>5.7227690000000004</v>
      </c>
      <c r="G46">
        <v>1</v>
      </c>
      <c r="H46">
        <f t="shared" si="0"/>
        <v>1.8337273443656423</v>
      </c>
      <c r="I46">
        <f t="shared" si="1"/>
        <v>5.7227690000000004</v>
      </c>
      <c r="J46" s="15">
        <f t="shared" si="2"/>
        <v>0.32042658796216344</v>
      </c>
    </row>
    <row r="47" spans="1:10">
      <c r="A47" s="47"/>
      <c r="B47" s="39"/>
      <c r="C47" s="11" t="s">
        <v>62</v>
      </c>
      <c r="D47" s="3">
        <v>25.38</v>
      </c>
      <c r="E47" s="3">
        <v>41.28</v>
      </c>
      <c r="F47">
        <f t="shared" si="4"/>
        <v>5.7227690000000004</v>
      </c>
      <c r="G47">
        <v>1</v>
      </c>
      <c r="H47">
        <f t="shared" si="0"/>
        <v>1.6264775413711585</v>
      </c>
      <c r="I47">
        <f t="shared" si="1"/>
        <v>5.7227690000000004</v>
      </c>
      <c r="J47" s="15">
        <f t="shared" si="2"/>
        <v>0.28421163625006679</v>
      </c>
    </row>
    <row r="48" spans="1:10">
      <c r="A48" s="47"/>
      <c r="B48" s="39"/>
      <c r="C48" s="11" t="s">
        <v>63</v>
      </c>
      <c r="D48" s="3">
        <v>25.38</v>
      </c>
      <c r="E48" s="3">
        <v>48.31</v>
      </c>
      <c r="F48">
        <f t="shared" si="4"/>
        <v>5.7227690000000004</v>
      </c>
      <c r="G48">
        <v>1</v>
      </c>
      <c r="H48">
        <f t="shared" si="0"/>
        <v>1.9034672970843185</v>
      </c>
      <c r="I48">
        <f t="shared" si="1"/>
        <v>5.7227690000000004</v>
      </c>
      <c r="J48" s="15">
        <f t="shared" si="2"/>
        <v>0.3326129880630021</v>
      </c>
    </row>
    <row r="49" spans="1:10">
      <c r="A49" s="47"/>
      <c r="B49" s="39"/>
      <c r="C49" s="11" t="s">
        <v>64</v>
      </c>
      <c r="D49" s="3">
        <v>25.38</v>
      </c>
      <c r="E49" s="3">
        <v>42.42</v>
      </c>
      <c r="F49">
        <f t="shared" si="4"/>
        <v>5.7227690000000004</v>
      </c>
      <c r="G49">
        <v>1</v>
      </c>
      <c r="H49">
        <f t="shared" si="0"/>
        <v>1.6713947990543736</v>
      </c>
      <c r="I49">
        <f t="shared" si="1"/>
        <v>5.7227690000000004</v>
      </c>
      <c r="J49" s="15">
        <f t="shared" si="2"/>
        <v>0.29206050411162382</v>
      </c>
    </row>
    <row r="50" spans="1:10">
      <c r="A50" s="47"/>
      <c r="B50" s="39"/>
      <c r="C50" s="11" t="s">
        <v>65</v>
      </c>
      <c r="D50" s="3">
        <v>25.38</v>
      </c>
      <c r="E50" s="3">
        <v>41.58</v>
      </c>
      <c r="F50">
        <f t="shared" si="4"/>
        <v>5.7227690000000004</v>
      </c>
      <c r="G50">
        <v>1</v>
      </c>
      <c r="H50">
        <f t="shared" si="0"/>
        <v>1.6382978723404256</v>
      </c>
      <c r="I50">
        <f t="shared" si="1"/>
        <v>5.7227690000000004</v>
      </c>
      <c r="J50" s="15">
        <f t="shared" si="2"/>
        <v>0.2862771277925818</v>
      </c>
    </row>
    <row r="51" spans="1:10">
      <c r="A51" s="47"/>
      <c r="B51" s="39"/>
      <c r="C51" s="11" t="s">
        <v>66</v>
      </c>
      <c r="D51" s="3">
        <v>25.38</v>
      </c>
      <c r="E51" s="3">
        <v>66.84</v>
      </c>
      <c r="F51">
        <f t="shared" si="4"/>
        <v>5.7227690000000004</v>
      </c>
      <c r="G51">
        <v>1</v>
      </c>
      <c r="H51">
        <f t="shared" si="0"/>
        <v>2.6335697399527187</v>
      </c>
      <c r="I51">
        <f t="shared" si="1"/>
        <v>5.7227690000000004</v>
      </c>
      <c r="J51" s="15">
        <f t="shared" si="2"/>
        <v>0.46019151567234645</v>
      </c>
    </row>
    <row r="52" spans="1:10">
      <c r="A52" s="47"/>
      <c r="B52" s="39"/>
      <c r="C52" s="11" t="s">
        <v>67</v>
      </c>
      <c r="D52" s="3">
        <v>25.38</v>
      </c>
      <c r="E52" s="3">
        <v>64.89</v>
      </c>
      <c r="F52">
        <f t="shared" si="4"/>
        <v>5.7227690000000004</v>
      </c>
      <c r="G52">
        <v>1</v>
      </c>
      <c r="H52">
        <f t="shared" si="0"/>
        <v>2.5567375886524824</v>
      </c>
      <c r="I52">
        <f t="shared" si="1"/>
        <v>5.7227690000000004</v>
      </c>
      <c r="J52" s="15">
        <f t="shared" si="2"/>
        <v>0.44676582064599885</v>
      </c>
    </row>
    <row r="53" spans="1:10">
      <c r="A53" s="47"/>
      <c r="B53" s="39"/>
      <c r="C53" s="11" t="s">
        <v>68</v>
      </c>
      <c r="D53" s="3">
        <v>25.38</v>
      </c>
      <c r="E53" s="3">
        <v>81.790000000000006</v>
      </c>
      <c r="F53">
        <f t="shared" si="4"/>
        <v>5.7227690000000004</v>
      </c>
      <c r="G53">
        <v>1</v>
      </c>
      <c r="H53">
        <f t="shared" si="0"/>
        <v>3.2226162332545316</v>
      </c>
      <c r="I53">
        <f t="shared" si="1"/>
        <v>5.7227690000000004</v>
      </c>
      <c r="J53" s="15">
        <f t="shared" si="2"/>
        <v>0.56312184420767841</v>
      </c>
    </row>
    <row r="54" spans="1:10">
      <c r="A54" s="48"/>
      <c r="B54" s="39"/>
      <c r="C54" s="11" t="s">
        <v>69</v>
      </c>
      <c r="D54" s="3">
        <v>25.38</v>
      </c>
      <c r="E54" s="3">
        <v>111.08</v>
      </c>
      <c r="F54">
        <f t="shared" si="4"/>
        <v>5.7227690000000004</v>
      </c>
      <c r="G54">
        <v>1</v>
      </c>
      <c r="H54">
        <f t="shared" si="0"/>
        <v>4.3766745468873127</v>
      </c>
      <c r="I54">
        <f t="shared" si="1"/>
        <v>5.7227690000000004</v>
      </c>
      <c r="J54" s="15">
        <f t="shared" si="2"/>
        <v>0.76478266847522802</v>
      </c>
    </row>
    <row r="55" spans="1:10">
      <c r="A55" s="40" t="s">
        <v>480</v>
      </c>
      <c r="B55" s="38">
        <f>(2388.75/(D58*F56*31))</f>
        <v>0.56338114291710562</v>
      </c>
      <c r="C55" s="11" t="s">
        <v>160</v>
      </c>
      <c r="D55" s="3">
        <v>25.38</v>
      </c>
      <c r="E55" s="3">
        <v>96.02</v>
      </c>
      <c r="F55">
        <f>19.3852*0.278</f>
        <v>5.3890856000000005</v>
      </c>
      <c r="G55">
        <v>1</v>
      </c>
      <c r="H55">
        <f t="shared" si="0"/>
        <v>3.7832939322301025</v>
      </c>
      <c r="I55">
        <f t="shared" si="1"/>
        <v>5.3890856000000005</v>
      </c>
      <c r="J55" s="15">
        <f t="shared" si="2"/>
        <v>0.70202891789844679</v>
      </c>
    </row>
    <row r="56" spans="1:10">
      <c r="A56" s="41"/>
      <c r="B56" s="38"/>
      <c r="C56" s="11" t="s">
        <v>161</v>
      </c>
      <c r="D56" s="3">
        <v>25.38</v>
      </c>
      <c r="E56" s="3">
        <v>102.23</v>
      </c>
      <c r="F56">
        <f t="shared" ref="F56:F85" si="5">19.3852*0.278</f>
        <v>5.3890856000000005</v>
      </c>
      <c r="G56">
        <v>1</v>
      </c>
      <c r="H56">
        <f t="shared" si="0"/>
        <v>4.0279747832939323</v>
      </c>
      <c r="I56">
        <f t="shared" si="1"/>
        <v>5.3890856000000005</v>
      </c>
      <c r="J56" s="15">
        <f t="shared" si="2"/>
        <v>0.74743195455903166</v>
      </c>
    </row>
    <row r="57" spans="1:10">
      <c r="A57" s="41"/>
      <c r="B57" s="38"/>
      <c r="C57" s="11" t="s">
        <v>162</v>
      </c>
      <c r="D57" s="3">
        <v>25.38</v>
      </c>
      <c r="E57" s="3">
        <v>38.409999999999997</v>
      </c>
      <c r="F57">
        <f t="shared" si="5"/>
        <v>5.3890856000000005</v>
      </c>
      <c r="G57">
        <v>1</v>
      </c>
      <c r="H57">
        <f t="shared" si="0"/>
        <v>1.5133963750985027</v>
      </c>
      <c r="I57">
        <f t="shared" si="1"/>
        <v>5.3890856000000005</v>
      </c>
      <c r="J57" s="15">
        <f t="shared" si="2"/>
        <v>0.28082618971546908</v>
      </c>
    </row>
    <row r="58" spans="1:10">
      <c r="A58" s="41"/>
      <c r="B58" s="38"/>
      <c r="C58" s="11" t="s">
        <v>163</v>
      </c>
      <c r="D58" s="3">
        <v>25.38</v>
      </c>
      <c r="E58" s="3">
        <v>99.67</v>
      </c>
      <c r="F58">
        <f t="shared" si="5"/>
        <v>5.3890856000000005</v>
      </c>
      <c r="G58">
        <v>1</v>
      </c>
      <c r="H58">
        <f t="shared" ref="H58:H121" si="6">E58/D58</f>
        <v>3.927107959022853</v>
      </c>
      <c r="I58">
        <f t="shared" ref="I58:I121" si="7">F58/G58</f>
        <v>5.3890856000000005</v>
      </c>
      <c r="J58" s="15">
        <f t="shared" ref="J58:J121" si="8">(H58/I58)</f>
        <v>0.72871508276336394</v>
      </c>
    </row>
    <row r="59" spans="1:10">
      <c r="A59" s="41"/>
      <c r="B59" s="38"/>
      <c r="C59" s="11" t="s">
        <v>164</v>
      </c>
      <c r="D59" s="3">
        <v>25.38</v>
      </c>
      <c r="E59" s="3">
        <v>108.56</v>
      </c>
      <c r="F59">
        <f t="shared" si="5"/>
        <v>5.3890856000000005</v>
      </c>
      <c r="G59">
        <v>1</v>
      </c>
      <c r="H59">
        <f t="shared" si="6"/>
        <v>4.2773837667454693</v>
      </c>
      <c r="I59">
        <f t="shared" si="7"/>
        <v>5.3890856000000005</v>
      </c>
      <c r="J59" s="15">
        <f t="shared" si="8"/>
        <v>0.79371234458503848</v>
      </c>
    </row>
    <row r="60" spans="1:10">
      <c r="A60" s="41"/>
      <c r="B60" s="38"/>
      <c r="C60" s="11" t="s">
        <v>165</v>
      </c>
      <c r="D60" s="3">
        <v>25.38</v>
      </c>
      <c r="E60" s="3">
        <v>94.13</v>
      </c>
      <c r="F60">
        <f t="shared" si="5"/>
        <v>5.3890856000000005</v>
      </c>
      <c r="G60">
        <v>1</v>
      </c>
      <c r="H60">
        <f t="shared" si="6"/>
        <v>3.7088258471237192</v>
      </c>
      <c r="I60">
        <f t="shared" si="7"/>
        <v>5.3890856000000005</v>
      </c>
      <c r="J60" s="15">
        <f t="shared" si="8"/>
        <v>0.68821060239305143</v>
      </c>
    </row>
    <row r="61" spans="1:10">
      <c r="A61" s="41"/>
      <c r="B61" s="38"/>
      <c r="C61" s="11" t="s">
        <v>166</v>
      </c>
      <c r="D61" s="3">
        <v>25.38</v>
      </c>
      <c r="E61" s="3">
        <v>75.790000000000006</v>
      </c>
      <c r="F61">
        <f t="shared" si="5"/>
        <v>5.3890856000000005</v>
      </c>
      <c r="G61">
        <v>1</v>
      </c>
      <c r="H61">
        <f t="shared" si="6"/>
        <v>2.9862096138691885</v>
      </c>
      <c r="I61">
        <f t="shared" si="7"/>
        <v>5.3890856000000005</v>
      </c>
      <c r="J61" s="15">
        <f t="shared" si="8"/>
        <v>0.55412176304439997</v>
      </c>
    </row>
    <row r="62" spans="1:10">
      <c r="A62" s="41"/>
      <c r="B62" s="38"/>
      <c r="C62" s="11" t="s">
        <v>167</v>
      </c>
      <c r="D62" s="3">
        <v>25.38</v>
      </c>
      <c r="E62" s="3">
        <v>77.78</v>
      </c>
      <c r="F62">
        <f t="shared" si="5"/>
        <v>5.3890856000000005</v>
      </c>
      <c r="G62">
        <v>1</v>
      </c>
      <c r="H62">
        <f t="shared" si="6"/>
        <v>3.0646178092986607</v>
      </c>
      <c r="I62">
        <f t="shared" si="7"/>
        <v>5.3890856000000005</v>
      </c>
      <c r="J62" s="15">
        <f t="shared" si="8"/>
        <v>0.56867120635431367</v>
      </c>
    </row>
    <row r="63" spans="1:10">
      <c r="A63" s="41"/>
      <c r="B63" s="38"/>
      <c r="C63" s="11" t="s">
        <v>168</v>
      </c>
      <c r="D63" s="3">
        <v>25.38</v>
      </c>
      <c r="E63" s="3">
        <v>99.43</v>
      </c>
      <c r="F63">
        <f t="shared" si="5"/>
        <v>5.3890856000000005</v>
      </c>
      <c r="G63">
        <v>1</v>
      </c>
      <c r="H63">
        <f t="shared" si="6"/>
        <v>3.9176516942474393</v>
      </c>
      <c r="I63">
        <f t="shared" si="7"/>
        <v>5.3890856000000005</v>
      </c>
      <c r="J63" s="15">
        <f t="shared" si="8"/>
        <v>0.72696037603252006</v>
      </c>
    </row>
    <row r="64" spans="1:10">
      <c r="A64" s="41"/>
      <c r="B64" s="38"/>
      <c r="C64" s="11" t="s">
        <v>169</v>
      </c>
      <c r="D64" s="3">
        <v>25.38</v>
      </c>
      <c r="E64" s="3">
        <v>84.18</v>
      </c>
      <c r="F64">
        <f t="shared" si="5"/>
        <v>5.3890856000000005</v>
      </c>
      <c r="G64">
        <v>1</v>
      </c>
      <c r="H64">
        <f t="shared" si="6"/>
        <v>3.3167848699763596</v>
      </c>
      <c r="I64">
        <f t="shared" si="7"/>
        <v>5.3890856000000005</v>
      </c>
      <c r="J64" s="15">
        <f t="shared" si="8"/>
        <v>0.61546338584348326</v>
      </c>
    </row>
    <row r="65" spans="1:10">
      <c r="A65" s="41"/>
      <c r="B65" s="38"/>
      <c r="C65" s="11" t="s">
        <v>170</v>
      </c>
      <c r="D65" s="3">
        <v>25.38</v>
      </c>
      <c r="E65" s="3">
        <v>74.62</v>
      </c>
      <c r="F65">
        <f t="shared" si="5"/>
        <v>5.3890856000000005</v>
      </c>
      <c r="G65">
        <v>1</v>
      </c>
      <c r="H65">
        <f t="shared" si="6"/>
        <v>2.9401103230890469</v>
      </c>
      <c r="I65">
        <f t="shared" si="7"/>
        <v>5.3890856000000005</v>
      </c>
      <c r="J65" s="15">
        <f t="shared" si="8"/>
        <v>0.54556756773153625</v>
      </c>
    </row>
    <row r="66" spans="1:10">
      <c r="A66" s="41"/>
      <c r="B66" s="38"/>
      <c r="C66" s="11" t="s">
        <v>171</v>
      </c>
      <c r="D66" s="3">
        <v>25.38</v>
      </c>
      <c r="E66" s="3">
        <v>82.01</v>
      </c>
      <c r="F66">
        <f t="shared" si="5"/>
        <v>5.3890856000000005</v>
      </c>
      <c r="G66">
        <v>1</v>
      </c>
      <c r="H66">
        <f t="shared" si="6"/>
        <v>3.2312844759653272</v>
      </c>
      <c r="I66">
        <f t="shared" si="7"/>
        <v>5.3890856000000005</v>
      </c>
      <c r="J66" s="15">
        <f t="shared" si="8"/>
        <v>0.5995979124854367</v>
      </c>
    </row>
    <row r="67" spans="1:10">
      <c r="A67" s="41"/>
      <c r="B67" s="38"/>
      <c r="C67" s="11" t="s">
        <v>172</v>
      </c>
      <c r="D67" s="3">
        <v>25.38</v>
      </c>
      <c r="E67" s="3">
        <v>61.1</v>
      </c>
      <c r="F67">
        <f t="shared" si="5"/>
        <v>5.3890856000000005</v>
      </c>
      <c r="G67">
        <v>1</v>
      </c>
      <c r="H67">
        <f t="shared" si="6"/>
        <v>2.4074074074074074</v>
      </c>
      <c r="I67">
        <f t="shared" si="7"/>
        <v>5.3890856000000005</v>
      </c>
      <c r="J67" s="15">
        <f t="shared" si="8"/>
        <v>0.4467190885606655</v>
      </c>
    </row>
    <row r="68" spans="1:10">
      <c r="A68" s="41"/>
      <c r="B68" s="38"/>
      <c r="C68" s="11" t="s">
        <v>173</v>
      </c>
      <c r="D68" s="3">
        <v>25.38</v>
      </c>
      <c r="E68" s="3">
        <v>59.04</v>
      </c>
      <c r="F68">
        <f t="shared" si="5"/>
        <v>5.3890856000000005</v>
      </c>
      <c r="G68">
        <v>1</v>
      </c>
      <c r="H68">
        <f t="shared" si="6"/>
        <v>2.3262411347517733</v>
      </c>
      <c r="I68">
        <f t="shared" si="7"/>
        <v>5.3890856000000005</v>
      </c>
      <c r="J68" s="15">
        <f t="shared" si="8"/>
        <v>0.43165785578758908</v>
      </c>
    </row>
    <row r="69" spans="1:10">
      <c r="A69" s="41"/>
      <c r="B69" s="38"/>
      <c r="C69" s="11" t="s">
        <v>174</v>
      </c>
      <c r="D69" s="3">
        <v>25.38</v>
      </c>
      <c r="E69" s="3">
        <v>71.819999999999993</v>
      </c>
      <c r="F69">
        <f t="shared" si="5"/>
        <v>5.3890856000000005</v>
      </c>
      <c r="G69">
        <v>1</v>
      </c>
      <c r="H69">
        <f t="shared" si="6"/>
        <v>2.8297872340425529</v>
      </c>
      <c r="I69">
        <f t="shared" si="7"/>
        <v>5.3890856000000005</v>
      </c>
      <c r="J69" s="15">
        <f t="shared" si="8"/>
        <v>0.52509598920502443</v>
      </c>
    </row>
    <row r="70" spans="1:10">
      <c r="A70" s="41"/>
      <c r="B70" s="38"/>
      <c r="C70" s="11" t="s">
        <v>175</v>
      </c>
      <c r="D70" s="3">
        <v>25.38</v>
      </c>
      <c r="E70" s="3">
        <v>78.02</v>
      </c>
      <c r="F70">
        <f t="shared" si="5"/>
        <v>5.3890856000000005</v>
      </c>
      <c r="G70">
        <v>1</v>
      </c>
      <c r="H70">
        <f t="shared" si="6"/>
        <v>3.074074074074074</v>
      </c>
      <c r="I70">
        <f t="shared" si="7"/>
        <v>5.3890856000000005</v>
      </c>
      <c r="J70" s="15">
        <f t="shared" si="8"/>
        <v>0.57042591308515744</v>
      </c>
    </row>
    <row r="71" spans="1:10">
      <c r="A71" s="41"/>
      <c r="B71" s="38"/>
      <c r="C71" s="11" t="s">
        <v>176</v>
      </c>
      <c r="D71" s="3">
        <v>25.38</v>
      </c>
      <c r="E71" s="3">
        <v>72.86</v>
      </c>
      <c r="F71">
        <f t="shared" si="5"/>
        <v>5.3890856000000005</v>
      </c>
      <c r="G71">
        <v>1</v>
      </c>
      <c r="H71">
        <f t="shared" si="6"/>
        <v>2.8707643814026795</v>
      </c>
      <c r="I71">
        <f t="shared" si="7"/>
        <v>5.3890856000000005</v>
      </c>
      <c r="J71" s="15">
        <f t="shared" si="8"/>
        <v>0.53269971837201457</v>
      </c>
    </row>
    <row r="72" spans="1:10">
      <c r="A72" s="41"/>
      <c r="B72" s="38"/>
      <c r="C72" s="11" t="s">
        <v>177</v>
      </c>
      <c r="D72" s="3">
        <v>25.38</v>
      </c>
      <c r="E72" s="3">
        <v>72.2</v>
      </c>
      <c r="F72">
        <f t="shared" si="5"/>
        <v>5.3890856000000005</v>
      </c>
      <c r="G72">
        <v>1</v>
      </c>
      <c r="H72">
        <f t="shared" si="6"/>
        <v>2.8447596532702919</v>
      </c>
      <c r="I72">
        <f t="shared" si="7"/>
        <v>5.3890856000000005</v>
      </c>
      <c r="J72" s="15">
        <f t="shared" si="8"/>
        <v>0.52787427486219396</v>
      </c>
    </row>
    <row r="73" spans="1:10">
      <c r="A73" s="41"/>
      <c r="B73" s="38"/>
      <c r="C73" s="11" t="s">
        <v>178</v>
      </c>
      <c r="D73" s="3">
        <v>25.38</v>
      </c>
      <c r="E73" s="3">
        <v>97.85</v>
      </c>
      <c r="F73">
        <f t="shared" si="5"/>
        <v>5.3890856000000005</v>
      </c>
      <c r="G73">
        <v>1</v>
      </c>
      <c r="H73">
        <f t="shared" si="6"/>
        <v>3.8553979511426317</v>
      </c>
      <c r="I73">
        <f t="shared" si="7"/>
        <v>5.3890856000000005</v>
      </c>
      <c r="J73" s="15">
        <f t="shared" si="8"/>
        <v>0.71540855672113124</v>
      </c>
    </row>
    <row r="74" spans="1:10">
      <c r="A74" s="41"/>
      <c r="B74" s="38"/>
      <c r="C74" s="11" t="s">
        <v>179</v>
      </c>
      <c r="D74" s="3">
        <v>25.38</v>
      </c>
      <c r="E74" s="3">
        <v>70.069999999999993</v>
      </c>
      <c r="F74">
        <f t="shared" si="5"/>
        <v>5.3890856000000005</v>
      </c>
      <c r="G74">
        <v>1</v>
      </c>
      <c r="H74">
        <f t="shared" si="6"/>
        <v>2.7608353033884949</v>
      </c>
      <c r="I74">
        <f t="shared" si="7"/>
        <v>5.3890856000000005</v>
      </c>
      <c r="J74" s="15">
        <f t="shared" si="8"/>
        <v>0.51230125262595472</v>
      </c>
    </row>
    <row r="75" spans="1:10">
      <c r="A75" s="41"/>
      <c r="B75" s="38"/>
      <c r="C75" s="11" t="s">
        <v>180</v>
      </c>
      <c r="D75" s="3">
        <v>25.38</v>
      </c>
      <c r="E75" s="3">
        <v>64.87</v>
      </c>
      <c r="F75">
        <f t="shared" si="5"/>
        <v>5.3890856000000005</v>
      </c>
      <c r="G75">
        <v>1</v>
      </c>
      <c r="H75">
        <f t="shared" si="6"/>
        <v>2.5559495665878647</v>
      </c>
      <c r="I75">
        <f t="shared" si="7"/>
        <v>5.3890856000000005</v>
      </c>
      <c r="J75" s="15">
        <f t="shared" si="8"/>
        <v>0.47428260679100448</v>
      </c>
    </row>
    <row r="76" spans="1:10">
      <c r="A76" s="41"/>
      <c r="B76" s="38"/>
      <c r="C76" s="11" t="s">
        <v>181</v>
      </c>
      <c r="D76" s="3">
        <v>25.38</v>
      </c>
      <c r="E76" s="3">
        <v>80.02</v>
      </c>
      <c r="F76">
        <f t="shared" si="5"/>
        <v>5.3890856000000005</v>
      </c>
      <c r="G76">
        <v>1</v>
      </c>
      <c r="H76">
        <f t="shared" si="6"/>
        <v>3.152876280535855</v>
      </c>
      <c r="I76">
        <f t="shared" si="7"/>
        <v>5.3890856000000005</v>
      </c>
      <c r="J76" s="15">
        <f t="shared" si="8"/>
        <v>0.585048469175523</v>
      </c>
    </row>
    <row r="77" spans="1:10">
      <c r="A77" s="41"/>
      <c r="B77" s="38"/>
      <c r="C77" s="11" t="s">
        <v>182</v>
      </c>
      <c r="D77" s="3">
        <v>25.38</v>
      </c>
      <c r="E77" s="3">
        <v>81.680000000000007</v>
      </c>
      <c r="F77">
        <f t="shared" si="5"/>
        <v>5.3890856000000005</v>
      </c>
      <c r="G77">
        <v>1</v>
      </c>
      <c r="H77">
        <f t="shared" si="6"/>
        <v>3.2182821118991334</v>
      </c>
      <c r="I77">
        <f t="shared" si="7"/>
        <v>5.3890856000000005</v>
      </c>
      <c r="J77" s="15">
        <f t="shared" si="8"/>
        <v>0.59718519073052634</v>
      </c>
    </row>
    <row r="78" spans="1:10">
      <c r="A78" s="41"/>
      <c r="B78" s="38"/>
      <c r="C78" s="11" t="s">
        <v>183</v>
      </c>
      <c r="D78" s="3">
        <v>25.38</v>
      </c>
      <c r="E78" s="3">
        <v>64.900000000000006</v>
      </c>
      <c r="F78">
        <f t="shared" si="5"/>
        <v>5.3890856000000005</v>
      </c>
      <c r="G78">
        <v>1</v>
      </c>
      <c r="H78">
        <f t="shared" si="6"/>
        <v>2.5571315996847916</v>
      </c>
      <c r="I78">
        <f t="shared" si="7"/>
        <v>5.3890856000000005</v>
      </c>
      <c r="J78" s="15">
        <f t="shared" si="8"/>
        <v>0.47450194513235999</v>
      </c>
    </row>
    <row r="79" spans="1:10">
      <c r="A79" s="41"/>
      <c r="B79" s="38"/>
      <c r="C79" s="11" t="s">
        <v>184</v>
      </c>
      <c r="D79" s="3">
        <v>25.38</v>
      </c>
      <c r="E79" s="3">
        <v>84.5</v>
      </c>
      <c r="F79">
        <f t="shared" si="5"/>
        <v>5.3890856000000005</v>
      </c>
      <c r="G79">
        <v>1</v>
      </c>
      <c r="H79">
        <f t="shared" si="6"/>
        <v>3.3293932230102445</v>
      </c>
      <c r="I79">
        <f t="shared" si="7"/>
        <v>5.3890856000000005</v>
      </c>
      <c r="J79" s="15">
        <f t="shared" si="8"/>
        <v>0.61780299481794165</v>
      </c>
    </row>
    <row r="80" spans="1:10">
      <c r="A80" s="41"/>
      <c r="B80" s="38"/>
      <c r="C80" s="11" t="s">
        <v>185</v>
      </c>
      <c r="D80" s="3">
        <v>25.38</v>
      </c>
      <c r="E80" s="3">
        <v>59.76</v>
      </c>
      <c r="F80">
        <f t="shared" si="5"/>
        <v>5.3890856000000005</v>
      </c>
      <c r="G80">
        <v>1</v>
      </c>
      <c r="H80">
        <f t="shared" si="6"/>
        <v>2.354609929078014</v>
      </c>
      <c r="I80">
        <f t="shared" si="7"/>
        <v>5.3890856000000005</v>
      </c>
      <c r="J80" s="15">
        <f t="shared" si="8"/>
        <v>0.43692197598012061</v>
      </c>
    </row>
    <row r="81" spans="1:10">
      <c r="A81" s="41"/>
      <c r="B81" s="38"/>
      <c r="C81" s="11" t="s">
        <v>186</v>
      </c>
      <c r="D81" s="3">
        <v>25.38</v>
      </c>
      <c r="E81" s="3">
        <v>57.2</v>
      </c>
      <c r="F81">
        <f t="shared" si="5"/>
        <v>5.3890856000000005</v>
      </c>
      <c r="G81">
        <v>1</v>
      </c>
      <c r="H81">
        <f t="shared" si="6"/>
        <v>2.2537431048069347</v>
      </c>
      <c r="I81">
        <f t="shared" si="7"/>
        <v>5.3890856000000005</v>
      </c>
      <c r="J81" s="15">
        <f t="shared" si="8"/>
        <v>0.41820510418445284</v>
      </c>
    </row>
    <row r="82" spans="1:10">
      <c r="A82" s="41"/>
      <c r="B82" s="38"/>
      <c r="C82" s="11" t="s">
        <v>187</v>
      </c>
      <c r="D82" s="3">
        <v>25.38</v>
      </c>
      <c r="E82" s="3">
        <v>76.37</v>
      </c>
      <c r="F82">
        <f t="shared" si="5"/>
        <v>5.3890856000000005</v>
      </c>
      <c r="G82">
        <v>1</v>
      </c>
      <c r="H82">
        <f t="shared" si="6"/>
        <v>3.0090622537431053</v>
      </c>
      <c r="I82">
        <f t="shared" si="7"/>
        <v>5.3890856000000005</v>
      </c>
      <c r="J82" s="15">
        <f t="shared" si="8"/>
        <v>0.55836230431060607</v>
      </c>
    </row>
    <row r="83" spans="1:10">
      <c r="A83" s="41"/>
      <c r="B83" s="38"/>
      <c r="C83" s="11" t="s">
        <v>188</v>
      </c>
      <c r="D83" s="3">
        <v>25.38</v>
      </c>
      <c r="E83" s="3">
        <v>69.87</v>
      </c>
      <c r="F83">
        <f t="shared" si="5"/>
        <v>5.3890856000000005</v>
      </c>
      <c r="G83">
        <v>1</v>
      </c>
      <c r="H83">
        <f t="shared" si="6"/>
        <v>2.752955082742317</v>
      </c>
      <c r="I83">
        <f t="shared" si="7"/>
        <v>5.3890856000000005</v>
      </c>
      <c r="J83" s="15">
        <f t="shared" si="8"/>
        <v>0.51083899701691815</v>
      </c>
    </row>
    <row r="84" spans="1:10">
      <c r="A84" s="41"/>
      <c r="B84" s="38"/>
      <c r="C84" s="11" t="s">
        <v>189</v>
      </c>
      <c r="D84" s="3">
        <v>25.38</v>
      </c>
      <c r="E84" s="3">
        <v>63.3</v>
      </c>
      <c r="F84">
        <f t="shared" si="5"/>
        <v>5.3890856000000005</v>
      </c>
      <c r="G84">
        <v>1</v>
      </c>
      <c r="H84">
        <f t="shared" si="6"/>
        <v>2.4940898345153664</v>
      </c>
      <c r="I84">
        <f t="shared" si="7"/>
        <v>5.3890856000000005</v>
      </c>
      <c r="J84" s="15">
        <f t="shared" si="8"/>
        <v>0.46280390026006751</v>
      </c>
    </row>
    <row r="85" spans="1:10">
      <c r="A85" s="42"/>
      <c r="B85" s="38"/>
      <c r="C85" s="11" t="s">
        <v>190</v>
      </c>
      <c r="D85" s="3">
        <v>25.38</v>
      </c>
      <c r="E85" s="3">
        <v>70.489999999999995</v>
      </c>
      <c r="F85">
        <f t="shared" si="5"/>
        <v>5.3890856000000005</v>
      </c>
      <c r="G85">
        <v>1</v>
      </c>
      <c r="H85">
        <f t="shared" si="6"/>
        <v>2.7773837667454688</v>
      </c>
      <c r="I85">
        <f t="shared" si="7"/>
        <v>5.3890856000000005</v>
      </c>
      <c r="J85" s="15">
        <f t="shared" si="8"/>
        <v>0.51537198940493145</v>
      </c>
    </row>
    <row r="86" spans="1:10">
      <c r="A86" s="40" t="s">
        <v>481</v>
      </c>
      <c r="B86" s="39">
        <f>(1698.05/(D86*F86*30))</f>
        <v>0.43574215937648497</v>
      </c>
      <c r="C86" s="11" t="s">
        <v>191</v>
      </c>
      <c r="D86" s="3">
        <v>25.38</v>
      </c>
      <c r="E86" s="10">
        <v>75.430000000000007</v>
      </c>
      <c r="F86">
        <f>18.4104*0.278</f>
        <v>5.1180912000000003</v>
      </c>
      <c r="G86">
        <v>1</v>
      </c>
      <c r="H86">
        <f t="shared" si="6"/>
        <v>2.9720252167060681</v>
      </c>
      <c r="I86">
        <f t="shared" si="7"/>
        <v>5.1180912000000003</v>
      </c>
      <c r="J86" s="15">
        <f t="shared" si="8"/>
        <v>0.58069016368955439</v>
      </c>
    </row>
    <row r="87" spans="1:10">
      <c r="A87" s="41"/>
      <c r="B87" s="39"/>
      <c r="C87" s="11" t="s">
        <v>192</v>
      </c>
      <c r="D87" s="3">
        <v>25.38</v>
      </c>
      <c r="E87" s="10">
        <v>80.040000000000006</v>
      </c>
      <c r="F87">
        <f t="shared" ref="F87:F115" si="9">18.4104*0.278</f>
        <v>5.1180912000000003</v>
      </c>
      <c r="G87">
        <v>1</v>
      </c>
      <c r="H87">
        <f t="shared" si="6"/>
        <v>3.1536643026004731</v>
      </c>
      <c r="I87">
        <f t="shared" si="7"/>
        <v>5.1180912000000003</v>
      </c>
      <c r="J87" s="15">
        <f t="shared" si="8"/>
        <v>0.61617977862537365</v>
      </c>
    </row>
    <row r="88" spans="1:10">
      <c r="A88" s="41"/>
      <c r="B88" s="39"/>
      <c r="C88" s="11" t="s">
        <v>193</v>
      </c>
      <c r="D88" s="3">
        <v>25.38</v>
      </c>
      <c r="E88" s="10">
        <v>63.49</v>
      </c>
      <c r="F88">
        <f t="shared" si="9"/>
        <v>5.1180912000000003</v>
      </c>
      <c r="G88">
        <v>1</v>
      </c>
      <c r="H88">
        <f t="shared" si="6"/>
        <v>2.5015760441292358</v>
      </c>
      <c r="I88">
        <f t="shared" si="7"/>
        <v>5.1180912000000003</v>
      </c>
      <c r="J88" s="15">
        <f t="shared" si="8"/>
        <v>0.48877129116597917</v>
      </c>
    </row>
    <row r="89" spans="1:10">
      <c r="A89" s="41"/>
      <c r="B89" s="39"/>
      <c r="C89" s="11" t="s">
        <v>194</v>
      </c>
      <c r="D89" s="3">
        <v>25.38</v>
      </c>
      <c r="E89" s="10">
        <v>84.19</v>
      </c>
      <c r="F89">
        <f t="shared" si="9"/>
        <v>5.1180912000000003</v>
      </c>
      <c r="G89">
        <v>1</v>
      </c>
      <c r="H89">
        <f t="shared" si="6"/>
        <v>3.3171788810086684</v>
      </c>
      <c r="I89">
        <f t="shared" si="7"/>
        <v>5.1180912000000003</v>
      </c>
      <c r="J89" s="15">
        <f t="shared" si="8"/>
        <v>0.64812813046564477</v>
      </c>
    </row>
    <row r="90" spans="1:10">
      <c r="A90" s="41"/>
      <c r="B90" s="39"/>
      <c r="C90" s="11" t="s">
        <v>195</v>
      </c>
      <c r="D90" s="3">
        <v>25.38</v>
      </c>
      <c r="E90" s="10">
        <v>68.73</v>
      </c>
      <c r="F90">
        <f t="shared" si="9"/>
        <v>5.1180912000000003</v>
      </c>
      <c r="G90">
        <v>1</v>
      </c>
      <c r="H90">
        <f t="shared" si="6"/>
        <v>2.708037825059102</v>
      </c>
      <c r="I90">
        <f t="shared" si="7"/>
        <v>5.1180912000000003</v>
      </c>
      <c r="J90" s="15">
        <f t="shared" si="8"/>
        <v>0.52911089686309254</v>
      </c>
    </row>
    <row r="91" spans="1:10">
      <c r="A91" s="41"/>
      <c r="B91" s="39"/>
      <c r="C91" s="11" t="s">
        <v>196</v>
      </c>
      <c r="D91" s="3">
        <v>25.38</v>
      </c>
      <c r="E91" s="10">
        <v>77.430000000000007</v>
      </c>
      <c r="F91">
        <f t="shared" si="9"/>
        <v>5.1180912000000003</v>
      </c>
      <c r="G91">
        <v>1</v>
      </c>
      <c r="H91">
        <f t="shared" si="6"/>
        <v>3.0508274231678492</v>
      </c>
      <c r="I91">
        <f t="shared" si="7"/>
        <v>5.1180912000000003</v>
      </c>
      <c r="J91" s="15">
        <f t="shared" si="8"/>
        <v>0.59608695975715498</v>
      </c>
    </row>
    <row r="92" spans="1:10">
      <c r="A92" s="41"/>
      <c r="B92" s="39"/>
      <c r="C92" s="11" t="s">
        <v>197</v>
      </c>
      <c r="D92" s="3">
        <v>25.38</v>
      </c>
      <c r="E92" s="10">
        <v>85.23</v>
      </c>
      <c r="F92">
        <f t="shared" si="9"/>
        <v>5.1180912000000003</v>
      </c>
      <c r="G92">
        <v>1</v>
      </c>
      <c r="H92">
        <f t="shared" si="6"/>
        <v>3.3581560283687946</v>
      </c>
      <c r="I92">
        <f t="shared" si="7"/>
        <v>5.1180912000000003</v>
      </c>
      <c r="J92" s="15">
        <f t="shared" si="8"/>
        <v>0.65613446442079704</v>
      </c>
    </row>
    <row r="93" spans="1:10">
      <c r="A93" s="41"/>
      <c r="B93" s="39"/>
      <c r="C93" s="11" t="s">
        <v>198</v>
      </c>
      <c r="D93" s="3">
        <v>25.38</v>
      </c>
      <c r="E93" s="10">
        <v>81.39</v>
      </c>
      <c r="F93">
        <f t="shared" si="9"/>
        <v>5.1180912000000003</v>
      </c>
      <c r="G93">
        <v>1</v>
      </c>
      <c r="H93">
        <f t="shared" si="6"/>
        <v>3.206855791962175</v>
      </c>
      <c r="I93">
        <f t="shared" si="7"/>
        <v>5.1180912000000003</v>
      </c>
      <c r="J93" s="15">
        <f t="shared" si="8"/>
        <v>0.626572615971004</v>
      </c>
    </row>
    <row r="94" spans="1:10">
      <c r="A94" s="41"/>
      <c r="B94" s="39"/>
      <c r="C94" s="11" t="s">
        <v>199</v>
      </c>
      <c r="D94" s="3">
        <v>25.38</v>
      </c>
      <c r="E94" s="10">
        <v>69.78</v>
      </c>
      <c r="F94">
        <f t="shared" si="9"/>
        <v>5.1180912000000003</v>
      </c>
      <c r="G94">
        <v>1</v>
      </c>
      <c r="H94">
        <f t="shared" si="6"/>
        <v>2.7494089834515369</v>
      </c>
      <c r="I94">
        <f t="shared" si="7"/>
        <v>5.1180912000000003</v>
      </c>
      <c r="J94" s="15">
        <f t="shared" si="8"/>
        <v>0.53719421479858287</v>
      </c>
    </row>
    <row r="95" spans="1:10">
      <c r="A95" s="41"/>
      <c r="B95" s="39"/>
      <c r="C95" s="11" t="s">
        <v>200</v>
      </c>
      <c r="D95" s="3">
        <v>25.38</v>
      </c>
      <c r="E95" s="10">
        <v>66.23</v>
      </c>
      <c r="F95">
        <f t="shared" si="9"/>
        <v>5.1180912000000003</v>
      </c>
      <c r="G95">
        <v>1</v>
      </c>
      <c r="H95">
        <f t="shared" si="6"/>
        <v>2.6095350669818758</v>
      </c>
      <c r="I95">
        <f t="shared" si="7"/>
        <v>5.1180912000000003</v>
      </c>
      <c r="J95" s="15">
        <f t="shared" si="8"/>
        <v>0.50986490177859189</v>
      </c>
    </row>
    <row r="96" spans="1:10">
      <c r="A96" s="41"/>
      <c r="B96" s="39"/>
      <c r="C96" s="11" t="s">
        <v>201</v>
      </c>
      <c r="D96" s="3">
        <v>25.38</v>
      </c>
      <c r="E96" s="10">
        <v>38.9</v>
      </c>
      <c r="F96">
        <f t="shared" si="9"/>
        <v>5.1180912000000003</v>
      </c>
      <c r="G96">
        <v>1</v>
      </c>
      <c r="H96">
        <f t="shared" si="6"/>
        <v>1.5327029156816392</v>
      </c>
      <c r="I96">
        <f t="shared" si="7"/>
        <v>5.1180912000000003</v>
      </c>
      <c r="J96" s="15">
        <f t="shared" si="8"/>
        <v>0.2994676835148305</v>
      </c>
    </row>
    <row r="97" spans="1:10">
      <c r="A97" s="41"/>
      <c r="B97" s="39"/>
      <c r="C97" s="11" t="s">
        <v>202</v>
      </c>
      <c r="D97" s="3">
        <v>25.38</v>
      </c>
      <c r="E97" s="10">
        <v>51.74</v>
      </c>
      <c r="F97">
        <f t="shared" si="9"/>
        <v>5.1180912000000003</v>
      </c>
      <c r="G97">
        <v>1</v>
      </c>
      <c r="H97">
        <f t="shared" si="6"/>
        <v>2.0386130811662726</v>
      </c>
      <c r="I97">
        <f t="shared" si="7"/>
        <v>5.1180912000000003</v>
      </c>
      <c r="J97" s="15">
        <f t="shared" si="8"/>
        <v>0.39831511426882593</v>
      </c>
    </row>
    <row r="98" spans="1:10">
      <c r="A98" s="41"/>
      <c r="B98" s="39"/>
      <c r="C98" s="11" t="s">
        <v>203</v>
      </c>
      <c r="D98" s="3">
        <v>25.38</v>
      </c>
      <c r="E98" s="10">
        <v>33.29</v>
      </c>
      <c r="F98">
        <f t="shared" si="9"/>
        <v>5.1180912000000003</v>
      </c>
      <c r="G98">
        <v>1</v>
      </c>
      <c r="H98">
        <f t="shared" si="6"/>
        <v>1.3116627265563436</v>
      </c>
      <c r="I98">
        <f t="shared" si="7"/>
        <v>5.1180912000000003</v>
      </c>
      <c r="J98" s="15">
        <f t="shared" si="8"/>
        <v>0.256279670545211</v>
      </c>
    </row>
    <row r="99" spans="1:10">
      <c r="A99" s="41"/>
      <c r="B99" s="39"/>
      <c r="C99" s="11" t="s">
        <v>204</v>
      </c>
      <c r="D99" s="3">
        <v>25.38</v>
      </c>
      <c r="E99" s="10">
        <v>57</v>
      </c>
      <c r="F99">
        <f t="shared" si="9"/>
        <v>5.1180912000000003</v>
      </c>
      <c r="G99">
        <v>1</v>
      </c>
      <c r="H99">
        <f t="shared" si="6"/>
        <v>2.2458628841607564</v>
      </c>
      <c r="I99">
        <f t="shared" si="7"/>
        <v>5.1180912000000003</v>
      </c>
      <c r="J99" s="15">
        <f t="shared" si="8"/>
        <v>0.43880868792661537</v>
      </c>
    </row>
    <row r="100" spans="1:10">
      <c r="A100" s="41"/>
      <c r="B100" s="39"/>
      <c r="C100" s="11" t="s">
        <v>205</v>
      </c>
      <c r="D100" s="3">
        <v>25.38</v>
      </c>
      <c r="E100" s="10">
        <v>72.39</v>
      </c>
      <c r="F100">
        <f t="shared" si="9"/>
        <v>5.1180912000000003</v>
      </c>
      <c r="G100">
        <v>1</v>
      </c>
      <c r="H100">
        <f t="shared" si="6"/>
        <v>2.8522458628841609</v>
      </c>
      <c r="I100">
        <f t="shared" si="7"/>
        <v>5.1180912000000003</v>
      </c>
      <c r="J100" s="15">
        <f t="shared" si="8"/>
        <v>0.55728703366680155</v>
      </c>
    </row>
    <row r="101" spans="1:10">
      <c r="A101" s="41"/>
      <c r="B101" s="39"/>
      <c r="C101" s="11" t="s">
        <v>206</v>
      </c>
      <c r="D101" s="3">
        <v>25.38</v>
      </c>
      <c r="E101" s="10">
        <v>87.43</v>
      </c>
      <c r="F101">
        <f t="shared" si="9"/>
        <v>5.1180912000000003</v>
      </c>
      <c r="G101">
        <v>1</v>
      </c>
      <c r="H101">
        <f t="shared" si="6"/>
        <v>3.4448384554767539</v>
      </c>
      <c r="I101">
        <f t="shared" si="7"/>
        <v>5.1180912000000003</v>
      </c>
      <c r="J101" s="15">
        <f t="shared" si="8"/>
        <v>0.67307094009515767</v>
      </c>
    </row>
    <row r="102" spans="1:10">
      <c r="A102" s="41"/>
      <c r="B102" s="39"/>
      <c r="C102" s="11" t="s">
        <v>207</v>
      </c>
      <c r="D102" s="3">
        <v>25.38</v>
      </c>
      <c r="E102" s="10">
        <v>71.08</v>
      </c>
      <c r="F102">
        <f t="shared" si="9"/>
        <v>5.1180912000000003</v>
      </c>
      <c r="G102">
        <v>1</v>
      </c>
      <c r="H102">
        <f t="shared" si="6"/>
        <v>2.8006304176516941</v>
      </c>
      <c r="I102">
        <f t="shared" si="7"/>
        <v>5.1180912000000003</v>
      </c>
      <c r="J102" s="15">
        <f t="shared" si="8"/>
        <v>0.54720213224252312</v>
      </c>
    </row>
    <row r="103" spans="1:10">
      <c r="A103" s="41"/>
      <c r="B103" s="39"/>
      <c r="C103" s="11" t="s">
        <v>208</v>
      </c>
      <c r="D103" s="3">
        <v>25.38</v>
      </c>
      <c r="E103" s="10">
        <v>56.97</v>
      </c>
      <c r="F103">
        <f t="shared" si="9"/>
        <v>5.1180912000000003</v>
      </c>
      <c r="G103">
        <v>1</v>
      </c>
      <c r="H103">
        <f t="shared" si="6"/>
        <v>2.2446808510638299</v>
      </c>
      <c r="I103">
        <f t="shared" si="7"/>
        <v>5.1180912000000003</v>
      </c>
      <c r="J103" s="15">
        <f t="shared" si="8"/>
        <v>0.4385777359856014</v>
      </c>
    </row>
    <row r="104" spans="1:10">
      <c r="A104" s="41"/>
      <c r="B104" s="39"/>
      <c r="C104" s="11" t="s">
        <v>209</v>
      </c>
      <c r="D104" s="3">
        <v>25.38</v>
      </c>
      <c r="E104" s="10">
        <v>69.760000000000005</v>
      </c>
      <c r="F104">
        <f t="shared" si="9"/>
        <v>5.1180912000000003</v>
      </c>
      <c r="G104">
        <v>1</v>
      </c>
      <c r="H104">
        <f t="shared" si="6"/>
        <v>2.7486209613869192</v>
      </c>
      <c r="I104">
        <f t="shared" si="7"/>
        <v>5.1180912000000003</v>
      </c>
      <c r="J104" s="15">
        <f t="shared" si="8"/>
        <v>0.53704024683790685</v>
      </c>
    </row>
    <row r="105" spans="1:10">
      <c r="A105" s="41"/>
      <c r="B105" s="39"/>
      <c r="C105" s="11" t="s">
        <v>210</v>
      </c>
      <c r="D105" s="3">
        <v>25.38</v>
      </c>
      <c r="E105" s="10">
        <v>85.13</v>
      </c>
      <c r="F105">
        <f t="shared" si="9"/>
        <v>5.1180912000000003</v>
      </c>
      <c r="G105">
        <v>1</v>
      </c>
      <c r="H105">
        <f t="shared" si="6"/>
        <v>3.3542159180457052</v>
      </c>
      <c r="I105">
        <f t="shared" si="7"/>
        <v>5.1180912000000003</v>
      </c>
      <c r="J105" s="15">
        <f t="shared" si="8"/>
        <v>0.65536462461741696</v>
      </c>
    </row>
    <row r="106" spans="1:10">
      <c r="A106" s="41"/>
      <c r="B106" s="39"/>
      <c r="C106" s="11" t="s">
        <v>211</v>
      </c>
      <c r="D106" s="3">
        <v>25.38</v>
      </c>
      <c r="E106" s="10">
        <v>74.8</v>
      </c>
      <c r="F106">
        <f t="shared" si="9"/>
        <v>5.1180912000000003</v>
      </c>
      <c r="G106">
        <v>1</v>
      </c>
      <c r="H106">
        <f t="shared" si="6"/>
        <v>2.9472025216706066</v>
      </c>
      <c r="I106">
        <f t="shared" si="7"/>
        <v>5.1180912000000003</v>
      </c>
      <c r="J106" s="15">
        <f t="shared" si="8"/>
        <v>0.57584017292826017</v>
      </c>
    </row>
    <row r="107" spans="1:10">
      <c r="A107" s="41"/>
      <c r="B107" s="39"/>
      <c r="C107" s="11" t="s">
        <v>212</v>
      </c>
      <c r="D107" s="3">
        <v>25.38</v>
      </c>
      <c r="E107" s="10">
        <v>78.150000000000006</v>
      </c>
      <c r="F107">
        <f t="shared" si="9"/>
        <v>5.1180912000000003</v>
      </c>
      <c r="G107">
        <v>1</v>
      </c>
      <c r="H107">
        <f t="shared" si="6"/>
        <v>3.0791962174940903</v>
      </c>
      <c r="I107">
        <f t="shared" si="7"/>
        <v>5.1180912000000003</v>
      </c>
      <c r="J107" s="15">
        <f t="shared" si="8"/>
        <v>0.60162980634149121</v>
      </c>
    </row>
    <row r="108" spans="1:10">
      <c r="A108" s="41"/>
      <c r="B108" s="39"/>
      <c r="C108" s="11" t="s">
        <v>213</v>
      </c>
      <c r="D108" s="3">
        <v>25.38</v>
      </c>
      <c r="E108" s="10">
        <v>15.25</v>
      </c>
      <c r="F108">
        <f t="shared" si="9"/>
        <v>5.1180912000000003</v>
      </c>
      <c r="G108">
        <v>1</v>
      </c>
      <c r="H108">
        <f t="shared" si="6"/>
        <v>0.60086682427107962</v>
      </c>
      <c r="I108">
        <f t="shared" si="7"/>
        <v>5.1180912000000003</v>
      </c>
      <c r="J108" s="15">
        <f t="shared" si="8"/>
        <v>0.11740057001545412</v>
      </c>
    </row>
    <row r="109" spans="1:10">
      <c r="A109" s="41"/>
      <c r="B109" s="39"/>
      <c r="C109" s="11" t="s">
        <v>214</v>
      </c>
      <c r="D109" s="3">
        <v>25.38</v>
      </c>
      <c r="E109" s="10">
        <v>0</v>
      </c>
      <c r="F109">
        <f t="shared" si="9"/>
        <v>5.1180912000000003</v>
      </c>
      <c r="G109">
        <v>1</v>
      </c>
      <c r="H109">
        <f t="shared" si="6"/>
        <v>0</v>
      </c>
      <c r="I109">
        <f t="shared" si="7"/>
        <v>5.1180912000000003</v>
      </c>
      <c r="J109" s="15">
        <f t="shared" si="8"/>
        <v>0</v>
      </c>
    </row>
    <row r="110" spans="1:10">
      <c r="A110" s="41"/>
      <c r="B110" s="39"/>
      <c r="C110" s="11" t="s">
        <v>215</v>
      </c>
      <c r="D110" s="3">
        <v>25.38</v>
      </c>
      <c r="E110" s="10">
        <v>0</v>
      </c>
      <c r="F110">
        <f t="shared" si="9"/>
        <v>5.1180912000000003</v>
      </c>
      <c r="G110">
        <v>1</v>
      </c>
      <c r="H110">
        <f t="shared" si="6"/>
        <v>0</v>
      </c>
      <c r="I110">
        <f t="shared" si="7"/>
        <v>5.1180912000000003</v>
      </c>
      <c r="J110" s="15">
        <f t="shared" si="8"/>
        <v>0</v>
      </c>
    </row>
    <row r="111" spans="1:10">
      <c r="A111" s="41"/>
      <c r="B111" s="39"/>
      <c r="C111" s="11" t="s">
        <v>216</v>
      </c>
      <c r="D111" s="3">
        <v>25.38</v>
      </c>
      <c r="E111" s="10">
        <v>0</v>
      </c>
      <c r="F111">
        <f t="shared" si="9"/>
        <v>5.1180912000000003</v>
      </c>
      <c r="G111">
        <v>1</v>
      </c>
      <c r="H111">
        <f t="shared" si="6"/>
        <v>0</v>
      </c>
      <c r="I111">
        <f t="shared" si="7"/>
        <v>5.1180912000000003</v>
      </c>
      <c r="J111" s="15">
        <f t="shared" si="8"/>
        <v>0</v>
      </c>
    </row>
    <row r="112" spans="1:10">
      <c r="A112" s="41"/>
      <c r="B112" s="39"/>
      <c r="C112" s="11" t="s">
        <v>217</v>
      </c>
      <c r="D112" s="3">
        <v>25.38</v>
      </c>
      <c r="E112" s="10">
        <v>0</v>
      </c>
      <c r="F112">
        <f t="shared" si="9"/>
        <v>5.1180912000000003</v>
      </c>
      <c r="G112">
        <v>1</v>
      </c>
      <c r="H112">
        <f t="shared" si="6"/>
        <v>0</v>
      </c>
      <c r="I112">
        <f t="shared" si="7"/>
        <v>5.1180912000000003</v>
      </c>
      <c r="J112" s="15">
        <f t="shared" si="8"/>
        <v>0</v>
      </c>
    </row>
    <row r="113" spans="1:10">
      <c r="A113" s="41"/>
      <c r="B113" s="39"/>
      <c r="C113" s="11" t="s">
        <v>218</v>
      </c>
      <c r="D113" s="3">
        <v>25.38</v>
      </c>
      <c r="E113" s="10">
        <v>13.03</v>
      </c>
      <c r="F113">
        <f t="shared" si="9"/>
        <v>5.1180912000000003</v>
      </c>
      <c r="G113">
        <v>1</v>
      </c>
      <c r="H113">
        <f t="shared" si="6"/>
        <v>0.51339637509850278</v>
      </c>
      <c r="I113">
        <f t="shared" si="7"/>
        <v>5.1180912000000003</v>
      </c>
      <c r="J113" s="15">
        <f t="shared" si="8"/>
        <v>0.10031012638041752</v>
      </c>
    </row>
    <row r="114" spans="1:10">
      <c r="A114" s="41"/>
      <c r="B114" s="39"/>
      <c r="C114" s="11" t="s">
        <v>219</v>
      </c>
      <c r="D114" s="3">
        <v>25.38</v>
      </c>
      <c r="E114" s="10">
        <v>61.53</v>
      </c>
      <c r="F114">
        <f t="shared" si="9"/>
        <v>5.1180912000000003</v>
      </c>
      <c r="G114">
        <v>1</v>
      </c>
      <c r="H114">
        <f t="shared" si="6"/>
        <v>2.4243498817966906</v>
      </c>
      <c r="I114">
        <f t="shared" si="7"/>
        <v>5.1180912000000003</v>
      </c>
      <c r="J114" s="15">
        <f t="shared" si="8"/>
        <v>0.47368243101973068</v>
      </c>
    </row>
    <row r="115" spans="1:10">
      <c r="A115" s="42"/>
      <c r="B115" s="39"/>
      <c r="C115" s="11" t="s">
        <v>220</v>
      </c>
      <c r="D115" s="3">
        <v>25.38</v>
      </c>
      <c r="E115" s="10">
        <v>79.66</v>
      </c>
      <c r="F115">
        <f t="shared" si="9"/>
        <v>5.1180912000000003</v>
      </c>
      <c r="G115">
        <v>1</v>
      </c>
      <c r="H115">
        <f t="shared" si="6"/>
        <v>3.1386918833727346</v>
      </c>
      <c r="I115">
        <f t="shared" si="7"/>
        <v>5.1180912000000003</v>
      </c>
      <c r="J115" s="15">
        <f t="shared" si="8"/>
        <v>0.61325438737252957</v>
      </c>
    </row>
    <row r="116" spans="1:10">
      <c r="A116" s="40" t="s">
        <v>482</v>
      </c>
      <c r="B116" s="39">
        <f>(1837.06/(D117*F116*31))</f>
        <v>0.50124159839517646</v>
      </c>
      <c r="C116" s="11" t="s">
        <v>221</v>
      </c>
      <c r="D116" s="3">
        <v>25.38</v>
      </c>
      <c r="E116" s="3">
        <v>50.8</v>
      </c>
      <c r="F116">
        <f>16.7563*0.278</f>
        <v>4.6582514000000002</v>
      </c>
      <c r="G116">
        <v>1</v>
      </c>
      <c r="H116">
        <f t="shared" si="6"/>
        <v>2.0015760441292354</v>
      </c>
      <c r="I116">
        <f t="shared" si="7"/>
        <v>4.6582514000000002</v>
      </c>
      <c r="J116" s="15">
        <f t="shared" si="8"/>
        <v>0.42968398917440037</v>
      </c>
    </row>
    <row r="117" spans="1:10">
      <c r="A117" s="41"/>
      <c r="B117" s="39"/>
      <c r="C117" s="11" t="s">
        <v>222</v>
      </c>
      <c r="D117" s="3">
        <v>25.38</v>
      </c>
      <c r="E117" s="3">
        <v>61.94</v>
      </c>
      <c r="F117">
        <f t="shared" ref="F117:F145" si="10">16.7563*0.278</f>
        <v>4.6582514000000002</v>
      </c>
      <c r="G117">
        <v>1</v>
      </c>
      <c r="H117">
        <f t="shared" si="6"/>
        <v>2.4405043341213553</v>
      </c>
      <c r="I117">
        <f t="shared" si="7"/>
        <v>4.6582514000000002</v>
      </c>
      <c r="J117" s="15">
        <f t="shared" si="8"/>
        <v>0.52390996632799924</v>
      </c>
    </row>
    <row r="118" spans="1:10">
      <c r="A118" s="41"/>
      <c r="B118" s="39"/>
      <c r="C118" s="11" t="s">
        <v>223</v>
      </c>
      <c r="D118" s="3">
        <v>25.38</v>
      </c>
      <c r="E118" s="3">
        <v>39.58</v>
      </c>
      <c r="F118">
        <f t="shared" si="10"/>
        <v>4.6582514000000002</v>
      </c>
      <c r="G118">
        <v>1</v>
      </c>
      <c r="H118">
        <f t="shared" si="6"/>
        <v>1.5594956658786445</v>
      </c>
      <c r="I118">
        <f t="shared" si="7"/>
        <v>4.6582514000000002</v>
      </c>
      <c r="J118" s="15">
        <f t="shared" si="8"/>
        <v>0.33478134432131434</v>
      </c>
    </row>
    <row r="119" spans="1:10">
      <c r="A119" s="41"/>
      <c r="B119" s="39"/>
      <c r="C119" s="11" t="s">
        <v>224</v>
      </c>
      <c r="D119" s="3">
        <v>25.38</v>
      </c>
      <c r="E119" s="3">
        <v>65.42</v>
      </c>
      <c r="F119">
        <f t="shared" si="10"/>
        <v>4.6582514000000002</v>
      </c>
      <c r="G119">
        <v>1</v>
      </c>
      <c r="H119">
        <f t="shared" si="6"/>
        <v>2.5776201733648545</v>
      </c>
      <c r="I119">
        <f t="shared" si="7"/>
        <v>4.6582514000000002</v>
      </c>
      <c r="J119" s="15">
        <f t="shared" si="8"/>
        <v>0.55334501125569446</v>
      </c>
    </row>
    <row r="120" spans="1:10">
      <c r="A120" s="41"/>
      <c r="B120" s="39"/>
      <c r="C120" s="11" t="s">
        <v>225</v>
      </c>
      <c r="D120" s="3">
        <v>25.38</v>
      </c>
      <c r="E120" s="3">
        <v>21.46</v>
      </c>
      <c r="F120">
        <f t="shared" si="10"/>
        <v>4.6582514000000002</v>
      </c>
      <c r="G120">
        <v>1</v>
      </c>
      <c r="H120">
        <f t="shared" si="6"/>
        <v>0.84554767533490949</v>
      </c>
      <c r="I120">
        <f t="shared" si="7"/>
        <v>4.6582514000000002</v>
      </c>
      <c r="J120" s="15">
        <f t="shared" si="8"/>
        <v>0.18151611038745344</v>
      </c>
    </row>
    <row r="121" spans="1:10">
      <c r="A121" s="41"/>
      <c r="B121" s="39"/>
      <c r="C121" s="11" t="s">
        <v>226</v>
      </c>
      <c r="D121" s="3">
        <v>25.38</v>
      </c>
      <c r="E121" s="3">
        <v>44</v>
      </c>
      <c r="F121">
        <f t="shared" si="10"/>
        <v>4.6582514000000002</v>
      </c>
      <c r="G121">
        <v>1</v>
      </c>
      <c r="H121">
        <f t="shared" si="6"/>
        <v>1.7336485421591805</v>
      </c>
      <c r="I121">
        <f t="shared" si="7"/>
        <v>4.6582514000000002</v>
      </c>
      <c r="J121" s="15">
        <f t="shared" si="8"/>
        <v>0.37216723471798463</v>
      </c>
    </row>
    <row r="122" spans="1:10">
      <c r="A122" s="41"/>
      <c r="B122" s="39"/>
      <c r="C122" s="11" t="s">
        <v>227</v>
      </c>
      <c r="D122" s="3">
        <v>25.38</v>
      </c>
      <c r="E122" s="3">
        <v>92.76</v>
      </c>
      <c r="F122">
        <f t="shared" si="10"/>
        <v>4.6582514000000002</v>
      </c>
      <c r="G122">
        <v>1</v>
      </c>
      <c r="H122">
        <f t="shared" ref="H122:H146" si="11">E122/D122</f>
        <v>3.6548463356973997</v>
      </c>
      <c r="I122">
        <f t="shared" ref="I122:I146" si="12">F122/G122</f>
        <v>4.6582514000000002</v>
      </c>
      <c r="J122" s="15">
        <f t="shared" ref="J122:J146" si="13">(H122/I122)</f>
        <v>0.78459619755546028</v>
      </c>
    </row>
    <row r="123" spans="1:10">
      <c r="A123" s="41"/>
      <c r="B123" s="39"/>
      <c r="C123" s="11" t="s">
        <v>228</v>
      </c>
      <c r="D123" s="3">
        <v>25.38</v>
      </c>
      <c r="E123" s="3">
        <v>49.76</v>
      </c>
      <c r="F123">
        <f t="shared" si="10"/>
        <v>4.6582514000000002</v>
      </c>
      <c r="G123">
        <v>1</v>
      </c>
      <c r="H123">
        <f t="shared" si="11"/>
        <v>1.9605988967691095</v>
      </c>
      <c r="I123">
        <f t="shared" si="12"/>
        <v>4.6582514000000002</v>
      </c>
      <c r="J123" s="15">
        <f t="shared" si="13"/>
        <v>0.4208873090810662</v>
      </c>
    </row>
    <row r="124" spans="1:10">
      <c r="A124" s="41"/>
      <c r="B124" s="39"/>
      <c r="C124" s="11" t="s">
        <v>229</v>
      </c>
      <c r="D124" s="3">
        <v>25.38</v>
      </c>
      <c r="E124" s="3">
        <v>45.57</v>
      </c>
      <c r="F124">
        <f t="shared" si="10"/>
        <v>4.6582514000000002</v>
      </c>
      <c r="G124">
        <v>1</v>
      </c>
      <c r="H124">
        <f t="shared" si="11"/>
        <v>1.7955082742316786</v>
      </c>
      <c r="I124">
        <f t="shared" si="12"/>
        <v>4.6582514000000002</v>
      </c>
      <c r="J124" s="15">
        <f t="shared" si="13"/>
        <v>0.38544683832042181</v>
      </c>
    </row>
    <row r="125" spans="1:10">
      <c r="A125" s="41"/>
      <c r="B125" s="39"/>
      <c r="C125" s="11" t="s">
        <v>230</v>
      </c>
      <c r="D125" s="3">
        <v>25.38</v>
      </c>
      <c r="E125" s="3">
        <v>67.25</v>
      </c>
      <c r="F125">
        <f t="shared" si="10"/>
        <v>4.6582514000000002</v>
      </c>
      <c r="G125">
        <v>1</v>
      </c>
      <c r="H125">
        <f t="shared" si="11"/>
        <v>2.6497241922773838</v>
      </c>
      <c r="I125">
        <f t="shared" si="12"/>
        <v>4.6582514000000002</v>
      </c>
      <c r="J125" s="15">
        <f t="shared" si="13"/>
        <v>0.56882378488146512</v>
      </c>
    </row>
    <row r="126" spans="1:10">
      <c r="A126" s="41"/>
      <c r="B126" s="39"/>
      <c r="C126" s="11" t="s">
        <v>231</v>
      </c>
      <c r="D126" s="3">
        <v>25.38</v>
      </c>
      <c r="E126" s="3">
        <v>43.88</v>
      </c>
      <c r="F126">
        <f t="shared" si="10"/>
        <v>4.6582514000000002</v>
      </c>
      <c r="G126">
        <v>1</v>
      </c>
      <c r="H126">
        <f t="shared" si="11"/>
        <v>1.7289204097714739</v>
      </c>
      <c r="I126">
        <f t="shared" si="12"/>
        <v>4.6582514000000002</v>
      </c>
      <c r="J126" s="15">
        <f t="shared" si="13"/>
        <v>0.37115223316875379</v>
      </c>
    </row>
    <row r="127" spans="1:10">
      <c r="A127" s="41"/>
      <c r="B127" s="39"/>
      <c r="C127" s="11" t="s">
        <v>232</v>
      </c>
      <c r="D127" s="3">
        <v>25.38</v>
      </c>
      <c r="E127" s="3">
        <v>73.78</v>
      </c>
      <c r="F127">
        <f t="shared" si="10"/>
        <v>4.6582514000000002</v>
      </c>
      <c r="G127">
        <v>1</v>
      </c>
      <c r="H127">
        <f t="shared" si="11"/>
        <v>2.9070133963750986</v>
      </c>
      <c r="I127">
        <f t="shared" si="12"/>
        <v>4.6582514000000002</v>
      </c>
      <c r="J127" s="15">
        <f t="shared" si="13"/>
        <v>0.62405678585211144</v>
      </c>
    </row>
    <row r="128" spans="1:10">
      <c r="A128" s="41"/>
      <c r="B128" s="39"/>
      <c r="C128" s="11" t="s">
        <v>233</v>
      </c>
      <c r="D128" s="3">
        <v>25.38</v>
      </c>
      <c r="E128" s="3">
        <v>77.83</v>
      </c>
      <c r="F128">
        <f t="shared" si="10"/>
        <v>4.6582514000000002</v>
      </c>
      <c r="G128">
        <v>1</v>
      </c>
      <c r="H128">
        <f t="shared" si="11"/>
        <v>3.0665878644602049</v>
      </c>
      <c r="I128">
        <f t="shared" si="12"/>
        <v>4.6582514000000002</v>
      </c>
      <c r="J128" s="15">
        <f t="shared" si="13"/>
        <v>0.65831308813865319</v>
      </c>
    </row>
    <row r="129" spans="1:10">
      <c r="A129" s="41"/>
      <c r="B129" s="39"/>
      <c r="C129" s="11" t="s">
        <v>234</v>
      </c>
      <c r="D129" s="3">
        <v>25.38</v>
      </c>
      <c r="E129" s="3">
        <v>77.569999999999993</v>
      </c>
      <c r="F129">
        <f t="shared" si="10"/>
        <v>4.6582514000000002</v>
      </c>
      <c r="G129">
        <v>1</v>
      </c>
      <c r="H129">
        <f t="shared" si="11"/>
        <v>3.0563435776201731</v>
      </c>
      <c r="I129">
        <f t="shared" si="12"/>
        <v>4.6582514000000002</v>
      </c>
      <c r="J129" s="15">
        <f t="shared" si="13"/>
        <v>0.65611391811531961</v>
      </c>
    </row>
    <row r="130" spans="1:10">
      <c r="A130" s="41"/>
      <c r="B130" s="39"/>
      <c r="C130" s="11" t="s">
        <v>235</v>
      </c>
      <c r="D130" s="3">
        <v>25.38</v>
      </c>
      <c r="E130" s="3">
        <v>66.150000000000006</v>
      </c>
      <c r="F130">
        <f t="shared" si="10"/>
        <v>4.6582514000000002</v>
      </c>
      <c r="G130">
        <v>1</v>
      </c>
      <c r="H130">
        <f t="shared" si="11"/>
        <v>2.6063829787234045</v>
      </c>
      <c r="I130">
        <f t="shared" si="12"/>
        <v>4.6582514000000002</v>
      </c>
      <c r="J130" s="15">
        <f t="shared" si="13"/>
        <v>0.55951960401351553</v>
      </c>
    </row>
    <row r="131" spans="1:10">
      <c r="A131" s="41"/>
      <c r="B131" s="39"/>
      <c r="C131" s="11" t="s">
        <v>236</v>
      </c>
      <c r="D131" s="3">
        <v>25.38</v>
      </c>
      <c r="E131" s="3">
        <v>36.51</v>
      </c>
      <c r="F131">
        <f t="shared" si="10"/>
        <v>4.6582514000000002</v>
      </c>
      <c r="G131">
        <v>1</v>
      </c>
      <c r="H131">
        <f t="shared" si="11"/>
        <v>1.4385342789598108</v>
      </c>
      <c r="I131">
        <f t="shared" si="12"/>
        <v>4.6582514000000002</v>
      </c>
      <c r="J131" s="15">
        <f t="shared" si="13"/>
        <v>0.30881422135349129</v>
      </c>
    </row>
    <row r="132" spans="1:10">
      <c r="A132" s="41"/>
      <c r="B132" s="39"/>
      <c r="C132" s="11" t="s">
        <v>237</v>
      </c>
      <c r="D132" s="3">
        <v>25.38</v>
      </c>
      <c r="E132" s="3">
        <v>81.42</v>
      </c>
      <c r="F132">
        <f t="shared" si="10"/>
        <v>4.6582514000000002</v>
      </c>
      <c r="G132">
        <v>1</v>
      </c>
      <c r="H132">
        <f t="shared" si="11"/>
        <v>3.208037825059102</v>
      </c>
      <c r="I132">
        <f t="shared" si="12"/>
        <v>4.6582514000000002</v>
      </c>
      <c r="J132" s="15">
        <f t="shared" si="13"/>
        <v>0.68867855115314336</v>
      </c>
    </row>
    <row r="133" spans="1:10">
      <c r="A133" s="41"/>
      <c r="B133" s="39"/>
      <c r="C133" s="11" t="s">
        <v>238</v>
      </c>
      <c r="D133" s="3">
        <v>25.38</v>
      </c>
      <c r="E133" s="3">
        <v>94.02</v>
      </c>
      <c r="F133">
        <f t="shared" si="10"/>
        <v>4.6582514000000002</v>
      </c>
      <c r="G133">
        <v>1</v>
      </c>
      <c r="H133">
        <f t="shared" si="11"/>
        <v>3.7044917257683214</v>
      </c>
      <c r="I133">
        <f t="shared" si="12"/>
        <v>4.6582514000000002</v>
      </c>
      <c r="J133" s="15">
        <f t="shared" si="13"/>
        <v>0.79525371382238441</v>
      </c>
    </row>
    <row r="134" spans="1:10">
      <c r="A134" s="41"/>
      <c r="B134" s="39"/>
      <c r="C134" s="11" t="s">
        <v>239</v>
      </c>
      <c r="D134" s="3">
        <v>25.38</v>
      </c>
      <c r="E134" s="3">
        <v>62.61</v>
      </c>
      <c r="F134">
        <f t="shared" si="10"/>
        <v>4.6582514000000002</v>
      </c>
      <c r="G134">
        <v>1</v>
      </c>
      <c r="H134">
        <f t="shared" si="11"/>
        <v>2.4669030732860522</v>
      </c>
      <c r="I134">
        <f t="shared" si="12"/>
        <v>4.6582514000000002</v>
      </c>
      <c r="J134" s="15">
        <f t="shared" si="13"/>
        <v>0.52957705831120494</v>
      </c>
    </row>
    <row r="135" spans="1:10">
      <c r="A135" s="41"/>
      <c r="B135" s="39"/>
      <c r="C135" s="11" t="s">
        <v>240</v>
      </c>
      <c r="D135" s="3">
        <v>25.38</v>
      </c>
      <c r="E135" s="3">
        <v>68.819999999999993</v>
      </c>
      <c r="F135">
        <f t="shared" si="10"/>
        <v>4.6582514000000002</v>
      </c>
      <c r="G135">
        <v>1</v>
      </c>
      <c r="H135">
        <f t="shared" si="11"/>
        <v>2.7115839243498816</v>
      </c>
      <c r="I135">
        <f t="shared" si="12"/>
        <v>4.6582514000000002</v>
      </c>
      <c r="J135" s="15">
        <f t="shared" si="13"/>
        <v>0.5821033884839022</v>
      </c>
    </row>
    <row r="136" spans="1:10">
      <c r="A136" s="41"/>
      <c r="B136" s="39"/>
      <c r="C136" s="11" t="s">
        <v>241</v>
      </c>
      <c r="D136" s="3">
        <v>25.38</v>
      </c>
      <c r="E136" s="3">
        <v>58.34</v>
      </c>
      <c r="F136">
        <f t="shared" si="10"/>
        <v>4.6582514000000002</v>
      </c>
      <c r="G136">
        <v>1</v>
      </c>
      <c r="H136">
        <f t="shared" si="11"/>
        <v>2.2986603624901498</v>
      </c>
      <c r="I136">
        <f t="shared" si="12"/>
        <v>4.6582514000000002</v>
      </c>
      <c r="J136" s="15">
        <f t="shared" si="13"/>
        <v>0.49345991985107324</v>
      </c>
    </row>
    <row r="137" spans="1:10">
      <c r="A137" s="41"/>
      <c r="B137" s="39"/>
      <c r="C137" s="11" t="s">
        <v>242</v>
      </c>
      <c r="D137" s="3">
        <v>25.38</v>
      </c>
      <c r="E137" s="3">
        <v>30.49</v>
      </c>
      <c r="F137">
        <f t="shared" si="10"/>
        <v>4.6582514000000002</v>
      </c>
      <c r="G137">
        <v>1</v>
      </c>
      <c r="H137">
        <f t="shared" si="11"/>
        <v>1.2013396375098502</v>
      </c>
      <c r="I137">
        <f t="shared" si="12"/>
        <v>4.6582514000000002</v>
      </c>
      <c r="J137" s="15">
        <f t="shared" si="13"/>
        <v>0.25789497696707614</v>
      </c>
    </row>
    <row r="138" spans="1:10">
      <c r="A138" s="41"/>
      <c r="B138" s="39"/>
      <c r="C138" s="11" t="s">
        <v>243</v>
      </c>
      <c r="D138" s="3">
        <v>25.38</v>
      </c>
      <c r="E138" s="3">
        <v>61.74</v>
      </c>
      <c r="F138">
        <f t="shared" si="10"/>
        <v>4.6582514000000002</v>
      </c>
      <c r="G138">
        <v>1</v>
      </c>
      <c r="H138">
        <f t="shared" si="11"/>
        <v>2.4326241134751774</v>
      </c>
      <c r="I138">
        <f t="shared" si="12"/>
        <v>4.6582514000000002</v>
      </c>
      <c r="J138" s="15">
        <f t="shared" si="13"/>
        <v>0.52221829707928114</v>
      </c>
    </row>
    <row r="139" spans="1:10">
      <c r="A139" s="41"/>
      <c r="B139" s="39"/>
      <c r="C139" s="11" t="s">
        <v>244</v>
      </c>
      <c r="D139" s="3">
        <v>25.38</v>
      </c>
      <c r="E139" s="3">
        <v>62.27</v>
      </c>
      <c r="F139">
        <f t="shared" si="10"/>
        <v>4.6582514000000002</v>
      </c>
      <c r="G139">
        <v>1</v>
      </c>
      <c r="H139">
        <f t="shared" si="11"/>
        <v>2.4535066981875495</v>
      </c>
      <c r="I139">
        <f t="shared" si="12"/>
        <v>4.6582514000000002</v>
      </c>
      <c r="J139" s="15">
        <f t="shared" si="13"/>
        <v>0.5267012205883842</v>
      </c>
    </row>
    <row r="140" spans="1:10">
      <c r="A140" s="41"/>
      <c r="B140" s="39"/>
      <c r="C140" s="11" t="s">
        <v>245</v>
      </c>
      <c r="D140" s="3">
        <v>25.38</v>
      </c>
      <c r="E140" s="3">
        <v>51.38</v>
      </c>
      <c r="F140">
        <f t="shared" si="10"/>
        <v>4.6582514000000002</v>
      </c>
      <c r="G140">
        <v>1</v>
      </c>
      <c r="H140">
        <f t="shared" si="11"/>
        <v>2.0244286840031522</v>
      </c>
      <c r="I140">
        <f t="shared" si="12"/>
        <v>4.6582514000000002</v>
      </c>
      <c r="J140" s="15">
        <f t="shared" si="13"/>
        <v>0.43458982999568296</v>
      </c>
    </row>
    <row r="141" spans="1:10">
      <c r="A141" s="41"/>
      <c r="B141" s="39"/>
      <c r="C141" s="11" t="s">
        <v>246</v>
      </c>
      <c r="D141" s="3">
        <v>25.38</v>
      </c>
      <c r="E141" s="3">
        <v>33.85</v>
      </c>
      <c r="F141">
        <f t="shared" si="10"/>
        <v>4.6582514000000002</v>
      </c>
      <c r="G141">
        <v>1</v>
      </c>
      <c r="H141">
        <f t="shared" si="11"/>
        <v>1.3337273443656423</v>
      </c>
      <c r="I141">
        <f t="shared" si="12"/>
        <v>4.6582514000000002</v>
      </c>
      <c r="J141" s="15">
        <f t="shared" si="13"/>
        <v>0.28631502034554046</v>
      </c>
    </row>
    <row r="142" spans="1:10">
      <c r="A142" s="41"/>
      <c r="B142" s="39"/>
      <c r="C142" s="11" t="s">
        <v>247</v>
      </c>
      <c r="D142" s="3">
        <v>25.38</v>
      </c>
      <c r="E142" s="3">
        <v>27.36</v>
      </c>
      <c r="F142">
        <f t="shared" si="10"/>
        <v>4.6582514000000002</v>
      </c>
      <c r="G142">
        <v>1</v>
      </c>
      <c r="H142">
        <f t="shared" si="11"/>
        <v>1.0780141843971631</v>
      </c>
      <c r="I142">
        <f t="shared" si="12"/>
        <v>4.6582514000000002</v>
      </c>
      <c r="J142" s="15">
        <f t="shared" si="13"/>
        <v>0.23142035322463769</v>
      </c>
    </row>
    <row r="143" spans="1:10">
      <c r="A143" s="41"/>
      <c r="B143" s="39"/>
      <c r="C143" s="11" t="s">
        <v>248</v>
      </c>
      <c r="D143" s="3">
        <v>25.38</v>
      </c>
      <c r="E143" s="3">
        <v>56.17</v>
      </c>
      <c r="F143">
        <f t="shared" si="10"/>
        <v>4.6582514000000002</v>
      </c>
      <c r="G143">
        <v>1</v>
      </c>
      <c r="H143">
        <f t="shared" si="11"/>
        <v>2.2131599684791174</v>
      </c>
      <c r="I143">
        <f t="shared" si="12"/>
        <v>4.6582514000000002</v>
      </c>
      <c r="J143" s="15">
        <f t="shared" si="13"/>
        <v>0.47510530850248173</v>
      </c>
    </row>
    <row r="144" spans="1:10">
      <c r="A144" s="41"/>
      <c r="B144" s="39"/>
      <c r="C144" s="11" t="s">
        <v>249</v>
      </c>
      <c r="D144" s="3">
        <v>25.38</v>
      </c>
      <c r="E144" s="3">
        <v>85.02</v>
      </c>
      <c r="F144">
        <f t="shared" si="10"/>
        <v>4.6582514000000002</v>
      </c>
      <c r="G144">
        <v>1</v>
      </c>
      <c r="H144">
        <f t="shared" si="11"/>
        <v>3.3498817966903074</v>
      </c>
      <c r="I144">
        <f t="shared" si="12"/>
        <v>4.6582514000000002</v>
      </c>
      <c r="J144" s="15">
        <f t="shared" si="13"/>
        <v>0.71912859763006931</v>
      </c>
    </row>
    <row r="145" spans="1:10">
      <c r="A145" s="41"/>
      <c r="B145" s="39"/>
      <c r="C145" s="11" t="s">
        <v>250</v>
      </c>
      <c r="D145" s="3">
        <v>25.38</v>
      </c>
      <c r="E145" s="3">
        <v>73.8</v>
      </c>
      <c r="F145">
        <f t="shared" si="10"/>
        <v>4.6582514000000002</v>
      </c>
      <c r="G145">
        <v>1</v>
      </c>
      <c r="H145">
        <f t="shared" si="11"/>
        <v>2.9078014184397163</v>
      </c>
      <c r="I145">
        <f t="shared" si="12"/>
        <v>4.6582514000000002</v>
      </c>
      <c r="J145" s="15">
        <f t="shared" si="13"/>
        <v>0.62422595277698323</v>
      </c>
    </row>
    <row r="146" spans="1:10">
      <c r="A146" s="42"/>
      <c r="B146" s="39"/>
      <c r="C146" s="11" t="s">
        <v>251</v>
      </c>
      <c r="D146" s="3">
        <v>25.38</v>
      </c>
      <c r="E146" s="3">
        <v>75.510000000000005</v>
      </c>
      <c r="F146">
        <f t="shared" ref="F146" si="14">19.86816*0.278</f>
        <v>5.5233484800000001</v>
      </c>
      <c r="G146">
        <v>1</v>
      </c>
      <c r="H146">
        <f t="shared" si="11"/>
        <v>2.9751773049645394</v>
      </c>
      <c r="I146">
        <f t="shared" si="12"/>
        <v>5.5233484800000001</v>
      </c>
      <c r="J146" s="15">
        <f t="shared" si="13"/>
        <v>0.53865464323636869</v>
      </c>
    </row>
    <row r="147" spans="1:10">
      <c r="A147" s="40" t="s">
        <v>483</v>
      </c>
      <c r="B147" s="39">
        <f>(2184.47/(D148*F147*31))</f>
        <v>0.63287247760436927</v>
      </c>
      <c r="C147" s="5" t="s">
        <v>36</v>
      </c>
      <c r="D147" s="3">
        <v>25.38</v>
      </c>
      <c r="E147" s="3">
        <v>87.69</v>
      </c>
      <c r="F147">
        <f>15.7809*0.278</f>
        <v>4.3870902000000003</v>
      </c>
      <c r="G147">
        <v>1</v>
      </c>
      <c r="H147">
        <f>E147/D147</f>
        <v>3.4550827423167849</v>
      </c>
      <c r="I147">
        <f>F147/G147</f>
        <v>4.3870902000000003</v>
      </c>
      <c r="J147" s="15">
        <f>(H147/I147)</f>
        <v>0.78755680526395033</v>
      </c>
    </row>
    <row r="148" spans="1:10">
      <c r="A148" s="41"/>
      <c r="B148" s="39"/>
      <c r="C148" s="5" t="s">
        <v>37</v>
      </c>
      <c r="D148" s="3">
        <v>25.38</v>
      </c>
      <c r="E148" s="3">
        <v>88.32</v>
      </c>
      <c r="F148">
        <f t="shared" ref="F148:F177" si="15">15.7809*0.278</f>
        <v>4.3870902000000003</v>
      </c>
      <c r="G148">
        <v>1</v>
      </c>
      <c r="H148">
        <f t="shared" ref="H148:H207" si="16">E148/D148</f>
        <v>3.4799054373522456</v>
      </c>
      <c r="I148">
        <f t="shared" ref="I148:I207" si="17">F148/G148</f>
        <v>4.3870902000000003</v>
      </c>
      <c r="J148" s="15">
        <f t="shared" ref="J148:J207" si="18">(H148/I148)</f>
        <v>0.79321492805236726</v>
      </c>
    </row>
    <row r="149" spans="1:10">
      <c r="A149" s="41"/>
      <c r="B149" s="39"/>
      <c r="C149" s="5" t="s">
        <v>38</v>
      </c>
      <c r="D149" s="3">
        <v>25.38</v>
      </c>
      <c r="E149" s="3">
        <v>75.38</v>
      </c>
      <c r="F149">
        <f t="shared" si="15"/>
        <v>4.3870902000000003</v>
      </c>
      <c r="G149">
        <v>1</v>
      </c>
      <c r="H149">
        <f t="shared" si="16"/>
        <v>2.970055161544523</v>
      </c>
      <c r="I149">
        <f t="shared" si="17"/>
        <v>4.3870902000000003</v>
      </c>
      <c r="J149" s="15">
        <f t="shared" si="18"/>
        <v>0.6769988822077383</v>
      </c>
    </row>
    <row r="150" spans="1:10">
      <c r="A150" s="41"/>
      <c r="B150" s="39"/>
      <c r="C150" s="5" t="s">
        <v>39</v>
      </c>
      <c r="D150" s="3">
        <v>25.38</v>
      </c>
      <c r="E150" s="3">
        <v>104.55</v>
      </c>
      <c r="F150">
        <f t="shared" si="15"/>
        <v>4.3870902000000003</v>
      </c>
      <c r="G150">
        <v>1</v>
      </c>
      <c r="H150">
        <f t="shared" si="16"/>
        <v>4.1193853427895979</v>
      </c>
      <c r="I150">
        <f t="shared" si="17"/>
        <v>4.3870902000000003</v>
      </c>
      <c r="J150" s="15">
        <f t="shared" si="18"/>
        <v>0.93897894845872953</v>
      </c>
    </row>
    <row r="151" spans="1:10">
      <c r="A151" s="41"/>
      <c r="B151" s="39"/>
      <c r="C151" s="5" t="s">
        <v>27</v>
      </c>
      <c r="D151" s="3">
        <v>25.38</v>
      </c>
      <c r="E151" s="3">
        <v>77.349999999999994</v>
      </c>
      <c r="F151">
        <f t="shared" si="15"/>
        <v>4.3870902000000003</v>
      </c>
      <c r="G151">
        <v>1</v>
      </c>
      <c r="H151">
        <f t="shared" si="16"/>
        <v>3.0476753349093775</v>
      </c>
      <c r="I151">
        <f t="shared" si="17"/>
        <v>4.3870902000000003</v>
      </c>
      <c r="J151" s="15">
        <f t="shared" si="18"/>
        <v>0.69469174235564546</v>
      </c>
    </row>
    <row r="152" spans="1:10">
      <c r="A152" s="41"/>
      <c r="B152" s="39"/>
      <c r="C152" s="5" t="s">
        <v>28</v>
      </c>
      <c r="D152" s="3">
        <v>25.38</v>
      </c>
      <c r="E152" s="3">
        <v>92.75</v>
      </c>
      <c r="F152">
        <f t="shared" si="15"/>
        <v>4.3870902000000003</v>
      </c>
      <c r="G152">
        <v>1</v>
      </c>
      <c r="H152">
        <f t="shared" si="16"/>
        <v>3.6544523246650908</v>
      </c>
      <c r="I152">
        <f t="shared" si="17"/>
        <v>4.3870902000000003</v>
      </c>
      <c r="J152" s="15">
        <f t="shared" si="18"/>
        <v>0.83300141051695054</v>
      </c>
    </row>
    <row r="153" spans="1:10">
      <c r="A153" s="41"/>
      <c r="B153" s="39"/>
      <c r="C153" s="5" t="s">
        <v>29</v>
      </c>
      <c r="D153" s="3">
        <v>25.38</v>
      </c>
      <c r="E153" s="3">
        <v>94.41</v>
      </c>
      <c r="F153">
        <f t="shared" si="15"/>
        <v>4.3870902000000003</v>
      </c>
      <c r="G153">
        <v>1</v>
      </c>
      <c r="H153">
        <f t="shared" si="16"/>
        <v>3.7198581560283688</v>
      </c>
      <c r="I153">
        <f t="shared" si="17"/>
        <v>4.3870902000000003</v>
      </c>
      <c r="J153" s="15">
        <f t="shared" si="18"/>
        <v>0.84791011500706515</v>
      </c>
    </row>
    <row r="154" spans="1:10">
      <c r="A154" s="41"/>
      <c r="B154" s="39"/>
      <c r="C154" s="5" t="s">
        <v>30</v>
      </c>
      <c r="D154" s="3">
        <v>25.38</v>
      </c>
      <c r="E154" s="3">
        <v>93.74</v>
      </c>
      <c r="F154">
        <f t="shared" si="15"/>
        <v>4.3870902000000003</v>
      </c>
      <c r="G154">
        <v>1</v>
      </c>
      <c r="H154">
        <f t="shared" si="16"/>
        <v>3.6934594168636723</v>
      </c>
      <c r="I154">
        <f t="shared" si="17"/>
        <v>4.3870902000000003</v>
      </c>
      <c r="J154" s="15">
        <f t="shared" si="18"/>
        <v>0.84189274632732014</v>
      </c>
    </row>
    <row r="155" spans="1:10">
      <c r="A155" s="41"/>
      <c r="B155" s="39"/>
      <c r="C155" s="5" t="s">
        <v>31</v>
      </c>
      <c r="D155" s="3">
        <v>25.38</v>
      </c>
      <c r="E155" s="3">
        <v>97.57</v>
      </c>
      <c r="F155">
        <f t="shared" si="15"/>
        <v>4.3870902000000003</v>
      </c>
      <c r="G155">
        <v>1</v>
      </c>
      <c r="H155">
        <f t="shared" si="16"/>
        <v>3.8443656422379826</v>
      </c>
      <c r="I155">
        <f t="shared" si="17"/>
        <v>4.3870902000000003</v>
      </c>
      <c r="J155" s="15">
        <f t="shared" si="18"/>
        <v>0.87629054042198229</v>
      </c>
    </row>
    <row r="156" spans="1:10">
      <c r="A156" s="41"/>
      <c r="B156" s="39"/>
      <c r="C156" s="5" t="s">
        <v>32</v>
      </c>
      <c r="D156" s="3">
        <v>25.38</v>
      </c>
      <c r="E156" s="3">
        <v>80.86</v>
      </c>
      <c r="F156">
        <f t="shared" si="15"/>
        <v>4.3870902000000003</v>
      </c>
      <c r="G156">
        <v>1</v>
      </c>
      <c r="H156">
        <f t="shared" si="16"/>
        <v>3.1859732072498033</v>
      </c>
      <c r="I156">
        <f t="shared" si="17"/>
        <v>4.3870902000000003</v>
      </c>
      <c r="J156" s="15">
        <f t="shared" si="18"/>
        <v>0.72621556931968323</v>
      </c>
    </row>
    <row r="157" spans="1:10">
      <c r="A157" s="41"/>
      <c r="B157" s="39"/>
      <c r="C157" s="5" t="s">
        <v>33</v>
      </c>
      <c r="D157" s="3">
        <v>25.38</v>
      </c>
      <c r="E157" s="3">
        <v>62.78</v>
      </c>
      <c r="F157">
        <f t="shared" si="15"/>
        <v>4.3870902000000003</v>
      </c>
      <c r="G157">
        <v>1</v>
      </c>
      <c r="H157">
        <f t="shared" si="16"/>
        <v>2.4736012608353035</v>
      </c>
      <c r="I157">
        <f t="shared" si="17"/>
        <v>4.3870902000000003</v>
      </c>
      <c r="J157" s="15">
        <f t="shared" si="18"/>
        <v>0.56383642643939791</v>
      </c>
    </row>
    <row r="158" spans="1:10">
      <c r="A158" s="41"/>
      <c r="B158" s="39"/>
      <c r="C158" s="5" t="s">
        <v>34</v>
      </c>
      <c r="D158" s="3">
        <v>25.38</v>
      </c>
      <c r="E158" s="3">
        <v>45.07</v>
      </c>
      <c r="F158">
        <f t="shared" si="15"/>
        <v>4.3870902000000003</v>
      </c>
      <c r="G158">
        <v>1</v>
      </c>
      <c r="H158">
        <f t="shared" si="16"/>
        <v>1.7758077226162334</v>
      </c>
      <c r="I158">
        <f t="shared" si="17"/>
        <v>4.3870902000000003</v>
      </c>
      <c r="J158" s="15">
        <f t="shared" si="18"/>
        <v>0.40478030805389714</v>
      </c>
    </row>
    <row r="159" spans="1:10">
      <c r="A159" s="41"/>
      <c r="B159" s="39"/>
      <c r="C159" s="5" t="s">
        <v>0</v>
      </c>
      <c r="D159" s="3">
        <v>25.38</v>
      </c>
      <c r="E159" s="3">
        <v>63.44</v>
      </c>
      <c r="F159">
        <f t="shared" si="15"/>
        <v>4.3870902000000003</v>
      </c>
      <c r="G159">
        <v>1</v>
      </c>
      <c r="H159">
        <f t="shared" si="16"/>
        <v>2.4996059889676912</v>
      </c>
      <c r="I159">
        <f t="shared" si="17"/>
        <v>4.3870902000000003</v>
      </c>
      <c r="J159" s="15">
        <f t="shared" si="18"/>
        <v>0.56976398364631098</v>
      </c>
    </row>
    <row r="160" spans="1:10">
      <c r="A160" s="41"/>
      <c r="B160" s="39"/>
      <c r="C160" s="5" t="s">
        <v>1</v>
      </c>
      <c r="D160" s="3">
        <v>25.38</v>
      </c>
      <c r="E160" s="3">
        <v>88.26</v>
      </c>
      <c r="F160">
        <f t="shared" si="15"/>
        <v>4.3870902000000003</v>
      </c>
      <c r="G160">
        <v>1</v>
      </c>
      <c r="H160">
        <f t="shared" si="16"/>
        <v>3.4775413711583929</v>
      </c>
      <c r="I160">
        <f t="shared" si="17"/>
        <v>4.3870902000000003</v>
      </c>
      <c r="J160" s="15">
        <f t="shared" si="18"/>
        <v>0.79267605921537532</v>
      </c>
    </row>
    <row r="161" spans="1:10">
      <c r="A161" s="41"/>
      <c r="B161" s="39"/>
      <c r="C161" s="5" t="s">
        <v>2</v>
      </c>
      <c r="D161" s="3">
        <v>25.38</v>
      </c>
      <c r="E161" s="3">
        <v>70.349999999999994</v>
      </c>
      <c r="F161">
        <f t="shared" si="15"/>
        <v>4.3870902000000003</v>
      </c>
      <c r="G161">
        <v>1</v>
      </c>
      <c r="H161">
        <f t="shared" si="16"/>
        <v>2.771867612293144</v>
      </c>
      <c r="I161">
        <f t="shared" si="17"/>
        <v>4.3870902000000003</v>
      </c>
      <c r="J161" s="15">
        <f t="shared" si="18"/>
        <v>0.63182371137323412</v>
      </c>
    </row>
    <row r="162" spans="1:10">
      <c r="A162" s="41"/>
      <c r="B162" s="39"/>
      <c r="C162" s="5" t="s">
        <v>3</v>
      </c>
      <c r="D162" s="3">
        <v>25.38</v>
      </c>
      <c r="E162" s="3">
        <v>71.75</v>
      </c>
      <c r="F162">
        <f t="shared" si="15"/>
        <v>4.3870902000000003</v>
      </c>
      <c r="G162">
        <v>1</v>
      </c>
      <c r="H162">
        <f t="shared" si="16"/>
        <v>2.827029156816391</v>
      </c>
      <c r="I162">
        <f t="shared" si="17"/>
        <v>4.3870902000000003</v>
      </c>
      <c r="J162" s="15">
        <f t="shared" si="18"/>
        <v>0.64439731756971641</v>
      </c>
    </row>
    <row r="163" spans="1:10">
      <c r="A163" s="41"/>
      <c r="B163" s="39"/>
      <c r="C163" s="5" t="s">
        <v>4</v>
      </c>
      <c r="D163" s="3">
        <v>25.38</v>
      </c>
      <c r="E163" s="3">
        <v>58.28</v>
      </c>
      <c r="F163">
        <f t="shared" si="15"/>
        <v>4.3870902000000003</v>
      </c>
      <c r="G163">
        <v>1</v>
      </c>
      <c r="H163">
        <f t="shared" si="16"/>
        <v>2.2962962962962963</v>
      </c>
      <c r="I163">
        <f t="shared" si="17"/>
        <v>4.3870902000000003</v>
      </c>
      <c r="J163" s="15">
        <f t="shared" si="18"/>
        <v>0.52342126366499053</v>
      </c>
    </row>
    <row r="164" spans="1:10">
      <c r="A164" s="41"/>
      <c r="B164" s="39"/>
      <c r="C164" s="5" t="s">
        <v>5</v>
      </c>
      <c r="D164" s="3">
        <v>25.38</v>
      </c>
      <c r="E164" s="3">
        <v>51.72</v>
      </c>
      <c r="F164">
        <f t="shared" si="15"/>
        <v>4.3870902000000003</v>
      </c>
      <c r="G164">
        <v>1</v>
      </c>
      <c r="H164">
        <f t="shared" si="16"/>
        <v>2.0378250591016549</v>
      </c>
      <c r="I164">
        <f t="shared" si="17"/>
        <v>4.3870902000000003</v>
      </c>
      <c r="J164" s="15">
        <f t="shared" si="18"/>
        <v>0.46450493748718791</v>
      </c>
    </row>
    <row r="165" spans="1:10">
      <c r="A165" s="41"/>
      <c r="B165" s="39"/>
      <c r="C165" s="5" t="s">
        <v>6</v>
      </c>
      <c r="D165" s="3">
        <v>25.38</v>
      </c>
      <c r="E165" s="3">
        <v>85.11</v>
      </c>
      <c r="F165">
        <f t="shared" si="15"/>
        <v>4.3870902000000003</v>
      </c>
      <c r="G165">
        <v>1</v>
      </c>
      <c r="H165">
        <f t="shared" si="16"/>
        <v>3.3534278959810875</v>
      </c>
      <c r="I165">
        <f t="shared" si="17"/>
        <v>4.3870902000000003</v>
      </c>
      <c r="J165" s="15">
        <f t="shared" si="18"/>
        <v>0.76438544527329011</v>
      </c>
    </row>
    <row r="166" spans="1:10">
      <c r="A166" s="41"/>
      <c r="B166" s="39"/>
      <c r="C166" s="5" t="s">
        <v>7</v>
      </c>
      <c r="D166" s="3">
        <v>25.38</v>
      </c>
      <c r="E166" s="3">
        <v>89.29</v>
      </c>
      <c r="F166">
        <f t="shared" si="15"/>
        <v>4.3870902000000003</v>
      </c>
      <c r="G166">
        <v>1</v>
      </c>
      <c r="H166">
        <f t="shared" si="16"/>
        <v>3.5181245074862102</v>
      </c>
      <c r="I166">
        <f t="shared" si="17"/>
        <v>4.3870902000000003</v>
      </c>
      <c r="J166" s="15">
        <f t="shared" si="18"/>
        <v>0.801926640917073</v>
      </c>
    </row>
    <row r="167" spans="1:10">
      <c r="A167" s="41"/>
      <c r="B167" s="39"/>
      <c r="C167" s="5" t="s">
        <v>8</v>
      </c>
      <c r="D167" s="3">
        <v>25.38</v>
      </c>
      <c r="E167" s="3">
        <v>88.68</v>
      </c>
      <c r="F167">
        <f t="shared" si="15"/>
        <v>4.3870902000000003</v>
      </c>
      <c r="G167">
        <v>1</v>
      </c>
      <c r="H167">
        <f t="shared" si="16"/>
        <v>3.4940898345153668</v>
      </c>
      <c r="I167">
        <f t="shared" si="17"/>
        <v>4.3870902000000003</v>
      </c>
      <c r="J167" s="15">
        <f t="shared" si="18"/>
        <v>0.79644814107431994</v>
      </c>
    </row>
    <row r="168" spans="1:10">
      <c r="A168" s="41"/>
      <c r="B168" s="39"/>
      <c r="C168" s="5" t="s">
        <v>9</v>
      </c>
      <c r="D168" s="3">
        <v>25.38</v>
      </c>
      <c r="E168" s="3">
        <v>59.08</v>
      </c>
      <c r="F168">
        <f t="shared" si="15"/>
        <v>4.3870902000000003</v>
      </c>
      <c r="G168">
        <v>1</v>
      </c>
      <c r="H168">
        <f t="shared" si="16"/>
        <v>2.3278171788810087</v>
      </c>
      <c r="I168">
        <f t="shared" si="17"/>
        <v>4.3870902000000003</v>
      </c>
      <c r="J168" s="15">
        <f t="shared" si="18"/>
        <v>0.53060618149155181</v>
      </c>
    </row>
    <row r="169" spans="1:10">
      <c r="A169" s="41"/>
      <c r="B169" s="39"/>
      <c r="C169" s="5" t="s">
        <v>10</v>
      </c>
      <c r="D169" s="3">
        <v>25.38</v>
      </c>
      <c r="E169" s="3">
        <v>48.72</v>
      </c>
      <c r="F169">
        <f t="shared" si="15"/>
        <v>4.3870902000000003</v>
      </c>
      <c r="G169">
        <v>1</v>
      </c>
      <c r="H169">
        <f t="shared" si="16"/>
        <v>1.9196217494089836</v>
      </c>
      <c r="I169">
        <f t="shared" si="17"/>
        <v>4.3870902000000003</v>
      </c>
      <c r="J169" s="15">
        <f t="shared" si="18"/>
        <v>0.43756149563758306</v>
      </c>
    </row>
    <row r="170" spans="1:10">
      <c r="A170" s="41"/>
      <c r="B170" s="39"/>
      <c r="C170" s="5" t="s">
        <v>11</v>
      </c>
      <c r="D170" s="3">
        <v>25.38</v>
      </c>
      <c r="E170" s="3">
        <v>82.13</v>
      </c>
      <c r="F170">
        <f t="shared" si="15"/>
        <v>4.3870902000000003</v>
      </c>
      <c r="G170">
        <v>1</v>
      </c>
      <c r="H170">
        <f t="shared" si="16"/>
        <v>3.2360126083530338</v>
      </c>
      <c r="I170">
        <f t="shared" si="17"/>
        <v>4.3870902000000003</v>
      </c>
      <c r="J170" s="15">
        <f t="shared" si="18"/>
        <v>0.73762162636934925</v>
      </c>
    </row>
    <row r="171" spans="1:10">
      <c r="A171" s="41"/>
      <c r="B171" s="39"/>
      <c r="C171" s="5" t="s">
        <v>12</v>
      </c>
      <c r="D171" s="3">
        <v>25.38</v>
      </c>
      <c r="E171" s="3">
        <v>31.29</v>
      </c>
      <c r="F171">
        <f t="shared" si="15"/>
        <v>4.3870902000000003</v>
      </c>
      <c r="G171">
        <v>1</v>
      </c>
      <c r="H171">
        <f t="shared" si="16"/>
        <v>1.2328605200945626</v>
      </c>
      <c r="I171">
        <f t="shared" si="17"/>
        <v>4.3870902000000003</v>
      </c>
      <c r="J171" s="15">
        <f t="shared" si="18"/>
        <v>0.28102009849137877</v>
      </c>
    </row>
    <row r="172" spans="1:10">
      <c r="A172" s="41"/>
      <c r="B172" s="39"/>
      <c r="C172" s="5" t="s">
        <v>13</v>
      </c>
      <c r="D172" s="3">
        <v>25.38</v>
      </c>
      <c r="E172" s="3">
        <v>21.11</v>
      </c>
      <c r="F172">
        <f t="shared" si="15"/>
        <v>4.3870902000000003</v>
      </c>
      <c r="G172">
        <v>1</v>
      </c>
      <c r="H172">
        <f t="shared" si="16"/>
        <v>0.83175728920409775</v>
      </c>
      <c r="I172">
        <f t="shared" si="17"/>
        <v>4.3870902000000003</v>
      </c>
      <c r="J172" s="15">
        <f t="shared" si="18"/>
        <v>0.18959201914838625</v>
      </c>
    </row>
    <row r="173" spans="1:10">
      <c r="A173" s="41"/>
      <c r="B173" s="39"/>
      <c r="C173" s="5" t="s">
        <v>14</v>
      </c>
      <c r="D173" s="3">
        <v>25.38</v>
      </c>
      <c r="E173" s="3">
        <v>60.23</v>
      </c>
      <c r="F173">
        <f t="shared" si="15"/>
        <v>4.3870902000000003</v>
      </c>
      <c r="G173">
        <v>1</v>
      </c>
      <c r="H173">
        <f t="shared" si="16"/>
        <v>2.3731284475965326</v>
      </c>
      <c r="I173">
        <f t="shared" si="17"/>
        <v>4.3870902000000003</v>
      </c>
      <c r="J173" s="15">
        <f t="shared" si="18"/>
        <v>0.54093450086723371</v>
      </c>
    </row>
    <row r="174" spans="1:10">
      <c r="A174" s="41"/>
      <c r="B174" s="39"/>
      <c r="C174" s="5" t="s">
        <v>15</v>
      </c>
      <c r="D174" s="3">
        <v>25.38</v>
      </c>
      <c r="E174" s="3">
        <v>54.63</v>
      </c>
      <c r="F174">
        <f t="shared" si="15"/>
        <v>4.3870902000000003</v>
      </c>
      <c r="G174">
        <v>1</v>
      </c>
      <c r="H174">
        <f t="shared" si="16"/>
        <v>2.1524822695035462</v>
      </c>
      <c r="I174">
        <f t="shared" si="17"/>
        <v>4.3870902000000003</v>
      </c>
      <c r="J174" s="15">
        <f t="shared" si="18"/>
        <v>0.49064007608130467</v>
      </c>
    </row>
    <row r="175" spans="1:10">
      <c r="A175" s="41"/>
      <c r="B175" s="39"/>
      <c r="C175" s="5" t="s">
        <v>16</v>
      </c>
      <c r="D175" s="3">
        <v>25.38</v>
      </c>
      <c r="E175" s="3">
        <v>83.67</v>
      </c>
      <c r="F175">
        <f t="shared" si="15"/>
        <v>4.3870902000000003</v>
      </c>
      <c r="G175">
        <v>1</v>
      </c>
      <c r="H175">
        <f t="shared" si="16"/>
        <v>3.2966903073286056</v>
      </c>
      <c r="I175">
        <f t="shared" si="17"/>
        <v>4.3870902000000003</v>
      </c>
      <c r="J175" s="15">
        <f t="shared" si="18"/>
        <v>0.75145259318547986</v>
      </c>
    </row>
    <row r="176" spans="1:10">
      <c r="A176" s="41"/>
      <c r="B176" s="39"/>
      <c r="C176" s="5" t="s">
        <v>17</v>
      </c>
      <c r="D176" s="3">
        <v>25.38</v>
      </c>
      <c r="E176" s="3">
        <v>7.78</v>
      </c>
      <c r="F176">
        <f t="shared" si="15"/>
        <v>4.3870902000000003</v>
      </c>
      <c r="G176">
        <v>1</v>
      </c>
      <c r="H176">
        <f t="shared" si="16"/>
        <v>0.30654058313632782</v>
      </c>
      <c r="I176">
        <f t="shared" si="17"/>
        <v>4.3870902000000003</v>
      </c>
      <c r="J176" s="15">
        <f t="shared" si="18"/>
        <v>6.9873325863308619E-2</v>
      </c>
    </row>
    <row r="177" spans="1:10">
      <c r="A177" s="42"/>
      <c r="B177" s="39"/>
      <c r="C177" s="5" t="s">
        <v>18</v>
      </c>
      <c r="D177" s="3">
        <v>25.38</v>
      </c>
      <c r="E177" s="3">
        <v>68.48</v>
      </c>
      <c r="F177">
        <f t="shared" si="15"/>
        <v>4.3870902000000003</v>
      </c>
      <c r="G177">
        <v>1</v>
      </c>
      <c r="H177">
        <f t="shared" si="16"/>
        <v>2.6981875492513794</v>
      </c>
      <c r="I177">
        <f t="shared" si="17"/>
        <v>4.3870902000000003</v>
      </c>
      <c r="J177" s="15">
        <f t="shared" si="18"/>
        <v>0.6150289659536472</v>
      </c>
    </row>
    <row r="178" spans="1:10">
      <c r="C178" s="63" t="s">
        <v>489</v>
      </c>
      <c r="D178" s="3">
        <v>25.38</v>
      </c>
      <c r="E178" s="63">
        <v>84.37</v>
      </c>
      <c r="F178">
        <f>16.7569*0.278</f>
        <v>4.6584182000000007</v>
      </c>
      <c r="G178">
        <v>1</v>
      </c>
      <c r="H178">
        <f t="shared" si="16"/>
        <v>3.324271079590229</v>
      </c>
      <c r="I178">
        <f t="shared" si="17"/>
        <v>4.6584182000000007</v>
      </c>
      <c r="J178" s="15">
        <f t="shared" si="18"/>
        <v>0.71360512020802003</v>
      </c>
    </row>
    <row r="179" spans="1:10">
      <c r="C179" s="63" t="s">
        <v>490</v>
      </c>
      <c r="D179" s="3">
        <v>25.38</v>
      </c>
      <c r="E179" s="63">
        <v>71.989999999999995</v>
      </c>
      <c r="F179">
        <f t="shared" ref="F179:F207" si="19">16.7569*0.278</f>
        <v>4.6584182000000007</v>
      </c>
      <c r="G179">
        <v>1</v>
      </c>
      <c r="H179">
        <f t="shared" si="16"/>
        <v>2.8364854215918043</v>
      </c>
      <c r="I179">
        <f t="shared" si="17"/>
        <v>4.6584182000000007</v>
      </c>
      <c r="J179" s="15">
        <f t="shared" si="18"/>
        <v>0.60889454312878222</v>
      </c>
    </row>
    <row r="180" spans="1:10">
      <c r="C180" s="63" t="s">
        <v>491</v>
      </c>
      <c r="D180" s="3">
        <v>25.38</v>
      </c>
      <c r="E180" s="63">
        <v>65.42</v>
      </c>
      <c r="F180">
        <f t="shared" si="19"/>
        <v>4.6584182000000007</v>
      </c>
      <c r="G180">
        <v>1</v>
      </c>
      <c r="H180">
        <f t="shared" si="16"/>
        <v>2.5776201733648545</v>
      </c>
      <c r="I180">
        <f t="shared" si="17"/>
        <v>4.6584182000000007</v>
      </c>
      <c r="J180" s="15">
        <f t="shared" si="18"/>
        <v>0.55332519810369407</v>
      </c>
    </row>
    <row r="181" spans="1:10">
      <c r="C181" s="63" t="s">
        <v>492</v>
      </c>
      <c r="D181" s="3">
        <v>25.38</v>
      </c>
      <c r="E181" s="63">
        <v>72.180000000000007</v>
      </c>
      <c r="F181">
        <f t="shared" si="19"/>
        <v>4.6584182000000007</v>
      </c>
      <c r="G181">
        <v>1</v>
      </c>
      <c r="H181">
        <f t="shared" si="16"/>
        <v>2.8439716312056742</v>
      </c>
      <c r="I181">
        <f t="shared" si="17"/>
        <v>4.6584182000000007</v>
      </c>
      <c r="J181" s="15">
        <f t="shared" si="18"/>
        <v>0.61050157137151695</v>
      </c>
    </row>
    <row r="182" spans="1:10">
      <c r="C182" s="63" t="s">
        <v>493</v>
      </c>
      <c r="D182" s="3">
        <v>25.38</v>
      </c>
      <c r="E182" s="63">
        <v>77.66</v>
      </c>
      <c r="F182">
        <f t="shared" si="19"/>
        <v>4.6584182000000007</v>
      </c>
      <c r="G182">
        <v>1</v>
      </c>
      <c r="H182">
        <f t="shared" si="16"/>
        <v>3.0598896769109536</v>
      </c>
      <c r="I182">
        <f t="shared" si="17"/>
        <v>4.6584182000000007</v>
      </c>
      <c r="J182" s="15">
        <f t="shared" si="18"/>
        <v>0.6568516491093378</v>
      </c>
    </row>
    <row r="183" spans="1:10">
      <c r="C183" s="63" t="s">
        <v>512</v>
      </c>
      <c r="D183" s="3">
        <v>25.38</v>
      </c>
      <c r="E183" s="63">
        <v>3.81</v>
      </c>
      <c r="F183">
        <f t="shared" si="19"/>
        <v>4.6584182000000007</v>
      </c>
      <c r="G183">
        <v>1</v>
      </c>
      <c r="H183">
        <f t="shared" si="16"/>
        <v>0.15011820330969267</v>
      </c>
      <c r="I183">
        <f t="shared" si="17"/>
        <v>4.6584182000000007</v>
      </c>
      <c r="J183" s="15">
        <f t="shared" si="18"/>
        <v>3.2225145288521467E-2</v>
      </c>
    </row>
    <row r="184" spans="1:10">
      <c r="C184" s="63" t="s">
        <v>513</v>
      </c>
      <c r="D184" s="3">
        <v>25.38</v>
      </c>
      <c r="E184" s="63">
        <v>30.97</v>
      </c>
      <c r="F184">
        <f t="shared" si="19"/>
        <v>4.6584182000000007</v>
      </c>
      <c r="G184">
        <v>1</v>
      </c>
      <c r="H184">
        <f t="shared" si="16"/>
        <v>1.2202521670606776</v>
      </c>
      <c r="I184">
        <f t="shared" si="17"/>
        <v>4.6584182000000007</v>
      </c>
      <c r="J184" s="15">
        <f t="shared" si="18"/>
        <v>0.26194560356575058</v>
      </c>
    </row>
    <row r="185" spans="1:10">
      <c r="C185" s="63" t="s">
        <v>514</v>
      </c>
      <c r="D185" s="3">
        <v>25.38</v>
      </c>
      <c r="E185" s="63">
        <v>64.59</v>
      </c>
      <c r="F185">
        <f t="shared" si="19"/>
        <v>4.6584182000000007</v>
      </c>
      <c r="G185">
        <v>1</v>
      </c>
      <c r="H185">
        <f t="shared" si="16"/>
        <v>2.5449172576832155</v>
      </c>
      <c r="I185">
        <f t="shared" si="17"/>
        <v>4.6584182000000007</v>
      </c>
      <c r="J185" s="15">
        <f t="shared" si="18"/>
        <v>0.54630502209595844</v>
      </c>
    </row>
    <row r="186" spans="1:10">
      <c r="C186" s="63" t="s">
        <v>515</v>
      </c>
      <c r="D186" s="3">
        <v>25.38</v>
      </c>
      <c r="E186" s="63">
        <v>85.67</v>
      </c>
      <c r="F186">
        <f t="shared" si="19"/>
        <v>4.6584182000000007</v>
      </c>
      <c r="G186">
        <v>1</v>
      </c>
      <c r="H186">
        <f t="shared" si="16"/>
        <v>3.3754925137903862</v>
      </c>
      <c r="I186">
        <f t="shared" si="17"/>
        <v>4.6584182000000007</v>
      </c>
      <c r="J186" s="15">
        <f t="shared" si="18"/>
        <v>0.72460057660567823</v>
      </c>
    </row>
    <row r="187" spans="1:10">
      <c r="C187" s="63" t="s">
        <v>516</v>
      </c>
      <c r="D187" s="3">
        <v>25.38</v>
      </c>
      <c r="E187" s="63">
        <v>84.84</v>
      </c>
      <c r="F187">
        <f t="shared" si="19"/>
        <v>4.6584182000000007</v>
      </c>
      <c r="G187">
        <v>1</v>
      </c>
      <c r="H187">
        <f t="shared" si="16"/>
        <v>3.3427895981087472</v>
      </c>
      <c r="I187">
        <f t="shared" si="17"/>
        <v>4.6584182000000007</v>
      </c>
      <c r="J187" s="15">
        <f t="shared" si="18"/>
        <v>0.71758040059794259</v>
      </c>
    </row>
    <row r="188" spans="1:10">
      <c r="C188" s="63" t="s">
        <v>517</v>
      </c>
      <c r="D188" s="3">
        <v>25.38</v>
      </c>
      <c r="E188" s="63">
        <v>112.08</v>
      </c>
      <c r="F188">
        <f t="shared" si="19"/>
        <v>4.6584182000000007</v>
      </c>
      <c r="G188">
        <v>1</v>
      </c>
      <c r="H188">
        <f t="shared" si="16"/>
        <v>4.416075650118203</v>
      </c>
      <c r="I188">
        <f t="shared" si="17"/>
        <v>4.6584182000000007</v>
      </c>
      <c r="J188" s="15">
        <f t="shared" si="18"/>
        <v>0.94797750234579681</v>
      </c>
    </row>
    <row r="189" spans="1:10">
      <c r="C189" s="63" t="s">
        <v>518</v>
      </c>
      <c r="D189" s="3">
        <v>25.38</v>
      </c>
      <c r="E189" s="63">
        <v>80.08</v>
      </c>
      <c r="F189">
        <f t="shared" si="19"/>
        <v>4.6584182000000007</v>
      </c>
      <c r="G189">
        <v>1</v>
      </c>
      <c r="H189">
        <f t="shared" si="16"/>
        <v>3.1552403467297085</v>
      </c>
      <c r="I189">
        <f t="shared" si="17"/>
        <v>4.6584182000000007</v>
      </c>
      <c r="J189" s="15">
        <f t="shared" si="18"/>
        <v>0.67732011409574777</v>
      </c>
    </row>
    <row r="190" spans="1:10">
      <c r="C190" s="63" t="s">
        <v>494</v>
      </c>
      <c r="D190" s="3">
        <v>25.38</v>
      </c>
      <c r="E190" s="63">
        <v>5.32</v>
      </c>
      <c r="F190">
        <f t="shared" si="19"/>
        <v>4.6584182000000007</v>
      </c>
      <c r="G190">
        <v>1</v>
      </c>
      <c r="H190">
        <f t="shared" si="16"/>
        <v>0.2096138691883373</v>
      </c>
      <c r="I190">
        <f t="shared" si="17"/>
        <v>4.6584182000000007</v>
      </c>
      <c r="J190" s="15">
        <f t="shared" si="18"/>
        <v>4.4996790796570658E-2</v>
      </c>
    </row>
    <row r="191" spans="1:10">
      <c r="C191" s="63" t="s">
        <v>495</v>
      </c>
      <c r="D191" s="3">
        <v>25.38</v>
      </c>
      <c r="E191" s="63">
        <v>27.6</v>
      </c>
      <c r="F191">
        <f t="shared" si="19"/>
        <v>4.6584182000000007</v>
      </c>
      <c r="G191">
        <v>1</v>
      </c>
      <c r="H191">
        <f t="shared" si="16"/>
        <v>1.0874704491725768</v>
      </c>
      <c r="I191">
        <f t="shared" si="17"/>
        <v>4.6584182000000007</v>
      </c>
      <c r="J191" s="15">
        <f t="shared" si="18"/>
        <v>0.23344199736566731</v>
      </c>
    </row>
    <row r="192" spans="1:10">
      <c r="C192" s="63" t="s">
        <v>496</v>
      </c>
      <c r="D192" s="3">
        <v>25.38</v>
      </c>
      <c r="E192" s="63">
        <v>83.51</v>
      </c>
      <c r="F192">
        <f t="shared" si="19"/>
        <v>4.6584182000000007</v>
      </c>
      <c r="G192">
        <v>1</v>
      </c>
      <c r="H192">
        <f t="shared" si="16"/>
        <v>3.2903861308116631</v>
      </c>
      <c r="I192">
        <f t="shared" si="17"/>
        <v>4.6584182000000007</v>
      </c>
      <c r="J192" s="15">
        <f t="shared" si="18"/>
        <v>0.70633120289880003</v>
      </c>
    </row>
    <row r="193" spans="3:10">
      <c r="C193" s="63" t="s">
        <v>497</v>
      </c>
      <c r="D193" s="3">
        <v>25.38</v>
      </c>
      <c r="E193" s="63">
        <v>71.64</v>
      </c>
      <c r="F193">
        <f t="shared" si="19"/>
        <v>4.6584182000000007</v>
      </c>
      <c r="G193">
        <v>1</v>
      </c>
      <c r="H193">
        <f t="shared" si="16"/>
        <v>2.8226950354609932</v>
      </c>
      <c r="I193">
        <f t="shared" si="17"/>
        <v>4.6584182000000007</v>
      </c>
      <c r="J193" s="15">
        <f t="shared" si="18"/>
        <v>0.60593422794479734</v>
      </c>
    </row>
    <row r="194" spans="3:10">
      <c r="C194" s="63" t="s">
        <v>498</v>
      </c>
      <c r="D194" s="3">
        <v>25.38</v>
      </c>
      <c r="E194" s="63">
        <v>121.41</v>
      </c>
      <c r="F194">
        <f t="shared" si="19"/>
        <v>4.6584182000000007</v>
      </c>
      <c r="G194">
        <v>1</v>
      </c>
      <c r="H194">
        <f t="shared" si="16"/>
        <v>4.7836879432624118</v>
      </c>
      <c r="I194">
        <f t="shared" si="17"/>
        <v>4.6584182000000007</v>
      </c>
      <c r="J194" s="15">
        <f t="shared" si="18"/>
        <v>1.0268910471074519</v>
      </c>
    </row>
    <row r="195" spans="3:10">
      <c r="C195" s="63" t="s">
        <v>499</v>
      </c>
      <c r="D195" s="3">
        <v>25.38</v>
      </c>
      <c r="E195" s="63">
        <v>88.38</v>
      </c>
      <c r="F195">
        <f t="shared" si="19"/>
        <v>4.6584182000000007</v>
      </c>
      <c r="G195">
        <v>1</v>
      </c>
      <c r="H195">
        <f t="shared" si="16"/>
        <v>3.4822695035460991</v>
      </c>
      <c r="I195">
        <f t="shared" si="17"/>
        <v>4.6584182000000007</v>
      </c>
      <c r="J195" s="15">
        <f t="shared" si="18"/>
        <v>0.74752187417310423</v>
      </c>
    </row>
    <row r="196" spans="3:10">
      <c r="C196" s="63" t="s">
        <v>500</v>
      </c>
      <c r="D196" s="3">
        <v>25.38</v>
      </c>
      <c r="E196" s="63">
        <v>62.4</v>
      </c>
      <c r="F196">
        <f t="shared" si="19"/>
        <v>4.6584182000000007</v>
      </c>
      <c r="G196">
        <v>1</v>
      </c>
      <c r="H196">
        <f t="shared" si="16"/>
        <v>2.458628841607565</v>
      </c>
      <c r="I196">
        <f t="shared" si="17"/>
        <v>4.6584182000000007</v>
      </c>
      <c r="J196" s="15">
        <f t="shared" si="18"/>
        <v>0.52778190708759565</v>
      </c>
    </row>
    <row r="197" spans="3:10">
      <c r="C197" s="63" t="s">
        <v>501</v>
      </c>
      <c r="D197" s="3">
        <v>25.38</v>
      </c>
      <c r="E197" s="63">
        <v>3.95</v>
      </c>
      <c r="F197">
        <f t="shared" si="19"/>
        <v>4.6584182000000007</v>
      </c>
      <c r="G197">
        <v>1</v>
      </c>
      <c r="H197">
        <f t="shared" si="16"/>
        <v>0.15563435776201734</v>
      </c>
      <c r="I197">
        <f t="shared" si="17"/>
        <v>4.6584182000000007</v>
      </c>
      <c r="J197" s="15">
        <f t="shared" si="18"/>
        <v>3.3409271362115432E-2</v>
      </c>
    </row>
    <row r="198" spans="3:10">
      <c r="C198" s="63" t="s">
        <v>502</v>
      </c>
      <c r="D198" s="3">
        <v>25.38</v>
      </c>
      <c r="E198" s="63">
        <v>26.68</v>
      </c>
      <c r="F198">
        <f t="shared" si="19"/>
        <v>4.6584182000000007</v>
      </c>
      <c r="G198">
        <v>1</v>
      </c>
      <c r="H198">
        <f t="shared" si="16"/>
        <v>1.0512214342001576</v>
      </c>
      <c r="I198">
        <f t="shared" si="17"/>
        <v>4.6584182000000007</v>
      </c>
      <c r="J198" s="15">
        <f t="shared" si="18"/>
        <v>0.22566059745347838</v>
      </c>
    </row>
    <row r="199" spans="3:10">
      <c r="C199" s="63" t="s">
        <v>503</v>
      </c>
      <c r="D199" s="3">
        <v>25.38</v>
      </c>
      <c r="E199" s="63">
        <v>46.01</v>
      </c>
      <c r="F199">
        <f t="shared" si="19"/>
        <v>4.6584182000000007</v>
      </c>
      <c r="G199">
        <v>1</v>
      </c>
      <c r="H199">
        <f t="shared" si="16"/>
        <v>1.8128447596532702</v>
      </c>
      <c r="I199">
        <f t="shared" si="17"/>
        <v>4.6584182000000007</v>
      </c>
      <c r="J199" s="15">
        <f t="shared" si="18"/>
        <v>0.38915457604327364</v>
      </c>
    </row>
    <row r="200" spans="3:10">
      <c r="C200" s="63" t="s">
        <v>504</v>
      </c>
      <c r="D200" s="3">
        <v>25.38</v>
      </c>
      <c r="E200" s="63">
        <v>74.510000000000005</v>
      </c>
      <c r="F200">
        <f t="shared" si="19"/>
        <v>4.6584182000000007</v>
      </c>
      <c r="G200">
        <v>1</v>
      </c>
      <c r="H200">
        <f t="shared" si="16"/>
        <v>2.9357762017336491</v>
      </c>
      <c r="I200">
        <f t="shared" si="17"/>
        <v>4.6584182000000007</v>
      </c>
      <c r="J200" s="15">
        <f t="shared" si="18"/>
        <v>0.63020881245347371</v>
      </c>
    </row>
    <row r="201" spans="3:10">
      <c r="C201" s="63" t="s">
        <v>505</v>
      </c>
      <c r="D201" s="3">
        <v>25.38</v>
      </c>
      <c r="E201" s="63">
        <v>47.46</v>
      </c>
      <c r="F201">
        <f t="shared" si="19"/>
        <v>4.6584182000000007</v>
      </c>
      <c r="G201">
        <v>1</v>
      </c>
      <c r="H201">
        <f t="shared" si="16"/>
        <v>1.8699763593380616</v>
      </c>
      <c r="I201">
        <f t="shared" si="17"/>
        <v>4.6584182000000007</v>
      </c>
      <c r="J201" s="15">
        <f t="shared" si="18"/>
        <v>0.40141873894835406</v>
      </c>
    </row>
    <row r="202" spans="3:10">
      <c r="C202" s="63" t="s">
        <v>506</v>
      </c>
      <c r="D202" s="3">
        <v>25.38</v>
      </c>
      <c r="E202" s="63">
        <v>66.510000000000005</v>
      </c>
      <c r="F202">
        <f t="shared" si="19"/>
        <v>4.6584182000000007</v>
      </c>
      <c r="G202">
        <v>1</v>
      </c>
      <c r="H202">
        <f t="shared" si="16"/>
        <v>2.6205673758865253</v>
      </c>
      <c r="I202">
        <f t="shared" si="17"/>
        <v>4.6584182000000007</v>
      </c>
      <c r="J202" s="15">
        <f t="shared" si="18"/>
        <v>0.56254446539096148</v>
      </c>
    </row>
    <row r="203" spans="3:10">
      <c r="C203" s="63" t="s">
        <v>507</v>
      </c>
      <c r="D203" s="3">
        <v>25.38</v>
      </c>
      <c r="E203" s="63">
        <v>24.97</v>
      </c>
      <c r="F203">
        <f t="shared" si="19"/>
        <v>4.6584182000000007</v>
      </c>
      <c r="G203">
        <v>1</v>
      </c>
      <c r="H203">
        <f t="shared" si="16"/>
        <v>0.98384554767533494</v>
      </c>
      <c r="I203">
        <f t="shared" si="17"/>
        <v>4.6584182000000007</v>
      </c>
      <c r="J203" s="15">
        <f t="shared" si="18"/>
        <v>0.21119734326886641</v>
      </c>
    </row>
    <row r="204" spans="3:10">
      <c r="C204" s="63" t="s">
        <v>508</v>
      </c>
      <c r="D204" s="3">
        <v>25.38</v>
      </c>
      <c r="E204" s="63">
        <v>4.7</v>
      </c>
      <c r="F204">
        <f t="shared" si="19"/>
        <v>4.6584182000000007</v>
      </c>
      <c r="G204">
        <v>1</v>
      </c>
      <c r="H204">
        <f t="shared" si="16"/>
        <v>0.1851851851851852</v>
      </c>
      <c r="I204">
        <f t="shared" si="17"/>
        <v>4.6584182000000007</v>
      </c>
      <c r="J204" s="15">
        <f t="shared" si="18"/>
        <v>3.9752803899225961E-2</v>
      </c>
    </row>
    <row r="205" spans="3:10">
      <c r="C205" s="63" t="s">
        <v>509</v>
      </c>
      <c r="D205" s="3">
        <v>25.38</v>
      </c>
      <c r="E205" s="63">
        <v>20.09</v>
      </c>
      <c r="F205">
        <f t="shared" si="19"/>
        <v>4.6584182000000007</v>
      </c>
      <c r="G205">
        <v>1</v>
      </c>
      <c r="H205">
        <f t="shared" si="16"/>
        <v>0.79156816390858942</v>
      </c>
      <c r="I205">
        <f t="shared" si="17"/>
        <v>4.6584182000000007</v>
      </c>
      <c r="J205" s="15">
        <f t="shared" si="18"/>
        <v>0.16992209156073393</v>
      </c>
    </row>
    <row r="206" spans="3:10">
      <c r="C206" s="63" t="s">
        <v>510</v>
      </c>
      <c r="D206" s="3">
        <v>25.38</v>
      </c>
      <c r="E206" s="63">
        <v>18.72</v>
      </c>
      <c r="F206">
        <f t="shared" si="19"/>
        <v>4.6584182000000007</v>
      </c>
      <c r="G206">
        <v>1</v>
      </c>
      <c r="H206">
        <f t="shared" si="16"/>
        <v>0.73758865248226946</v>
      </c>
      <c r="I206">
        <f t="shared" si="17"/>
        <v>4.6584182000000007</v>
      </c>
      <c r="J206" s="15">
        <f t="shared" si="18"/>
        <v>0.15833457212627869</v>
      </c>
    </row>
    <row r="207" spans="3:10">
      <c r="C207" s="63" t="s">
        <v>511</v>
      </c>
      <c r="D207" s="3">
        <v>25.38</v>
      </c>
      <c r="E207" s="63">
        <v>54.62</v>
      </c>
      <c r="F207">
        <f t="shared" si="19"/>
        <v>4.6584182000000007</v>
      </c>
      <c r="G207">
        <v>1</v>
      </c>
      <c r="H207">
        <f t="shared" si="16"/>
        <v>2.1520882584712373</v>
      </c>
      <c r="I207">
        <f t="shared" si="17"/>
        <v>4.6584182000000007</v>
      </c>
      <c r="J207" s="15">
        <f t="shared" si="18"/>
        <v>0.46197832956930251</v>
      </c>
    </row>
    <row r="208" spans="3:10">
      <c r="J208" s="67">
        <f>AVERAGE(J25:J207)</f>
        <v>0.46987656523276183</v>
      </c>
    </row>
  </sheetData>
  <mergeCells count="11">
    <mergeCell ref="B4:B24"/>
    <mergeCell ref="B147:B177"/>
    <mergeCell ref="A25:A54"/>
    <mergeCell ref="A55:A85"/>
    <mergeCell ref="A86:A115"/>
    <mergeCell ref="A116:A146"/>
    <mergeCell ref="A147:A177"/>
    <mergeCell ref="B25:B54"/>
    <mergeCell ref="B55:B85"/>
    <mergeCell ref="B86:B115"/>
    <mergeCell ref="B116:B1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D7E1-E515-4CBC-A381-7C8010451213}">
  <dimension ref="A9:Y476"/>
  <sheetViews>
    <sheetView topLeftCell="L451" zoomScale="99" zoomScaleNormal="85" workbookViewId="0">
      <selection activeCell="AA452" sqref="AA452"/>
    </sheetView>
  </sheetViews>
  <sheetFormatPr defaultRowHeight="14.4"/>
  <cols>
    <col min="3" max="3" width="15" customWidth="1"/>
  </cols>
  <sheetData>
    <row r="9" spans="1:10">
      <c r="B9" s="7" t="s">
        <v>35</v>
      </c>
      <c r="C9" s="7" t="s">
        <v>19</v>
      </c>
      <c r="D9" s="6" t="s">
        <v>24</v>
      </c>
      <c r="E9" s="7" t="s">
        <v>25</v>
      </c>
      <c r="F9" s="7" t="s">
        <v>23</v>
      </c>
      <c r="G9" s="7" t="s">
        <v>26</v>
      </c>
      <c r="H9" s="7" t="s">
        <v>20</v>
      </c>
      <c r="I9" s="7" t="s">
        <v>21</v>
      </c>
      <c r="J9" s="7" t="s">
        <v>22</v>
      </c>
    </row>
    <row r="10" spans="1:10">
      <c r="A10" s="50" t="s">
        <v>481</v>
      </c>
      <c r="B10" s="44">
        <f>(49.84/(D10*F10*7))</f>
        <v>1.3035543346690239E-2</v>
      </c>
      <c r="C10" s="20" t="s">
        <v>260</v>
      </c>
      <c r="D10" s="3">
        <v>111</v>
      </c>
      <c r="E10" s="3">
        <v>9.9600000000000009</v>
      </c>
      <c r="F10">
        <f t="shared" ref="F10:F16" si="0">17.7004*0.278</f>
        <v>4.9207112000000004</v>
      </c>
      <c r="G10">
        <v>1</v>
      </c>
      <c r="H10">
        <f t="shared" ref="H10:H53" si="1">E10/D10</f>
        <v>8.9729729729729743E-2</v>
      </c>
      <c r="I10">
        <f t="shared" ref="I10:I52" si="2">F10/G10</f>
        <v>4.9207112000000004</v>
      </c>
      <c r="J10" s="15">
        <f t="shared" ref="J10:J52" si="3">(H10/I10)</f>
        <v>1.8235114007448709E-2</v>
      </c>
    </row>
    <row r="11" spans="1:10">
      <c r="A11" s="50"/>
      <c r="B11" s="43"/>
      <c r="C11" s="20" t="s">
        <v>261</v>
      </c>
      <c r="D11" s="3">
        <v>111</v>
      </c>
      <c r="E11" s="3">
        <v>107.34</v>
      </c>
      <c r="F11">
        <f t="shared" si="0"/>
        <v>4.9207112000000004</v>
      </c>
      <c r="G11">
        <v>1</v>
      </c>
      <c r="H11">
        <f t="shared" si="1"/>
        <v>0.96702702702702703</v>
      </c>
      <c r="I11">
        <f t="shared" si="2"/>
        <v>4.9207112000000004</v>
      </c>
      <c r="J11" s="15">
        <f t="shared" si="3"/>
        <v>0.19652180095979357</v>
      </c>
    </row>
    <row r="12" spans="1:10">
      <c r="A12" s="50"/>
      <c r="B12" s="43"/>
      <c r="C12" s="20" t="s">
        <v>262</v>
      </c>
      <c r="D12" s="3">
        <v>111</v>
      </c>
      <c r="E12" s="3">
        <v>0.12</v>
      </c>
      <c r="F12">
        <f t="shared" si="0"/>
        <v>4.9207112000000004</v>
      </c>
      <c r="G12">
        <v>1</v>
      </c>
      <c r="H12">
        <f t="shared" si="1"/>
        <v>1.0810810810810811E-3</v>
      </c>
      <c r="I12">
        <f t="shared" si="2"/>
        <v>4.9207112000000004</v>
      </c>
      <c r="J12" s="15">
        <f t="shared" si="3"/>
        <v>2.1970016876444223E-4</v>
      </c>
    </row>
    <row r="13" spans="1:10">
      <c r="A13" s="50"/>
      <c r="B13" s="43"/>
      <c r="C13" s="20" t="s">
        <v>263</v>
      </c>
      <c r="D13" s="3">
        <v>111</v>
      </c>
      <c r="E13" s="3">
        <v>56</v>
      </c>
      <c r="F13">
        <f t="shared" si="0"/>
        <v>4.9207112000000004</v>
      </c>
      <c r="G13">
        <v>1</v>
      </c>
      <c r="H13">
        <f t="shared" si="1"/>
        <v>0.50450450450450446</v>
      </c>
      <c r="I13">
        <f t="shared" si="2"/>
        <v>4.9207112000000004</v>
      </c>
      <c r="J13" s="15">
        <f t="shared" si="3"/>
        <v>0.10252674542340635</v>
      </c>
    </row>
    <row r="14" spans="1:10">
      <c r="A14" s="50"/>
      <c r="B14" s="43"/>
      <c r="C14" s="20" t="s">
        <v>264</v>
      </c>
      <c r="D14" s="3">
        <v>111</v>
      </c>
      <c r="E14" s="3">
        <v>140.01</v>
      </c>
      <c r="F14">
        <f t="shared" si="0"/>
        <v>4.9207112000000004</v>
      </c>
      <c r="G14">
        <v>1</v>
      </c>
      <c r="H14">
        <f t="shared" si="1"/>
        <v>1.2613513513513512</v>
      </c>
      <c r="I14">
        <f t="shared" si="2"/>
        <v>4.9207112000000004</v>
      </c>
      <c r="J14" s="15">
        <f t="shared" si="3"/>
        <v>0.25633517190591293</v>
      </c>
    </row>
    <row r="15" spans="1:10">
      <c r="A15" s="50"/>
      <c r="B15" s="43"/>
      <c r="C15" s="20" t="s">
        <v>265</v>
      </c>
      <c r="D15" s="3">
        <v>111</v>
      </c>
      <c r="E15" s="3">
        <v>293.69</v>
      </c>
      <c r="F15">
        <f t="shared" si="0"/>
        <v>4.9207112000000004</v>
      </c>
      <c r="G15">
        <v>1</v>
      </c>
      <c r="H15">
        <f t="shared" si="1"/>
        <v>2.645855855855856</v>
      </c>
      <c r="I15">
        <f t="shared" si="2"/>
        <v>4.9207112000000004</v>
      </c>
      <c r="J15" s="15">
        <f t="shared" si="3"/>
        <v>0.53769785470357534</v>
      </c>
    </row>
    <row r="16" spans="1:10">
      <c r="A16" s="51"/>
      <c r="B16" s="43"/>
      <c r="C16" s="20" t="s">
        <v>266</v>
      </c>
      <c r="D16" s="3">
        <v>111</v>
      </c>
      <c r="E16" s="3">
        <v>245.09</v>
      </c>
      <c r="F16">
        <f t="shared" si="0"/>
        <v>4.9207112000000004</v>
      </c>
      <c r="G16">
        <v>1</v>
      </c>
      <c r="H16">
        <f t="shared" si="1"/>
        <v>2.2080180180180182</v>
      </c>
      <c r="I16">
        <f t="shared" si="2"/>
        <v>4.9207112000000004</v>
      </c>
      <c r="J16" s="15">
        <f t="shared" si="3"/>
        <v>0.44871928635397623</v>
      </c>
    </row>
    <row r="17" spans="1:10">
      <c r="A17" s="52" t="s">
        <v>482</v>
      </c>
      <c r="B17" s="45">
        <f>(3759.12/(D17*F17*28))</f>
        <v>0.26832580891354985</v>
      </c>
      <c r="C17" s="11" t="s">
        <v>267</v>
      </c>
      <c r="D17" s="3">
        <v>111</v>
      </c>
      <c r="E17" s="10">
        <v>79.61</v>
      </c>
      <c r="F17">
        <f t="shared" ref="F17:F47" si="4">16.21429*0.278</f>
        <v>4.5075726200000004</v>
      </c>
      <c r="G17">
        <v>1</v>
      </c>
      <c r="H17">
        <f t="shared" si="1"/>
        <v>0.71720720720720721</v>
      </c>
      <c r="I17">
        <f t="shared" si="2"/>
        <v>4.5075726200000004</v>
      </c>
      <c r="J17" s="15">
        <f t="shared" si="3"/>
        <v>0.15911162562860875</v>
      </c>
    </row>
    <row r="18" spans="1:10">
      <c r="A18" s="53"/>
      <c r="B18" s="45"/>
      <c r="C18" s="11" t="s">
        <v>268</v>
      </c>
      <c r="D18" s="3">
        <v>111</v>
      </c>
      <c r="E18" s="10">
        <v>22.65</v>
      </c>
      <c r="F18">
        <f t="shared" si="4"/>
        <v>4.5075726200000004</v>
      </c>
      <c r="G18">
        <v>1</v>
      </c>
      <c r="H18">
        <f t="shared" si="1"/>
        <v>0.20405405405405405</v>
      </c>
      <c r="I18">
        <f t="shared" si="2"/>
        <v>4.5075726200000004</v>
      </c>
      <c r="J18" s="15">
        <f t="shared" si="3"/>
        <v>4.5269166191282358E-2</v>
      </c>
    </row>
    <row r="19" spans="1:10">
      <c r="A19" s="53"/>
      <c r="B19" s="45"/>
      <c r="C19" s="11" t="s">
        <v>269</v>
      </c>
      <c r="D19" s="3">
        <v>111</v>
      </c>
      <c r="E19" s="10">
        <v>43.83</v>
      </c>
      <c r="F19">
        <f t="shared" si="4"/>
        <v>4.5075726200000004</v>
      </c>
      <c r="G19">
        <v>1</v>
      </c>
      <c r="H19">
        <f t="shared" si="1"/>
        <v>0.39486486486486483</v>
      </c>
      <c r="I19">
        <f t="shared" si="2"/>
        <v>4.5075726200000004</v>
      </c>
      <c r="J19" s="15">
        <f t="shared" si="3"/>
        <v>8.7600333517170226E-2</v>
      </c>
    </row>
    <row r="20" spans="1:10">
      <c r="A20" s="53"/>
      <c r="B20" s="45"/>
      <c r="C20" s="11" t="s">
        <v>270</v>
      </c>
      <c r="D20" s="3">
        <v>111</v>
      </c>
      <c r="E20" s="10">
        <v>207.86</v>
      </c>
      <c r="F20">
        <f t="shared" si="4"/>
        <v>4.5075726200000004</v>
      </c>
      <c r="G20">
        <v>1</v>
      </c>
      <c r="H20">
        <f t="shared" si="1"/>
        <v>1.8726126126126128</v>
      </c>
      <c r="I20">
        <f t="shared" si="2"/>
        <v>4.5075726200000004</v>
      </c>
      <c r="J20" s="15">
        <f t="shared" si="3"/>
        <v>0.41543703684414796</v>
      </c>
    </row>
    <row r="21" spans="1:10">
      <c r="A21" s="53"/>
      <c r="B21" s="45"/>
      <c r="C21" s="11" t="s">
        <v>271</v>
      </c>
      <c r="D21" s="3">
        <v>111</v>
      </c>
      <c r="E21" s="10">
        <v>300.93</v>
      </c>
      <c r="F21">
        <f t="shared" si="4"/>
        <v>4.5075726200000004</v>
      </c>
      <c r="G21">
        <v>1</v>
      </c>
      <c r="H21">
        <f t="shared" si="1"/>
        <v>2.711081081081081</v>
      </c>
      <c r="I21">
        <f t="shared" si="2"/>
        <v>4.5075726200000004</v>
      </c>
      <c r="J21" s="15">
        <f t="shared" si="3"/>
        <v>0.60145033915861368</v>
      </c>
    </row>
    <row r="22" spans="1:10">
      <c r="A22" s="53"/>
      <c r="B22" s="45"/>
      <c r="C22" s="11" t="s">
        <v>272</v>
      </c>
      <c r="D22" s="3">
        <v>111</v>
      </c>
      <c r="E22" s="10">
        <v>0</v>
      </c>
      <c r="F22">
        <f t="shared" si="4"/>
        <v>4.5075726200000004</v>
      </c>
      <c r="G22">
        <v>1</v>
      </c>
      <c r="H22">
        <f t="shared" si="1"/>
        <v>0</v>
      </c>
      <c r="I22">
        <f t="shared" si="2"/>
        <v>4.5075726200000004</v>
      </c>
      <c r="J22" s="15">
        <f t="shared" si="3"/>
        <v>0</v>
      </c>
    </row>
    <row r="23" spans="1:10">
      <c r="A23" s="53"/>
      <c r="B23" s="45"/>
      <c r="C23" s="11" t="s">
        <v>273</v>
      </c>
      <c r="D23" s="3">
        <v>111</v>
      </c>
      <c r="E23" s="10">
        <v>0</v>
      </c>
      <c r="F23">
        <f t="shared" si="4"/>
        <v>4.5075726200000004</v>
      </c>
      <c r="G23">
        <v>1</v>
      </c>
      <c r="H23">
        <f t="shared" si="1"/>
        <v>0</v>
      </c>
      <c r="I23">
        <f t="shared" si="2"/>
        <v>4.5075726200000004</v>
      </c>
      <c r="J23" s="15">
        <f t="shared" si="3"/>
        <v>0</v>
      </c>
    </row>
    <row r="24" spans="1:10">
      <c r="A24" s="53"/>
      <c r="B24" s="45"/>
      <c r="C24" s="11" t="s">
        <v>274</v>
      </c>
      <c r="D24" s="3">
        <v>111</v>
      </c>
      <c r="E24" s="10">
        <v>255.62</v>
      </c>
      <c r="F24">
        <f t="shared" si="4"/>
        <v>4.5075726200000004</v>
      </c>
      <c r="G24">
        <v>1</v>
      </c>
      <c r="H24">
        <f t="shared" si="1"/>
        <v>2.3028828828828831</v>
      </c>
      <c r="I24">
        <f t="shared" si="2"/>
        <v>4.5075726200000004</v>
      </c>
      <c r="J24" s="15">
        <f t="shared" si="3"/>
        <v>0.51089202038920956</v>
      </c>
    </row>
    <row r="25" spans="1:10">
      <c r="A25" s="53"/>
      <c r="B25" s="45"/>
      <c r="C25" s="11" t="s">
        <v>275</v>
      </c>
      <c r="D25" s="3">
        <v>111</v>
      </c>
      <c r="E25" s="10">
        <v>37.049999999999997</v>
      </c>
      <c r="F25">
        <f t="shared" si="4"/>
        <v>4.5075726200000004</v>
      </c>
      <c r="G25">
        <v>1</v>
      </c>
      <c r="H25">
        <f t="shared" si="1"/>
        <v>0.33378378378378376</v>
      </c>
      <c r="I25">
        <f t="shared" si="2"/>
        <v>4.5075726200000004</v>
      </c>
      <c r="J25" s="15">
        <f t="shared" si="3"/>
        <v>7.404956324004465E-2</v>
      </c>
    </row>
    <row r="26" spans="1:10">
      <c r="A26" s="53"/>
      <c r="B26" s="45"/>
      <c r="C26" s="11" t="s">
        <v>276</v>
      </c>
      <c r="D26" s="3">
        <v>111</v>
      </c>
      <c r="E26" s="10">
        <v>106.81</v>
      </c>
      <c r="F26">
        <f t="shared" si="4"/>
        <v>4.5075726200000004</v>
      </c>
      <c r="G26">
        <v>1</v>
      </c>
      <c r="H26">
        <f t="shared" si="1"/>
        <v>0.9622522522522523</v>
      </c>
      <c r="I26">
        <f t="shared" si="2"/>
        <v>4.5075726200000004</v>
      </c>
      <c r="J26" s="15">
        <f t="shared" si="3"/>
        <v>0.21347459783182643</v>
      </c>
    </row>
    <row r="27" spans="1:10">
      <c r="A27" s="53"/>
      <c r="B27" s="45"/>
      <c r="C27" s="11" t="s">
        <v>277</v>
      </c>
      <c r="D27" s="3">
        <v>111</v>
      </c>
      <c r="E27" s="10">
        <v>133.07</v>
      </c>
      <c r="F27">
        <f t="shared" si="4"/>
        <v>4.5075726200000004</v>
      </c>
      <c r="G27">
        <v>1</v>
      </c>
      <c r="H27">
        <f t="shared" si="1"/>
        <v>1.1988288288288287</v>
      </c>
      <c r="I27">
        <f t="shared" si="2"/>
        <v>4.5075726200000004</v>
      </c>
      <c r="J27" s="15">
        <f t="shared" si="3"/>
        <v>0.26595884967213873</v>
      </c>
    </row>
    <row r="28" spans="1:10">
      <c r="A28" s="53"/>
      <c r="B28" s="45"/>
      <c r="C28" s="11" t="s">
        <v>278</v>
      </c>
      <c r="D28" s="3">
        <v>111</v>
      </c>
      <c r="E28" s="10">
        <v>131.06</v>
      </c>
      <c r="F28">
        <f t="shared" si="4"/>
        <v>4.5075726200000004</v>
      </c>
      <c r="G28">
        <v>1</v>
      </c>
      <c r="H28">
        <f t="shared" si="1"/>
        <v>1.1807207207207207</v>
      </c>
      <c r="I28">
        <f t="shared" si="2"/>
        <v>4.5075726200000004</v>
      </c>
      <c r="J28" s="15">
        <f t="shared" si="3"/>
        <v>0.26194158591741568</v>
      </c>
    </row>
    <row r="29" spans="1:10">
      <c r="A29" s="53"/>
      <c r="B29" s="45"/>
      <c r="C29" s="11" t="s">
        <v>279</v>
      </c>
      <c r="D29" s="3">
        <v>111</v>
      </c>
      <c r="E29" s="10">
        <v>126.43</v>
      </c>
      <c r="F29">
        <f t="shared" si="4"/>
        <v>4.5075726200000004</v>
      </c>
      <c r="G29">
        <v>1</v>
      </c>
      <c r="H29">
        <f t="shared" si="1"/>
        <v>1.139009009009009</v>
      </c>
      <c r="I29">
        <f t="shared" si="2"/>
        <v>4.5075726200000004</v>
      </c>
      <c r="J29" s="15">
        <f t="shared" si="3"/>
        <v>0.25268788881076504</v>
      </c>
    </row>
    <row r="30" spans="1:10">
      <c r="A30" s="53"/>
      <c r="B30" s="45"/>
      <c r="C30" s="11" t="s">
        <v>280</v>
      </c>
      <c r="D30" s="3">
        <v>111</v>
      </c>
      <c r="E30" s="10">
        <v>133.69</v>
      </c>
      <c r="F30">
        <f t="shared" si="4"/>
        <v>4.5075726200000004</v>
      </c>
      <c r="G30">
        <v>1</v>
      </c>
      <c r="H30">
        <f t="shared" si="1"/>
        <v>1.2044144144144144</v>
      </c>
      <c r="I30">
        <f t="shared" si="2"/>
        <v>4.5075726200000004</v>
      </c>
      <c r="J30" s="15">
        <f t="shared" si="3"/>
        <v>0.26719800565618274</v>
      </c>
    </row>
    <row r="31" spans="1:10">
      <c r="A31" s="53"/>
      <c r="B31" s="45"/>
      <c r="C31" s="11" t="s">
        <v>281</v>
      </c>
      <c r="D31" s="3">
        <v>111</v>
      </c>
      <c r="E31" s="10">
        <v>119.14</v>
      </c>
      <c r="F31">
        <f t="shared" si="4"/>
        <v>4.5075726200000004</v>
      </c>
      <c r="G31">
        <v>1</v>
      </c>
      <c r="H31">
        <f t="shared" si="1"/>
        <v>1.0733333333333333</v>
      </c>
      <c r="I31">
        <f t="shared" si="2"/>
        <v>4.5075726200000004</v>
      </c>
      <c r="J31" s="15">
        <f t="shared" si="3"/>
        <v>0.23811781280482913</v>
      </c>
    </row>
    <row r="32" spans="1:10">
      <c r="A32" s="53"/>
      <c r="B32" s="45"/>
      <c r="C32" s="11" t="s">
        <v>282</v>
      </c>
      <c r="D32" s="3">
        <v>111</v>
      </c>
      <c r="E32" s="10">
        <v>105.62</v>
      </c>
      <c r="F32">
        <f t="shared" si="4"/>
        <v>4.5075726200000004</v>
      </c>
      <c r="G32">
        <v>1</v>
      </c>
      <c r="H32">
        <f t="shared" si="1"/>
        <v>0.95153153153153158</v>
      </c>
      <c r="I32">
        <f t="shared" si="2"/>
        <v>4.5075726200000004</v>
      </c>
      <c r="J32" s="15">
        <f t="shared" si="3"/>
        <v>0.21109621779793566</v>
      </c>
    </row>
    <row r="33" spans="1:10">
      <c r="A33" s="53"/>
      <c r="B33" s="45"/>
      <c r="C33" s="11" t="s">
        <v>283</v>
      </c>
      <c r="D33" s="3">
        <v>111</v>
      </c>
      <c r="E33" s="10">
        <v>344.61</v>
      </c>
      <c r="F33">
        <f t="shared" si="4"/>
        <v>4.5075726200000004</v>
      </c>
      <c r="G33">
        <v>1</v>
      </c>
      <c r="H33">
        <f t="shared" si="1"/>
        <v>3.1045945945945945</v>
      </c>
      <c r="I33">
        <f t="shared" si="2"/>
        <v>4.5075726200000004</v>
      </c>
      <c r="J33" s="15">
        <f t="shared" si="3"/>
        <v>0.68875087687319259</v>
      </c>
    </row>
    <row r="34" spans="1:10">
      <c r="A34" s="53"/>
      <c r="B34" s="45"/>
      <c r="C34" s="11" t="s">
        <v>284</v>
      </c>
      <c r="D34" s="3">
        <v>111</v>
      </c>
      <c r="E34" s="10">
        <v>120.81</v>
      </c>
      <c r="F34">
        <f t="shared" si="4"/>
        <v>4.5075726200000004</v>
      </c>
      <c r="G34">
        <v>1</v>
      </c>
      <c r="H34">
        <f t="shared" si="1"/>
        <v>1.0883783783783785</v>
      </c>
      <c r="I34">
        <f t="shared" si="2"/>
        <v>4.5075726200000004</v>
      </c>
      <c r="J34" s="15">
        <f t="shared" si="3"/>
        <v>0.241455539407012</v>
      </c>
    </row>
    <row r="35" spans="1:10">
      <c r="A35" s="53"/>
      <c r="B35" s="45"/>
      <c r="C35" s="11" t="s">
        <v>285</v>
      </c>
      <c r="D35" s="3">
        <v>111</v>
      </c>
      <c r="E35" s="10">
        <v>123.04</v>
      </c>
      <c r="F35">
        <f t="shared" si="4"/>
        <v>4.5075726200000004</v>
      </c>
      <c r="G35">
        <v>1</v>
      </c>
      <c r="H35">
        <f t="shared" si="1"/>
        <v>1.1084684684684685</v>
      </c>
      <c r="I35">
        <f t="shared" si="2"/>
        <v>4.5075726200000004</v>
      </c>
      <c r="J35" s="15">
        <f t="shared" si="3"/>
        <v>0.24591250367220227</v>
      </c>
    </row>
    <row r="36" spans="1:10">
      <c r="A36" s="53"/>
      <c r="B36" s="45"/>
      <c r="C36" s="11" t="s">
        <v>286</v>
      </c>
      <c r="D36" s="3">
        <v>111</v>
      </c>
      <c r="E36" s="10">
        <v>119.96</v>
      </c>
      <c r="F36">
        <f t="shared" si="4"/>
        <v>4.5075726200000004</v>
      </c>
      <c r="G36">
        <v>1</v>
      </c>
      <c r="H36">
        <f t="shared" si="1"/>
        <v>1.0807207207207206</v>
      </c>
      <c r="I36">
        <f t="shared" si="2"/>
        <v>4.5075726200000004</v>
      </c>
      <c r="J36" s="15">
        <f t="shared" si="3"/>
        <v>0.23975669652566139</v>
      </c>
    </row>
    <row r="37" spans="1:10">
      <c r="A37" s="53"/>
      <c r="B37" s="45"/>
      <c r="C37" s="11" t="s">
        <v>287</v>
      </c>
      <c r="D37" s="3">
        <v>111</v>
      </c>
      <c r="E37" s="10">
        <v>130.38999999999999</v>
      </c>
      <c r="F37">
        <f t="shared" si="4"/>
        <v>4.5075726200000004</v>
      </c>
      <c r="G37">
        <v>1</v>
      </c>
      <c r="H37">
        <f t="shared" si="1"/>
        <v>1.1746846846846846</v>
      </c>
      <c r="I37">
        <f t="shared" si="2"/>
        <v>4.5075726200000004</v>
      </c>
      <c r="J37" s="15">
        <f t="shared" si="3"/>
        <v>0.26060249799917468</v>
      </c>
    </row>
    <row r="38" spans="1:10">
      <c r="A38" s="53"/>
      <c r="B38" s="45"/>
      <c r="C38" s="11" t="s">
        <v>288</v>
      </c>
      <c r="D38" s="3">
        <v>111</v>
      </c>
      <c r="E38" s="10">
        <v>92.78</v>
      </c>
      <c r="F38">
        <f t="shared" si="4"/>
        <v>4.5075726200000004</v>
      </c>
      <c r="G38">
        <v>1</v>
      </c>
      <c r="H38">
        <f t="shared" si="1"/>
        <v>0.83585585585585587</v>
      </c>
      <c r="I38">
        <f t="shared" si="2"/>
        <v>4.5075726200000004</v>
      </c>
      <c r="J38" s="15">
        <f t="shared" si="3"/>
        <v>0.18543369709612262</v>
      </c>
    </row>
    <row r="39" spans="1:10">
      <c r="A39" s="53"/>
      <c r="B39" s="45"/>
      <c r="C39" s="11" t="s">
        <v>289</v>
      </c>
      <c r="D39" s="3">
        <v>111</v>
      </c>
      <c r="E39" s="10">
        <v>69.989999999999995</v>
      </c>
      <c r="F39">
        <f t="shared" si="4"/>
        <v>4.5075726200000004</v>
      </c>
      <c r="G39">
        <v>1</v>
      </c>
      <c r="H39">
        <f t="shared" si="1"/>
        <v>0.63054054054054054</v>
      </c>
      <c r="I39">
        <f t="shared" si="2"/>
        <v>4.5075726200000004</v>
      </c>
      <c r="J39" s="15">
        <f t="shared" si="3"/>
        <v>0.1398847214890884</v>
      </c>
    </row>
    <row r="40" spans="1:10">
      <c r="A40" s="53"/>
      <c r="B40" s="45"/>
      <c r="C40" s="11" t="s">
        <v>290</v>
      </c>
      <c r="D40" s="3">
        <v>111</v>
      </c>
      <c r="E40" s="10">
        <v>243.82</v>
      </c>
      <c r="F40">
        <f t="shared" si="4"/>
        <v>4.5075726200000004</v>
      </c>
      <c r="G40">
        <v>1</v>
      </c>
      <c r="H40">
        <f t="shared" si="1"/>
        <v>2.1965765765765766</v>
      </c>
      <c r="I40">
        <f t="shared" si="2"/>
        <v>4.5075726200000004</v>
      </c>
      <c r="J40" s="15">
        <f t="shared" si="3"/>
        <v>0.48730808391869601</v>
      </c>
    </row>
    <row r="41" spans="1:10">
      <c r="A41" s="53"/>
      <c r="B41" s="45"/>
      <c r="C41" s="11" t="s">
        <v>291</v>
      </c>
      <c r="D41" s="3">
        <v>111</v>
      </c>
      <c r="E41" s="10">
        <v>302.08999999999997</v>
      </c>
      <c r="F41">
        <f t="shared" si="4"/>
        <v>4.5075726200000004</v>
      </c>
      <c r="G41">
        <v>1</v>
      </c>
      <c r="H41">
        <f t="shared" si="1"/>
        <v>2.7215315315315314</v>
      </c>
      <c r="I41">
        <f t="shared" si="2"/>
        <v>4.5075726200000004</v>
      </c>
      <c r="J41" s="15">
        <f t="shared" si="3"/>
        <v>0.60376876003198621</v>
      </c>
    </row>
    <row r="42" spans="1:10">
      <c r="A42" s="53"/>
      <c r="B42" s="45"/>
      <c r="C42" s="11" t="s">
        <v>292</v>
      </c>
      <c r="D42" s="3">
        <v>111</v>
      </c>
      <c r="E42" s="10">
        <v>113.4</v>
      </c>
      <c r="F42">
        <f t="shared" si="4"/>
        <v>4.5075726200000004</v>
      </c>
      <c r="G42">
        <v>1</v>
      </c>
      <c r="H42">
        <f t="shared" si="1"/>
        <v>1.0216216216216216</v>
      </c>
      <c r="I42">
        <f t="shared" si="2"/>
        <v>4.5075726200000004</v>
      </c>
      <c r="J42" s="15">
        <f t="shared" si="3"/>
        <v>0.22664562675900307</v>
      </c>
    </row>
    <row r="43" spans="1:10">
      <c r="A43" s="53"/>
      <c r="B43" s="45"/>
      <c r="C43" s="11" t="s">
        <v>293</v>
      </c>
      <c r="D43" s="3">
        <v>111</v>
      </c>
      <c r="E43" s="10">
        <v>111.6</v>
      </c>
      <c r="F43">
        <f t="shared" si="4"/>
        <v>4.5075726200000004</v>
      </c>
      <c r="G43">
        <v>1</v>
      </c>
      <c r="H43">
        <f t="shared" si="1"/>
        <v>1.0054054054054054</v>
      </c>
      <c r="I43">
        <f t="shared" si="2"/>
        <v>4.5075726200000004</v>
      </c>
      <c r="J43" s="15">
        <f t="shared" si="3"/>
        <v>0.22304807712790775</v>
      </c>
    </row>
    <row r="44" spans="1:10">
      <c r="A44" s="53"/>
      <c r="B44" s="45"/>
      <c r="C44" s="11" t="s">
        <v>294</v>
      </c>
      <c r="D44" s="3">
        <v>111</v>
      </c>
      <c r="E44" s="10">
        <v>112.41</v>
      </c>
      <c r="F44">
        <f t="shared" si="4"/>
        <v>4.5075726200000004</v>
      </c>
      <c r="G44">
        <v>1</v>
      </c>
      <c r="H44">
        <f t="shared" si="1"/>
        <v>1.0127027027027027</v>
      </c>
      <c r="I44">
        <f t="shared" si="2"/>
        <v>4.5075726200000004</v>
      </c>
      <c r="J44" s="15">
        <f t="shared" si="3"/>
        <v>0.22466697446190065</v>
      </c>
    </row>
    <row r="45" spans="1:10">
      <c r="A45" s="53"/>
      <c r="B45" s="45"/>
      <c r="C45" s="11" t="s">
        <v>295</v>
      </c>
      <c r="D45" s="3">
        <v>111</v>
      </c>
      <c r="E45" s="10">
        <v>0.11</v>
      </c>
      <c r="F45">
        <f t="shared" si="4"/>
        <v>4.5075726200000004</v>
      </c>
      <c r="G45">
        <v>1</v>
      </c>
      <c r="H45">
        <f>E45/D45</f>
        <v>9.9099099099099106E-4</v>
      </c>
      <c r="I45">
        <f>F45/G45</f>
        <v>4.5075726200000004</v>
      </c>
      <c r="J45" s="15">
        <f>(H45/I45)</f>
        <v>2.1985025523360086E-4</v>
      </c>
    </row>
    <row r="46" spans="1:10">
      <c r="A46" s="53"/>
      <c r="B46" s="45"/>
      <c r="C46" s="11" t="s">
        <v>296</v>
      </c>
      <c r="D46" s="3">
        <v>111</v>
      </c>
      <c r="E46" s="10">
        <v>1.62</v>
      </c>
      <c r="F46">
        <f t="shared" si="4"/>
        <v>4.5075726200000004</v>
      </c>
      <c r="G46">
        <v>1</v>
      </c>
      <c r="H46">
        <f>E46/D46</f>
        <v>1.4594594594594595E-2</v>
      </c>
      <c r="I46">
        <f>F46/G46</f>
        <v>4.5075726200000004</v>
      </c>
      <c r="J46" s="15">
        <f>(H46/I46)</f>
        <v>3.2377946679857579E-3</v>
      </c>
    </row>
    <row r="47" spans="1:10">
      <c r="A47" s="54"/>
      <c r="B47" s="45"/>
      <c r="C47" s="11" t="s">
        <v>297</v>
      </c>
      <c r="D47" s="3">
        <v>111</v>
      </c>
      <c r="E47" s="10">
        <v>69.12</v>
      </c>
      <c r="F47">
        <f t="shared" si="4"/>
        <v>4.5075726200000004</v>
      </c>
      <c r="G47">
        <v>1</v>
      </c>
      <c r="H47">
        <f>E47/D47</f>
        <v>0.62270270270270278</v>
      </c>
      <c r="I47">
        <f>F47/G47</f>
        <v>4.5075726200000004</v>
      </c>
      <c r="J47" s="15">
        <f>(H47/I47)</f>
        <v>0.13814590583405903</v>
      </c>
    </row>
    <row r="48" spans="1:10">
      <c r="A48" s="40" t="s">
        <v>483</v>
      </c>
      <c r="B48" s="39">
        <f>(7065.82/(D48*F48*31))</f>
        <v>0.47442416684598943</v>
      </c>
      <c r="C48" s="11" t="s">
        <v>298</v>
      </c>
      <c r="D48" s="3">
        <v>111</v>
      </c>
      <c r="E48" s="10">
        <v>10.67</v>
      </c>
      <c r="F48">
        <f t="shared" ref="F48:F78" si="5">15.5692*0.278</f>
        <v>4.3282376000000005</v>
      </c>
      <c r="G48">
        <v>1</v>
      </c>
      <c r="H48">
        <f t="shared" si="1"/>
        <v>9.612612612612613E-2</v>
      </c>
      <c r="I48">
        <f t="shared" si="2"/>
        <v>4.3282376000000005</v>
      </c>
      <c r="J48" s="15">
        <f t="shared" si="3"/>
        <v>2.220906868100913E-2</v>
      </c>
    </row>
    <row r="49" spans="1:10">
      <c r="A49" s="41"/>
      <c r="B49" s="39"/>
      <c r="C49" s="11" t="s">
        <v>299</v>
      </c>
      <c r="D49" s="3">
        <v>111</v>
      </c>
      <c r="E49" s="10">
        <v>0.11</v>
      </c>
      <c r="F49">
        <f t="shared" si="5"/>
        <v>4.3282376000000005</v>
      </c>
      <c r="G49">
        <v>1</v>
      </c>
      <c r="H49">
        <f t="shared" si="1"/>
        <v>9.9099099099099106E-4</v>
      </c>
      <c r="I49">
        <f t="shared" si="2"/>
        <v>4.3282376000000005</v>
      </c>
      <c r="J49" s="15">
        <f t="shared" si="3"/>
        <v>2.2895947093823845E-4</v>
      </c>
    </row>
    <row r="50" spans="1:10">
      <c r="A50" s="41"/>
      <c r="B50" s="39"/>
      <c r="C50" s="11" t="s">
        <v>300</v>
      </c>
      <c r="D50" s="3">
        <v>111</v>
      </c>
      <c r="E50" s="10">
        <v>236.06</v>
      </c>
      <c r="F50">
        <f t="shared" si="5"/>
        <v>4.3282376000000005</v>
      </c>
      <c r="G50">
        <v>1</v>
      </c>
      <c r="H50">
        <f t="shared" si="1"/>
        <v>2.1266666666666665</v>
      </c>
      <c r="I50">
        <f t="shared" si="2"/>
        <v>4.3282376000000005</v>
      </c>
      <c r="J50" s="15">
        <f t="shared" si="3"/>
        <v>0.49134702463345964</v>
      </c>
    </row>
    <row r="51" spans="1:10">
      <c r="A51" s="41"/>
      <c r="B51" s="39"/>
      <c r="C51" s="11" t="s">
        <v>301</v>
      </c>
      <c r="D51" s="3">
        <v>111</v>
      </c>
      <c r="E51" s="10">
        <v>121.58</v>
      </c>
      <c r="F51">
        <f t="shared" si="5"/>
        <v>4.3282376000000005</v>
      </c>
      <c r="G51">
        <v>1</v>
      </c>
      <c r="H51">
        <f t="shared" si="1"/>
        <v>1.0953153153153152</v>
      </c>
      <c r="I51">
        <f t="shared" si="2"/>
        <v>4.3282376000000005</v>
      </c>
      <c r="J51" s="15">
        <f t="shared" si="3"/>
        <v>0.25306265887882751</v>
      </c>
    </row>
    <row r="52" spans="1:10">
      <c r="A52" s="41"/>
      <c r="B52" s="39"/>
      <c r="C52" s="11" t="s">
        <v>302</v>
      </c>
      <c r="D52" s="3">
        <v>111</v>
      </c>
      <c r="E52" s="10">
        <v>368.47</v>
      </c>
      <c r="F52">
        <f t="shared" si="5"/>
        <v>4.3282376000000005</v>
      </c>
      <c r="G52">
        <v>1</v>
      </c>
      <c r="H52">
        <f t="shared" si="1"/>
        <v>3.3195495495495497</v>
      </c>
      <c r="I52">
        <f t="shared" si="2"/>
        <v>4.3282376000000005</v>
      </c>
      <c r="J52" s="15">
        <f t="shared" si="3"/>
        <v>0.76695178415102472</v>
      </c>
    </row>
    <row r="53" spans="1:10">
      <c r="A53" s="41"/>
      <c r="B53" s="39"/>
      <c r="C53" s="11" t="s">
        <v>303</v>
      </c>
      <c r="D53" s="3">
        <v>111</v>
      </c>
      <c r="E53" s="10">
        <v>214.85</v>
      </c>
      <c r="F53">
        <f t="shared" si="5"/>
        <v>4.3282376000000005</v>
      </c>
      <c r="G53">
        <v>1</v>
      </c>
      <c r="H53">
        <f t="shared" si="1"/>
        <v>1.9355855855855855</v>
      </c>
      <c r="I53">
        <f t="shared" ref="I53:I116" si="6">F53/G53</f>
        <v>4.3282376000000005</v>
      </c>
      <c r="J53" s="15">
        <f t="shared" ref="J53:J116" si="7">(H53/I53)</f>
        <v>0.44719947573709568</v>
      </c>
    </row>
    <row r="54" spans="1:10">
      <c r="A54" s="41"/>
      <c r="B54" s="39"/>
      <c r="C54" s="11" t="s">
        <v>304</v>
      </c>
      <c r="D54" s="3">
        <v>111</v>
      </c>
      <c r="E54" s="10">
        <v>372.7</v>
      </c>
      <c r="F54">
        <f t="shared" si="5"/>
        <v>4.3282376000000005</v>
      </c>
      <c r="G54">
        <v>1</v>
      </c>
      <c r="H54">
        <f t="shared" ref="H54:H117" si="8">E54/D54</f>
        <v>3.3576576576576573</v>
      </c>
      <c r="I54">
        <f t="shared" si="6"/>
        <v>4.3282376000000005</v>
      </c>
      <c r="J54" s="15">
        <f t="shared" si="7"/>
        <v>0.77575631653346777</v>
      </c>
    </row>
    <row r="55" spans="1:10">
      <c r="A55" s="41"/>
      <c r="B55" s="39"/>
      <c r="C55" s="11" t="s">
        <v>305</v>
      </c>
      <c r="D55" s="3">
        <v>111</v>
      </c>
      <c r="E55" s="10">
        <v>113.29</v>
      </c>
      <c r="F55">
        <f t="shared" si="5"/>
        <v>4.3282376000000005</v>
      </c>
      <c r="G55">
        <v>1</v>
      </c>
      <c r="H55">
        <f t="shared" si="8"/>
        <v>1.0206306306306308</v>
      </c>
      <c r="I55">
        <f t="shared" si="6"/>
        <v>4.3282376000000005</v>
      </c>
      <c r="J55" s="15">
        <f t="shared" si="7"/>
        <v>0.23580744056902761</v>
      </c>
    </row>
    <row r="56" spans="1:10">
      <c r="A56" s="41"/>
      <c r="B56" s="39"/>
      <c r="C56" s="11" t="s">
        <v>306</v>
      </c>
      <c r="D56" s="3">
        <v>111</v>
      </c>
      <c r="E56" s="10">
        <v>267.47000000000003</v>
      </c>
      <c r="F56">
        <f t="shared" si="5"/>
        <v>4.3282376000000005</v>
      </c>
      <c r="G56">
        <v>1</v>
      </c>
      <c r="H56">
        <f t="shared" si="8"/>
        <v>2.4096396396396398</v>
      </c>
      <c r="I56">
        <f t="shared" si="6"/>
        <v>4.3282376000000005</v>
      </c>
      <c r="J56" s="15">
        <f t="shared" si="7"/>
        <v>0.55672536083500579</v>
      </c>
    </row>
    <row r="57" spans="1:10">
      <c r="A57" s="41"/>
      <c r="B57" s="39"/>
      <c r="C57" s="11" t="s">
        <v>307</v>
      </c>
      <c r="D57" s="3">
        <v>111</v>
      </c>
      <c r="E57" s="10">
        <v>362.37</v>
      </c>
      <c r="F57">
        <f t="shared" si="5"/>
        <v>4.3282376000000005</v>
      </c>
      <c r="G57">
        <v>1</v>
      </c>
      <c r="H57">
        <f t="shared" si="8"/>
        <v>3.2645945945945947</v>
      </c>
      <c r="I57">
        <f t="shared" si="6"/>
        <v>4.3282376000000005</v>
      </c>
      <c r="J57" s="15">
        <f t="shared" si="7"/>
        <v>0.75425494076263144</v>
      </c>
    </row>
    <row r="58" spans="1:10">
      <c r="A58" s="41"/>
      <c r="B58" s="39"/>
      <c r="C58" s="11" t="s">
        <v>308</v>
      </c>
      <c r="D58" s="3">
        <v>111</v>
      </c>
      <c r="E58" s="10">
        <v>416.1</v>
      </c>
      <c r="F58">
        <f t="shared" si="5"/>
        <v>4.3282376000000005</v>
      </c>
      <c r="G58">
        <v>1</v>
      </c>
      <c r="H58">
        <f t="shared" si="8"/>
        <v>3.7486486486486488</v>
      </c>
      <c r="I58">
        <f t="shared" si="6"/>
        <v>4.3282376000000005</v>
      </c>
      <c r="J58" s="15">
        <f t="shared" si="7"/>
        <v>0.86609123506728203</v>
      </c>
    </row>
    <row r="59" spans="1:10">
      <c r="A59" s="41"/>
      <c r="B59" s="39"/>
      <c r="C59" s="11" t="s">
        <v>309</v>
      </c>
      <c r="D59" s="3">
        <v>111</v>
      </c>
      <c r="E59" s="10">
        <v>142.51</v>
      </c>
      <c r="F59">
        <f t="shared" si="5"/>
        <v>4.3282376000000005</v>
      </c>
      <c r="G59">
        <v>1</v>
      </c>
      <c r="H59">
        <f t="shared" si="8"/>
        <v>1.2838738738738737</v>
      </c>
      <c r="I59">
        <f t="shared" si="6"/>
        <v>4.3282376000000005</v>
      </c>
      <c r="J59" s="15">
        <f t="shared" si="7"/>
        <v>0.29662740184916686</v>
      </c>
    </row>
    <row r="60" spans="1:10">
      <c r="A60" s="41"/>
      <c r="B60" s="39"/>
      <c r="C60" s="11" t="s">
        <v>310</v>
      </c>
      <c r="D60" s="3">
        <v>111</v>
      </c>
      <c r="E60" s="10">
        <v>264.70999999999998</v>
      </c>
      <c r="F60">
        <f t="shared" si="5"/>
        <v>4.3282376000000005</v>
      </c>
      <c r="G60">
        <v>1</v>
      </c>
      <c r="H60">
        <f t="shared" si="8"/>
        <v>2.3847747747747747</v>
      </c>
      <c r="I60">
        <f t="shared" si="6"/>
        <v>4.3282376000000005</v>
      </c>
      <c r="J60" s="15">
        <f t="shared" si="7"/>
        <v>0.55098055956419179</v>
      </c>
    </row>
    <row r="61" spans="1:10">
      <c r="A61" s="41"/>
      <c r="B61" s="39"/>
      <c r="C61" s="11" t="s">
        <v>311</v>
      </c>
      <c r="D61" s="3">
        <v>111</v>
      </c>
      <c r="E61" s="10">
        <v>210.73</v>
      </c>
      <c r="F61">
        <f t="shared" si="5"/>
        <v>4.3282376000000005</v>
      </c>
      <c r="G61">
        <v>1</v>
      </c>
      <c r="H61">
        <f t="shared" si="8"/>
        <v>1.8984684684684683</v>
      </c>
      <c r="I61">
        <f t="shared" si="6"/>
        <v>4.3282376000000005</v>
      </c>
      <c r="J61" s="15">
        <f t="shared" si="7"/>
        <v>0.43862390282559072</v>
      </c>
    </row>
    <row r="62" spans="1:10">
      <c r="A62" s="41"/>
      <c r="B62" s="39"/>
      <c r="C62" s="11" t="s">
        <v>312</v>
      </c>
      <c r="D62" s="3">
        <v>111</v>
      </c>
      <c r="E62" s="10">
        <v>387.61</v>
      </c>
      <c r="F62">
        <f t="shared" si="5"/>
        <v>4.3282376000000005</v>
      </c>
      <c r="G62">
        <v>1</v>
      </c>
      <c r="H62">
        <f t="shared" si="8"/>
        <v>3.491981981981982</v>
      </c>
      <c r="I62">
        <f t="shared" si="6"/>
        <v>4.3282376000000005</v>
      </c>
      <c r="J62" s="15">
        <f t="shared" si="7"/>
        <v>0.80679073209427821</v>
      </c>
    </row>
    <row r="63" spans="1:10">
      <c r="A63" s="41"/>
      <c r="B63" s="39"/>
      <c r="C63" s="11" t="s">
        <v>313</v>
      </c>
      <c r="D63" s="3">
        <v>111</v>
      </c>
      <c r="E63" s="10">
        <v>0.15</v>
      </c>
      <c r="F63">
        <f t="shared" si="5"/>
        <v>4.3282376000000005</v>
      </c>
      <c r="G63">
        <v>1</v>
      </c>
      <c r="H63">
        <f t="shared" si="8"/>
        <v>1.3513513513513512E-3</v>
      </c>
      <c r="I63">
        <f t="shared" si="6"/>
        <v>4.3282376000000005</v>
      </c>
      <c r="J63" s="15">
        <f t="shared" si="7"/>
        <v>3.1221746037032514E-4</v>
      </c>
    </row>
    <row r="64" spans="1:10">
      <c r="A64" s="41"/>
      <c r="B64" s="39"/>
      <c r="C64" s="11" t="s">
        <v>314</v>
      </c>
      <c r="D64" s="3">
        <v>111</v>
      </c>
      <c r="E64" s="10">
        <v>413.09</v>
      </c>
      <c r="F64">
        <f t="shared" si="5"/>
        <v>4.3282376000000005</v>
      </c>
      <c r="G64">
        <v>1</v>
      </c>
      <c r="H64">
        <f t="shared" si="8"/>
        <v>3.7215315315315314</v>
      </c>
      <c r="I64">
        <f t="shared" si="6"/>
        <v>4.3282376000000005</v>
      </c>
      <c r="J64" s="15">
        <f t="shared" si="7"/>
        <v>0.85982607136251743</v>
      </c>
    </row>
    <row r="65" spans="1:10">
      <c r="A65" s="41"/>
      <c r="B65" s="39"/>
      <c r="C65" s="11" t="s">
        <v>315</v>
      </c>
      <c r="D65" s="3">
        <v>111</v>
      </c>
      <c r="E65" s="10">
        <v>229.88</v>
      </c>
      <c r="F65">
        <f t="shared" si="5"/>
        <v>4.3282376000000005</v>
      </c>
      <c r="G65">
        <v>1</v>
      </c>
      <c r="H65">
        <f t="shared" si="8"/>
        <v>2.0709909909909912</v>
      </c>
      <c r="I65">
        <f t="shared" si="6"/>
        <v>4.3282376000000005</v>
      </c>
      <c r="J65" s="15">
        <f t="shared" si="7"/>
        <v>0.47848366526620234</v>
      </c>
    </row>
    <row r="66" spans="1:10">
      <c r="A66" s="41"/>
      <c r="B66" s="39"/>
      <c r="C66" s="11" t="s">
        <v>316</v>
      </c>
      <c r="D66" s="3">
        <v>111</v>
      </c>
      <c r="E66" s="10">
        <v>81.94</v>
      </c>
      <c r="F66">
        <f t="shared" si="5"/>
        <v>4.3282376000000005</v>
      </c>
      <c r="G66">
        <v>1</v>
      </c>
      <c r="H66">
        <f t="shared" si="8"/>
        <v>0.73819819819819821</v>
      </c>
      <c r="I66">
        <f t="shared" si="6"/>
        <v>4.3282376000000005</v>
      </c>
      <c r="J66" s="15">
        <f t="shared" si="7"/>
        <v>0.17055399135162963</v>
      </c>
    </row>
    <row r="67" spans="1:10">
      <c r="A67" s="41"/>
      <c r="B67" s="39"/>
      <c r="C67" s="11" t="s">
        <v>317</v>
      </c>
      <c r="D67" s="3">
        <v>111</v>
      </c>
      <c r="E67" s="10">
        <v>230.86</v>
      </c>
      <c r="F67">
        <f t="shared" si="5"/>
        <v>4.3282376000000005</v>
      </c>
      <c r="G67">
        <v>1</v>
      </c>
      <c r="H67">
        <f t="shared" si="8"/>
        <v>2.0798198198198201</v>
      </c>
      <c r="I67">
        <f t="shared" si="6"/>
        <v>4.3282376000000005</v>
      </c>
      <c r="J67" s="15">
        <f t="shared" si="7"/>
        <v>0.4805234860072885</v>
      </c>
    </row>
    <row r="68" spans="1:10">
      <c r="A68" s="41"/>
      <c r="B68" s="39"/>
      <c r="C68" s="11" t="s">
        <v>318</v>
      </c>
      <c r="D68" s="3">
        <v>111</v>
      </c>
      <c r="E68" s="10">
        <v>138.13999999999999</v>
      </c>
      <c r="F68">
        <f t="shared" si="5"/>
        <v>4.3282376000000005</v>
      </c>
      <c r="G68">
        <v>1</v>
      </c>
      <c r="H68">
        <f t="shared" si="8"/>
        <v>1.2445045045045044</v>
      </c>
      <c r="I68">
        <f t="shared" si="6"/>
        <v>4.3282376000000005</v>
      </c>
      <c r="J68" s="15">
        <f t="shared" si="7"/>
        <v>0.28753146650371142</v>
      </c>
    </row>
    <row r="69" spans="1:10">
      <c r="A69" s="41"/>
      <c r="B69" s="39"/>
      <c r="C69" s="11" t="s">
        <v>319</v>
      </c>
      <c r="D69" s="3">
        <v>111</v>
      </c>
      <c r="E69" s="10">
        <v>425</v>
      </c>
      <c r="F69">
        <f t="shared" si="5"/>
        <v>4.3282376000000005</v>
      </c>
      <c r="G69">
        <v>1</v>
      </c>
      <c r="H69">
        <f t="shared" si="8"/>
        <v>3.8288288288288288</v>
      </c>
      <c r="I69">
        <f t="shared" si="6"/>
        <v>4.3282376000000005</v>
      </c>
      <c r="J69" s="15">
        <f t="shared" si="7"/>
        <v>0.88461613771592118</v>
      </c>
    </row>
    <row r="70" spans="1:10">
      <c r="A70" s="41"/>
      <c r="B70" s="39"/>
      <c r="C70" s="11" t="s">
        <v>320</v>
      </c>
      <c r="D70" s="3">
        <v>111</v>
      </c>
      <c r="E70" s="10">
        <v>331.72</v>
      </c>
      <c r="F70">
        <f t="shared" si="5"/>
        <v>4.3282376000000005</v>
      </c>
      <c r="G70">
        <v>1</v>
      </c>
      <c r="H70">
        <f t="shared" si="8"/>
        <v>2.9884684684684686</v>
      </c>
      <c r="I70">
        <f t="shared" si="6"/>
        <v>4.3282376000000005</v>
      </c>
      <c r="J70" s="15">
        <f t="shared" si="7"/>
        <v>0.69045850636029504</v>
      </c>
    </row>
    <row r="71" spans="1:10">
      <c r="A71" s="41"/>
      <c r="B71" s="39"/>
      <c r="C71" s="11" t="s">
        <v>321</v>
      </c>
      <c r="D71" s="3">
        <v>111</v>
      </c>
      <c r="E71" s="10">
        <v>289.44</v>
      </c>
      <c r="F71">
        <f t="shared" si="5"/>
        <v>4.3282376000000005</v>
      </c>
      <c r="G71">
        <v>1</v>
      </c>
      <c r="H71">
        <f t="shared" si="8"/>
        <v>2.6075675675675676</v>
      </c>
      <c r="I71">
        <f t="shared" si="6"/>
        <v>4.3282376000000005</v>
      </c>
      <c r="J71" s="15">
        <f t="shared" si="7"/>
        <v>0.60245481153057945</v>
      </c>
    </row>
    <row r="72" spans="1:10">
      <c r="A72" s="41"/>
      <c r="B72" s="39"/>
      <c r="C72" s="11" t="s">
        <v>322</v>
      </c>
      <c r="D72" s="3">
        <v>111</v>
      </c>
      <c r="E72" s="10">
        <v>1.1100000000000001</v>
      </c>
      <c r="F72">
        <f t="shared" si="5"/>
        <v>4.3282376000000005</v>
      </c>
      <c r="G72">
        <v>1</v>
      </c>
      <c r="H72">
        <f t="shared" si="8"/>
        <v>0.01</v>
      </c>
      <c r="I72">
        <f t="shared" si="6"/>
        <v>4.3282376000000005</v>
      </c>
      <c r="J72" s="15">
        <f t="shared" si="7"/>
        <v>2.3104092067404063E-3</v>
      </c>
    </row>
    <row r="73" spans="1:10">
      <c r="A73" s="41"/>
      <c r="B73" s="39"/>
      <c r="C73" s="11" t="s">
        <v>323</v>
      </c>
      <c r="D73" s="3">
        <v>111</v>
      </c>
      <c r="E73" s="10">
        <v>226.8</v>
      </c>
      <c r="F73">
        <f t="shared" si="5"/>
        <v>4.3282376000000005</v>
      </c>
      <c r="G73">
        <v>1</v>
      </c>
      <c r="H73">
        <f t="shared" si="8"/>
        <v>2.0432432432432432</v>
      </c>
      <c r="I73">
        <f t="shared" si="6"/>
        <v>4.3282376000000005</v>
      </c>
      <c r="J73" s="15">
        <f t="shared" si="7"/>
        <v>0.47207280007993163</v>
      </c>
    </row>
    <row r="74" spans="1:10">
      <c r="A74" s="41"/>
      <c r="B74" s="39"/>
      <c r="C74" s="11" t="s">
        <v>324</v>
      </c>
      <c r="D74" s="3">
        <v>111</v>
      </c>
      <c r="E74" s="10">
        <v>213.55</v>
      </c>
      <c r="F74">
        <f t="shared" si="5"/>
        <v>4.3282376000000005</v>
      </c>
      <c r="G74">
        <v>1</v>
      </c>
      <c r="H74">
        <f t="shared" si="8"/>
        <v>1.9238738738738739</v>
      </c>
      <c r="I74">
        <f t="shared" si="6"/>
        <v>4.3282376000000005</v>
      </c>
      <c r="J74" s="15">
        <f t="shared" si="7"/>
        <v>0.44449359108055292</v>
      </c>
    </row>
    <row r="75" spans="1:10">
      <c r="A75" s="41"/>
      <c r="B75" s="39"/>
      <c r="C75" s="11" t="s">
        <v>325</v>
      </c>
      <c r="D75" s="3">
        <v>111</v>
      </c>
      <c r="E75" s="10">
        <v>57.03</v>
      </c>
      <c r="F75">
        <f t="shared" si="5"/>
        <v>4.3282376000000005</v>
      </c>
      <c r="G75">
        <v>1</v>
      </c>
      <c r="H75">
        <f t="shared" si="8"/>
        <v>0.51378378378378375</v>
      </c>
      <c r="I75">
        <f t="shared" si="6"/>
        <v>4.3282376000000005</v>
      </c>
      <c r="J75" s="15">
        <f t="shared" si="7"/>
        <v>0.11870507843279761</v>
      </c>
    </row>
    <row r="76" spans="1:10">
      <c r="A76" s="41"/>
      <c r="B76" s="39"/>
      <c r="C76" s="11" t="s">
        <v>326</v>
      </c>
      <c r="D76" s="3">
        <v>111</v>
      </c>
      <c r="E76" s="10">
        <v>335.83</v>
      </c>
      <c r="F76">
        <f t="shared" si="5"/>
        <v>4.3282376000000005</v>
      </c>
      <c r="G76">
        <v>1</v>
      </c>
      <c r="H76">
        <f t="shared" si="8"/>
        <v>3.0254954954954956</v>
      </c>
      <c r="I76">
        <f t="shared" si="6"/>
        <v>4.3282376000000005</v>
      </c>
      <c r="J76" s="15">
        <f t="shared" si="7"/>
        <v>0.69901326477444192</v>
      </c>
    </row>
    <row r="77" spans="1:10">
      <c r="A77" s="41"/>
      <c r="B77" s="39"/>
      <c r="C77" s="11" t="s">
        <v>327</v>
      </c>
      <c r="D77" s="3">
        <v>111</v>
      </c>
      <c r="E77" s="10">
        <v>149.25</v>
      </c>
      <c r="F77">
        <f t="shared" si="5"/>
        <v>4.3282376000000005</v>
      </c>
      <c r="G77">
        <v>1</v>
      </c>
      <c r="H77">
        <f t="shared" si="8"/>
        <v>1.3445945945945945</v>
      </c>
      <c r="I77">
        <f t="shared" si="6"/>
        <v>4.3282376000000005</v>
      </c>
      <c r="J77" s="15">
        <f t="shared" si="7"/>
        <v>0.31065637306847349</v>
      </c>
    </row>
    <row r="78" spans="1:10">
      <c r="A78" s="42"/>
      <c r="B78" s="39"/>
      <c r="C78" s="11" t="s">
        <v>328</v>
      </c>
      <c r="D78" s="3">
        <v>111</v>
      </c>
      <c r="E78" s="10">
        <v>452.8</v>
      </c>
      <c r="F78">
        <f t="shared" si="5"/>
        <v>4.3282376000000005</v>
      </c>
      <c r="G78">
        <v>1</v>
      </c>
      <c r="H78">
        <f t="shared" si="8"/>
        <v>4.0792792792792794</v>
      </c>
      <c r="I78">
        <f t="shared" si="6"/>
        <v>4.3282376000000005</v>
      </c>
      <c r="J78" s="15">
        <f t="shared" si="7"/>
        <v>0.94248044037122147</v>
      </c>
    </row>
    <row r="79" spans="1:10">
      <c r="A79" s="40" t="s">
        <v>484</v>
      </c>
      <c r="B79" s="39">
        <f>(3097.38/(D81*F79*30))</f>
        <v>0.19654140399931982</v>
      </c>
      <c r="C79" s="11" t="s">
        <v>329</v>
      </c>
      <c r="D79" s="3">
        <v>111</v>
      </c>
      <c r="E79" s="10">
        <v>0.13</v>
      </c>
      <c r="F79">
        <f>17.0236*0.278</f>
        <v>4.7325607999999999</v>
      </c>
      <c r="G79">
        <v>1</v>
      </c>
      <c r="H79">
        <f t="shared" si="8"/>
        <v>1.1711711711711711E-3</v>
      </c>
      <c r="I79">
        <f t="shared" si="6"/>
        <v>4.7325607999999999</v>
      </c>
      <c r="J79" s="15">
        <f t="shared" si="7"/>
        <v>2.4747091916308209E-4</v>
      </c>
    </row>
    <row r="80" spans="1:10">
      <c r="A80" s="41"/>
      <c r="B80" s="39"/>
      <c r="C80" s="11" t="s">
        <v>330</v>
      </c>
      <c r="D80" s="3">
        <v>111</v>
      </c>
      <c r="E80" s="10">
        <v>121.28</v>
      </c>
      <c r="F80">
        <f t="shared" ref="F80:F108" si="9">17.0236*0.278</f>
        <v>4.7325607999999999</v>
      </c>
      <c r="G80">
        <v>1</v>
      </c>
      <c r="H80">
        <f t="shared" si="8"/>
        <v>1.0926126126126126</v>
      </c>
      <c r="I80">
        <f t="shared" si="6"/>
        <v>4.7325607999999999</v>
      </c>
      <c r="J80" s="15">
        <f t="shared" si="7"/>
        <v>0.23087133135460458</v>
      </c>
    </row>
    <row r="81" spans="1:10">
      <c r="A81" s="41"/>
      <c r="B81" s="39"/>
      <c r="C81" s="11" t="s">
        <v>331</v>
      </c>
      <c r="D81" s="3">
        <v>111</v>
      </c>
      <c r="E81" s="10">
        <v>205.08</v>
      </c>
      <c r="F81">
        <f t="shared" si="9"/>
        <v>4.7325607999999999</v>
      </c>
      <c r="G81">
        <v>1</v>
      </c>
      <c r="H81">
        <f t="shared" si="8"/>
        <v>1.8475675675675676</v>
      </c>
      <c r="I81">
        <f t="shared" si="6"/>
        <v>4.7325607999999999</v>
      </c>
      <c r="J81" s="15">
        <f t="shared" si="7"/>
        <v>0.39039489309203751</v>
      </c>
    </row>
    <row r="82" spans="1:10">
      <c r="A82" s="41"/>
      <c r="B82" s="39"/>
      <c r="C82" s="11" t="s">
        <v>332</v>
      </c>
      <c r="D82" s="3">
        <v>111</v>
      </c>
      <c r="E82" s="10">
        <v>100.88</v>
      </c>
      <c r="F82">
        <f t="shared" si="9"/>
        <v>4.7325607999999999</v>
      </c>
      <c r="G82">
        <v>1</v>
      </c>
      <c r="H82">
        <f t="shared" si="8"/>
        <v>0.90882882882882876</v>
      </c>
      <c r="I82">
        <f t="shared" si="6"/>
        <v>4.7325607999999999</v>
      </c>
      <c r="J82" s="15">
        <f t="shared" si="7"/>
        <v>0.1920374332705517</v>
      </c>
    </row>
    <row r="83" spans="1:10">
      <c r="A83" s="41"/>
      <c r="B83" s="39"/>
      <c r="C83" s="11" t="s">
        <v>333</v>
      </c>
      <c r="D83" s="3">
        <v>111</v>
      </c>
      <c r="E83" s="10">
        <v>96.99</v>
      </c>
      <c r="F83">
        <f t="shared" si="9"/>
        <v>4.7325607999999999</v>
      </c>
      <c r="G83">
        <v>1</v>
      </c>
      <c r="H83">
        <f t="shared" si="8"/>
        <v>0.87378378378378374</v>
      </c>
      <c r="I83">
        <f t="shared" si="6"/>
        <v>4.7325607999999999</v>
      </c>
      <c r="J83" s="15">
        <f t="shared" si="7"/>
        <v>0.18463234192021025</v>
      </c>
    </row>
    <row r="84" spans="1:10">
      <c r="A84" s="41"/>
      <c r="B84" s="39"/>
      <c r="C84" s="11" t="s">
        <v>334</v>
      </c>
      <c r="D84" s="3">
        <v>111</v>
      </c>
      <c r="E84" s="10">
        <v>105.58</v>
      </c>
      <c r="F84">
        <f t="shared" si="9"/>
        <v>4.7325607999999999</v>
      </c>
      <c r="G84">
        <v>1</v>
      </c>
      <c r="H84">
        <f t="shared" si="8"/>
        <v>0.95117117117117111</v>
      </c>
      <c r="I84">
        <f t="shared" si="6"/>
        <v>4.7325607999999999</v>
      </c>
      <c r="J84" s="15">
        <f t="shared" si="7"/>
        <v>0.20098445880952467</v>
      </c>
    </row>
    <row r="85" spans="1:10">
      <c r="A85" s="41"/>
      <c r="B85" s="39"/>
      <c r="C85" s="11" t="s">
        <v>335</v>
      </c>
      <c r="D85" s="3">
        <v>111</v>
      </c>
      <c r="E85" s="10">
        <v>68.83</v>
      </c>
      <c r="F85">
        <f t="shared" si="9"/>
        <v>4.7325607999999999</v>
      </c>
      <c r="G85">
        <v>1</v>
      </c>
      <c r="H85">
        <f t="shared" si="8"/>
        <v>0.62009009009009008</v>
      </c>
      <c r="I85">
        <f t="shared" si="6"/>
        <v>4.7325607999999999</v>
      </c>
      <c r="J85" s="15">
        <f t="shared" si="7"/>
        <v>0.13102633358457647</v>
      </c>
    </row>
    <row r="86" spans="1:10">
      <c r="A86" s="41"/>
      <c r="B86" s="39"/>
      <c r="C86" s="11" t="s">
        <v>336</v>
      </c>
      <c r="D86" s="3">
        <v>111</v>
      </c>
      <c r="E86" s="10">
        <v>88.8</v>
      </c>
      <c r="F86">
        <f t="shared" si="9"/>
        <v>4.7325607999999999</v>
      </c>
      <c r="G86">
        <v>1</v>
      </c>
      <c r="H86">
        <f t="shared" si="8"/>
        <v>0.79999999999999993</v>
      </c>
      <c r="I86">
        <f t="shared" si="6"/>
        <v>4.7325607999999999</v>
      </c>
      <c r="J86" s="15">
        <f t="shared" si="7"/>
        <v>0.16904167401293607</v>
      </c>
    </row>
    <row r="87" spans="1:10">
      <c r="A87" s="41"/>
      <c r="B87" s="39"/>
      <c r="C87" s="11" t="s">
        <v>337</v>
      </c>
      <c r="D87" s="3">
        <v>111</v>
      </c>
      <c r="E87" s="10">
        <v>7.23</v>
      </c>
      <c r="F87">
        <f t="shared" si="9"/>
        <v>4.7325607999999999</v>
      </c>
      <c r="G87">
        <v>1</v>
      </c>
      <c r="H87">
        <f t="shared" si="8"/>
        <v>6.5135135135135136E-2</v>
      </c>
      <c r="I87">
        <f t="shared" si="6"/>
        <v>4.7325607999999999</v>
      </c>
      <c r="J87" s="15">
        <f t="shared" si="7"/>
        <v>1.3763190350377567E-2</v>
      </c>
    </row>
    <row r="88" spans="1:10">
      <c r="A88" s="41"/>
      <c r="B88" s="39"/>
      <c r="C88" s="11" t="s">
        <v>338</v>
      </c>
      <c r="D88" s="3">
        <v>111</v>
      </c>
      <c r="E88" s="10">
        <v>100.28</v>
      </c>
      <c r="F88">
        <f t="shared" si="9"/>
        <v>4.7325607999999999</v>
      </c>
      <c r="G88">
        <v>1</v>
      </c>
      <c r="H88">
        <f t="shared" si="8"/>
        <v>0.90342342342342341</v>
      </c>
      <c r="I88">
        <f t="shared" si="6"/>
        <v>4.7325607999999999</v>
      </c>
      <c r="J88" s="15">
        <f t="shared" si="7"/>
        <v>0.19089525979749133</v>
      </c>
    </row>
    <row r="89" spans="1:10">
      <c r="A89" s="41"/>
      <c r="B89" s="39"/>
      <c r="C89" s="11" t="s">
        <v>339</v>
      </c>
      <c r="D89" s="3">
        <v>111</v>
      </c>
      <c r="E89" s="10">
        <v>135.83000000000001</v>
      </c>
      <c r="F89">
        <f t="shared" si="9"/>
        <v>4.7325607999999999</v>
      </c>
      <c r="G89">
        <v>1</v>
      </c>
      <c r="H89">
        <f t="shared" si="8"/>
        <v>1.2236936936936937</v>
      </c>
      <c r="I89">
        <f t="shared" si="6"/>
        <v>4.7325607999999999</v>
      </c>
      <c r="J89" s="15">
        <f t="shared" si="7"/>
        <v>0.25856903807631881</v>
      </c>
    </row>
    <row r="90" spans="1:10">
      <c r="A90" s="41"/>
      <c r="B90" s="39"/>
      <c r="C90" s="11" t="s">
        <v>340</v>
      </c>
      <c r="D90" s="3">
        <v>111</v>
      </c>
      <c r="E90" s="10">
        <v>405.35</v>
      </c>
      <c r="F90">
        <f t="shared" si="9"/>
        <v>4.7325607999999999</v>
      </c>
      <c r="G90">
        <v>1</v>
      </c>
      <c r="H90">
        <f t="shared" si="8"/>
        <v>3.6518018018018021</v>
      </c>
      <c r="I90">
        <f t="shared" si="6"/>
        <v>4.7325607999999999</v>
      </c>
      <c r="J90" s="15">
        <f t="shared" si="7"/>
        <v>0.77163336217504108</v>
      </c>
    </row>
    <row r="91" spans="1:10">
      <c r="A91" s="41"/>
      <c r="B91" s="39"/>
      <c r="C91" s="11" t="s">
        <v>341</v>
      </c>
      <c r="D91" s="3">
        <v>111</v>
      </c>
      <c r="E91" s="10">
        <v>317.64999999999998</v>
      </c>
      <c r="F91">
        <f t="shared" si="9"/>
        <v>4.7325607999999999</v>
      </c>
      <c r="G91">
        <v>1</v>
      </c>
      <c r="H91">
        <f t="shared" si="8"/>
        <v>2.8617117117117115</v>
      </c>
      <c r="I91">
        <f t="shared" si="6"/>
        <v>4.7325607999999999</v>
      </c>
      <c r="J91" s="15">
        <f t="shared" si="7"/>
        <v>0.60468567286271557</v>
      </c>
    </row>
    <row r="92" spans="1:10">
      <c r="A92" s="41"/>
      <c r="B92" s="39"/>
      <c r="C92" s="11" t="s">
        <v>342</v>
      </c>
      <c r="D92" s="3">
        <v>111</v>
      </c>
      <c r="E92" s="10">
        <v>39.479999999999997</v>
      </c>
      <c r="F92">
        <f t="shared" si="9"/>
        <v>4.7325607999999999</v>
      </c>
      <c r="G92">
        <v>1</v>
      </c>
      <c r="H92">
        <f t="shared" si="8"/>
        <v>0.35567567567567565</v>
      </c>
      <c r="I92">
        <f t="shared" si="6"/>
        <v>4.7325607999999999</v>
      </c>
      <c r="J92" s="15">
        <f t="shared" si="7"/>
        <v>7.5155014527372929E-2</v>
      </c>
    </row>
    <row r="93" spans="1:10">
      <c r="A93" s="41"/>
      <c r="B93" s="39"/>
      <c r="C93" s="11" t="s">
        <v>343</v>
      </c>
      <c r="D93" s="3">
        <v>111</v>
      </c>
      <c r="E93" s="10">
        <v>0.11</v>
      </c>
      <c r="F93">
        <f t="shared" si="9"/>
        <v>4.7325607999999999</v>
      </c>
      <c r="G93">
        <v>1</v>
      </c>
      <c r="H93">
        <f t="shared" si="8"/>
        <v>9.9099099099099106E-4</v>
      </c>
      <c r="I93">
        <f t="shared" si="6"/>
        <v>4.7325607999999999</v>
      </c>
      <c r="J93" s="15">
        <f t="shared" si="7"/>
        <v>2.0939847006106949E-4</v>
      </c>
    </row>
    <row r="94" spans="1:10">
      <c r="A94" s="41"/>
      <c r="B94" s="39"/>
      <c r="C94" s="11" t="s">
        <v>344</v>
      </c>
      <c r="D94" s="3">
        <v>111</v>
      </c>
      <c r="E94" s="10">
        <v>78.08</v>
      </c>
      <c r="F94">
        <f t="shared" si="9"/>
        <v>4.7325607999999999</v>
      </c>
      <c r="G94">
        <v>1</v>
      </c>
      <c r="H94">
        <f t="shared" si="8"/>
        <v>0.70342342342342346</v>
      </c>
      <c r="I94">
        <f t="shared" si="6"/>
        <v>4.7325607999999999</v>
      </c>
      <c r="J94" s="15">
        <f t="shared" si="7"/>
        <v>0.14863484129425733</v>
      </c>
    </row>
    <row r="95" spans="1:10">
      <c r="A95" s="41"/>
      <c r="B95" s="39"/>
      <c r="C95" s="11" t="s">
        <v>345</v>
      </c>
      <c r="D95" s="3">
        <v>111</v>
      </c>
      <c r="E95" s="10">
        <v>52.74</v>
      </c>
      <c r="F95">
        <f t="shared" si="9"/>
        <v>4.7325607999999999</v>
      </c>
      <c r="G95">
        <v>1</v>
      </c>
      <c r="H95">
        <f t="shared" si="8"/>
        <v>0.47513513513513517</v>
      </c>
      <c r="I95">
        <f t="shared" si="6"/>
        <v>4.7325607999999999</v>
      </c>
      <c r="J95" s="15">
        <f t="shared" si="7"/>
        <v>0.10039704828200732</v>
      </c>
    </row>
    <row r="96" spans="1:10">
      <c r="A96" s="41"/>
      <c r="B96" s="39"/>
      <c r="C96" s="11" t="s">
        <v>346</v>
      </c>
      <c r="D96" s="3">
        <v>111</v>
      </c>
      <c r="E96" s="10">
        <v>97.06</v>
      </c>
      <c r="F96">
        <f t="shared" si="9"/>
        <v>4.7325607999999999</v>
      </c>
      <c r="G96">
        <v>1</v>
      </c>
      <c r="H96">
        <f t="shared" si="8"/>
        <v>0.87441441441441448</v>
      </c>
      <c r="I96">
        <f t="shared" si="6"/>
        <v>4.7325607999999999</v>
      </c>
      <c r="J96" s="15">
        <f t="shared" si="7"/>
        <v>0.18476559549206731</v>
      </c>
    </row>
    <row r="97" spans="1:10">
      <c r="A97" s="41"/>
      <c r="B97" s="39"/>
      <c r="C97" s="11" t="s">
        <v>347</v>
      </c>
      <c r="D97" s="3">
        <v>111</v>
      </c>
      <c r="E97" s="10">
        <v>132.19</v>
      </c>
      <c r="F97">
        <f t="shared" si="9"/>
        <v>4.7325607999999999</v>
      </c>
      <c r="G97">
        <v>1</v>
      </c>
      <c r="H97">
        <f t="shared" si="8"/>
        <v>1.1909009009009008</v>
      </c>
      <c r="I97">
        <f t="shared" si="6"/>
        <v>4.7325607999999999</v>
      </c>
      <c r="J97" s="15">
        <f t="shared" si="7"/>
        <v>0.2516398523397525</v>
      </c>
    </row>
    <row r="98" spans="1:10">
      <c r="A98" s="41"/>
      <c r="B98" s="39"/>
      <c r="C98" s="11" t="s">
        <v>348</v>
      </c>
      <c r="D98" s="3">
        <v>111</v>
      </c>
      <c r="E98" s="10">
        <v>8.3800000000000008</v>
      </c>
      <c r="F98">
        <f t="shared" si="9"/>
        <v>4.7325607999999999</v>
      </c>
      <c r="G98">
        <v>1</v>
      </c>
      <c r="H98">
        <f t="shared" si="8"/>
        <v>7.5495495495495502E-2</v>
      </c>
      <c r="I98">
        <f t="shared" si="6"/>
        <v>4.7325607999999999</v>
      </c>
      <c r="J98" s="15">
        <f t="shared" si="7"/>
        <v>1.5952356173743295E-2</v>
      </c>
    </row>
    <row r="99" spans="1:10">
      <c r="A99" s="41"/>
      <c r="B99" s="39"/>
      <c r="C99" s="11" t="s">
        <v>349</v>
      </c>
      <c r="D99" s="3">
        <v>111</v>
      </c>
      <c r="E99" s="10">
        <v>71.88</v>
      </c>
      <c r="F99">
        <f t="shared" si="9"/>
        <v>4.7325607999999999</v>
      </c>
      <c r="G99">
        <v>1</v>
      </c>
      <c r="H99">
        <f t="shared" si="8"/>
        <v>0.6475675675675675</v>
      </c>
      <c r="I99">
        <f t="shared" si="6"/>
        <v>4.7325607999999999</v>
      </c>
      <c r="J99" s="15">
        <f t="shared" si="7"/>
        <v>0.13683238207263337</v>
      </c>
    </row>
    <row r="100" spans="1:10">
      <c r="A100" s="41"/>
      <c r="B100" s="39"/>
      <c r="C100" s="11" t="s">
        <v>350</v>
      </c>
      <c r="D100" s="3">
        <v>111</v>
      </c>
      <c r="E100" s="10">
        <v>0.12</v>
      </c>
      <c r="F100">
        <f t="shared" si="9"/>
        <v>4.7325607999999999</v>
      </c>
      <c r="G100">
        <v>1</v>
      </c>
      <c r="H100">
        <f t="shared" si="8"/>
        <v>1.0810810810810811E-3</v>
      </c>
      <c r="I100">
        <f t="shared" si="6"/>
        <v>4.7325607999999999</v>
      </c>
      <c r="J100" s="15">
        <f t="shared" si="7"/>
        <v>2.284346946120758E-4</v>
      </c>
    </row>
    <row r="101" spans="1:10">
      <c r="A101" s="41"/>
      <c r="B101" s="39"/>
      <c r="C101" s="11" t="s">
        <v>351</v>
      </c>
      <c r="D101" s="3">
        <v>111</v>
      </c>
      <c r="E101" s="10">
        <v>0.12</v>
      </c>
      <c r="F101">
        <f t="shared" si="9"/>
        <v>4.7325607999999999</v>
      </c>
      <c r="G101">
        <v>1</v>
      </c>
      <c r="H101">
        <f t="shared" si="8"/>
        <v>1.0810810810810811E-3</v>
      </c>
      <c r="I101">
        <f t="shared" si="6"/>
        <v>4.7325607999999999</v>
      </c>
      <c r="J101" s="15">
        <f t="shared" si="7"/>
        <v>2.284346946120758E-4</v>
      </c>
    </row>
    <row r="102" spans="1:10">
      <c r="A102" s="41"/>
      <c r="B102" s="39"/>
      <c r="C102" s="11" t="s">
        <v>352</v>
      </c>
      <c r="D102" s="3">
        <v>111</v>
      </c>
      <c r="E102" s="10">
        <v>3.3</v>
      </c>
      <c r="F102">
        <f t="shared" si="9"/>
        <v>4.7325607999999999</v>
      </c>
      <c r="G102">
        <v>1</v>
      </c>
      <c r="H102">
        <f t="shared" si="8"/>
        <v>2.9729729729729728E-2</v>
      </c>
      <c r="I102">
        <f t="shared" si="6"/>
        <v>4.7325607999999999</v>
      </c>
      <c r="J102" s="15">
        <f t="shared" si="7"/>
        <v>6.2819541018320837E-3</v>
      </c>
    </row>
    <row r="103" spans="1:10">
      <c r="A103" s="41"/>
      <c r="B103" s="39"/>
      <c r="C103" s="11" t="s">
        <v>353</v>
      </c>
      <c r="D103" s="3">
        <v>111</v>
      </c>
      <c r="E103" s="10">
        <v>85.49</v>
      </c>
      <c r="F103">
        <f t="shared" si="9"/>
        <v>4.7325607999999999</v>
      </c>
      <c r="G103">
        <v>1</v>
      </c>
      <c r="H103">
        <f t="shared" si="8"/>
        <v>0.77018018018018009</v>
      </c>
      <c r="I103">
        <f t="shared" si="6"/>
        <v>4.7325607999999999</v>
      </c>
      <c r="J103" s="15">
        <f t="shared" si="7"/>
        <v>0.16274068368655298</v>
      </c>
    </row>
    <row r="104" spans="1:10">
      <c r="A104" s="41"/>
      <c r="B104" s="39"/>
      <c r="C104" s="11" t="s">
        <v>354</v>
      </c>
      <c r="D104" s="3">
        <v>111</v>
      </c>
      <c r="E104" s="10">
        <v>0.11</v>
      </c>
      <c r="F104">
        <f t="shared" si="9"/>
        <v>4.7325607999999999</v>
      </c>
      <c r="G104">
        <v>1</v>
      </c>
      <c r="H104">
        <f t="shared" si="8"/>
        <v>9.9099099099099106E-4</v>
      </c>
      <c r="I104">
        <f t="shared" si="6"/>
        <v>4.7325607999999999</v>
      </c>
      <c r="J104" s="15">
        <f t="shared" si="7"/>
        <v>2.0939847006106949E-4</v>
      </c>
    </row>
    <row r="105" spans="1:10">
      <c r="A105" s="41"/>
      <c r="B105" s="39"/>
      <c r="C105" s="11" t="s">
        <v>355</v>
      </c>
      <c r="D105" s="3">
        <v>111</v>
      </c>
      <c r="E105" s="10">
        <v>138.57</v>
      </c>
      <c r="F105">
        <f t="shared" si="9"/>
        <v>4.7325607999999999</v>
      </c>
      <c r="G105">
        <v>1</v>
      </c>
      <c r="H105">
        <f t="shared" si="8"/>
        <v>1.2483783783783784</v>
      </c>
      <c r="I105">
        <f t="shared" si="6"/>
        <v>4.7325607999999999</v>
      </c>
      <c r="J105" s="15">
        <f t="shared" si="7"/>
        <v>0.26378496360329451</v>
      </c>
    </row>
    <row r="106" spans="1:10">
      <c r="A106" s="41"/>
      <c r="B106" s="39"/>
      <c r="C106" s="11" t="s">
        <v>356</v>
      </c>
      <c r="D106" s="3">
        <v>111</v>
      </c>
      <c r="E106" s="10">
        <v>247.05</v>
      </c>
      <c r="F106">
        <f t="shared" si="9"/>
        <v>4.7325607999999999</v>
      </c>
      <c r="G106">
        <v>1</v>
      </c>
      <c r="H106">
        <f t="shared" si="8"/>
        <v>2.2256756756756757</v>
      </c>
      <c r="I106">
        <f t="shared" si="6"/>
        <v>4.7325607999999999</v>
      </c>
      <c r="J106" s="15">
        <f t="shared" si="7"/>
        <v>0.47028992753261106</v>
      </c>
    </row>
    <row r="107" spans="1:10">
      <c r="A107" s="41"/>
      <c r="B107" s="39"/>
      <c r="C107" s="11" t="s">
        <v>357</v>
      </c>
      <c r="D107" s="3">
        <v>111</v>
      </c>
      <c r="E107" s="10">
        <v>233.35</v>
      </c>
      <c r="F107">
        <f t="shared" si="9"/>
        <v>4.7325607999999999</v>
      </c>
      <c r="G107">
        <v>1</v>
      </c>
      <c r="H107">
        <f t="shared" si="8"/>
        <v>2.102252252252252</v>
      </c>
      <c r="I107">
        <f t="shared" si="6"/>
        <v>4.7325607999999999</v>
      </c>
      <c r="J107" s="15">
        <f t="shared" si="7"/>
        <v>0.44421029989773231</v>
      </c>
    </row>
    <row r="108" spans="1:10">
      <c r="A108" s="42"/>
      <c r="B108" s="39"/>
      <c r="C108" s="11" t="s">
        <v>358</v>
      </c>
      <c r="D108" s="3">
        <v>111</v>
      </c>
      <c r="E108" s="10">
        <v>155.44</v>
      </c>
      <c r="F108">
        <f t="shared" si="9"/>
        <v>4.7325607999999999</v>
      </c>
      <c r="G108">
        <v>1</v>
      </c>
      <c r="H108">
        <f t="shared" si="8"/>
        <v>1.4003603603603603</v>
      </c>
      <c r="I108">
        <f t="shared" si="6"/>
        <v>4.7325607999999999</v>
      </c>
      <c r="J108" s="15">
        <f t="shared" si="7"/>
        <v>0.29589907442084218</v>
      </c>
    </row>
    <row r="109" spans="1:10">
      <c r="A109" s="46" t="s">
        <v>487</v>
      </c>
      <c r="B109" s="38">
        <f>(2899.71/(D109*F110*31))</f>
        <v>0.17276544118439485</v>
      </c>
      <c r="C109" s="11" t="s">
        <v>359</v>
      </c>
      <c r="D109" s="3">
        <v>111</v>
      </c>
      <c r="E109" s="10">
        <v>9.24</v>
      </c>
      <c r="F109">
        <f>17.5456*0.278</f>
        <v>4.8776768000000006</v>
      </c>
      <c r="G109">
        <v>1</v>
      </c>
      <c r="H109">
        <f t="shared" si="8"/>
        <v>8.324324324324324E-2</v>
      </c>
      <c r="I109">
        <f t="shared" si="6"/>
        <v>4.8776768000000006</v>
      </c>
      <c r="J109" s="15">
        <f t="shared" si="7"/>
        <v>1.706616626243937E-2</v>
      </c>
    </row>
    <row r="110" spans="1:10">
      <c r="A110" s="47"/>
      <c r="B110" s="38"/>
      <c r="C110" s="11" t="s">
        <v>360</v>
      </c>
      <c r="D110" s="3">
        <v>111</v>
      </c>
      <c r="E110" s="10">
        <v>17.61</v>
      </c>
      <c r="F110">
        <f t="shared" ref="F110:F139" si="10">17.5456*0.278</f>
        <v>4.8776768000000006</v>
      </c>
      <c r="G110">
        <v>1</v>
      </c>
      <c r="H110">
        <f t="shared" si="8"/>
        <v>0.15864864864864864</v>
      </c>
      <c r="I110">
        <f t="shared" si="6"/>
        <v>4.8776768000000006</v>
      </c>
      <c r="J110" s="15">
        <f t="shared" si="7"/>
        <v>3.2525453233934777E-2</v>
      </c>
    </row>
    <row r="111" spans="1:10">
      <c r="A111" s="47"/>
      <c r="B111" s="38"/>
      <c r="C111" s="11" t="s">
        <v>361</v>
      </c>
      <c r="D111" s="3">
        <v>111</v>
      </c>
      <c r="E111" s="10">
        <v>145.80000000000001</v>
      </c>
      <c r="F111">
        <f t="shared" si="10"/>
        <v>4.8776768000000006</v>
      </c>
      <c r="G111">
        <v>1</v>
      </c>
      <c r="H111">
        <f t="shared" si="8"/>
        <v>1.3135135135135136</v>
      </c>
      <c r="I111">
        <f t="shared" si="6"/>
        <v>4.8776768000000006</v>
      </c>
      <c r="J111" s="15">
        <f t="shared" si="7"/>
        <v>0.26929080530992</v>
      </c>
    </row>
    <row r="112" spans="1:10">
      <c r="A112" s="47"/>
      <c r="B112" s="38"/>
      <c r="C112" s="11" t="s">
        <v>362</v>
      </c>
      <c r="D112" s="3">
        <v>111</v>
      </c>
      <c r="E112" s="10">
        <v>288.85000000000002</v>
      </c>
      <c r="F112">
        <f t="shared" si="10"/>
        <v>4.8776768000000006</v>
      </c>
      <c r="G112">
        <v>1</v>
      </c>
      <c r="H112">
        <f t="shared" si="8"/>
        <v>2.6022522522522524</v>
      </c>
      <c r="I112">
        <f t="shared" si="6"/>
        <v>4.8776768000000006</v>
      </c>
      <c r="J112" s="15">
        <f t="shared" si="7"/>
        <v>0.53350239447030445</v>
      </c>
    </row>
    <row r="113" spans="1:10">
      <c r="A113" s="47"/>
      <c r="B113" s="38"/>
      <c r="C113" s="11" t="s">
        <v>363</v>
      </c>
      <c r="D113" s="3">
        <v>111</v>
      </c>
      <c r="E113" s="10">
        <v>262.2</v>
      </c>
      <c r="F113">
        <f t="shared" si="10"/>
        <v>4.8776768000000006</v>
      </c>
      <c r="G113">
        <v>1</v>
      </c>
      <c r="H113">
        <f t="shared" si="8"/>
        <v>2.362162162162162</v>
      </c>
      <c r="I113">
        <f t="shared" si="6"/>
        <v>4.8776768000000006</v>
      </c>
      <c r="J113" s="15">
        <f t="shared" si="7"/>
        <v>0.48428017251207822</v>
      </c>
    </row>
    <row r="114" spans="1:10">
      <c r="A114" s="47"/>
      <c r="B114" s="38"/>
      <c r="C114" s="11" t="s">
        <v>364</v>
      </c>
      <c r="D114" s="3">
        <v>111</v>
      </c>
      <c r="E114" s="10">
        <v>43.12</v>
      </c>
      <c r="F114">
        <f t="shared" si="10"/>
        <v>4.8776768000000006</v>
      </c>
      <c r="G114">
        <v>1</v>
      </c>
      <c r="H114">
        <f t="shared" si="8"/>
        <v>0.38846846846846844</v>
      </c>
      <c r="I114">
        <f t="shared" si="6"/>
        <v>4.8776768000000006</v>
      </c>
      <c r="J114" s="15">
        <f t="shared" si="7"/>
        <v>7.9642109224717067E-2</v>
      </c>
    </row>
    <row r="115" spans="1:10">
      <c r="A115" s="47"/>
      <c r="B115" s="38"/>
      <c r="C115" s="11" t="s">
        <v>365</v>
      </c>
      <c r="D115" s="3">
        <v>111</v>
      </c>
      <c r="E115" s="10">
        <v>16</v>
      </c>
      <c r="F115">
        <f t="shared" si="10"/>
        <v>4.8776768000000006</v>
      </c>
      <c r="G115">
        <v>1</v>
      </c>
      <c r="H115">
        <f t="shared" si="8"/>
        <v>0.14414414414414414</v>
      </c>
      <c r="I115">
        <f t="shared" si="6"/>
        <v>4.8776768000000006</v>
      </c>
      <c r="J115" s="15">
        <f t="shared" si="7"/>
        <v>2.9551803051843066E-2</v>
      </c>
    </row>
    <row r="116" spans="1:10">
      <c r="A116" s="47"/>
      <c r="B116" s="38"/>
      <c r="C116" s="11" t="s">
        <v>366</v>
      </c>
      <c r="D116" s="3">
        <v>111</v>
      </c>
      <c r="E116" s="10">
        <v>3.02</v>
      </c>
      <c r="F116">
        <f t="shared" si="10"/>
        <v>4.8776768000000006</v>
      </c>
      <c r="G116">
        <v>1</v>
      </c>
      <c r="H116">
        <f t="shared" si="8"/>
        <v>2.7207207207207207E-2</v>
      </c>
      <c r="I116">
        <f t="shared" si="6"/>
        <v>4.8776768000000006</v>
      </c>
      <c r="J116" s="15">
        <f t="shared" si="7"/>
        <v>5.577902826035379E-3</v>
      </c>
    </row>
    <row r="117" spans="1:10">
      <c r="A117" s="47"/>
      <c r="B117" s="38"/>
      <c r="C117" s="11" t="s">
        <v>367</v>
      </c>
      <c r="D117" s="3">
        <v>111</v>
      </c>
      <c r="E117" s="10">
        <v>20</v>
      </c>
      <c r="F117">
        <f t="shared" si="10"/>
        <v>4.8776768000000006</v>
      </c>
      <c r="G117">
        <v>1</v>
      </c>
      <c r="H117">
        <f t="shared" si="8"/>
        <v>0.18018018018018017</v>
      </c>
      <c r="I117">
        <f t="shared" ref="I117:I139" si="11">F117/G117</f>
        <v>4.8776768000000006</v>
      </c>
      <c r="J117" s="15">
        <f t="shared" ref="J117:J139" si="12">(H117/I117)</f>
        <v>3.6939753814803834E-2</v>
      </c>
    </row>
    <row r="118" spans="1:10">
      <c r="A118" s="47"/>
      <c r="B118" s="38"/>
      <c r="C118" s="11" t="s">
        <v>368</v>
      </c>
      <c r="D118" s="3">
        <v>111</v>
      </c>
      <c r="E118" s="10">
        <v>8.9600000000000009</v>
      </c>
      <c r="F118">
        <f t="shared" si="10"/>
        <v>4.8776768000000006</v>
      </c>
      <c r="G118">
        <v>1</v>
      </c>
      <c r="H118">
        <f t="shared" ref="H118:H139" si="13">E118/D118</f>
        <v>8.0720720720720729E-2</v>
      </c>
      <c r="I118">
        <f t="shared" si="11"/>
        <v>4.8776768000000006</v>
      </c>
      <c r="J118" s="15">
        <f t="shared" si="12"/>
        <v>1.6549009709032118E-2</v>
      </c>
    </row>
    <row r="119" spans="1:10">
      <c r="A119" s="47"/>
      <c r="B119" s="38"/>
      <c r="C119" s="11" t="s">
        <v>369</v>
      </c>
      <c r="D119" s="3">
        <v>111</v>
      </c>
      <c r="E119" s="10">
        <v>8.06</v>
      </c>
      <c r="F119">
        <f t="shared" si="10"/>
        <v>4.8776768000000006</v>
      </c>
      <c r="G119">
        <v>1</v>
      </c>
      <c r="H119">
        <f t="shared" si="13"/>
        <v>7.261261261261262E-2</v>
      </c>
      <c r="I119">
        <f t="shared" si="11"/>
        <v>4.8776768000000006</v>
      </c>
      <c r="J119" s="15">
        <f t="shared" si="12"/>
        <v>1.4886720787365948E-2</v>
      </c>
    </row>
    <row r="120" spans="1:10">
      <c r="A120" s="47"/>
      <c r="B120" s="38"/>
      <c r="C120" s="11" t="s">
        <v>370</v>
      </c>
      <c r="D120" s="3">
        <v>111</v>
      </c>
      <c r="E120" s="10">
        <v>0.11</v>
      </c>
      <c r="F120">
        <f t="shared" si="10"/>
        <v>4.8776768000000006</v>
      </c>
      <c r="G120">
        <v>1</v>
      </c>
      <c r="H120">
        <f t="shared" si="13"/>
        <v>9.9099099099099106E-4</v>
      </c>
      <c r="I120">
        <f t="shared" si="11"/>
        <v>4.8776768000000006</v>
      </c>
      <c r="J120" s="15">
        <f t="shared" si="12"/>
        <v>2.031686459814211E-4</v>
      </c>
    </row>
    <row r="121" spans="1:10">
      <c r="A121" s="47"/>
      <c r="B121" s="38"/>
      <c r="C121" s="11" t="s">
        <v>371</v>
      </c>
      <c r="D121" s="3">
        <v>111</v>
      </c>
      <c r="E121" s="10">
        <v>0.1</v>
      </c>
      <c r="F121">
        <f t="shared" si="10"/>
        <v>4.8776768000000006</v>
      </c>
      <c r="G121">
        <v>1</v>
      </c>
      <c r="H121">
        <f t="shared" si="13"/>
        <v>9.0090090090090091E-4</v>
      </c>
      <c r="I121">
        <f t="shared" si="11"/>
        <v>4.8776768000000006</v>
      </c>
      <c r="J121" s="15">
        <f t="shared" si="12"/>
        <v>1.8469876907401916E-4</v>
      </c>
    </row>
    <row r="122" spans="1:10">
      <c r="A122" s="47"/>
      <c r="B122" s="38"/>
      <c r="C122" s="11" t="s">
        <v>372</v>
      </c>
      <c r="D122" s="3">
        <v>111</v>
      </c>
      <c r="E122" s="10">
        <v>0.13</v>
      </c>
      <c r="F122">
        <f t="shared" si="10"/>
        <v>4.8776768000000006</v>
      </c>
      <c r="G122">
        <v>1</v>
      </c>
      <c r="H122">
        <f t="shared" si="13"/>
        <v>1.1711711711711711E-3</v>
      </c>
      <c r="I122">
        <f t="shared" si="11"/>
        <v>4.8776768000000006</v>
      </c>
      <c r="J122" s="15">
        <f t="shared" si="12"/>
        <v>2.4010839979622491E-4</v>
      </c>
    </row>
    <row r="123" spans="1:10">
      <c r="A123" s="47"/>
      <c r="B123" s="38"/>
      <c r="C123" s="11" t="s">
        <v>373</v>
      </c>
      <c r="D123" s="3">
        <v>111</v>
      </c>
      <c r="E123" s="10">
        <v>10.87</v>
      </c>
      <c r="F123">
        <f t="shared" si="10"/>
        <v>4.8776768000000006</v>
      </c>
      <c r="G123">
        <v>1</v>
      </c>
      <c r="H123">
        <f t="shared" si="13"/>
        <v>9.7927927927927927E-2</v>
      </c>
      <c r="I123">
        <f t="shared" si="11"/>
        <v>4.8776768000000006</v>
      </c>
      <c r="J123" s="15">
        <f t="shared" si="12"/>
        <v>2.0076756198345883E-2</v>
      </c>
    </row>
    <row r="124" spans="1:10">
      <c r="A124" s="47"/>
      <c r="B124" s="38"/>
      <c r="C124" s="11" t="s">
        <v>374</v>
      </c>
      <c r="D124" s="3">
        <v>111</v>
      </c>
      <c r="E124" s="10">
        <v>8.6</v>
      </c>
      <c r="F124">
        <f t="shared" si="10"/>
        <v>4.8776768000000006</v>
      </c>
      <c r="G124">
        <v>1</v>
      </c>
      <c r="H124">
        <f t="shared" si="13"/>
        <v>7.7477477477477477E-2</v>
      </c>
      <c r="I124">
        <f t="shared" si="11"/>
        <v>4.8776768000000006</v>
      </c>
      <c r="J124" s="15">
        <f t="shared" si="12"/>
        <v>1.5884094140365648E-2</v>
      </c>
    </row>
    <row r="125" spans="1:10">
      <c r="A125" s="47"/>
      <c r="B125" s="38"/>
      <c r="C125" s="11" t="s">
        <v>375</v>
      </c>
      <c r="D125" s="3">
        <v>111</v>
      </c>
      <c r="E125" s="10">
        <v>11.33</v>
      </c>
      <c r="F125">
        <f t="shared" si="10"/>
        <v>4.8776768000000006</v>
      </c>
      <c r="G125">
        <v>1</v>
      </c>
      <c r="H125">
        <f t="shared" si="13"/>
        <v>0.10207207207207207</v>
      </c>
      <c r="I125">
        <f t="shared" si="11"/>
        <v>4.8776768000000006</v>
      </c>
      <c r="J125" s="15">
        <f t="shared" si="12"/>
        <v>2.0926370536086373E-2</v>
      </c>
    </row>
    <row r="126" spans="1:10">
      <c r="A126" s="47"/>
      <c r="B126" s="38"/>
      <c r="C126" s="11" t="s">
        <v>376</v>
      </c>
      <c r="D126" s="3">
        <v>111</v>
      </c>
      <c r="E126" s="10">
        <v>17.22</v>
      </c>
      <c r="F126">
        <f t="shared" si="10"/>
        <v>4.8776768000000006</v>
      </c>
      <c r="G126">
        <v>1</v>
      </c>
      <c r="H126">
        <f t="shared" si="13"/>
        <v>0.15513513513513513</v>
      </c>
      <c r="I126">
        <f t="shared" si="11"/>
        <v>4.8776768000000006</v>
      </c>
      <c r="J126" s="15">
        <f t="shared" si="12"/>
        <v>3.1805128034546104E-2</v>
      </c>
    </row>
    <row r="127" spans="1:10">
      <c r="A127" s="47"/>
      <c r="B127" s="38"/>
      <c r="C127" s="11" t="s">
        <v>377</v>
      </c>
      <c r="D127" s="3">
        <v>111</v>
      </c>
      <c r="E127" s="10">
        <v>3.57</v>
      </c>
      <c r="F127">
        <f t="shared" si="10"/>
        <v>4.8776768000000006</v>
      </c>
      <c r="G127">
        <v>1</v>
      </c>
      <c r="H127">
        <f t="shared" si="13"/>
        <v>3.216216216216216E-2</v>
      </c>
      <c r="I127">
        <f t="shared" si="11"/>
        <v>4.8776768000000006</v>
      </c>
      <c r="J127" s="15">
        <f t="shared" si="12"/>
        <v>6.5937460559424843E-3</v>
      </c>
    </row>
    <row r="128" spans="1:10">
      <c r="A128" s="47"/>
      <c r="B128" s="38"/>
      <c r="C128" s="11" t="s">
        <v>378</v>
      </c>
      <c r="D128" s="3">
        <v>111</v>
      </c>
      <c r="E128" s="10">
        <v>0.1</v>
      </c>
      <c r="F128">
        <f t="shared" si="10"/>
        <v>4.8776768000000006</v>
      </c>
      <c r="G128">
        <v>1</v>
      </c>
      <c r="H128">
        <f t="shared" si="13"/>
        <v>9.0090090090090091E-4</v>
      </c>
      <c r="I128">
        <f t="shared" si="11"/>
        <v>4.8776768000000006</v>
      </c>
      <c r="J128" s="15">
        <f t="shared" si="12"/>
        <v>1.8469876907401916E-4</v>
      </c>
    </row>
    <row r="129" spans="1:10">
      <c r="A129" s="47"/>
      <c r="B129" s="38"/>
      <c r="C129" s="11" t="s">
        <v>379</v>
      </c>
      <c r="D129" s="3">
        <v>111</v>
      </c>
      <c r="E129" s="10">
        <v>12.26</v>
      </c>
      <c r="F129">
        <f t="shared" si="10"/>
        <v>4.8776768000000006</v>
      </c>
      <c r="G129">
        <v>1</v>
      </c>
      <c r="H129">
        <f t="shared" si="13"/>
        <v>0.11045045045045045</v>
      </c>
      <c r="I129">
        <f t="shared" si="11"/>
        <v>4.8776768000000006</v>
      </c>
      <c r="J129" s="15">
        <f t="shared" si="12"/>
        <v>2.2644069088474751E-2</v>
      </c>
    </row>
    <row r="130" spans="1:10">
      <c r="A130" s="47"/>
      <c r="B130" s="38"/>
      <c r="C130" s="11" t="s">
        <v>380</v>
      </c>
      <c r="D130" s="3">
        <v>111</v>
      </c>
      <c r="E130" s="10">
        <v>121.91</v>
      </c>
      <c r="F130">
        <f t="shared" si="10"/>
        <v>4.8776768000000006</v>
      </c>
      <c r="G130">
        <v>1</v>
      </c>
      <c r="H130">
        <f t="shared" si="13"/>
        <v>1.0982882882882883</v>
      </c>
      <c r="I130">
        <f t="shared" si="11"/>
        <v>4.8776768000000006</v>
      </c>
      <c r="J130" s="15">
        <f t="shared" si="12"/>
        <v>0.22516626937813677</v>
      </c>
    </row>
    <row r="131" spans="1:10">
      <c r="A131" s="47"/>
      <c r="B131" s="38"/>
      <c r="C131" s="11" t="s">
        <v>381</v>
      </c>
      <c r="D131" s="3">
        <v>111</v>
      </c>
      <c r="E131" s="10">
        <v>0.1</v>
      </c>
      <c r="F131">
        <f t="shared" si="10"/>
        <v>4.8776768000000006</v>
      </c>
      <c r="G131">
        <v>1</v>
      </c>
      <c r="H131">
        <f t="shared" si="13"/>
        <v>9.0090090090090091E-4</v>
      </c>
      <c r="I131">
        <f t="shared" si="11"/>
        <v>4.8776768000000006</v>
      </c>
      <c r="J131" s="15">
        <f t="shared" si="12"/>
        <v>1.8469876907401916E-4</v>
      </c>
    </row>
    <row r="132" spans="1:10">
      <c r="A132" s="47"/>
      <c r="B132" s="38"/>
      <c r="C132" s="11" t="s">
        <v>382</v>
      </c>
      <c r="D132" s="3">
        <v>111</v>
      </c>
      <c r="E132" s="10">
        <v>8.08</v>
      </c>
      <c r="F132">
        <f t="shared" si="10"/>
        <v>4.8776768000000006</v>
      </c>
      <c r="G132">
        <v>1</v>
      </c>
      <c r="H132">
        <f t="shared" si="13"/>
        <v>7.2792792792792799E-2</v>
      </c>
      <c r="I132">
        <f t="shared" si="11"/>
        <v>4.8776768000000006</v>
      </c>
      <c r="J132" s="15">
        <f t="shared" si="12"/>
        <v>1.492366054118075E-2</v>
      </c>
    </row>
    <row r="133" spans="1:10">
      <c r="A133" s="47"/>
      <c r="B133" s="38"/>
      <c r="C133" s="11" t="s">
        <v>383</v>
      </c>
      <c r="D133" s="3">
        <v>111</v>
      </c>
      <c r="E133" s="10">
        <v>414.61</v>
      </c>
      <c r="F133">
        <f t="shared" si="10"/>
        <v>4.8776768000000006</v>
      </c>
      <c r="G133">
        <v>1</v>
      </c>
      <c r="H133">
        <f t="shared" si="13"/>
        <v>3.7352252252252254</v>
      </c>
      <c r="I133">
        <f t="shared" si="11"/>
        <v>4.8776768000000006</v>
      </c>
      <c r="J133" s="15">
        <f t="shared" si="12"/>
        <v>0.76577956645779088</v>
      </c>
    </row>
    <row r="134" spans="1:10">
      <c r="A134" s="47"/>
      <c r="B134" s="38"/>
      <c r="C134" s="11" t="s">
        <v>384</v>
      </c>
      <c r="D134" s="3">
        <v>111</v>
      </c>
      <c r="E134" s="10">
        <v>327.02</v>
      </c>
      <c r="F134">
        <f t="shared" si="10"/>
        <v>4.8776768000000006</v>
      </c>
      <c r="G134">
        <v>1</v>
      </c>
      <c r="H134">
        <f t="shared" si="13"/>
        <v>2.946126126126126</v>
      </c>
      <c r="I134">
        <f t="shared" si="11"/>
        <v>4.8776768000000006</v>
      </c>
      <c r="J134" s="15">
        <f t="shared" si="12"/>
        <v>0.60400191462585751</v>
      </c>
    </row>
    <row r="135" spans="1:10">
      <c r="A135" s="47"/>
      <c r="B135" s="38"/>
      <c r="C135" s="11" t="s">
        <v>385</v>
      </c>
      <c r="D135" s="3">
        <v>111</v>
      </c>
      <c r="E135" s="10">
        <v>220.96</v>
      </c>
      <c r="F135">
        <f t="shared" si="10"/>
        <v>4.8776768000000006</v>
      </c>
      <c r="G135">
        <v>1</v>
      </c>
      <c r="H135">
        <f t="shared" si="13"/>
        <v>1.9906306306306307</v>
      </c>
      <c r="I135">
        <f t="shared" si="11"/>
        <v>4.8776768000000006</v>
      </c>
      <c r="J135" s="15">
        <f t="shared" si="12"/>
        <v>0.40811040014595279</v>
      </c>
    </row>
    <row r="136" spans="1:10">
      <c r="A136" s="47"/>
      <c r="B136" s="38"/>
      <c r="C136" s="11" t="s">
        <v>386</v>
      </c>
      <c r="D136" s="3">
        <v>111</v>
      </c>
      <c r="E136" s="10">
        <v>9.7200000000000006</v>
      </c>
      <c r="F136">
        <f t="shared" si="10"/>
        <v>4.8776768000000006</v>
      </c>
      <c r="G136">
        <v>1</v>
      </c>
      <c r="H136">
        <f t="shared" si="13"/>
        <v>8.7567567567567575E-2</v>
      </c>
      <c r="I136">
        <f t="shared" si="11"/>
        <v>4.8776768000000006</v>
      </c>
      <c r="J136" s="15">
        <f t="shared" si="12"/>
        <v>1.7952720353994665E-2</v>
      </c>
    </row>
    <row r="137" spans="1:10">
      <c r="A137" s="47"/>
      <c r="B137" s="38"/>
      <c r="C137" s="11" t="s">
        <v>387</v>
      </c>
      <c r="D137" s="3">
        <v>111</v>
      </c>
      <c r="E137" s="10">
        <v>402.54</v>
      </c>
      <c r="F137">
        <f t="shared" si="10"/>
        <v>4.8776768000000006</v>
      </c>
      <c r="G137">
        <v>1</v>
      </c>
      <c r="H137">
        <f t="shared" si="13"/>
        <v>3.6264864864864865</v>
      </c>
      <c r="I137">
        <f t="shared" si="11"/>
        <v>4.8776768000000006</v>
      </c>
      <c r="J137" s="15">
        <f t="shared" si="12"/>
        <v>0.74348642503055673</v>
      </c>
    </row>
    <row r="138" spans="1:10">
      <c r="A138" s="47"/>
      <c r="B138" s="38"/>
      <c r="C138" s="11" t="s">
        <v>388</v>
      </c>
      <c r="D138" s="3">
        <v>111</v>
      </c>
      <c r="E138" s="10">
        <v>141.28</v>
      </c>
      <c r="F138">
        <f t="shared" si="10"/>
        <v>4.8776768000000006</v>
      </c>
      <c r="G138">
        <v>1</v>
      </c>
      <c r="H138">
        <f t="shared" si="13"/>
        <v>1.2727927927927929</v>
      </c>
      <c r="I138">
        <f t="shared" si="11"/>
        <v>4.8776768000000006</v>
      </c>
      <c r="J138" s="15">
        <f t="shared" si="12"/>
        <v>0.26094242094777431</v>
      </c>
    </row>
    <row r="139" spans="1:10">
      <c r="A139" s="48"/>
      <c r="B139" s="38"/>
      <c r="C139" s="11" t="s">
        <v>389</v>
      </c>
      <c r="D139" s="3">
        <v>111</v>
      </c>
      <c r="E139" s="10">
        <v>366.34</v>
      </c>
      <c r="F139">
        <f t="shared" si="10"/>
        <v>4.8776768000000006</v>
      </c>
      <c r="G139">
        <v>1</v>
      </c>
      <c r="H139">
        <f t="shared" si="13"/>
        <v>3.3003603603603602</v>
      </c>
      <c r="I139">
        <f t="shared" si="11"/>
        <v>4.8776768000000006</v>
      </c>
      <c r="J139" s="15">
        <f t="shared" si="12"/>
        <v>0.67662547062576184</v>
      </c>
    </row>
    <row r="140" spans="1:10">
      <c r="A140" s="40" t="s">
        <v>485</v>
      </c>
      <c r="B140" s="44">
        <f>(4547.94/(D140*F140*31))</f>
        <v>0.29057405399426245</v>
      </c>
      <c r="C140" s="11" t="s">
        <v>390</v>
      </c>
      <c r="D140" s="3">
        <v>111</v>
      </c>
      <c r="E140" s="10">
        <v>26.6</v>
      </c>
      <c r="F140">
        <f t="shared" ref="F140:F168" si="14">16.3617*0.278</f>
        <v>4.5485525999999998</v>
      </c>
      <c r="G140">
        <v>1</v>
      </c>
      <c r="H140">
        <f>E140/D140</f>
        <v>0.23963963963963966</v>
      </c>
      <c r="I140">
        <f t="shared" ref="I140" si="15">F140/G140</f>
        <v>4.5485525999999998</v>
      </c>
      <c r="J140" s="15">
        <f t="shared" ref="J140:J192" si="16">(H140/I140)</f>
        <v>5.2684812227880948E-2</v>
      </c>
    </row>
    <row r="141" spans="1:10">
      <c r="A141" s="41"/>
      <c r="B141" s="43"/>
      <c r="C141" s="11" t="s">
        <v>391</v>
      </c>
      <c r="D141" s="3">
        <v>111</v>
      </c>
      <c r="E141" s="10">
        <v>0.61</v>
      </c>
      <c r="F141">
        <f t="shared" si="14"/>
        <v>4.5485525999999998</v>
      </c>
      <c r="G141">
        <v>1</v>
      </c>
      <c r="H141">
        <f t="shared" ref="H141" si="17">E141/D141</f>
        <v>5.4954954954954957E-3</v>
      </c>
      <c r="I141">
        <f t="shared" ref="I141" si="18">F141/G141</f>
        <v>4.5485525999999998</v>
      </c>
      <c r="J141" s="15">
        <f t="shared" si="16"/>
        <v>1.208185543571706E-3</v>
      </c>
    </row>
    <row r="142" spans="1:10">
      <c r="A142" s="41"/>
      <c r="B142" s="43"/>
      <c r="C142" s="11" t="s">
        <v>392</v>
      </c>
      <c r="D142" s="3">
        <v>111</v>
      </c>
      <c r="E142" s="10">
        <v>0.11</v>
      </c>
      <c r="F142">
        <f t="shared" si="14"/>
        <v>4.5485525999999998</v>
      </c>
      <c r="G142">
        <v>1</v>
      </c>
      <c r="H142">
        <f t="shared" ref="H142" si="19">E142/D142</f>
        <v>9.9099099099099106E-4</v>
      </c>
      <c r="I142">
        <f t="shared" ref="I142" si="20">F142/G142</f>
        <v>4.5485525999999998</v>
      </c>
      <c r="J142" s="15">
        <f t="shared" si="16"/>
        <v>2.1786952425063548E-4</v>
      </c>
    </row>
    <row r="143" spans="1:10">
      <c r="A143" s="41"/>
      <c r="B143" s="43"/>
      <c r="C143" s="11" t="s">
        <v>393</v>
      </c>
      <c r="D143" s="3">
        <v>111</v>
      </c>
      <c r="E143" s="10">
        <v>68.650000000000006</v>
      </c>
      <c r="F143">
        <f t="shared" si="14"/>
        <v>4.5485525999999998</v>
      </c>
      <c r="G143">
        <v>1</v>
      </c>
      <c r="H143">
        <f t="shared" ref="H143" si="21">E143/D143</f>
        <v>0.61846846846846848</v>
      </c>
      <c r="I143">
        <f t="shared" ref="I143" si="22">F143/G143</f>
        <v>4.5485525999999998</v>
      </c>
      <c r="J143" s="15">
        <f t="shared" si="16"/>
        <v>0.13597038945278295</v>
      </c>
    </row>
    <row r="144" spans="1:10">
      <c r="A144" s="41"/>
      <c r="B144" s="43"/>
      <c r="C144" s="11" t="s">
        <v>394</v>
      </c>
      <c r="D144" s="3">
        <v>111</v>
      </c>
      <c r="E144" s="10">
        <v>149.08000000000001</v>
      </c>
      <c r="F144">
        <f t="shared" si="14"/>
        <v>4.5485525999999998</v>
      </c>
      <c r="G144">
        <v>1</v>
      </c>
      <c r="H144">
        <f t="shared" ref="H144" si="23">E144/D144</f>
        <v>1.3430630630630631</v>
      </c>
      <c r="I144">
        <f t="shared" ref="I144" si="24">F144/G144</f>
        <v>4.5485525999999998</v>
      </c>
      <c r="J144" s="15">
        <f t="shared" si="16"/>
        <v>0.29527262432077034</v>
      </c>
    </row>
    <row r="145" spans="1:10">
      <c r="A145" s="41"/>
      <c r="B145" s="43"/>
      <c r="C145" s="11" t="s">
        <v>395</v>
      </c>
      <c r="D145" s="3">
        <v>111</v>
      </c>
      <c r="E145" s="10">
        <v>184.08</v>
      </c>
      <c r="F145">
        <f t="shared" si="14"/>
        <v>4.5485525999999998</v>
      </c>
      <c r="G145">
        <v>1</v>
      </c>
      <c r="H145">
        <f t="shared" ref="H145" si="25">E145/D145</f>
        <v>1.6583783783783785</v>
      </c>
      <c r="I145">
        <f t="shared" ref="I145" si="26">F145/G145</f>
        <v>4.5485525999999998</v>
      </c>
      <c r="J145" s="15">
        <f t="shared" si="16"/>
        <v>0.36459474567324529</v>
      </c>
    </row>
    <row r="146" spans="1:10">
      <c r="A146" s="41"/>
      <c r="B146" s="43"/>
      <c r="C146" s="11" t="s">
        <v>396</v>
      </c>
      <c r="D146" s="3">
        <v>111</v>
      </c>
      <c r="E146" s="10">
        <v>272.45</v>
      </c>
      <c r="F146">
        <f t="shared" si="14"/>
        <v>4.5485525999999998</v>
      </c>
      <c r="G146">
        <v>1</v>
      </c>
      <c r="H146">
        <f t="shared" ref="H146" si="27">E146/D146</f>
        <v>2.4545045045045044</v>
      </c>
      <c r="I146">
        <f t="shared" ref="I146" si="28">F146/G146</f>
        <v>4.5485525999999998</v>
      </c>
      <c r="J146" s="15">
        <f t="shared" si="16"/>
        <v>0.53962319892805122</v>
      </c>
    </row>
    <row r="147" spans="1:10">
      <c r="A147" s="41"/>
      <c r="B147" s="43"/>
      <c r="C147" s="11" t="s">
        <v>397</v>
      </c>
      <c r="D147" s="3">
        <v>111</v>
      </c>
      <c r="E147" s="10">
        <v>0</v>
      </c>
      <c r="F147">
        <f t="shared" si="14"/>
        <v>4.5485525999999998</v>
      </c>
      <c r="G147">
        <v>1</v>
      </c>
      <c r="H147">
        <f t="shared" ref="H147" si="29">E147/D147</f>
        <v>0</v>
      </c>
      <c r="I147">
        <f t="shared" ref="I147" si="30">F147/G147</f>
        <v>4.5485525999999998</v>
      </c>
      <c r="J147" s="15">
        <f t="shared" si="16"/>
        <v>0</v>
      </c>
    </row>
    <row r="148" spans="1:10">
      <c r="A148" s="41"/>
      <c r="B148" s="43"/>
      <c r="C148" s="11" t="s">
        <v>398</v>
      </c>
      <c r="D148" s="3">
        <v>111</v>
      </c>
      <c r="E148" s="10">
        <v>0.38</v>
      </c>
      <c r="F148">
        <f t="shared" si="14"/>
        <v>4.5485525999999998</v>
      </c>
      <c r="G148">
        <v>1</v>
      </c>
      <c r="H148">
        <f t="shared" ref="H148" si="31">E148/D148</f>
        <v>3.4234234234234236E-3</v>
      </c>
      <c r="I148">
        <f t="shared" ref="I148" si="32">F148/G148</f>
        <v>4.5485525999999998</v>
      </c>
      <c r="J148" s="15">
        <f t="shared" si="16"/>
        <v>7.5264017468401351E-4</v>
      </c>
    </row>
    <row r="149" spans="1:10">
      <c r="A149" s="41"/>
      <c r="B149" s="43"/>
      <c r="C149" s="11" t="s">
        <v>399</v>
      </c>
      <c r="D149" s="3">
        <v>111</v>
      </c>
      <c r="E149" s="10">
        <v>395.55</v>
      </c>
      <c r="F149">
        <f t="shared" si="14"/>
        <v>4.5485525999999998</v>
      </c>
      <c r="G149">
        <v>1</v>
      </c>
      <c r="H149">
        <f t="shared" ref="H149" si="33">E149/D149</f>
        <v>3.5635135135135134</v>
      </c>
      <c r="I149">
        <f t="shared" ref="I149" si="34">F149/G149</f>
        <v>4.5485525999999998</v>
      </c>
      <c r="J149" s="15">
        <f t="shared" si="16"/>
        <v>0.78343900288489876</v>
      </c>
    </row>
    <row r="150" spans="1:10">
      <c r="A150" s="41"/>
      <c r="B150" s="43"/>
      <c r="C150" s="11" t="s">
        <v>400</v>
      </c>
      <c r="D150" s="3">
        <v>111</v>
      </c>
      <c r="E150" s="10">
        <v>435.56</v>
      </c>
      <c r="F150">
        <f t="shared" si="14"/>
        <v>4.5485525999999998</v>
      </c>
      <c r="G150">
        <v>1</v>
      </c>
      <c r="H150">
        <f t="shared" ref="H150" si="35">E150/D150</f>
        <v>3.9239639639639639</v>
      </c>
      <c r="I150">
        <f t="shared" ref="I150" si="36">F150/G150</f>
        <v>4.5485525999999998</v>
      </c>
      <c r="J150" s="15">
        <f t="shared" si="16"/>
        <v>0.86268409075097074</v>
      </c>
    </row>
    <row r="151" spans="1:10">
      <c r="A151" s="41"/>
      <c r="B151" s="43"/>
      <c r="C151" s="11" t="s">
        <v>401</v>
      </c>
      <c r="D151" s="3">
        <v>111</v>
      </c>
      <c r="E151" s="10">
        <v>437.11</v>
      </c>
      <c r="F151">
        <f t="shared" si="14"/>
        <v>4.5485525999999998</v>
      </c>
      <c r="G151">
        <v>1</v>
      </c>
      <c r="H151">
        <f t="shared" ref="H151" si="37">E151/D151</f>
        <v>3.937927927927928</v>
      </c>
      <c r="I151">
        <f t="shared" ref="I151" si="38">F151/G151</f>
        <v>4.5485525999999998</v>
      </c>
      <c r="J151" s="15">
        <f t="shared" si="16"/>
        <v>0.86575407041086616</v>
      </c>
    </row>
    <row r="152" spans="1:10">
      <c r="A152" s="41"/>
      <c r="B152" s="43"/>
      <c r="C152" s="11" t="s">
        <v>402</v>
      </c>
      <c r="D152" s="3">
        <v>111</v>
      </c>
      <c r="E152" s="10">
        <v>389.16</v>
      </c>
      <c r="F152">
        <f t="shared" si="14"/>
        <v>4.5485525999999998</v>
      </c>
      <c r="G152">
        <v>1</v>
      </c>
      <c r="H152">
        <f t="shared" ref="H152" si="39">E152/D152</f>
        <v>3.5059459459459461</v>
      </c>
      <c r="I152">
        <f t="shared" ref="I152" si="40">F152/G152</f>
        <v>4.5485525999999998</v>
      </c>
      <c r="J152" s="15">
        <f t="shared" si="16"/>
        <v>0.77078276415797553</v>
      </c>
    </row>
    <row r="153" spans="1:10">
      <c r="A153" s="41"/>
      <c r="B153" s="43"/>
      <c r="C153" s="11" t="s">
        <v>403</v>
      </c>
      <c r="D153" s="3">
        <v>111</v>
      </c>
      <c r="E153" s="10">
        <v>39.24</v>
      </c>
      <c r="F153">
        <f t="shared" si="14"/>
        <v>4.5485525999999998</v>
      </c>
      <c r="G153">
        <v>1</v>
      </c>
      <c r="H153">
        <f t="shared" ref="H153" si="41">E153/D153</f>
        <v>0.35351351351351351</v>
      </c>
      <c r="I153">
        <f t="shared" ref="I153" si="42">F153/G153</f>
        <v>4.5485525999999998</v>
      </c>
      <c r="J153" s="15">
        <f t="shared" si="16"/>
        <v>7.7720001196317598E-2</v>
      </c>
    </row>
    <row r="154" spans="1:10">
      <c r="A154" s="41"/>
      <c r="B154" s="43"/>
      <c r="C154" s="11" t="s">
        <v>404</v>
      </c>
      <c r="D154" s="3">
        <v>111</v>
      </c>
      <c r="E154" s="10">
        <v>7.82</v>
      </c>
      <c r="F154">
        <f t="shared" si="14"/>
        <v>4.5485525999999998</v>
      </c>
      <c r="G154">
        <v>1</v>
      </c>
      <c r="H154">
        <f t="shared" ref="H154" si="43">E154/D154</f>
        <v>7.0450450450450453E-2</v>
      </c>
      <c r="I154">
        <f t="shared" ref="I154" si="44">F154/G154</f>
        <v>4.5485525999999998</v>
      </c>
      <c r="J154" s="15">
        <f t="shared" si="16"/>
        <v>1.548854254218154E-2</v>
      </c>
    </row>
    <row r="155" spans="1:10">
      <c r="A155" s="41"/>
      <c r="B155" s="43"/>
      <c r="C155" s="11" t="s">
        <v>405</v>
      </c>
      <c r="D155" s="3">
        <v>111</v>
      </c>
      <c r="E155" s="10">
        <v>362.86</v>
      </c>
      <c r="F155">
        <f t="shared" si="14"/>
        <v>4.5485525999999998</v>
      </c>
      <c r="G155">
        <v>1</v>
      </c>
      <c r="H155">
        <f t="shared" ref="H155" si="45">E155/D155</f>
        <v>3.2690090090090091</v>
      </c>
      <c r="I155">
        <f t="shared" ref="I155" si="46">F155/G155</f>
        <v>4.5485525999999998</v>
      </c>
      <c r="J155" s="15">
        <f t="shared" si="16"/>
        <v>0.71869214154168715</v>
      </c>
    </row>
    <row r="156" spans="1:10">
      <c r="A156" s="41"/>
      <c r="B156" s="43"/>
      <c r="C156" s="11" t="s">
        <v>406</v>
      </c>
      <c r="D156" s="3">
        <v>111</v>
      </c>
      <c r="E156" s="10">
        <v>0.09</v>
      </c>
      <c r="F156">
        <f t="shared" si="14"/>
        <v>4.5485525999999998</v>
      </c>
      <c r="G156">
        <v>1</v>
      </c>
      <c r="H156">
        <f t="shared" ref="H156" si="47">E156/D156</f>
        <v>8.1081081081081077E-4</v>
      </c>
      <c r="I156">
        <f t="shared" ref="I156" si="48">F156/G156</f>
        <v>4.5485525999999998</v>
      </c>
      <c r="J156" s="15">
        <f t="shared" si="16"/>
        <v>1.7825688347779264E-4</v>
      </c>
    </row>
    <row r="157" spans="1:10">
      <c r="A157" s="41"/>
      <c r="B157" s="43"/>
      <c r="C157" s="11" t="s">
        <v>407</v>
      </c>
      <c r="D157" s="3">
        <v>111</v>
      </c>
      <c r="E157" s="10">
        <v>17.09</v>
      </c>
      <c r="F157">
        <f t="shared" si="14"/>
        <v>4.5485525999999998</v>
      </c>
      <c r="G157">
        <v>1</v>
      </c>
      <c r="H157">
        <f t="shared" ref="H157" si="49">E157/D157</f>
        <v>0.15396396396396397</v>
      </c>
      <c r="I157">
        <f t="shared" ref="I157" si="50">F157/G157</f>
        <v>4.5485525999999998</v>
      </c>
      <c r="J157" s="15">
        <f t="shared" si="16"/>
        <v>3.3849001540394184E-2</v>
      </c>
    </row>
    <row r="158" spans="1:10">
      <c r="A158" s="41"/>
      <c r="B158" s="43"/>
      <c r="C158" s="11" t="s">
        <v>408</v>
      </c>
      <c r="D158" s="3">
        <v>111</v>
      </c>
      <c r="E158" s="10">
        <v>15.92</v>
      </c>
      <c r="F158">
        <f t="shared" si="14"/>
        <v>4.5485525999999998</v>
      </c>
      <c r="G158">
        <v>1</v>
      </c>
      <c r="H158">
        <f t="shared" ref="H158" si="51">E158/D158</f>
        <v>0.14342342342342343</v>
      </c>
      <c r="I158">
        <f t="shared" ref="I158" si="52">F158/G158</f>
        <v>4.5485525999999998</v>
      </c>
      <c r="J158" s="15">
        <f t="shared" si="16"/>
        <v>3.1531662055182881E-2</v>
      </c>
    </row>
    <row r="159" spans="1:10">
      <c r="A159" s="41"/>
      <c r="B159" s="43"/>
      <c r="C159" s="11" t="s">
        <v>409</v>
      </c>
      <c r="D159" s="3">
        <v>111</v>
      </c>
      <c r="E159" s="10">
        <v>227.4</v>
      </c>
      <c r="F159">
        <f t="shared" si="14"/>
        <v>4.5485525999999998</v>
      </c>
      <c r="G159">
        <v>1</v>
      </c>
      <c r="H159">
        <f t="shared" ref="H159" si="53">E159/D159</f>
        <v>2.0486486486486486</v>
      </c>
      <c r="I159">
        <f t="shared" ref="I159" si="54">F159/G159</f>
        <v>4.5485525999999998</v>
      </c>
      <c r="J159" s="15">
        <f t="shared" si="16"/>
        <v>0.45039572558722279</v>
      </c>
    </row>
    <row r="160" spans="1:10">
      <c r="A160" s="41"/>
      <c r="B160" s="43"/>
      <c r="C160" s="11" t="s">
        <v>410</v>
      </c>
      <c r="D160" s="3">
        <v>111</v>
      </c>
      <c r="E160" s="10">
        <v>11.98</v>
      </c>
      <c r="F160">
        <f t="shared" si="14"/>
        <v>4.5485525999999998</v>
      </c>
      <c r="G160">
        <v>1</v>
      </c>
      <c r="H160">
        <f t="shared" ref="H160" si="55">E160/D160</f>
        <v>0.10792792792792794</v>
      </c>
      <c r="I160">
        <f t="shared" ref="I160" si="56">F160/G160</f>
        <v>4.5485525999999998</v>
      </c>
      <c r="J160" s="15">
        <f t="shared" si="16"/>
        <v>2.3727971822932847E-2</v>
      </c>
    </row>
    <row r="161" spans="1:10">
      <c r="A161" s="41"/>
      <c r="B161" s="43"/>
      <c r="C161" s="11" t="s">
        <v>411</v>
      </c>
      <c r="D161" s="3">
        <v>111</v>
      </c>
      <c r="E161" s="10">
        <v>460.32</v>
      </c>
      <c r="F161">
        <f t="shared" si="14"/>
        <v>4.5485525999999998</v>
      </c>
      <c r="G161">
        <v>1</v>
      </c>
      <c r="H161">
        <f t="shared" ref="H161" si="57">E161/D161</f>
        <v>4.1470270270270273</v>
      </c>
      <c r="I161">
        <f t="shared" ref="I161" si="58">F161/G161</f>
        <v>4.5485525999999998</v>
      </c>
      <c r="J161" s="15">
        <f t="shared" si="16"/>
        <v>0.91172454002775027</v>
      </c>
    </row>
    <row r="162" spans="1:10">
      <c r="A162" s="41"/>
      <c r="B162" s="43"/>
      <c r="C162" s="11" t="s">
        <v>412</v>
      </c>
      <c r="D162" s="3">
        <v>111</v>
      </c>
      <c r="E162" s="10">
        <v>41.26</v>
      </c>
      <c r="F162">
        <f t="shared" si="14"/>
        <v>4.5485525999999998</v>
      </c>
      <c r="G162">
        <v>1</v>
      </c>
      <c r="H162">
        <f t="shared" ref="H162" si="59">E162/D162</f>
        <v>0.37171171171171169</v>
      </c>
      <c r="I162">
        <f t="shared" ref="I162" si="60">F162/G162</f>
        <v>4.5485525999999998</v>
      </c>
      <c r="J162" s="15">
        <f t="shared" si="16"/>
        <v>8.1720877914374712E-2</v>
      </c>
    </row>
    <row r="163" spans="1:10">
      <c r="A163" s="41"/>
      <c r="B163" s="43"/>
      <c r="C163" s="11" t="s">
        <v>413</v>
      </c>
      <c r="D163" s="3">
        <v>111</v>
      </c>
      <c r="E163" s="10">
        <v>83.49</v>
      </c>
      <c r="F163">
        <f t="shared" si="14"/>
        <v>4.5485525999999998</v>
      </c>
      <c r="G163">
        <v>1</v>
      </c>
      <c r="H163">
        <f t="shared" ref="H163" si="61">E163/D163</f>
        <v>0.75216216216216214</v>
      </c>
      <c r="I163">
        <f t="shared" ref="I163" si="62">F163/G163</f>
        <v>4.5485525999999998</v>
      </c>
      <c r="J163" s="15">
        <f t="shared" si="16"/>
        <v>0.16536296890623231</v>
      </c>
    </row>
    <row r="164" spans="1:10">
      <c r="A164" s="41"/>
      <c r="B164" s="43"/>
      <c r="C164" s="11" t="s">
        <v>414</v>
      </c>
      <c r="D164" s="3">
        <v>111</v>
      </c>
      <c r="E164" s="10">
        <v>174.51</v>
      </c>
      <c r="F164">
        <f t="shared" si="14"/>
        <v>4.5485525999999998</v>
      </c>
      <c r="G164">
        <v>1</v>
      </c>
      <c r="H164">
        <f t="shared" ref="H164" si="63">E164/D164</f>
        <v>1.572162162162162</v>
      </c>
      <c r="I164">
        <f t="shared" ref="I164" si="64">F164/G164</f>
        <v>4.5485525999999998</v>
      </c>
      <c r="J164" s="15">
        <f t="shared" si="16"/>
        <v>0.3456400970634399</v>
      </c>
    </row>
    <row r="165" spans="1:10">
      <c r="A165" s="41"/>
      <c r="B165" s="43"/>
      <c r="C165" s="11" t="s">
        <v>415</v>
      </c>
      <c r="D165" s="3">
        <v>111</v>
      </c>
      <c r="E165" s="10">
        <v>242.26</v>
      </c>
      <c r="F165">
        <f t="shared" si="14"/>
        <v>4.5485525999999998</v>
      </c>
      <c r="G165">
        <v>1</v>
      </c>
      <c r="H165">
        <f t="shared" ref="H165" si="65">E165/D165</f>
        <v>2.1825225225225227</v>
      </c>
      <c r="I165">
        <f t="shared" ref="I165" si="66">F165/G165</f>
        <v>4.5485525999999998</v>
      </c>
      <c r="J165" s="15">
        <f t="shared" si="16"/>
        <v>0.479827917681445</v>
      </c>
    </row>
    <row r="166" spans="1:10">
      <c r="A166" s="41"/>
      <c r="B166" s="43"/>
      <c r="C166" s="11" t="s">
        <v>416</v>
      </c>
      <c r="D166" s="3">
        <v>111</v>
      </c>
      <c r="E166" s="10">
        <v>219.3</v>
      </c>
      <c r="F166">
        <f t="shared" si="14"/>
        <v>4.5485525999999998</v>
      </c>
      <c r="G166">
        <v>1</v>
      </c>
      <c r="H166">
        <f t="shared" ref="H166" si="67">E166/D166</f>
        <v>1.9756756756756757</v>
      </c>
      <c r="I166">
        <f t="shared" ref="I166" si="68">F166/G166</f>
        <v>4.5485525999999998</v>
      </c>
      <c r="J166" s="15">
        <f t="shared" si="16"/>
        <v>0.43435260607422144</v>
      </c>
    </row>
    <row r="167" spans="1:10">
      <c r="A167" s="41"/>
      <c r="B167" s="43"/>
      <c r="C167" s="11" t="s">
        <v>417</v>
      </c>
      <c r="D167" s="3">
        <v>111</v>
      </c>
      <c r="E167" s="10">
        <v>284.86</v>
      </c>
      <c r="F167">
        <f t="shared" si="14"/>
        <v>4.5485525999999998</v>
      </c>
      <c r="G167">
        <v>1</v>
      </c>
      <c r="H167">
        <f t="shared" ref="H167" si="69">E167/D167</f>
        <v>2.5663063063063065</v>
      </c>
      <c r="I167">
        <f t="shared" ref="I167" si="70">F167/G167</f>
        <v>4.5485525999999998</v>
      </c>
      <c r="J167" s="15">
        <f t="shared" si="16"/>
        <v>0.56420284252760022</v>
      </c>
    </row>
    <row r="168" spans="1:10">
      <c r="A168" s="41"/>
      <c r="B168" s="43"/>
      <c r="C168" s="11" t="s">
        <v>418</v>
      </c>
      <c r="D168" s="3">
        <v>111</v>
      </c>
      <c r="E168" s="10">
        <v>0.11</v>
      </c>
      <c r="F168">
        <f t="shared" si="14"/>
        <v>4.5485525999999998</v>
      </c>
      <c r="G168">
        <v>1</v>
      </c>
      <c r="H168">
        <f t="shared" ref="H168" si="71">E168/D168</f>
        <v>9.9099099099099106E-4</v>
      </c>
      <c r="I168">
        <f t="shared" ref="I168" si="72">F168/G168</f>
        <v>4.5485525999999998</v>
      </c>
      <c r="J168" s="15">
        <f t="shared" si="16"/>
        <v>2.1786952425063548E-4</v>
      </c>
    </row>
    <row r="169" spans="1:10">
      <c r="A169" s="42"/>
      <c r="B169" s="43"/>
      <c r="C169" s="11" t="s">
        <v>419</v>
      </c>
      <c r="D169" s="3">
        <v>111</v>
      </c>
      <c r="E169" s="10">
        <v>0.09</v>
      </c>
      <c r="F169">
        <f>16.3617*0.278</f>
        <v>4.5485525999999998</v>
      </c>
      <c r="G169">
        <v>1</v>
      </c>
      <c r="H169">
        <f t="shared" ref="H169:H171" si="73">E169/D169</f>
        <v>8.1081081081081077E-4</v>
      </c>
      <c r="I169">
        <f t="shared" ref="I169:I171" si="74">F169/G169</f>
        <v>4.5485525999999998</v>
      </c>
      <c r="J169" s="15">
        <f t="shared" si="16"/>
        <v>1.7825688347779264E-4</v>
      </c>
    </row>
    <row r="170" spans="1:10">
      <c r="A170" s="40" t="s">
        <v>486</v>
      </c>
      <c r="B170" s="45">
        <f>(2770.44/(D140*F173*28))</f>
        <v>0.20993339553450607</v>
      </c>
      <c r="C170" s="11" t="s">
        <v>420</v>
      </c>
      <c r="D170" s="3">
        <v>111</v>
      </c>
      <c r="E170" s="10">
        <v>0.11</v>
      </c>
      <c r="F170">
        <f>15.2736*0.278</f>
        <v>4.2460608000000004</v>
      </c>
      <c r="G170">
        <v>1</v>
      </c>
      <c r="H170">
        <f t="shared" si="73"/>
        <v>9.9099099099099106E-4</v>
      </c>
      <c r="I170">
        <f t="shared" si="74"/>
        <v>4.2460608000000004</v>
      </c>
      <c r="J170" s="15">
        <f t="shared" si="16"/>
        <v>2.333906737724978E-4</v>
      </c>
    </row>
    <row r="171" spans="1:10">
      <c r="A171" s="41"/>
      <c r="B171" s="45"/>
      <c r="C171" s="11" t="s">
        <v>421</v>
      </c>
      <c r="D171" s="3">
        <v>111</v>
      </c>
      <c r="E171" s="10">
        <v>33.42</v>
      </c>
      <c r="F171">
        <f t="shared" ref="F171:F200" si="75">15.2736*0.278</f>
        <v>4.2460608000000004</v>
      </c>
      <c r="G171">
        <v>1</v>
      </c>
      <c r="H171">
        <f t="shared" si="73"/>
        <v>0.30108108108108111</v>
      </c>
      <c r="I171">
        <f t="shared" si="74"/>
        <v>4.2460608000000004</v>
      </c>
      <c r="J171" s="15">
        <f t="shared" si="16"/>
        <v>7.0908330158880692E-2</v>
      </c>
    </row>
    <row r="172" spans="1:10">
      <c r="A172" s="41"/>
      <c r="B172" s="45"/>
      <c r="C172" s="11" t="s">
        <v>422</v>
      </c>
      <c r="D172" s="3">
        <v>111</v>
      </c>
      <c r="E172" s="10">
        <v>116.51</v>
      </c>
      <c r="F172">
        <f t="shared" si="75"/>
        <v>4.2460608000000004</v>
      </c>
      <c r="G172">
        <v>1</v>
      </c>
      <c r="H172">
        <f t="shared" ref="H172" si="76">E172/D172</f>
        <v>1.0496396396396397</v>
      </c>
      <c r="I172">
        <f t="shared" ref="I172" si="77">F172/G172</f>
        <v>4.2460608000000004</v>
      </c>
      <c r="J172" s="15">
        <f t="shared" si="16"/>
        <v>0.24720315819303379</v>
      </c>
    </row>
    <row r="173" spans="1:10">
      <c r="A173" s="41"/>
      <c r="B173" s="45"/>
      <c r="C173" s="11" t="s">
        <v>423</v>
      </c>
      <c r="D173" s="3">
        <v>111</v>
      </c>
      <c r="E173" s="10">
        <v>11.02</v>
      </c>
      <c r="F173">
        <f t="shared" si="75"/>
        <v>4.2460608000000004</v>
      </c>
      <c r="G173">
        <v>1</v>
      </c>
      <c r="H173">
        <f t="shared" ref="H173" si="78">E173/D173</f>
        <v>9.9279279279279278E-2</v>
      </c>
      <c r="I173">
        <f t="shared" ref="I173" si="79">F173/G173</f>
        <v>4.2460608000000004</v>
      </c>
      <c r="J173" s="15">
        <f t="shared" si="16"/>
        <v>2.3381502045208412E-2</v>
      </c>
    </row>
    <row r="174" spans="1:10">
      <c r="A174" s="41"/>
      <c r="B174" s="45"/>
      <c r="C174" s="11" t="s">
        <v>424</v>
      </c>
      <c r="D174" s="3">
        <v>111</v>
      </c>
      <c r="E174" s="10">
        <v>110.89</v>
      </c>
      <c r="F174">
        <f t="shared" si="75"/>
        <v>4.2460608000000004</v>
      </c>
      <c r="G174">
        <v>1</v>
      </c>
      <c r="H174">
        <f t="shared" ref="H174" si="80">E174/D174</f>
        <v>0.99900900900900902</v>
      </c>
      <c r="I174">
        <f t="shared" ref="I174" si="81">F174/G174</f>
        <v>4.2460608000000004</v>
      </c>
      <c r="J174" s="15">
        <f t="shared" si="16"/>
        <v>0.23527901649665708</v>
      </c>
    </row>
    <row r="175" spans="1:10">
      <c r="A175" s="41"/>
      <c r="B175" s="45"/>
      <c r="C175" s="11" t="s">
        <v>425</v>
      </c>
      <c r="D175" s="3">
        <v>111</v>
      </c>
      <c r="E175" s="10">
        <v>57.68</v>
      </c>
      <c r="F175">
        <f t="shared" si="75"/>
        <v>4.2460608000000004</v>
      </c>
      <c r="G175">
        <v>1</v>
      </c>
      <c r="H175">
        <f t="shared" ref="H175" si="82">E175/D175</f>
        <v>0.51963963963963966</v>
      </c>
      <c r="I175">
        <f t="shared" ref="I175" si="83">F175/G175</f>
        <v>4.2460608000000004</v>
      </c>
      <c r="J175" s="15">
        <f t="shared" si="16"/>
        <v>0.12238158239270611</v>
      </c>
    </row>
    <row r="176" spans="1:10">
      <c r="A176" s="41"/>
      <c r="B176" s="45"/>
      <c r="C176" s="11" t="s">
        <v>426</v>
      </c>
      <c r="D176" s="3">
        <v>111</v>
      </c>
      <c r="E176" s="10">
        <v>91.18</v>
      </c>
      <c r="F176">
        <f t="shared" si="75"/>
        <v>4.2460608000000004</v>
      </c>
      <c r="G176">
        <v>1</v>
      </c>
      <c r="H176">
        <f t="shared" ref="H176" si="84">E176/D176</f>
        <v>0.82144144144144149</v>
      </c>
      <c r="I176">
        <f t="shared" ref="I176" si="85">F176/G176</f>
        <v>4.2460608000000004</v>
      </c>
      <c r="J176" s="15">
        <f t="shared" si="16"/>
        <v>0.19345965122342135</v>
      </c>
    </row>
    <row r="177" spans="1:10">
      <c r="A177" s="41"/>
      <c r="B177" s="45"/>
      <c r="C177" s="11" t="s">
        <v>427</v>
      </c>
      <c r="D177" s="3">
        <v>111</v>
      </c>
      <c r="E177" s="10">
        <v>40.25</v>
      </c>
      <c r="F177">
        <f t="shared" si="75"/>
        <v>4.2460608000000004</v>
      </c>
      <c r="G177">
        <v>1</v>
      </c>
      <c r="H177">
        <f t="shared" ref="H177" si="86">E177/D177</f>
        <v>0.36261261261261263</v>
      </c>
      <c r="I177">
        <f t="shared" ref="I177" si="87">F177/G177</f>
        <v>4.2460608000000004</v>
      </c>
      <c r="J177" s="15">
        <f t="shared" si="16"/>
        <v>8.5399769266754869E-2</v>
      </c>
    </row>
    <row r="178" spans="1:10">
      <c r="A178" s="41"/>
      <c r="B178" s="45"/>
      <c r="C178" s="11" t="s">
        <v>428</v>
      </c>
      <c r="D178" s="3">
        <v>111</v>
      </c>
      <c r="E178" s="10">
        <v>115.32</v>
      </c>
      <c r="F178">
        <f t="shared" si="75"/>
        <v>4.2460608000000004</v>
      </c>
      <c r="G178">
        <v>1</v>
      </c>
      <c r="H178">
        <f t="shared" ref="H178" si="88">E178/D178</f>
        <v>1.038918918918919</v>
      </c>
      <c r="I178">
        <f t="shared" ref="I178" si="89">F178/G178</f>
        <v>4.2460608000000004</v>
      </c>
      <c r="J178" s="15">
        <f t="shared" si="16"/>
        <v>0.24467829544949493</v>
      </c>
    </row>
    <row r="179" spans="1:10">
      <c r="A179" s="41"/>
      <c r="B179" s="45"/>
      <c r="C179" s="11" t="s">
        <v>429</v>
      </c>
      <c r="D179" s="3">
        <v>111</v>
      </c>
      <c r="E179" s="10">
        <v>96.28</v>
      </c>
      <c r="F179">
        <f t="shared" si="75"/>
        <v>4.2460608000000004</v>
      </c>
      <c r="G179">
        <v>1</v>
      </c>
      <c r="H179">
        <f t="shared" ref="H179" si="90">E179/D179</f>
        <v>0.86738738738738741</v>
      </c>
      <c r="I179">
        <f t="shared" ref="I179" si="91">F179/G179</f>
        <v>4.2460608000000004</v>
      </c>
      <c r="J179" s="15">
        <f t="shared" si="16"/>
        <v>0.20428049155287351</v>
      </c>
    </row>
    <row r="180" spans="1:10">
      <c r="A180" s="41"/>
      <c r="B180" s="45"/>
      <c r="C180" s="11" t="s">
        <v>430</v>
      </c>
      <c r="D180" s="3">
        <v>111</v>
      </c>
      <c r="E180" s="10">
        <v>13.82</v>
      </c>
      <c r="F180">
        <f t="shared" si="75"/>
        <v>4.2460608000000004</v>
      </c>
      <c r="G180">
        <v>1</v>
      </c>
      <c r="H180">
        <f t="shared" ref="H180" si="92">E180/D180</f>
        <v>0.12450450450450451</v>
      </c>
      <c r="I180">
        <f t="shared" ref="I180" si="93">F180/G180</f>
        <v>4.2460608000000004</v>
      </c>
      <c r="J180" s="15">
        <f t="shared" si="16"/>
        <v>2.9322355559417448E-2</v>
      </c>
    </row>
    <row r="181" spans="1:10">
      <c r="A181" s="41"/>
      <c r="B181" s="45"/>
      <c r="C181" s="11" t="s">
        <v>431</v>
      </c>
      <c r="D181" s="3">
        <v>111</v>
      </c>
      <c r="E181" s="10">
        <v>28.85</v>
      </c>
      <c r="F181">
        <f t="shared" si="75"/>
        <v>4.2460608000000004</v>
      </c>
      <c r="G181">
        <v>1</v>
      </c>
      <c r="H181">
        <f t="shared" ref="H181" si="94">E181/D181</f>
        <v>0.25990990990990992</v>
      </c>
      <c r="I181">
        <f t="shared" ref="I181" si="95">F181/G181</f>
        <v>4.2460608000000004</v>
      </c>
      <c r="J181" s="15">
        <f t="shared" si="16"/>
        <v>6.1212008530332374E-2</v>
      </c>
    </row>
    <row r="182" spans="1:10">
      <c r="A182" s="41"/>
      <c r="B182" s="45"/>
      <c r="C182" s="11" t="s">
        <v>432</v>
      </c>
      <c r="D182" s="3">
        <v>111</v>
      </c>
      <c r="E182" s="10">
        <v>45.4</v>
      </c>
      <c r="F182">
        <f t="shared" si="75"/>
        <v>4.2460608000000004</v>
      </c>
      <c r="G182">
        <v>1</v>
      </c>
      <c r="H182">
        <f t="shared" ref="H182" si="96">E182/D182</f>
        <v>0.40900900900900899</v>
      </c>
      <c r="I182">
        <f t="shared" ref="I182" si="97">F182/G182</f>
        <v>4.2460608000000004</v>
      </c>
      <c r="J182" s="15">
        <f t="shared" si="16"/>
        <v>9.6326696266103615E-2</v>
      </c>
    </row>
    <row r="183" spans="1:10">
      <c r="A183" s="41"/>
      <c r="B183" s="45"/>
      <c r="C183" s="11" t="s">
        <v>433</v>
      </c>
      <c r="D183" s="3">
        <v>111</v>
      </c>
      <c r="E183" s="10">
        <v>124.98</v>
      </c>
      <c r="F183">
        <f t="shared" si="75"/>
        <v>4.2460608000000004</v>
      </c>
      <c r="G183">
        <v>1</v>
      </c>
      <c r="H183">
        <f t="shared" ref="H183" si="98">E183/D183</f>
        <v>1.125945945945946</v>
      </c>
      <c r="I183">
        <f t="shared" ref="I183" si="99">F183/G183</f>
        <v>4.2460608000000004</v>
      </c>
      <c r="J183" s="15">
        <f t="shared" si="16"/>
        <v>0.26517424007351609</v>
      </c>
    </row>
    <row r="184" spans="1:10">
      <c r="A184" s="41"/>
      <c r="B184" s="45"/>
      <c r="C184" s="11" t="s">
        <v>434</v>
      </c>
      <c r="D184" s="3">
        <v>111</v>
      </c>
      <c r="E184" s="10">
        <v>198.94</v>
      </c>
      <c r="F184">
        <f t="shared" si="75"/>
        <v>4.2460608000000004</v>
      </c>
      <c r="G184">
        <v>1</v>
      </c>
      <c r="H184">
        <f t="shared" ref="H184" si="100">E184/D184</f>
        <v>1.7922522522522522</v>
      </c>
      <c r="I184">
        <f t="shared" ref="I184" si="101">F184/G184</f>
        <v>4.2460608000000004</v>
      </c>
      <c r="J184" s="15">
        <f t="shared" si="16"/>
        <v>0.42209764218455187</v>
      </c>
    </row>
    <row r="185" spans="1:10">
      <c r="A185" s="41"/>
      <c r="B185" s="45"/>
      <c r="C185" s="11" t="s">
        <v>435</v>
      </c>
      <c r="D185" s="3">
        <v>111</v>
      </c>
      <c r="E185" s="10">
        <v>371.71</v>
      </c>
      <c r="F185">
        <f t="shared" si="75"/>
        <v>4.2460608000000004</v>
      </c>
      <c r="G185">
        <v>1</v>
      </c>
      <c r="H185">
        <f t="shared" ref="H185" si="102">E185/D185</f>
        <v>3.3487387387387386</v>
      </c>
      <c r="I185">
        <f t="shared" ref="I185" si="103">F185/G185</f>
        <v>4.2460608000000004</v>
      </c>
      <c r="J185" s="15">
        <f t="shared" si="16"/>
        <v>0.78866952134522861</v>
      </c>
    </row>
    <row r="186" spans="1:10">
      <c r="A186" s="41"/>
      <c r="B186" s="45"/>
      <c r="C186" s="11" t="s">
        <v>436</v>
      </c>
      <c r="D186" s="3">
        <v>111</v>
      </c>
      <c r="E186" s="10">
        <v>98.59</v>
      </c>
      <c r="F186">
        <f t="shared" si="75"/>
        <v>4.2460608000000004</v>
      </c>
      <c r="G186">
        <v>1</v>
      </c>
      <c r="H186">
        <f t="shared" ref="H186" si="104">E186/D186</f>
        <v>0.88819819819819823</v>
      </c>
      <c r="I186">
        <f t="shared" ref="I186" si="105">F186/G186</f>
        <v>4.2460608000000004</v>
      </c>
      <c r="J186" s="15">
        <f t="shared" si="16"/>
        <v>0.20918169570209597</v>
      </c>
    </row>
    <row r="187" spans="1:10">
      <c r="A187" s="41"/>
      <c r="B187" s="45"/>
      <c r="C187" s="11" t="s">
        <v>437</v>
      </c>
      <c r="D187" s="3">
        <v>111</v>
      </c>
      <c r="E187" s="10">
        <v>7.99</v>
      </c>
      <c r="F187">
        <f t="shared" si="75"/>
        <v>4.2460608000000004</v>
      </c>
      <c r="G187">
        <v>1</v>
      </c>
      <c r="H187">
        <f t="shared" ref="H187" si="106">E187/D187</f>
        <v>7.1981981981981982E-2</v>
      </c>
      <c r="I187">
        <f t="shared" ref="I187" si="107">F187/G187</f>
        <v>4.2460608000000004</v>
      </c>
      <c r="J187" s="15">
        <f t="shared" si="16"/>
        <v>1.6952649849475067E-2</v>
      </c>
    </row>
    <row r="188" spans="1:10">
      <c r="A188" s="41"/>
      <c r="B188" s="45"/>
      <c r="C188" s="11" t="s">
        <v>438</v>
      </c>
      <c r="D188" s="3">
        <v>111</v>
      </c>
      <c r="E188" s="10">
        <v>111.95</v>
      </c>
      <c r="F188">
        <f t="shared" si="75"/>
        <v>4.2460608000000004</v>
      </c>
      <c r="G188">
        <v>1</v>
      </c>
      <c r="H188">
        <f t="shared" ref="H188" si="108">E188/D188</f>
        <v>1.0085585585585586</v>
      </c>
      <c r="I188">
        <f t="shared" ref="I188" si="109">F188/G188</f>
        <v>4.2460608000000004</v>
      </c>
      <c r="J188" s="15">
        <f t="shared" si="16"/>
        <v>0.23752805389846479</v>
      </c>
    </row>
    <row r="189" spans="1:10">
      <c r="A189" s="41"/>
      <c r="B189" s="45"/>
      <c r="C189" s="11" t="s">
        <v>439</v>
      </c>
      <c r="D189" s="3">
        <v>111</v>
      </c>
      <c r="E189" s="10">
        <v>119.82</v>
      </c>
      <c r="F189">
        <f t="shared" si="75"/>
        <v>4.2460608000000004</v>
      </c>
      <c r="G189">
        <v>1</v>
      </c>
      <c r="H189">
        <f t="shared" ref="H189" si="110">E189/D189</f>
        <v>1.0794594594594593</v>
      </c>
      <c r="I189">
        <f t="shared" ref="I189" si="111">F189/G189</f>
        <v>4.2460608000000004</v>
      </c>
      <c r="J189" s="15">
        <f t="shared" si="16"/>
        <v>0.25422609574018801</v>
      </c>
    </row>
    <row r="190" spans="1:10">
      <c r="A190" s="41"/>
      <c r="B190" s="45"/>
      <c r="C190" s="11" t="s">
        <v>440</v>
      </c>
      <c r="D190" s="3">
        <v>111</v>
      </c>
      <c r="E190" s="10">
        <v>254.58</v>
      </c>
      <c r="F190">
        <f t="shared" si="75"/>
        <v>4.2460608000000004</v>
      </c>
      <c r="G190">
        <v>1</v>
      </c>
      <c r="H190">
        <f t="shared" ref="H190" si="112">E190/D190</f>
        <v>2.2935135135135138</v>
      </c>
      <c r="I190">
        <f t="shared" ref="I190" si="113">F190/G190</f>
        <v>4.2460608000000004</v>
      </c>
      <c r="J190" s="15">
        <f t="shared" si="16"/>
        <v>0.54015088844547721</v>
      </c>
    </row>
    <row r="191" spans="1:10">
      <c r="A191" s="41"/>
      <c r="B191" s="45"/>
      <c r="C191" s="11" t="s">
        <v>441</v>
      </c>
      <c r="D191" s="3">
        <v>111</v>
      </c>
      <c r="E191" s="10">
        <v>271.73</v>
      </c>
      <c r="F191">
        <f t="shared" si="75"/>
        <v>4.2460608000000004</v>
      </c>
      <c r="G191">
        <v>1</v>
      </c>
      <c r="H191">
        <f t="shared" ref="H191" si="114">E191/D191</f>
        <v>2.448018018018018</v>
      </c>
      <c r="I191">
        <f t="shared" ref="I191" si="115">F191/G191</f>
        <v>4.2460608000000004</v>
      </c>
      <c r="J191" s="15">
        <f t="shared" si="16"/>
        <v>0.57653861622000746</v>
      </c>
    </row>
    <row r="192" spans="1:10">
      <c r="A192" s="41"/>
      <c r="B192" s="45"/>
      <c r="C192" s="11" t="s">
        <v>442</v>
      </c>
      <c r="D192" s="3">
        <v>111</v>
      </c>
      <c r="E192" s="10">
        <v>86.47</v>
      </c>
      <c r="F192">
        <f t="shared" si="75"/>
        <v>4.2460608000000004</v>
      </c>
      <c r="G192">
        <v>1</v>
      </c>
      <c r="H192">
        <f t="shared" ref="H192" si="116">E192/D192</f>
        <v>0.77900900900900905</v>
      </c>
      <c r="I192">
        <f t="shared" ref="I192" si="117">F192/G192</f>
        <v>4.2460608000000004</v>
      </c>
      <c r="J192" s="15">
        <f t="shared" si="16"/>
        <v>0.18346628691916259</v>
      </c>
    </row>
    <row r="193" spans="1:11">
      <c r="A193" s="41"/>
      <c r="B193" s="45"/>
      <c r="C193" s="11" t="s">
        <v>252</v>
      </c>
      <c r="D193" s="3">
        <v>111</v>
      </c>
      <c r="E193" s="10">
        <v>362.95</v>
      </c>
      <c r="F193">
        <f t="shared" si="75"/>
        <v>4.2460608000000004</v>
      </c>
      <c r="G193">
        <v>1</v>
      </c>
      <c r="H193">
        <f t="shared" ref="H193" si="118">E193/D193</f>
        <v>3.2698198198198196</v>
      </c>
      <c r="I193">
        <f t="shared" ref="I193" si="119">F193/G193</f>
        <v>4.2460608000000004</v>
      </c>
      <c r="J193" s="15">
        <f t="shared" ref="J193:J200" si="120">(H193/I193)</f>
        <v>0.77008313677934603</v>
      </c>
    </row>
    <row r="194" spans="1:11">
      <c r="A194" s="41"/>
      <c r="B194" s="45"/>
      <c r="C194" s="11" t="s">
        <v>253</v>
      </c>
      <c r="D194" s="3">
        <v>111</v>
      </c>
      <c r="E194" s="10">
        <v>0</v>
      </c>
      <c r="F194">
        <f t="shared" si="75"/>
        <v>4.2460608000000004</v>
      </c>
      <c r="G194">
        <v>1</v>
      </c>
      <c r="H194">
        <f t="shared" ref="H194" si="121">E194/D194</f>
        <v>0</v>
      </c>
      <c r="I194">
        <f t="shared" ref="I194" si="122">F194/G194</f>
        <v>4.2460608000000004</v>
      </c>
      <c r="J194" s="15">
        <f t="shared" si="120"/>
        <v>0</v>
      </c>
    </row>
    <row r="195" spans="1:11">
      <c r="A195" s="41"/>
      <c r="B195" s="45"/>
      <c r="C195" s="11" t="s">
        <v>254</v>
      </c>
      <c r="D195" s="3">
        <v>111</v>
      </c>
      <c r="E195" s="10">
        <v>0</v>
      </c>
      <c r="F195">
        <f t="shared" si="75"/>
        <v>4.2460608000000004</v>
      </c>
      <c r="G195">
        <v>1</v>
      </c>
      <c r="H195">
        <f t="shared" ref="H195" si="123">E195/D195</f>
        <v>0</v>
      </c>
      <c r="I195">
        <f t="shared" ref="I195" si="124">F195/G195</f>
        <v>4.2460608000000004</v>
      </c>
      <c r="J195" s="15">
        <f t="shared" si="120"/>
        <v>0</v>
      </c>
    </row>
    <row r="196" spans="1:11">
      <c r="A196" s="41"/>
      <c r="B196" s="45"/>
      <c r="C196" s="11" t="s">
        <v>255</v>
      </c>
      <c r="D196" s="3">
        <v>111</v>
      </c>
      <c r="E196" s="10">
        <v>0</v>
      </c>
      <c r="F196">
        <f t="shared" si="75"/>
        <v>4.2460608000000004</v>
      </c>
      <c r="G196">
        <v>1</v>
      </c>
      <c r="H196">
        <f t="shared" ref="H196" si="125">E196/D196</f>
        <v>0</v>
      </c>
      <c r="I196">
        <f t="shared" ref="I196" si="126">F196/G196</f>
        <v>4.2460608000000004</v>
      </c>
      <c r="J196" s="15">
        <f t="shared" si="120"/>
        <v>0</v>
      </c>
    </row>
    <row r="197" spans="1:11">
      <c r="A197" s="41"/>
      <c r="B197" s="45"/>
      <c r="C197" s="11" t="s">
        <v>256</v>
      </c>
      <c r="D197" s="3">
        <v>111</v>
      </c>
      <c r="E197" s="10">
        <v>0</v>
      </c>
      <c r="F197">
        <f t="shared" si="75"/>
        <v>4.2460608000000004</v>
      </c>
      <c r="G197">
        <v>1</v>
      </c>
      <c r="H197">
        <f t="shared" ref="H197" si="127">E197/D197</f>
        <v>0</v>
      </c>
      <c r="I197">
        <f t="shared" ref="I197" si="128">F197/G197</f>
        <v>4.2460608000000004</v>
      </c>
      <c r="J197" s="15">
        <f t="shared" si="120"/>
        <v>0</v>
      </c>
    </row>
    <row r="198" spans="1:11">
      <c r="A198" s="41"/>
      <c r="B198" s="45"/>
      <c r="C198" s="11" t="s">
        <v>257</v>
      </c>
      <c r="D198" s="3">
        <v>111</v>
      </c>
      <c r="E198" s="10">
        <v>0</v>
      </c>
      <c r="F198">
        <f t="shared" si="75"/>
        <v>4.2460608000000004</v>
      </c>
      <c r="G198">
        <v>1</v>
      </c>
      <c r="H198">
        <f t="shared" ref="H198" si="129">E198/D198</f>
        <v>0</v>
      </c>
      <c r="I198">
        <f t="shared" ref="I198" si="130">F198/G198</f>
        <v>4.2460608000000004</v>
      </c>
      <c r="J198" s="15">
        <f t="shared" si="120"/>
        <v>0</v>
      </c>
    </row>
    <row r="199" spans="1:11">
      <c r="A199" s="41"/>
      <c r="B199" s="45"/>
      <c r="C199" s="11" t="s">
        <v>258</v>
      </c>
      <c r="D199" s="3">
        <v>111</v>
      </c>
      <c r="E199" s="10">
        <v>0</v>
      </c>
      <c r="F199">
        <f t="shared" si="75"/>
        <v>4.2460608000000004</v>
      </c>
      <c r="G199">
        <v>1</v>
      </c>
      <c r="H199">
        <f t="shared" ref="H199" si="131">E199/D199</f>
        <v>0</v>
      </c>
      <c r="I199">
        <f t="shared" ref="I199" si="132">F199/G199</f>
        <v>4.2460608000000004</v>
      </c>
      <c r="J199" s="15">
        <f t="shared" si="120"/>
        <v>0</v>
      </c>
    </row>
    <row r="200" spans="1:11">
      <c r="A200" s="42"/>
      <c r="B200" s="49"/>
      <c r="C200" s="11" t="s">
        <v>259</v>
      </c>
      <c r="D200" s="3">
        <v>111</v>
      </c>
      <c r="E200" s="10">
        <v>0</v>
      </c>
      <c r="F200">
        <f t="shared" si="75"/>
        <v>4.2460608000000004</v>
      </c>
      <c r="G200">
        <v>1</v>
      </c>
      <c r="H200">
        <f t="shared" ref="H200" si="133">E200/D200</f>
        <v>0</v>
      </c>
      <c r="I200">
        <f t="shared" ref="I200" si="134">F200/G200</f>
        <v>4.2460608000000004</v>
      </c>
      <c r="J200" s="15">
        <f t="shared" si="120"/>
        <v>0</v>
      </c>
    </row>
    <row r="201" spans="1:11">
      <c r="A201" s="46" t="s">
        <v>476</v>
      </c>
      <c r="B201" s="44">
        <f>(5082.66/(D201*F201*31))</f>
        <v>0.33157763805753981</v>
      </c>
      <c r="C201" s="5" t="s">
        <v>70</v>
      </c>
      <c r="D201" s="3">
        <v>111</v>
      </c>
      <c r="E201" s="3">
        <v>0.1</v>
      </c>
      <c r="F201">
        <f>16.0242*0.278</f>
        <v>4.4547276000000009</v>
      </c>
      <c r="G201">
        <v>1</v>
      </c>
      <c r="H201">
        <f>E201/D201</f>
        <v>9.0090090090090091E-4</v>
      </c>
      <c r="I201">
        <f t="shared" ref="I201:I231" si="135">F201/G201</f>
        <v>4.4547276000000009</v>
      </c>
      <c r="J201" s="15">
        <f t="shared" ref="J201:J251" si="136">(H201/I201)</f>
        <v>2.0223479004662388E-4</v>
      </c>
      <c r="K201">
        <v>1</v>
      </c>
    </row>
    <row r="202" spans="1:11">
      <c r="A202" s="47"/>
      <c r="B202" s="43"/>
      <c r="C202" s="5" t="s">
        <v>71</v>
      </c>
      <c r="D202" s="3">
        <v>111</v>
      </c>
      <c r="E202" s="3">
        <v>380.94</v>
      </c>
      <c r="F202">
        <f t="shared" ref="F202:F231" si="137">16.0242*0.278</f>
        <v>4.4547276000000009</v>
      </c>
      <c r="G202">
        <v>1</v>
      </c>
      <c r="H202">
        <f t="shared" ref="H202:H232" si="138">E202/D202</f>
        <v>3.4318918918918917</v>
      </c>
      <c r="I202">
        <f t="shared" si="135"/>
        <v>4.4547276000000009</v>
      </c>
      <c r="J202" s="15">
        <f t="shared" si="136"/>
        <v>0.77039320920360899</v>
      </c>
      <c r="K202">
        <v>2</v>
      </c>
    </row>
    <row r="203" spans="1:11">
      <c r="A203" s="47"/>
      <c r="B203" s="43"/>
      <c r="C203" s="5" t="s">
        <v>72</v>
      </c>
      <c r="D203" s="3">
        <v>111</v>
      </c>
      <c r="E203" s="3">
        <v>116.09</v>
      </c>
      <c r="F203">
        <f t="shared" si="137"/>
        <v>4.4547276000000009</v>
      </c>
      <c r="G203">
        <v>1</v>
      </c>
      <c r="H203">
        <f t="shared" si="138"/>
        <v>1.0458558558558559</v>
      </c>
      <c r="I203">
        <f t="shared" si="135"/>
        <v>4.4547276000000009</v>
      </c>
      <c r="J203" s="15">
        <f t="shared" si="136"/>
        <v>0.2347743677651257</v>
      </c>
      <c r="K203">
        <v>3</v>
      </c>
    </row>
    <row r="204" spans="1:11">
      <c r="A204" s="47"/>
      <c r="B204" s="43"/>
      <c r="C204" s="5" t="s">
        <v>73</v>
      </c>
      <c r="D204" s="3">
        <v>111</v>
      </c>
      <c r="E204" s="3">
        <v>259.88</v>
      </c>
      <c r="F204">
        <f t="shared" si="137"/>
        <v>4.4547276000000009</v>
      </c>
      <c r="G204">
        <v>1</v>
      </c>
      <c r="H204">
        <f t="shared" si="138"/>
        <v>2.3412612612612613</v>
      </c>
      <c r="I204">
        <f t="shared" si="135"/>
        <v>4.4547276000000009</v>
      </c>
      <c r="J204" s="15">
        <f t="shared" si="136"/>
        <v>0.52556777237316621</v>
      </c>
      <c r="K204">
        <v>4</v>
      </c>
    </row>
    <row r="205" spans="1:11">
      <c r="A205" s="47"/>
      <c r="B205" s="43"/>
      <c r="C205" s="5" t="s">
        <v>74</v>
      </c>
      <c r="D205" s="3">
        <v>111</v>
      </c>
      <c r="E205" s="3">
        <v>79.680000000000007</v>
      </c>
      <c r="F205">
        <f t="shared" si="137"/>
        <v>4.4547276000000009</v>
      </c>
      <c r="G205">
        <v>1</v>
      </c>
      <c r="H205">
        <f t="shared" si="138"/>
        <v>0.71783783783783794</v>
      </c>
      <c r="I205">
        <f t="shared" si="135"/>
        <v>4.4547276000000009</v>
      </c>
      <c r="J205" s="15">
        <f t="shared" si="136"/>
        <v>0.16114068070914994</v>
      </c>
      <c r="K205">
        <v>5</v>
      </c>
    </row>
    <row r="206" spans="1:11">
      <c r="A206" s="47"/>
      <c r="B206" s="43"/>
      <c r="C206" s="5" t="s">
        <v>75</v>
      </c>
      <c r="D206" s="3">
        <v>111</v>
      </c>
      <c r="E206" s="3">
        <v>360.76</v>
      </c>
      <c r="F206">
        <f t="shared" si="137"/>
        <v>4.4547276000000009</v>
      </c>
      <c r="G206">
        <v>1</v>
      </c>
      <c r="H206">
        <f t="shared" si="138"/>
        <v>3.2500900900900902</v>
      </c>
      <c r="I206">
        <f t="shared" si="135"/>
        <v>4.4547276000000009</v>
      </c>
      <c r="J206" s="15">
        <f t="shared" si="136"/>
        <v>0.72958222857220034</v>
      </c>
      <c r="K206">
        <v>6</v>
      </c>
    </row>
    <row r="207" spans="1:11">
      <c r="A207" s="47"/>
      <c r="B207" s="43"/>
      <c r="C207" s="5" t="s">
        <v>76</v>
      </c>
      <c r="D207" s="3">
        <v>111</v>
      </c>
      <c r="E207" s="3">
        <v>272.33</v>
      </c>
      <c r="F207">
        <f t="shared" si="137"/>
        <v>4.4547276000000009</v>
      </c>
      <c r="G207">
        <v>1</v>
      </c>
      <c r="H207">
        <f t="shared" si="138"/>
        <v>2.4534234234234233</v>
      </c>
      <c r="I207">
        <f t="shared" si="135"/>
        <v>4.4547276000000009</v>
      </c>
      <c r="J207" s="15">
        <f t="shared" si="136"/>
        <v>0.55074600373397087</v>
      </c>
      <c r="K207">
        <v>7</v>
      </c>
    </row>
    <row r="208" spans="1:11">
      <c r="A208" s="47"/>
      <c r="B208" s="43"/>
      <c r="C208" s="5" t="s">
        <v>77</v>
      </c>
      <c r="D208" s="3">
        <v>111</v>
      </c>
      <c r="E208" s="3">
        <v>293.11</v>
      </c>
      <c r="F208">
        <f t="shared" si="137"/>
        <v>4.4547276000000009</v>
      </c>
      <c r="G208">
        <v>1</v>
      </c>
      <c r="H208">
        <f t="shared" si="138"/>
        <v>2.6406306306306306</v>
      </c>
      <c r="I208">
        <f t="shared" si="135"/>
        <v>4.4547276000000009</v>
      </c>
      <c r="J208" s="15">
        <f t="shared" si="136"/>
        <v>0.59277039310565927</v>
      </c>
      <c r="K208">
        <v>8</v>
      </c>
    </row>
    <row r="209" spans="1:25">
      <c r="A209" s="47"/>
      <c r="B209" s="43"/>
      <c r="C209" s="5" t="s">
        <v>78</v>
      </c>
      <c r="D209" s="3">
        <v>111</v>
      </c>
      <c r="E209" s="3">
        <v>110.69</v>
      </c>
      <c r="F209">
        <f t="shared" si="137"/>
        <v>4.4547276000000009</v>
      </c>
      <c r="G209">
        <v>1</v>
      </c>
      <c r="H209">
        <f t="shared" si="138"/>
        <v>0.99720720720720724</v>
      </c>
      <c r="I209">
        <f t="shared" si="135"/>
        <v>4.4547276000000009</v>
      </c>
      <c r="J209" s="15">
        <f t="shared" si="136"/>
        <v>0.223853689102608</v>
      </c>
      <c r="K209">
        <v>9</v>
      </c>
    </row>
    <row r="210" spans="1:25">
      <c r="A210" s="47"/>
      <c r="B210" s="43"/>
      <c r="C210" s="5" t="s">
        <v>79</v>
      </c>
      <c r="D210" s="3">
        <v>111</v>
      </c>
      <c r="E210" s="3">
        <v>123.16</v>
      </c>
      <c r="F210">
        <f t="shared" si="137"/>
        <v>4.4547276000000009</v>
      </c>
      <c r="G210">
        <v>1</v>
      </c>
      <c r="H210">
        <f t="shared" si="138"/>
        <v>1.1095495495495495</v>
      </c>
      <c r="I210">
        <f t="shared" si="135"/>
        <v>4.4547276000000009</v>
      </c>
      <c r="J210" s="15">
        <f t="shared" si="136"/>
        <v>0.24907236742142197</v>
      </c>
      <c r="K210">
        <v>10</v>
      </c>
    </row>
    <row r="211" spans="1:25">
      <c r="A211" s="47"/>
      <c r="B211" s="43"/>
      <c r="C211" s="5" t="s">
        <v>80</v>
      </c>
      <c r="D211" s="3">
        <v>111</v>
      </c>
      <c r="E211" s="3">
        <v>193.13</v>
      </c>
      <c r="F211">
        <f t="shared" si="137"/>
        <v>4.4547276000000009</v>
      </c>
      <c r="G211">
        <v>1</v>
      </c>
      <c r="H211">
        <f t="shared" si="138"/>
        <v>1.7399099099099098</v>
      </c>
      <c r="I211">
        <f t="shared" si="135"/>
        <v>4.4547276000000009</v>
      </c>
      <c r="J211" s="15">
        <f t="shared" si="136"/>
        <v>0.39057605001704471</v>
      </c>
      <c r="K211">
        <v>11</v>
      </c>
    </row>
    <row r="212" spans="1:25">
      <c r="A212" s="47"/>
      <c r="B212" s="43"/>
      <c r="C212" s="5" t="s">
        <v>81</v>
      </c>
      <c r="D212" s="3">
        <v>111</v>
      </c>
      <c r="E212" s="3">
        <v>232.15</v>
      </c>
      <c r="F212">
        <f t="shared" si="137"/>
        <v>4.4547276000000009</v>
      </c>
      <c r="G212">
        <v>1</v>
      </c>
      <c r="H212">
        <f t="shared" si="138"/>
        <v>2.0914414414414413</v>
      </c>
      <c r="I212">
        <f t="shared" si="135"/>
        <v>4.4547276000000009</v>
      </c>
      <c r="J212" s="15">
        <f t="shared" si="136"/>
        <v>0.46948806509323732</v>
      </c>
      <c r="K212">
        <v>12</v>
      </c>
    </row>
    <row r="213" spans="1:25">
      <c r="A213" s="47"/>
      <c r="B213" s="43"/>
      <c r="C213" s="5" t="s">
        <v>82</v>
      </c>
      <c r="D213" s="3">
        <v>111</v>
      </c>
      <c r="E213" s="3">
        <v>257.27999999999997</v>
      </c>
      <c r="F213">
        <f t="shared" si="137"/>
        <v>4.4547276000000009</v>
      </c>
      <c r="G213">
        <v>1</v>
      </c>
      <c r="H213">
        <f t="shared" si="138"/>
        <v>2.3178378378378377</v>
      </c>
      <c r="I213">
        <f t="shared" si="135"/>
        <v>4.4547276000000009</v>
      </c>
      <c r="J213" s="15">
        <f t="shared" si="136"/>
        <v>0.52030966783195387</v>
      </c>
      <c r="K213">
        <v>13</v>
      </c>
    </row>
    <row r="214" spans="1:25">
      <c r="A214" s="47"/>
      <c r="B214" s="43"/>
      <c r="C214" s="5" t="s">
        <v>83</v>
      </c>
      <c r="D214" s="3">
        <v>111</v>
      </c>
      <c r="E214" s="3">
        <v>95.52</v>
      </c>
      <c r="F214">
        <f t="shared" si="137"/>
        <v>4.4547276000000009</v>
      </c>
      <c r="G214">
        <v>1</v>
      </c>
      <c r="H214">
        <f t="shared" si="138"/>
        <v>0.86054054054054052</v>
      </c>
      <c r="I214">
        <f t="shared" si="135"/>
        <v>4.4547276000000009</v>
      </c>
      <c r="J214" s="15">
        <f t="shared" si="136"/>
        <v>0.19317467145253514</v>
      </c>
      <c r="K214">
        <v>14</v>
      </c>
    </row>
    <row r="215" spans="1:25">
      <c r="A215" s="47"/>
      <c r="B215" s="43"/>
      <c r="C215" s="5" t="s">
        <v>84</v>
      </c>
      <c r="D215" s="3">
        <v>111</v>
      </c>
      <c r="E215" s="3">
        <v>112.36</v>
      </c>
      <c r="F215">
        <f t="shared" si="137"/>
        <v>4.4547276000000009</v>
      </c>
      <c r="G215">
        <v>1</v>
      </c>
      <c r="H215">
        <f t="shared" si="138"/>
        <v>1.0122522522522523</v>
      </c>
      <c r="I215">
        <f t="shared" si="135"/>
        <v>4.4547276000000009</v>
      </c>
      <c r="J215" s="15">
        <f t="shared" si="136"/>
        <v>0.22723101009638663</v>
      </c>
      <c r="K215">
        <v>15</v>
      </c>
      <c r="R215" t="s">
        <v>476</v>
      </c>
      <c r="S215" t="s">
        <v>477</v>
      </c>
      <c r="T215" t="s">
        <v>478</v>
      </c>
      <c r="U215" t="s">
        <v>479</v>
      </c>
      <c r="V215" t="s">
        <v>480</v>
      </c>
      <c r="W215" t="s">
        <v>481</v>
      </c>
      <c r="X215" t="s">
        <v>482</v>
      </c>
      <c r="Y215" t="s">
        <v>483</v>
      </c>
    </row>
    <row r="216" spans="1:25">
      <c r="A216" s="47"/>
      <c r="B216" s="43"/>
      <c r="C216" s="5" t="s">
        <v>85</v>
      </c>
      <c r="D216" s="3">
        <v>111</v>
      </c>
      <c r="E216" s="3">
        <v>299.88</v>
      </c>
      <c r="F216">
        <f t="shared" si="137"/>
        <v>4.4547276000000009</v>
      </c>
      <c r="G216">
        <v>1</v>
      </c>
      <c r="H216">
        <f t="shared" si="138"/>
        <v>2.7016216216216216</v>
      </c>
      <c r="I216">
        <f t="shared" si="135"/>
        <v>4.4547276000000009</v>
      </c>
      <c r="J216" s="15">
        <f t="shared" si="136"/>
        <v>0.60646168839181569</v>
      </c>
      <c r="K216">
        <v>16</v>
      </c>
      <c r="R216">
        <v>3300</v>
      </c>
      <c r="S216">
        <v>2200</v>
      </c>
      <c r="T216">
        <v>2300</v>
      </c>
      <c r="U216">
        <v>2000</v>
      </c>
    </row>
    <row r="217" spans="1:25">
      <c r="A217" s="47"/>
      <c r="B217" s="43"/>
      <c r="C217" s="5" t="s">
        <v>86</v>
      </c>
      <c r="D217" s="3">
        <v>111</v>
      </c>
      <c r="E217" s="3">
        <v>360.94</v>
      </c>
      <c r="F217">
        <f t="shared" si="137"/>
        <v>4.4547276000000009</v>
      </c>
      <c r="G217">
        <v>1</v>
      </c>
      <c r="H217">
        <f t="shared" si="138"/>
        <v>3.2517117117117116</v>
      </c>
      <c r="I217">
        <f t="shared" si="135"/>
        <v>4.4547276000000009</v>
      </c>
      <c r="J217" s="15">
        <f t="shared" si="136"/>
        <v>0.72994625119428425</v>
      </c>
      <c r="K217">
        <v>17</v>
      </c>
    </row>
    <row r="218" spans="1:25">
      <c r="A218" s="47"/>
      <c r="B218" s="43"/>
      <c r="C218" s="5" t="s">
        <v>87</v>
      </c>
      <c r="D218" s="3">
        <v>111</v>
      </c>
      <c r="E218" s="3">
        <v>125.16</v>
      </c>
      <c r="F218">
        <f t="shared" si="137"/>
        <v>4.4547276000000009</v>
      </c>
      <c r="G218">
        <v>1</v>
      </c>
      <c r="H218">
        <f t="shared" si="138"/>
        <v>1.1275675675675676</v>
      </c>
      <c r="I218">
        <f t="shared" si="135"/>
        <v>4.4547276000000009</v>
      </c>
      <c r="J218" s="15">
        <f t="shared" si="136"/>
        <v>0.25311706322235444</v>
      </c>
      <c r="K218">
        <v>18</v>
      </c>
    </row>
    <row r="219" spans="1:25">
      <c r="A219" s="47"/>
      <c r="B219" s="43"/>
      <c r="C219" s="5" t="s">
        <v>88</v>
      </c>
      <c r="D219" s="3">
        <v>111</v>
      </c>
      <c r="E219" s="3">
        <v>87.01</v>
      </c>
      <c r="F219">
        <f t="shared" si="137"/>
        <v>4.4547276000000009</v>
      </c>
      <c r="G219">
        <v>1</v>
      </c>
      <c r="H219">
        <f t="shared" si="138"/>
        <v>0.78387387387387397</v>
      </c>
      <c r="I219">
        <f t="shared" si="135"/>
        <v>4.4547276000000009</v>
      </c>
      <c r="J219" s="15">
        <f t="shared" si="136"/>
        <v>0.17596449081956747</v>
      </c>
      <c r="K219">
        <v>19</v>
      </c>
    </row>
    <row r="220" spans="1:25">
      <c r="A220" s="47"/>
      <c r="B220" s="43"/>
      <c r="C220" s="5" t="s">
        <v>89</v>
      </c>
      <c r="D220" s="3">
        <v>111</v>
      </c>
      <c r="E220" s="3">
        <v>87.95</v>
      </c>
      <c r="F220">
        <f t="shared" si="137"/>
        <v>4.4547276000000009</v>
      </c>
      <c r="G220">
        <v>1</v>
      </c>
      <c r="H220">
        <f t="shared" si="138"/>
        <v>0.79234234234234235</v>
      </c>
      <c r="I220">
        <f t="shared" si="135"/>
        <v>4.4547276000000009</v>
      </c>
      <c r="J220" s="15">
        <f t="shared" si="136"/>
        <v>0.17786549784600572</v>
      </c>
      <c r="K220">
        <v>20</v>
      </c>
    </row>
    <row r="221" spans="1:25">
      <c r="A221" s="47"/>
      <c r="B221" s="43"/>
      <c r="C221" s="5" t="s">
        <v>90</v>
      </c>
      <c r="D221" s="3">
        <v>111</v>
      </c>
      <c r="E221" s="3">
        <v>14.9</v>
      </c>
      <c r="F221">
        <f t="shared" si="137"/>
        <v>4.4547276000000009</v>
      </c>
      <c r="G221">
        <v>1</v>
      </c>
      <c r="H221">
        <f t="shared" si="138"/>
        <v>0.13423423423423425</v>
      </c>
      <c r="I221">
        <f t="shared" si="135"/>
        <v>4.4547276000000009</v>
      </c>
      <c r="J221" s="15">
        <f t="shared" si="136"/>
        <v>3.0132983716946962E-2</v>
      </c>
      <c r="K221">
        <v>21</v>
      </c>
    </row>
    <row r="222" spans="1:25">
      <c r="A222" s="47"/>
      <c r="B222" s="43"/>
      <c r="C222" s="5" t="s">
        <v>91</v>
      </c>
      <c r="D222" s="3">
        <v>111</v>
      </c>
      <c r="E222" s="3">
        <v>101.45</v>
      </c>
      <c r="F222">
        <f t="shared" si="137"/>
        <v>4.4547276000000009</v>
      </c>
      <c r="G222">
        <v>1</v>
      </c>
      <c r="H222">
        <f t="shared" si="138"/>
        <v>0.91396396396396395</v>
      </c>
      <c r="I222">
        <f t="shared" si="135"/>
        <v>4.4547276000000009</v>
      </c>
      <c r="J222" s="15">
        <f t="shared" si="136"/>
        <v>0.20516719450229992</v>
      </c>
      <c r="K222">
        <v>22</v>
      </c>
    </row>
    <row r="223" spans="1:25">
      <c r="A223" s="47"/>
      <c r="B223" s="43"/>
      <c r="C223" s="5" t="s">
        <v>92</v>
      </c>
      <c r="D223" s="3">
        <v>111</v>
      </c>
      <c r="E223" s="3">
        <v>264.74</v>
      </c>
      <c r="F223">
        <f t="shared" si="137"/>
        <v>4.4547276000000009</v>
      </c>
      <c r="G223">
        <v>1</v>
      </c>
      <c r="H223">
        <f t="shared" si="138"/>
        <v>2.3850450450450453</v>
      </c>
      <c r="I223">
        <f t="shared" si="135"/>
        <v>4.4547276000000009</v>
      </c>
      <c r="J223" s="15">
        <f t="shared" si="136"/>
        <v>0.53539638316943217</v>
      </c>
      <c r="K223">
        <v>23</v>
      </c>
    </row>
    <row r="224" spans="1:25">
      <c r="A224" s="47"/>
      <c r="B224" s="43"/>
      <c r="C224" s="5" t="s">
        <v>93</v>
      </c>
      <c r="D224" s="3">
        <v>111</v>
      </c>
      <c r="E224" s="3">
        <v>9.9600000000000009</v>
      </c>
      <c r="F224">
        <f t="shared" si="137"/>
        <v>4.4547276000000009</v>
      </c>
      <c r="G224">
        <v>1</v>
      </c>
      <c r="H224">
        <f t="shared" si="138"/>
        <v>8.9729729729729743E-2</v>
      </c>
      <c r="I224">
        <f t="shared" si="135"/>
        <v>4.4547276000000009</v>
      </c>
      <c r="J224" s="15">
        <f t="shared" si="136"/>
        <v>2.0142585088643743E-2</v>
      </c>
      <c r="K224">
        <v>24</v>
      </c>
    </row>
    <row r="225" spans="1:11">
      <c r="A225" s="47"/>
      <c r="B225" s="43"/>
      <c r="C225" s="5" t="s">
        <v>94</v>
      </c>
      <c r="D225" s="3">
        <v>111</v>
      </c>
      <c r="E225" s="3">
        <v>107.34</v>
      </c>
      <c r="F225">
        <f t="shared" si="137"/>
        <v>4.4547276000000009</v>
      </c>
      <c r="G225">
        <v>1</v>
      </c>
      <c r="H225">
        <f t="shared" si="138"/>
        <v>0.96702702702702703</v>
      </c>
      <c r="I225">
        <f t="shared" si="135"/>
        <v>4.4547276000000009</v>
      </c>
      <c r="J225" s="15">
        <f t="shared" si="136"/>
        <v>0.21707882363604608</v>
      </c>
      <c r="K225">
        <v>25</v>
      </c>
    </row>
    <row r="226" spans="1:11">
      <c r="A226" s="47"/>
      <c r="B226" s="43"/>
      <c r="C226" s="5" t="s">
        <v>95</v>
      </c>
      <c r="D226" s="3">
        <v>111</v>
      </c>
      <c r="E226" s="3">
        <v>0.12</v>
      </c>
      <c r="F226">
        <f t="shared" si="137"/>
        <v>4.4547276000000009</v>
      </c>
      <c r="G226">
        <v>1</v>
      </c>
      <c r="H226">
        <f t="shared" si="138"/>
        <v>1.0810810810810811E-3</v>
      </c>
      <c r="I226">
        <f t="shared" si="135"/>
        <v>4.4547276000000009</v>
      </c>
      <c r="J226" s="15">
        <f t="shared" si="136"/>
        <v>2.4268174805594866E-4</v>
      </c>
      <c r="K226">
        <v>26</v>
      </c>
    </row>
    <row r="227" spans="1:11">
      <c r="A227" s="47"/>
      <c r="B227" s="43"/>
      <c r="C227" s="5" t="s">
        <v>96</v>
      </c>
      <c r="D227" s="3">
        <v>111</v>
      </c>
      <c r="E227" s="3">
        <v>56</v>
      </c>
      <c r="F227">
        <f t="shared" si="137"/>
        <v>4.4547276000000009</v>
      </c>
      <c r="G227">
        <v>1</v>
      </c>
      <c r="H227">
        <f t="shared" si="138"/>
        <v>0.50450450450450446</v>
      </c>
      <c r="I227">
        <f t="shared" si="135"/>
        <v>4.4547276000000009</v>
      </c>
      <c r="J227" s="15">
        <f t="shared" si="136"/>
        <v>0.11325148242610937</v>
      </c>
      <c r="K227">
        <v>27</v>
      </c>
    </row>
    <row r="228" spans="1:11">
      <c r="A228" s="47"/>
      <c r="B228" s="43"/>
      <c r="C228" s="5" t="s">
        <v>97</v>
      </c>
      <c r="D228" s="3">
        <v>111</v>
      </c>
      <c r="E228" s="3">
        <v>140.01</v>
      </c>
      <c r="F228">
        <f t="shared" si="137"/>
        <v>4.4547276000000009</v>
      </c>
      <c r="G228">
        <v>1</v>
      </c>
      <c r="H228">
        <f t="shared" si="138"/>
        <v>1.2613513513513512</v>
      </c>
      <c r="I228">
        <f t="shared" si="135"/>
        <v>4.4547276000000009</v>
      </c>
      <c r="J228" s="15">
        <f t="shared" si="136"/>
        <v>0.28314892954427806</v>
      </c>
      <c r="K228">
        <v>28</v>
      </c>
    </row>
    <row r="229" spans="1:11">
      <c r="A229" s="47"/>
      <c r="B229" s="43"/>
      <c r="C229" s="5" t="s">
        <v>98</v>
      </c>
      <c r="D229" s="3">
        <v>111</v>
      </c>
      <c r="E229" s="3">
        <v>293.69</v>
      </c>
      <c r="F229">
        <f t="shared" si="137"/>
        <v>4.4547276000000009</v>
      </c>
      <c r="G229">
        <v>1</v>
      </c>
      <c r="H229">
        <f t="shared" si="138"/>
        <v>2.645855855855856</v>
      </c>
      <c r="I229">
        <f t="shared" si="135"/>
        <v>4.4547276000000009</v>
      </c>
      <c r="J229" s="15">
        <f t="shared" si="136"/>
        <v>0.59394335488792971</v>
      </c>
      <c r="K229">
        <v>29</v>
      </c>
    </row>
    <row r="230" spans="1:11">
      <c r="A230" s="47"/>
      <c r="B230" s="43"/>
      <c r="C230" s="5" t="s">
        <v>99</v>
      </c>
      <c r="D230" s="3">
        <v>111</v>
      </c>
      <c r="E230" s="3">
        <v>245.09</v>
      </c>
      <c r="F230">
        <f t="shared" si="137"/>
        <v>4.4547276000000009</v>
      </c>
      <c r="G230">
        <v>1</v>
      </c>
      <c r="H230">
        <f t="shared" si="138"/>
        <v>2.2080180180180182</v>
      </c>
      <c r="I230">
        <f t="shared" si="135"/>
        <v>4.4547276000000009</v>
      </c>
      <c r="J230" s="15">
        <f t="shared" si="136"/>
        <v>0.49565724692527052</v>
      </c>
      <c r="K230">
        <v>30</v>
      </c>
    </row>
    <row r="231" spans="1:11">
      <c r="A231" s="48"/>
      <c r="B231" s="43"/>
      <c r="C231" s="5" t="s">
        <v>100</v>
      </c>
      <c r="D231" s="3">
        <v>111</v>
      </c>
      <c r="E231" s="3">
        <v>1.24</v>
      </c>
      <c r="F231">
        <f t="shared" si="137"/>
        <v>4.4547276000000009</v>
      </c>
      <c r="G231">
        <v>1</v>
      </c>
      <c r="H231">
        <f t="shared" si="138"/>
        <v>1.1171171171171172E-2</v>
      </c>
      <c r="I231">
        <f t="shared" si="135"/>
        <v>4.4547276000000009</v>
      </c>
      <c r="J231" s="15">
        <f t="shared" si="136"/>
        <v>2.5077113965781364E-3</v>
      </c>
      <c r="K231">
        <v>31</v>
      </c>
    </row>
    <row r="232" spans="1:11">
      <c r="A232" s="40" t="s">
        <v>477</v>
      </c>
      <c r="B232" s="45">
        <f>(3520.24/(D201*F232*28))</f>
        <v>0.21757703017570823</v>
      </c>
      <c r="C232" s="11" t="s">
        <v>101</v>
      </c>
      <c r="D232" s="3">
        <v>111</v>
      </c>
      <c r="E232" s="3">
        <v>85.12</v>
      </c>
      <c r="F232">
        <f>18.7255*0.278</f>
        <v>5.2056890000000005</v>
      </c>
      <c r="G232">
        <v>1</v>
      </c>
      <c r="H232">
        <f t="shared" si="138"/>
        <v>0.7668468468468469</v>
      </c>
      <c r="I232">
        <f t="shared" ref="I232:I295" si="139">F232/G232</f>
        <v>5.2056890000000005</v>
      </c>
      <c r="J232" s="15">
        <f t="shared" si="136"/>
        <v>0.14730938533724294</v>
      </c>
    </row>
    <row r="233" spans="1:11">
      <c r="A233" s="41"/>
      <c r="B233" s="45"/>
      <c r="C233" s="11" t="s">
        <v>102</v>
      </c>
      <c r="D233" s="3">
        <v>111</v>
      </c>
      <c r="E233" s="3">
        <v>0.09</v>
      </c>
      <c r="F233">
        <f t="shared" ref="F233:F259" si="140">18.7255*0.278</f>
        <v>5.2056890000000005</v>
      </c>
      <c r="G233">
        <v>1</v>
      </c>
      <c r="H233">
        <f t="shared" ref="H233:H296" si="141">E233/D233</f>
        <v>8.1081081081081077E-4</v>
      </c>
      <c r="I233">
        <f t="shared" si="139"/>
        <v>5.2056890000000005</v>
      </c>
      <c r="J233" s="15">
        <f t="shared" si="136"/>
        <v>1.5575475423345702E-4</v>
      </c>
    </row>
    <row r="234" spans="1:11">
      <c r="A234" s="41"/>
      <c r="B234" s="45"/>
      <c r="C234" s="11" t="s">
        <v>103</v>
      </c>
      <c r="D234" s="3">
        <v>111</v>
      </c>
      <c r="E234" s="3">
        <v>102.19</v>
      </c>
      <c r="F234">
        <f t="shared" si="140"/>
        <v>5.2056890000000005</v>
      </c>
      <c r="G234">
        <v>1</v>
      </c>
      <c r="H234">
        <f t="shared" si="141"/>
        <v>0.92063063063063066</v>
      </c>
      <c r="I234">
        <f t="shared" si="139"/>
        <v>5.2056890000000005</v>
      </c>
      <c r="J234" s="15">
        <f t="shared" si="136"/>
        <v>0.17685087039018862</v>
      </c>
    </row>
    <row r="235" spans="1:11">
      <c r="A235" s="41"/>
      <c r="B235" s="45"/>
      <c r="C235" s="11" t="s">
        <v>104</v>
      </c>
      <c r="D235" s="3">
        <v>111</v>
      </c>
      <c r="E235" s="3">
        <v>63.56</v>
      </c>
      <c r="F235">
        <f t="shared" si="140"/>
        <v>5.2056890000000005</v>
      </c>
      <c r="G235">
        <v>1</v>
      </c>
      <c r="H235">
        <f t="shared" si="141"/>
        <v>0.57261261261261265</v>
      </c>
      <c r="I235">
        <f t="shared" si="139"/>
        <v>5.2056890000000005</v>
      </c>
      <c r="J235" s="15">
        <f t="shared" si="136"/>
        <v>0.10999746865642811</v>
      </c>
    </row>
    <row r="236" spans="1:11">
      <c r="A236" s="41"/>
      <c r="B236" s="45"/>
      <c r="C236" s="11" t="s">
        <v>105</v>
      </c>
      <c r="D236" s="3">
        <v>111</v>
      </c>
      <c r="E236" s="3">
        <v>101.08</v>
      </c>
      <c r="F236">
        <f t="shared" si="140"/>
        <v>5.2056890000000005</v>
      </c>
      <c r="G236">
        <v>1</v>
      </c>
      <c r="H236">
        <f t="shared" si="141"/>
        <v>0.91063063063063066</v>
      </c>
      <c r="I236">
        <f t="shared" si="139"/>
        <v>5.2056890000000005</v>
      </c>
      <c r="J236" s="15">
        <f t="shared" si="136"/>
        <v>0.17492989508797599</v>
      </c>
    </row>
    <row r="237" spans="1:11">
      <c r="A237" s="41"/>
      <c r="B237" s="45"/>
      <c r="C237" s="11" t="s">
        <v>106</v>
      </c>
      <c r="D237" s="3">
        <v>111</v>
      </c>
      <c r="E237" s="3">
        <v>161.86000000000001</v>
      </c>
      <c r="F237">
        <f t="shared" si="140"/>
        <v>5.2056890000000005</v>
      </c>
      <c r="G237">
        <v>1</v>
      </c>
      <c r="H237">
        <f t="shared" si="141"/>
        <v>1.4581981981981984</v>
      </c>
      <c r="I237">
        <f t="shared" si="139"/>
        <v>5.2056890000000005</v>
      </c>
      <c r="J237" s="15">
        <f t="shared" si="136"/>
        <v>0.28011627244697068</v>
      </c>
    </row>
    <row r="238" spans="1:11">
      <c r="A238" s="41"/>
      <c r="B238" s="45"/>
      <c r="C238" s="11" t="s">
        <v>107</v>
      </c>
      <c r="D238" s="3">
        <v>111</v>
      </c>
      <c r="E238" s="3">
        <v>308.47000000000003</v>
      </c>
      <c r="F238">
        <f t="shared" si="140"/>
        <v>5.2056890000000005</v>
      </c>
      <c r="G238">
        <v>1</v>
      </c>
      <c r="H238">
        <f t="shared" si="141"/>
        <v>2.7790090090090094</v>
      </c>
      <c r="I238">
        <f t="shared" si="139"/>
        <v>5.2056890000000005</v>
      </c>
      <c r="J238" s="15">
        <f t="shared" si="136"/>
        <v>0.53384076709327222</v>
      </c>
    </row>
    <row r="239" spans="1:11">
      <c r="A239" s="41"/>
      <c r="B239" s="45"/>
      <c r="C239" s="11" t="s">
        <v>108</v>
      </c>
      <c r="D239" s="3">
        <v>111</v>
      </c>
      <c r="E239" s="3">
        <v>79.2</v>
      </c>
      <c r="F239">
        <f t="shared" si="140"/>
        <v>5.2056890000000005</v>
      </c>
      <c r="G239">
        <v>1</v>
      </c>
      <c r="H239">
        <f t="shared" si="141"/>
        <v>0.71351351351351355</v>
      </c>
      <c r="I239">
        <f t="shared" si="139"/>
        <v>5.2056890000000005</v>
      </c>
      <c r="J239" s="15">
        <f t="shared" si="136"/>
        <v>0.13706418372544221</v>
      </c>
    </row>
    <row r="240" spans="1:11">
      <c r="A240" s="41"/>
      <c r="B240" s="45"/>
      <c r="C240" s="11" t="s">
        <v>109</v>
      </c>
      <c r="D240" s="3">
        <v>111</v>
      </c>
      <c r="E240" s="3">
        <v>91.16</v>
      </c>
      <c r="F240">
        <f t="shared" si="140"/>
        <v>5.2056890000000005</v>
      </c>
      <c r="G240">
        <v>1</v>
      </c>
      <c r="H240">
        <f t="shared" si="141"/>
        <v>0.8212612612612612</v>
      </c>
      <c r="I240">
        <f t="shared" si="139"/>
        <v>5.2056890000000005</v>
      </c>
      <c r="J240" s="15">
        <f t="shared" si="136"/>
        <v>0.15776225995468826</v>
      </c>
    </row>
    <row r="241" spans="1:10">
      <c r="A241" s="41"/>
      <c r="B241" s="45"/>
      <c r="C241" s="11" t="s">
        <v>110</v>
      </c>
      <c r="D241" s="3">
        <v>111</v>
      </c>
      <c r="E241" s="3">
        <v>191.06</v>
      </c>
      <c r="F241">
        <f t="shared" si="140"/>
        <v>5.2056890000000005</v>
      </c>
      <c r="G241">
        <v>1</v>
      </c>
      <c r="H241">
        <f t="shared" si="141"/>
        <v>1.7212612612612612</v>
      </c>
      <c r="I241">
        <f t="shared" si="139"/>
        <v>5.2056890000000005</v>
      </c>
      <c r="J241" s="15">
        <f t="shared" si="136"/>
        <v>0.33065003715382557</v>
      </c>
    </row>
    <row r="242" spans="1:10">
      <c r="A242" s="41"/>
      <c r="B242" s="45"/>
      <c r="C242" s="11" t="s">
        <v>111</v>
      </c>
      <c r="D242" s="3">
        <v>111</v>
      </c>
      <c r="E242" s="3">
        <v>101.83</v>
      </c>
      <c r="F242">
        <f t="shared" si="140"/>
        <v>5.2056890000000005</v>
      </c>
      <c r="G242">
        <v>1</v>
      </c>
      <c r="H242">
        <f t="shared" si="141"/>
        <v>0.91738738738738734</v>
      </c>
      <c r="I242">
        <f t="shared" si="139"/>
        <v>5.2056890000000005</v>
      </c>
      <c r="J242" s="15">
        <f t="shared" si="136"/>
        <v>0.17622785137325478</v>
      </c>
    </row>
    <row r="243" spans="1:10">
      <c r="A243" s="41"/>
      <c r="B243" s="45"/>
      <c r="C243" s="11" t="s">
        <v>112</v>
      </c>
      <c r="D243" s="3">
        <v>111</v>
      </c>
      <c r="E243" s="3">
        <v>102.14</v>
      </c>
      <c r="F243">
        <f t="shared" si="140"/>
        <v>5.2056890000000005</v>
      </c>
      <c r="G243">
        <v>1</v>
      </c>
      <c r="H243">
        <f t="shared" si="141"/>
        <v>0.92018018018018022</v>
      </c>
      <c r="I243">
        <f t="shared" si="139"/>
        <v>5.2056890000000005</v>
      </c>
      <c r="J243" s="15">
        <f t="shared" si="136"/>
        <v>0.17676433997117003</v>
      </c>
    </row>
    <row r="244" spans="1:10">
      <c r="A244" s="41"/>
      <c r="B244" s="45"/>
      <c r="C244" s="11" t="s">
        <v>113</v>
      </c>
      <c r="D244" s="3">
        <v>111</v>
      </c>
      <c r="E244" s="3">
        <v>104.33</v>
      </c>
      <c r="F244">
        <f t="shared" si="140"/>
        <v>5.2056890000000005</v>
      </c>
      <c r="G244">
        <v>1</v>
      </c>
      <c r="H244">
        <f t="shared" si="141"/>
        <v>0.93990990990990986</v>
      </c>
      <c r="I244">
        <f t="shared" si="139"/>
        <v>5.2056890000000005</v>
      </c>
      <c r="J244" s="15">
        <f t="shared" si="136"/>
        <v>0.18055437232418414</v>
      </c>
    </row>
    <row r="245" spans="1:10">
      <c r="A245" s="41"/>
      <c r="B245" s="45"/>
      <c r="C245" s="11" t="s">
        <v>114</v>
      </c>
      <c r="D245" s="3">
        <v>111</v>
      </c>
      <c r="E245" s="3">
        <v>113.16</v>
      </c>
      <c r="F245">
        <f t="shared" si="140"/>
        <v>5.2056890000000005</v>
      </c>
      <c r="G245">
        <v>1</v>
      </c>
      <c r="H245">
        <f t="shared" si="141"/>
        <v>1.0194594594594595</v>
      </c>
      <c r="I245">
        <f t="shared" si="139"/>
        <v>5.2056890000000005</v>
      </c>
      <c r="J245" s="15">
        <f t="shared" si="136"/>
        <v>0.19583564432286665</v>
      </c>
    </row>
    <row r="246" spans="1:10">
      <c r="A246" s="41"/>
      <c r="B246" s="45"/>
      <c r="C246" s="11" t="s">
        <v>115</v>
      </c>
      <c r="D246" s="3">
        <v>111</v>
      </c>
      <c r="E246" s="3">
        <v>108.53</v>
      </c>
      <c r="F246">
        <f t="shared" si="140"/>
        <v>5.2056890000000005</v>
      </c>
      <c r="G246">
        <v>1</v>
      </c>
      <c r="H246">
        <f t="shared" si="141"/>
        <v>0.97774774774774775</v>
      </c>
      <c r="I246">
        <f t="shared" si="139"/>
        <v>5.2056890000000005</v>
      </c>
      <c r="J246" s="15">
        <f t="shared" si="136"/>
        <v>0.18782292752174548</v>
      </c>
    </row>
    <row r="247" spans="1:10">
      <c r="A247" s="41"/>
      <c r="B247" s="45"/>
      <c r="C247" s="11" t="s">
        <v>116</v>
      </c>
      <c r="D247" s="3">
        <v>111</v>
      </c>
      <c r="E247" s="3">
        <v>93.72</v>
      </c>
      <c r="F247">
        <f t="shared" si="140"/>
        <v>5.2056890000000005</v>
      </c>
      <c r="G247">
        <v>1</v>
      </c>
      <c r="H247">
        <f t="shared" si="141"/>
        <v>0.84432432432432436</v>
      </c>
      <c r="I247">
        <f t="shared" si="139"/>
        <v>5.2056890000000005</v>
      </c>
      <c r="J247" s="15">
        <f t="shared" si="136"/>
        <v>0.16219261740843993</v>
      </c>
    </row>
    <row r="248" spans="1:10">
      <c r="A248" s="41"/>
      <c r="B248" s="45"/>
      <c r="C248" s="11" t="s">
        <v>117</v>
      </c>
      <c r="D248" s="3">
        <v>111</v>
      </c>
      <c r="E248" s="3">
        <v>117.51</v>
      </c>
      <c r="F248">
        <f t="shared" si="140"/>
        <v>5.2056890000000005</v>
      </c>
      <c r="G248">
        <v>1</v>
      </c>
      <c r="H248">
        <f t="shared" si="141"/>
        <v>1.0586486486486486</v>
      </c>
      <c r="I248">
        <f t="shared" si="139"/>
        <v>5.2056890000000005</v>
      </c>
      <c r="J248" s="15">
        <f t="shared" si="136"/>
        <v>0.20336379077748373</v>
      </c>
    </row>
    <row r="249" spans="1:10">
      <c r="A249" s="41"/>
      <c r="B249" s="45"/>
      <c r="C249" s="11" t="s">
        <v>118</v>
      </c>
      <c r="D249" s="3">
        <v>111</v>
      </c>
      <c r="E249" s="3">
        <v>126.31</v>
      </c>
      <c r="F249">
        <f t="shared" si="140"/>
        <v>5.2056890000000005</v>
      </c>
      <c r="G249">
        <v>1</v>
      </c>
      <c r="H249">
        <f t="shared" si="141"/>
        <v>1.137927927927928</v>
      </c>
      <c r="I249">
        <f t="shared" si="139"/>
        <v>5.2056890000000005</v>
      </c>
      <c r="J249" s="15">
        <f t="shared" si="136"/>
        <v>0.21859314452475509</v>
      </c>
    </row>
    <row r="250" spans="1:10">
      <c r="A250" s="41"/>
      <c r="B250" s="45"/>
      <c r="C250" s="11" t="s">
        <v>119</v>
      </c>
      <c r="D250" s="3">
        <v>111</v>
      </c>
      <c r="E250" s="3">
        <v>218.09</v>
      </c>
      <c r="F250">
        <f t="shared" si="140"/>
        <v>5.2056890000000005</v>
      </c>
      <c r="G250">
        <v>1</v>
      </c>
      <c r="H250">
        <f t="shared" si="141"/>
        <v>1.9647747747747748</v>
      </c>
      <c r="I250">
        <f t="shared" si="139"/>
        <v>5.2056890000000005</v>
      </c>
      <c r="J250" s="15">
        <f t="shared" si="136"/>
        <v>0.37742838167527387</v>
      </c>
    </row>
    <row r="251" spans="1:10">
      <c r="A251" s="41"/>
      <c r="B251" s="45"/>
      <c r="C251" s="11" t="s">
        <v>120</v>
      </c>
      <c r="D251" s="3">
        <v>111</v>
      </c>
      <c r="E251" s="3">
        <v>422.47</v>
      </c>
      <c r="F251">
        <f t="shared" si="140"/>
        <v>5.2056890000000005</v>
      </c>
      <c r="G251">
        <v>1</v>
      </c>
      <c r="H251">
        <f t="shared" si="141"/>
        <v>3.8060360360360361</v>
      </c>
      <c r="I251">
        <f t="shared" si="139"/>
        <v>5.2056890000000005</v>
      </c>
      <c r="J251" s="15">
        <f t="shared" si="136"/>
        <v>0.73113012245565112</v>
      </c>
    </row>
    <row r="252" spans="1:10">
      <c r="A252" s="41"/>
      <c r="B252" s="45"/>
      <c r="C252" s="11" t="s">
        <v>121</v>
      </c>
      <c r="D252" s="3">
        <v>111</v>
      </c>
      <c r="E252" s="3">
        <v>170.26</v>
      </c>
      <c r="F252">
        <f t="shared" si="140"/>
        <v>5.2056890000000005</v>
      </c>
      <c r="G252">
        <v>1</v>
      </c>
      <c r="H252">
        <f t="shared" si="141"/>
        <v>1.5338738738738737</v>
      </c>
      <c r="I252">
        <f t="shared" si="139"/>
        <v>5.2056890000000005</v>
      </c>
      <c r="J252" s="15">
        <f t="shared" ref="J252:J315" si="142">(H252/I252)</f>
        <v>0.29465338284209325</v>
      </c>
    </row>
    <row r="253" spans="1:10">
      <c r="A253" s="41"/>
      <c r="B253" s="45"/>
      <c r="C253" s="11" t="s">
        <v>122</v>
      </c>
      <c r="D253" s="3">
        <v>111</v>
      </c>
      <c r="E253" s="3">
        <v>207.6</v>
      </c>
      <c r="F253">
        <f t="shared" si="140"/>
        <v>5.2056890000000005</v>
      </c>
      <c r="G253">
        <v>1</v>
      </c>
      <c r="H253">
        <f t="shared" si="141"/>
        <v>1.8702702702702703</v>
      </c>
      <c r="I253">
        <f t="shared" si="139"/>
        <v>5.2056890000000005</v>
      </c>
      <c r="J253" s="15">
        <f t="shared" si="142"/>
        <v>0.35927429976517422</v>
      </c>
    </row>
    <row r="254" spans="1:10">
      <c r="A254" s="41"/>
      <c r="B254" s="45"/>
      <c r="C254" s="11" t="s">
        <v>123</v>
      </c>
      <c r="D254" s="3">
        <v>111</v>
      </c>
      <c r="E254" s="3">
        <v>99.56</v>
      </c>
      <c r="F254">
        <f t="shared" si="140"/>
        <v>5.2056890000000005</v>
      </c>
      <c r="G254">
        <v>1</v>
      </c>
      <c r="H254">
        <f t="shared" si="141"/>
        <v>0.89693693693693699</v>
      </c>
      <c r="I254">
        <f t="shared" si="139"/>
        <v>5.2056890000000005</v>
      </c>
      <c r="J254" s="15">
        <f t="shared" si="142"/>
        <v>0.17229937034981094</v>
      </c>
    </row>
    <row r="255" spans="1:10">
      <c r="A255" s="41"/>
      <c r="B255" s="45"/>
      <c r="C255" s="11" t="s">
        <v>124</v>
      </c>
      <c r="D255" s="3">
        <v>111</v>
      </c>
      <c r="E255" s="3">
        <v>173.03</v>
      </c>
      <c r="F255">
        <f t="shared" si="140"/>
        <v>5.2056890000000005</v>
      </c>
      <c r="G255">
        <v>1</v>
      </c>
      <c r="H255">
        <f t="shared" si="141"/>
        <v>1.5588288288288288</v>
      </c>
      <c r="I255">
        <f t="shared" si="139"/>
        <v>5.2056890000000005</v>
      </c>
      <c r="J255" s="15">
        <f t="shared" si="142"/>
        <v>0.29944716805572302</v>
      </c>
    </row>
    <row r="256" spans="1:10">
      <c r="A256" s="41"/>
      <c r="B256" s="45"/>
      <c r="C256" s="11" t="s">
        <v>125</v>
      </c>
      <c r="D256" s="3">
        <v>111</v>
      </c>
      <c r="E256" s="3">
        <v>73.78</v>
      </c>
      <c r="F256">
        <f t="shared" si="140"/>
        <v>5.2056890000000005</v>
      </c>
      <c r="G256">
        <v>1</v>
      </c>
      <c r="H256">
        <f t="shared" si="141"/>
        <v>0.66468468468468467</v>
      </c>
      <c r="I256">
        <f t="shared" si="139"/>
        <v>5.2056890000000005</v>
      </c>
      <c r="J256" s="15">
        <f t="shared" si="142"/>
        <v>0.12768428630382733</v>
      </c>
    </row>
    <row r="257" spans="1:10">
      <c r="A257" s="41"/>
      <c r="B257" s="45"/>
      <c r="C257" s="11" t="s">
        <v>126</v>
      </c>
      <c r="D257" s="3">
        <v>111</v>
      </c>
      <c r="E257" s="3">
        <v>1.38</v>
      </c>
      <c r="F257">
        <f t="shared" si="140"/>
        <v>5.2056890000000005</v>
      </c>
      <c r="G257">
        <v>1</v>
      </c>
      <c r="H257">
        <f t="shared" si="141"/>
        <v>1.2432432432432432E-2</v>
      </c>
      <c r="I257">
        <f t="shared" si="139"/>
        <v>5.2056890000000005</v>
      </c>
      <c r="J257" s="15">
        <f t="shared" si="142"/>
        <v>2.3882395649130078E-3</v>
      </c>
    </row>
    <row r="258" spans="1:10">
      <c r="A258" s="41"/>
      <c r="B258" s="45"/>
      <c r="C258" s="11" t="s">
        <v>127</v>
      </c>
      <c r="D258" s="3">
        <v>111</v>
      </c>
      <c r="E258" s="3">
        <v>84.95</v>
      </c>
      <c r="F258">
        <f t="shared" si="140"/>
        <v>5.2056890000000005</v>
      </c>
      <c r="G258">
        <v>1</v>
      </c>
      <c r="H258">
        <f t="shared" si="141"/>
        <v>0.76531531531531538</v>
      </c>
      <c r="I258">
        <f t="shared" si="139"/>
        <v>5.2056890000000005</v>
      </c>
      <c r="J258" s="15">
        <f t="shared" si="142"/>
        <v>0.14701518191257973</v>
      </c>
    </row>
    <row r="259" spans="1:10">
      <c r="A259" s="42"/>
      <c r="B259" s="45"/>
      <c r="C259" s="11" t="s">
        <v>128</v>
      </c>
      <c r="D259" s="3">
        <v>111</v>
      </c>
      <c r="E259" s="3">
        <v>17.8</v>
      </c>
      <c r="F259">
        <f t="shared" si="140"/>
        <v>5.2056890000000005</v>
      </c>
      <c r="G259">
        <v>1</v>
      </c>
      <c r="H259">
        <f t="shared" si="141"/>
        <v>0.16036036036036036</v>
      </c>
      <c r="I259">
        <f t="shared" si="139"/>
        <v>5.2056890000000005</v>
      </c>
      <c r="J259" s="15">
        <f t="shared" si="142"/>
        <v>3.0804829170617058E-2</v>
      </c>
    </row>
    <row r="260" spans="1:10">
      <c r="A260" s="40" t="s">
        <v>478</v>
      </c>
      <c r="B260" s="39">
        <f>(4439.31/(D201*F260*31))</f>
        <v>0.22819580587160754</v>
      </c>
      <c r="C260" s="11" t="s">
        <v>129</v>
      </c>
      <c r="D260" s="3">
        <v>111</v>
      </c>
      <c r="E260" s="3">
        <v>0.09</v>
      </c>
      <c r="F260">
        <f>20.3366*0.278</f>
        <v>5.6535748000000003</v>
      </c>
      <c r="G260">
        <v>1</v>
      </c>
      <c r="H260">
        <f t="shared" si="141"/>
        <v>8.1081081081081077E-4</v>
      </c>
      <c r="I260">
        <f t="shared" si="139"/>
        <v>5.6535748000000003</v>
      </c>
      <c r="J260" s="15">
        <f t="shared" si="142"/>
        <v>1.4341559800549745E-4</v>
      </c>
    </row>
    <row r="261" spans="1:10">
      <c r="A261" s="41"/>
      <c r="B261" s="39"/>
      <c r="C261" s="11" t="s">
        <v>130</v>
      </c>
      <c r="D261" s="3">
        <v>111</v>
      </c>
      <c r="E261" s="3">
        <v>0.1</v>
      </c>
      <c r="F261">
        <f t="shared" ref="F261:F290" si="143">20.3366*0.278</f>
        <v>5.6535748000000003</v>
      </c>
      <c r="G261">
        <v>1</v>
      </c>
      <c r="H261">
        <f t="shared" si="141"/>
        <v>9.0090090090090091E-4</v>
      </c>
      <c r="I261">
        <f t="shared" si="139"/>
        <v>5.6535748000000003</v>
      </c>
      <c r="J261" s="15">
        <f t="shared" si="142"/>
        <v>1.5935066445055274E-4</v>
      </c>
    </row>
    <row r="262" spans="1:10">
      <c r="A262" s="41"/>
      <c r="B262" s="39"/>
      <c r="C262" s="11" t="s">
        <v>131</v>
      </c>
      <c r="D262" s="3">
        <v>111</v>
      </c>
      <c r="E262" s="3">
        <v>0.1</v>
      </c>
      <c r="F262">
        <f t="shared" si="143"/>
        <v>5.6535748000000003</v>
      </c>
      <c r="G262">
        <v>1</v>
      </c>
      <c r="H262">
        <f t="shared" si="141"/>
        <v>9.0090090090090091E-4</v>
      </c>
      <c r="I262">
        <f t="shared" si="139"/>
        <v>5.6535748000000003</v>
      </c>
      <c r="J262" s="15">
        <f t="shared" si="142"/>
        <v>1.5935066445055274E-4</v>
      </c>
    </row>
    <row r="263" spans="1:10">
      <c r="A263" s="41"/>
      <c r="B263" s="39"/>
      <c r="C263" s="11" t="s">
        <v>132</v>
      </c>
      <c r="D263" s="3">
        <v>111</v>
      </c>
      <c r="E263" s="3">
        <v>435.93</v>
      </c>
      <c r="F263">
        <f t="shared" si="143"/>
        <v>5.6535748000000003</v>
      </c>
      <c r="G263">
        <v>1</v>
      </c>
      <c r="H263">
        <f t="shared" si="141"/>
        <v>3.9272972972972973</v>
      </c>
      <c r="I263">
        <f t="shared" si="139"/>
        <v>5.6535748000000003</v>
      </c>
      <c r="J263" s="15">
        <f t="shared" si="142"/>
        <v>0.69465735153929453</v>
      </c>
    </row>
    <row r="264" spans="1:10">
      <c r="A264" s="41"/>
      <c r="B264" s="39"/>
      <c r="C264" s="11" t="s">
        <v>133</v>
      </c>
      <c r="D264" s="3">
        <v>111</v>
      </c>
      <c r="E264" s="3">
        <v>244.09</v>
      </c>
      <c r="F264">
        <f t="shared" si="143"/>
        <v>5.6535748000000003</v>
      </c>
      <c r="G264">
        <v>1</v>
      </c>
      <c r="H264">
        <f t="shared" si="141"/>
        <v>2.1990090090090089</v>
      </c>
      <c r="I264">
        <f t="shared" si="139"/>
        <v>5.6535748000000003</v>
      </c>
      <c r="J264" s="15">
        <f t="shared" si="142"/>
        <v>0.38895903685735417</v>
      </c>
    </row>
    <row r="265" spans="1:10">
      <c r="A265" s="41"/>
      <c r="B265" s="39"/>
      <c r="C265" s="11" t="s">
        <v>134</v>
      </c>
      <c r="D265" s="3">
        <v>111</v>
      </c>
      <c r="E265" s="3">
        <v>271.33999999999997</v>
      </c>
      <c r="F265">
        <f t="shared" si="143"/>
        <v>5.6535748000000003</v>
      </c>
      <c r="G265">
        <v>1</v>
      </c>
      <c r="H265">
        <f t="shared" si="141"/>
        <v>2.4445045045045042</v>
      </c>
      <c r="I265">
        <f t="shared" si="139"/>
        <v>5.6535748000000003</v>
      </c>
      <c r="J265" s="15">
        <f t="shared" si="142"/>
        <v>0.43238209292012975</v>
      </c>
    </row>
    <row r="266" spans="1:10">
      <c r="A266" s="41"/>
      <c r="B266" s="39"/>
      <c r="C266" s="11" t="s">
        <v>135</v>
      </c>
      <c r="D266" s="3">
        <v>111</v>
      </c>
      <c r="E266" s="3">
        <v>413.14</v>
      </c>
      <c r="F266">
        <f t="shared" si="143"/>
        <v>5.6535748000000003</v>
      </c>
      <c r="G266">
        <v>1</v>
      </c>
      <c r="H266">
        <f t="shared" si="141"/>
        <v>3.7219819819819819</v>
      </c>
      <c r="I266">
        <f t="shared" si="139"/>
        <v>5.6535748000000003</v>
      </c>
      <c r="J266" s="15">
        <f t="shared" si="142"/>
        <v>0.65834133511101356</v>
      </c>
    </row>
    <row r="267" spans="1:10">
      <c r="A267" s="41"/>
      <c r="B267" s="39"/>
      <c r="C267" s="11" t="s">
        <v>136</v>
      </c>
      <c r="D267" s="3">
        <v>111</v>
      </c>
      <c r="E267" s="3">
        <v>0.15</v>
      </c>
      <c r="F267">
        <f t="shared" si="143"/>
        <v>5.6535748000000003</v>
      </c>
      <c r="G267">
        <v>1</v>
      </c>
      <c r="H267">
        <f t="shared" si="141"/>
        <v>1.3513513513513512E-3</v>
      </c>
      <c r="I267">
        <f t="shared" si="139"/>
        <v>5.6535748000000003</v>
      </c>
      <c r="J267" s="15">
        <f t="shared" si="142"/>
        <v>2.390259966758291E-4</v>
      </c>
    </row>
    <row r="268" spans="1:10">
      <c r="A268" s="41"/>
      <c r="B268" s="39"/>
      <c r="C268" s="11" t="s">
        <v>137</v>
      </c>
      <c r="D268" s="3">
        <v>111</v>
      </c>
      <c r="E268" s="3">
        <v>84.4</v>
      </c>
      <c r="F268">
        <f t="shared" si="143"/>
        <v>5.6535748000000003</v>
      </c>
      <c r="G268">
        <v>1</v>
      </c>
      <c r="H268">
        <f t="shared" si="141"/>
        <v>0.76036036036036037</v>
      </c>
      <c r="I268">
        <f t="shared" si="139"/>
        <v>5.6535748000000003</v>
      </c>
      <c r="J268" s="15">
        <f t="shared" si="142"/>
        <v>0.13449196079626652</v>
      </c>
    </row>
    <row r="269" spans="1:10">
      <c r="A269" s="41"/>
      <c r="B269" s="39"/>
      <c r="C269" s="11" t="s">
        <v>138</v>
      </c>
      <c r="D269" s="3">
        <v>111</v>
      </c>
      <c r="E269" s="3">
        <v>300.02</v>
      </c>
      <c r="F269">
        <f t="shared" si="143"/>
        <v>5.6535748000000003</v>
      </c>
      <c r="G269">
        <v>1</v>
      </c>
      <c r="H269">
        <f t="shared" si="141"/>
        <v>2.7028828828828826</v>
      </c>
      <c r="I269">
        <f t="shared" si="139"/>
        <v>5.6535748000000003</v>
      </c>
      <c r="J269" s="15">
        <f t="shared" si="142"/>
        <v>0.47808386348454829</v>
      </c>
    </row>
    <row r="270" spans="1:10">
      <c r="A270" s="41"/>
      <c r="B270" s="39"/>
      <c r="C270" s="11" t="s">
        <v>139</v>
      </c>
      <c r="D270" s="3">
        <v>111</v>
      </c>
      <c r="E270" s="3">
        <v>484.86</v>
      </c>
      <c r="F270">
        <f t="shared" si="143"/>
        <v>5.6535748000000003</v>
      </c>
      <c r="G270">
        <v>1</v>
      </c>
      <c r="H270">
        <f t="shared" si="141"/>
        <v>4.3681081081081086</v>
      </c>
      <c r="I270">
        <f t="shared" si="139"/>
        <v>5.6535748000000003</v>
      </c>
      <c r="J270" s="15">
        <f t="shared" si="142"/>
        <v>0.77262763165495008</v>
      </c>
    </row>
    <row r="271" spans="1:10">
      <c r="A271" s="41"/>
      <c r="B271" s="39"/>
      <c r="C271" s="11" t="s">
        <v>140</v>
      </c>
      <c r="D271" s="3">
        <v>111</v>
      </c>
      <c r="E271" s="3">
        <v>118.09</v>
      </c>
      <c r="F271">
        <f t="shared" si="143"/>
        <v>5.6535748000000003</v>
      </c>
      <c r="G271">
        <v>1</v>
      </c>
      <c r="H271">
        <f t="shared" si="141"/>
        <v>1.063873873873874</v>
      </c>
      <c r="I271">
        <f t="shared" si="139"/>
        <v>5.6535748000000003</v>
      </c>
      <c r="J271" s="15">
        <f t="shared" si="142"/>
        <v>0.18817719964965776</v>
      </c>
    </row>
    <row r="272" spans="1:10">
      <c r="A272" s="41"/>
      <c r="B272" s="39"/>
      <c r="C272" s="11" t="s">
        <v>141</v>
      </c>
      <c r="D272" s="3">
        <v>111</v>
      </c>
      <c r="E272" s="3">
        <v>451.29</v>
      </c>
      <c r="F272">
        <f t="shared" si="143"/>
        <v>5.6535748000000003</v>
      </c>
      <c r="G272">
        <v>1</v>
      </c>
      <c r="H272">
        <f t="shared" si="141"/>
        <v>4.065675675675676</v>
      </c>
      <c r="I272">
        <f t="shared" si="139"/>
        <v>5.6535748000000003</v>
      </c>
      <c r="J272" s="15">
        <f t="shared" si="142"/>
        <v>0.71913361359889949</v>
      </c>
    </row>
    <row r="273" spans="1:10">
      <c r="A273" s="41"/>
      <c r="B273" s="39"/>
      <c r="C273" s="11" t="s">
        <v>142</v>
      </c>
      <c r="D273" s="3">
        <v>111</v>
      </c>
      <c r="E273" s="3">
        <v>107.8</v>
      </c>
      <c r="F273">
        <f t="shared" si="143"/>
        <v>5.6535748000000003</v>
      </c>
      <c r="G273">
        <v>1</v>
      </c>
      <c r="H273">
        <f t="shared" si="141"/>
        <v>0.97117117117117113</v>
      </c>
      <c r="I273">
        <f t="shared" si="139"/>
        <v>5.6535748000000003</v>
      </c>
      <c r="J273" s="15">
        <f t="shared" si="142"/>
        <v>0.17178001627769585</v>
      </c>
    </row>
    <row r="274" spans="1:10">
      <c r="A274" s="41"/>
      <c r="B274" s="39"/>
      <c r="C274" s="11" t="s">
        <v>143</v>
      </c>
      <c r="D274" s="3">
        <v>111</v>
      </c>
      <c r="E274" s="3">
        <v>111.22</v>
      </c>
      <c r="F274">
        <f t="shared" si="143"/>
        <v>5.6535748000000003</v>
      </c>
      <c r="G274">
        <v>1</v>
      </c>
      <c r="H274">
        <f t="shared" si="141"/>
        <v>1.001981981981982</v>
      </c>
      <c r="I274">
        <f t="shared" si="139"/>
        <v>5.6535748000000003</v>
      </c>
      <c r="J274" s="15">
        <f t="shared" si="142"/>
        <v>0.17722980900190477</v>
      </c>
    </row>
    <row r="275" spans="1:10">
      <c r="A275" s="41"/>
      <c r="B275" s="39"/>
      <c r="C275" s="11" t="s">
        <v>144</v>
      </c>
      <c r="D275" s="3">
        <v>111</v>
      </c>
      <c r="E275" s="3">
        <v>91.78</v>
      </c>
      <c r="F275">
        <f t="shared" si="143"/>
        <v>5.6535748000000003</v>
      </c>
      <c r="G275">
        <v>1</v>
      </c>
      <c r="H275">
        <f t="shared" si="141"/>
        <v>0.82684684684684684</v>
      </c>
      <c r="I275">
        <f t="shared" si="139"/>
        <v>5.6535748000000003</v>
      </c>
      <c r="J275" s="15">
        <f t="shared" si="142"/>
        <v>0.14625203983271731</v>
      </c>
    </row>
    <row r="276" spans="1:10">
      <c r="A276" s="41"/>
      <c r="B276" s="39"/>
      <c r="C276" s="11" t="s">
        <v>145</v>
      </c>
      <c r="D276" s="3">
        <v>111</v>
      </c>
      <c r="E276" s="3">
        <v>122.47</v>
      </c>
      <c r="F276">
        <f t="shared" si="143"/>
        <v>5.6535748000000003</v>
      </c>
      <c r="G276">
        <v>1</v>
      </c>
      <c r="H276">
        <f t="shared" si="141"/>
        <v>1.1033333333333333</v>
      </c>
      <c r="I276">
        <f t="shared" si="139"/>
        <v>5.6535748000000003</v>
      </c>
      <c r="J276" s="15">
        <f t="shared" si="142"/>
        <v>0.19515675875259195</v>
      </c>
    </row>
    <row r="277" spans="1:10">
      <c r="A277" s="41"/>
      <c r="B277" s="39"/>
      <c r="C277" s="11" t="s">
        <v>146</v>
      </c>
      <c r="D277" s="3">
        <v>111</v>
      </c>
      <c r="E277" s="3">
        <v>0</v>
      </c>
      <c r="F277">
        <f t="shared" si="143"/>
        <v>5.6535748000000003</v>
      </c>
      <c r="G277">
        <v>1</v>
      </c>
      <c r="H277">
        <f t="shared" si="141"/>
        <v>0</v>
      </c>
      <c r="I277">
        <f t="shared" si="139"/>
        <v>5.6535748000000003</v>
      </c>
      <c r="J277" s="15">
        <f t="shared" si="142"/>
        <v>0</v>
      </c>
    </row>
    <row r="278" spans="1:10">
      <c r="A278" s="41"/>
      <c r="B278" s="39"/>
      <c r="C278" s="11" t="s">
        <v>147</v>
      </c>
      <c r="D278" s="3">
        <v>111</v>
      </c>
      <c r="E278" s="3">
        <v>0</v>
      </c>
      <c r="F278">
        <f t="shared" si="143"/>
        <v>5.6535748000000003</v>
      </c>
      <c r="G278">
        <v>1</v>
      </c>
      <c r="H278">
        <f t="shared" si="141"/>
        <v>0</v>
      </c>
      <c r="I278">
        <f t="shared" si="139"/>
        <v>5.6535748000000003</v>
      </c>
      <c r="J278" s="15">
        <f t="shared" si="142"/>
        <v>0</v>
      </c>
    </row>
    <row r="279" spans="1:10">
      <c r="A279" s="41"/>
      <c r="B279" s="39"/>
      <c r="C279" s="11" t="s">
        <v>148</v>
      </c>
      <c r="D279" s="3">
        <v>111</v>
      </c>
      <c r="E279" s="3">
        <v>0</v>
      </c>
      <c r="F279">
        <f t="shared" si="143"/>
        <v>5.6535748000000003</v>
      </c>
      <c r="G279">
        <v>1</v>
      </c>
      <c r="H279">
        <f t="shared" si="141"/>
        <v>0</v>
      </c>
      <c r="I279">
        <f t="shared" si="139"/>
        <v>5.6535748000000003</v>
      </c>
      <c r="J279" s="15">
        <f t="shared" si="142"/>
        <v>0</v>
      </c>
    </row>
    <row r="280" spans="1:10">
      <c r="A280" s="41"/>
      <c r="B280" s="39"/>
      <c r="C280" s="11" t="s">
        <v>149</v>
      </c>
      <c r="D280" s="3">
        <v>111</v>
      </c>
      <c r="E280" s="3">
        <v>0</v>
      </c>
      <c r="F280">
        <f t="shared" si="143"/>
        <v>5.6535748000000003</v>
      </c>
      <c r="G280">
        <v>1</v>
      </c>
      <c r="H280">
        <f t="shared" si="141"/>
        <v>0</v>
      </c>
      <c r="I280">
        <f t="shared" si="139"/>
        <v>5.6535748000000003</v>
      </c>
      <c r="J280" s="15">
        <f t="shared" si="142"/>
        <v>0</v>
      </c>
    </row>
    <row r="281" spans="1:10">
      <c r="A281" s="41"/>
      <c r="B281" s="39"/>
      <c r="C281" s="11" t="s">
        <v>150</v>
      </c>
      <c r="D281" s="3">
        <v>111</v>
      </c>
      <c r="E281" s="3">
        <v>0.02</v>
      </c>
      <c r="F281">
        <f t="shared" si="143"/>
        <v>5.6535748000000003</v>
      </c>
      <c r="G281">
        <v>1</v>
      </c>
      <c r="H281">
        <f t="shared" si="141"/>
        <v>1.8018018018018018E-4</v>
      </c>
      <c r="I281">
        <f t="shared" si="139"/>
        <v>5.6535748000000003</v>
      </c>
      <c r="J281" s="15">
        <f t="shared" si="142"/>
        <v>3.1870132890110548E-5</v>
      </c>
    </row>
    <row r="282" spans="1:10">
      <c r="A282" s="41"/>
      <c r="B282" s="39"/>
      <c r="C282" s="11" t="s">
        <v>151</v>
      </c>
      <c r="D282" s="3">
        <v>111</v>
      </c>
      <c r="E282" s="3">
        <v>0</v>
      </c>
      <c r="F282">
        <f t="shared" si="143"/>
        <v>5.6535748000000003</v>
      </c>
      <c r="G282">
        <v>1</v>
      </c>
      <c r="H282">
        <f t="shared" si="141"/>
        <v>0</v>
      </c>
      <c r="I282">
        <f t="shared" si="139"/>
        <v>5.6535748000000003</v>
      </c>
      <c r="J282" s="15">
        <f t="shared" si="142"/>
        <v>0</v>
      </c>
    </row>
    <row r="283" spans="1:10">
      <c r="A283" s="41"/>
      <c r="B283" s="39"/>
      <c r="C283" s="11" t="s">
        <v>152</v>
      </c>
      <c r="D283" s="3">
        <v>111</v>
      </c>
      <c r="E283" s="3">
        <v>0</v>
      </c>
      <c r="F283">
        <f t="shared" si="143"/>
        <v>5.6535748000000003</v>
      </c>
      <c r="G283">
        <v>1</v>
      </c>
      <c r="H283">
        <f t="shared" si="141"/>
        <v>0</v>
      </c>
      <c r="I283">
        <f t="shared" si="139"/>
        <v>5.6535748000000003</v>
      </c>
      <c r="J283" s="15">
        <f t="shared" si="142"/>
        <v>0</v>
      </c>
    </row>
    <row r="284" spans="1:10">
      <c r="A284" s="41"/>
      <c r="B284" s="39"/>
      <c r="C284" s="11" t="s">
        <v>153</v>
      </c>
      <c r="D284" s="3">
        <v>111</v>
      </c>
      <c r="E284" s="3">
        <v>379.47</v>
      </c>
      <c r="F284">
        <f t="shared" si="143"/>
        <v>5.6535748000000003</v>
      </c>
      <c r="G284">
        <v>1</v>
      </c>
      <c r="H284">
        <f t="shared" si="141"/>
        <v>3.4186486486486487</v>
      </c>
      <c r="I284">
        <f t="shared" si="139"/>
        <v>5.6535748000000003</v>
      </c>
      <c r="J284" s="15">
        <f t="shared" si="142"/>
        <v>0.60468796639051248</v>
      </c>
    </row>
    <row r="285" spans="1:10">
      <c r="A285" s="41"/>
      <c r="B285" s="39"/>
      <c r="C285" s="11" t="s">
        <v>154</v>
      </c>
      <c r="D285" s="3">
        <v>111</v>
      </c>
      <c r="E285" s="3">
        <v>396.2</v>
      </c>
      <c r="F285">
        <f t="shared" si="143"/>
        <v>5.6535748000000003</v>
      </c>
      <c r="G285">
        <v>1</v>
      </c>
      <c r="H285">
        <f t="shared" si="141"/>
        <v>3.5693693693693693</v>
      </c>
      <c r="I285">
        <f t="shared" si="139"/>
        <v>5.6535748000000003</v>
      </c>
      <c r="J285" s="15">
        <f t="shared" si="142"/>
        <v>0.63134733255308995</v>
      </c>
    </row>
    <row r="286" spans="1:10">
      <c r="A286" s="41"/>
      <c r="B286" s="39"/>
      <c r="C286" s="11" t="s">
        <v>155</v>
      </c>
      <c r="D286" s="3">
        <v>111</v>
      </c>
      <c r="E286" s="3">
        <v>406.28</v>
      </c>
      <c r="F286">
        <f t="shared" si="143"/>
        <v>5.6535748000000003</v>
      </c>
      <c r="G286">
        <v>1</v>
      </c>
      <c r="H286">
        <f t="shared" si="141"/>
        <v>3.6601801801801801</v>
      </c>
      <c r="I286">
        <f t="shared" si="139"/>
        <v>5.6535748000000003</v>
      </c>
      <c r="J286" s="15">
        <f t="shared" si="142"/>
        <v>0.64740987952970563</v>
      </c>
    </row>
    <row r="287" spans="1:10">
      <c r="A287" s="41"/>
      <c r="B287" s="39"/>
      <c r="C287" s="11" t="s">
        <v>156</v>
      </c>
      <c r="D287" s="3">
        <v>111</v>
      </c>
      <c r="E287" s="3">
        <v>10.25</v>
      </c>
      <c r="F287">
        <f t="shared" si="143"/>
        <v>5.6535748000000003</v>
      </c>
      <c r="G287">
        <v>1</v>
      </c>
      <c r="H287">
        <f t="shared" si="141"/>
        <v>9.2342342342342343E-2</v>
      </c>
      <c r="I287">
        <f t="shared" si="139"/>
        <v>5.6535748000000003</v>
      </c>
      <c r="J287" s="15">
        <f t="shared" si="142"/>
        <v>1.6333443106181657E-2</v>
      </c>
    </row>
    <row r="288" spans="1:10">
      <c r="A288" s="41"/>
      <c r="B288" s="39"/>
      <c r="C288" s="11" t="s">
        <v>157</v>
      </c>
      <c r="D288" s="3">
        <v>111</v>
      </c>
      <c r="E288" s="3">
        <v>0.12</v>
      </c>
      <c r="F288">
        <f t="shared" si="143"/>
        <v>5.6535748000000003</v>
      </c>
      <c r="G288">
        <v>1</v>
      </c>
      <c r="H288">
        <f t="shared" si="141"/>
        <v>1.0810810810810811E-3</v>
      </c>
      <c r="I288">
        <f t="shared" si="139"/>
        <v>5.6535748000000003</v>
      </c>
      <c r="J288" s="15">
        <f t="shared" si="142"/>
        <v>1.912207973406633E-4</v>
      </c>
    </row>
    <row r="289" spans="1:10">
      <c r="A289" s="41"/>
      <c r="B289" s="39"/>
      <c r="C289" s="11" t="s">
        <v>158</v>
      </c>
      <c r="D289" s="3">
        <v>111</v>
      </c>
      <c r="E289" s="3">
        <v>0.1</v>
      </c>
      <c r="F289">
        <f t="shared" si="143"/>
        <v>5.6535748000000003</v>
      </c>
      <c r="G289">
        <v>1</v>
      </c>
      <c r="H289">
        <f t="shared" si="141"/>
        <v>9.0090090090090091E-4</v>
      </c>
      <c r="I289">
        <f t="shared" si="139"/>
        <v>5.6535748000000003</v>
      </c>
      <c r="J289" s="15">
        <f t="shared" si="142"/>
        <v>1.5935066445055274E-4</v>
      </c>
    </row>
    <row r="290" spans="1:10">
      <c r="A290" s="42"/>
      <c r="B290" s="39"/>
      <c r="C290" s="11" t="s">
        <v>159</v>
      </c>
      <c r="D290" s="3">
        <v>111</v>
      </c>
      <c r="E290" s="3">
        <v>10</v>
      </c>
      <c r="F290">
        <f t="shared" si="143"/>
        <v>5.6535748000000003</v>
      </c>
      <c r="G290">
        <v>1</v>
      </c>
      <c r="H290">
        <f t="shared" si="141"/>
        <v>9.0090090090090086E-2</v>
      </c>
      <c r="I290">
        <f t="shared" si="139"/>
        <v>5.6535748000000003</v>
      </c>
      <c r="J290" s="15">
        <f t="shared" si="142"/>
        <v>1.5935066445055275E-2</v>
      </c>
    </row>
    <row r="291" spans="1:10">
      <c r="A291" s="46" t="s">
        <v>479</v>
      </c>
      <c r="B291" s="39">
        <f>(4146.46/(D201*F291*30))</f>
        <v>0.2024157608877698</v>
      </c>
      <c r="C291" s="11" t="s">
        <v>40</v>
      </c>
      <c r="D291" s="3">
        <v>111</v>
      </c>
      <c r="E291" s="3">
        <v>28.88</v>
      </c>
      <c r="F291">
        <f>22.1281*0.278</f>
        <v>6.1516118000000004</v>
      </c>
      <c r="G291">
        <v>1</v>
      </c>
      <c r="H291">
        <f t="shared" si="141"/>
        <v>0.26018018018018019</v>
      </c>
      <c r="I291">
        <f t="shared" si="139"/>
        <v>6.1516118000000004</v>
      </c>
      <c r="J291" s="15">
        <f t="shared" si="142"/>
        <v>4.2294635721353578E-2</v>
      </c>
    </row>
    <row r="292" spans="1:10">
      <c r="A292" s="47"/>
      <c r="B292" s="39"/>
      <c r="C292" s="11" t="s">
        <v>41</v>
      </c>
      <c r="D292" s="3">
        <v>111</v>
      </c>
      <c r="E292" s="3">
        <v>82.72</v>
      </c>
      <c r="F292">
        <f t="shared" ref="F292:F320" si="144">22.1281*0.278</f>
        <v>6.1516118000000004</v>
      </c>
      <c r="G292">
        <v>1</v>
      </c>
      <c r="H292">
        <f t="shared" si="141"/>
        <v>0.74522522522522516</v>
      </c>
      <c r="I292">
        <f t="shared" si="139"/>
        <v>6.1516118000000004</v>
      </c>
      <c r="J292" s="15">
        <f t="shared" si="142"/>
        <v>0.12114308403290745</v>
      </c>
    </row>
    <row r="293" spans="1:10">
      <c r="A293" s="47"/>
      <c r="B293" s="39"/>
      <c r="C293" s="11" t="s">
        <v>42</v>
      </c>
      <c r="D293" s="3">
        <v>111</v>
      </c>
      <c r="E293" s="3">
        <v>106.33</v>
      </c>
      <c r="F293">
        <f t="shared" si="144"/>
        <v>6.1516118000000004</v>
      </c>
      <c r="G293">
        <v>1</v>
      </c>
      <c r="H293">
        <f t="shared" si="141"/>
        <v>0.95792792792792791</v>
      </c>
      <c r="I293">
        <f t="shared" si="139"/>
        <v>6.1516118000000004</v>
      </c>
      <c r="J293" s="15">
        <f t="shared" si="142"/>
        <v>0.15571982743253204</v>
      </c>
    </row>
    <row r="294" spans="1:10">
      <c r="A294" s="47"/>
      <c r="B294" s="39"/>
      <c r="C294" s="11" t="s">
        <v>43</v>
      </c>
      <c r="D294" s="3">
        <v>111</v>
      </c>
      <c r="E294" s="3">
        <v>105.14</v>
      </c>
      <c r="F294">
        <f t="shared" si="144"/>
        <v>6.1516118000000004</v>
      </c>
      <c r="G294">
        <v>1</v>
      </c>
      <c r="H294">
        <f t="shared" si="141"/>
        <v>0.94720720720720719</v>
      </c>
      <c r="I294">
        <f t="shared" si="139"/>
        <v>6.1516118000000004</v>
      </c>
      <c r="J294" s="15">
        <f t="shared" si="142"/>
        <v>0.15397707755343196</v>
      </c>
    </row>
    <row r="295" spans="1:10">
      <c r="A295" s="47"/>
      <c r="B295" s="39"/>
      <c r="C295" s="11" t="s">
        <v>44</v>
      </c>
      <c r="D295" s="3">
        <v>111</v>
      </c>
      <c r="E295" s="3">
        <v>106.34</v>
      </c>
      <c r="F295">
        <f t="shared" si="144"/>
        <v>6.1516118000000004</v>
      </c>
      <c r="G295">
        <v>1</v>
      </c>
      <c r="H295">
        <f t="shared" si="141"/>
        <v>0.958018018018018</v>
      </c>
      <c r="I295">
        <f t="shared" si="139"/>
        <v>6.1516118000000004</v>
      </c>
      <c r="J295" s="15">
        <f t="shared" si="142"/>
        <v>0.15573447238949928</v>
      </c>
    </row>
    <row r="296" spans="1:10">
      <c r="A296" s="47"/>
      <c r="B296" s="39"/>
      <c r="C296" s="11" t="s">
        <v>45</v>
      </c>
      <c r="D296" s="3">
        <v>111</v>
      </c>
      <c r="E296" s="3">
        <v>84.64</v>
      </c>
      <c r="F296">
        <f t="shared" si="144"/>
        <v>6.1516118000000004</v>
      </c>
      <c r="G296">
        <v>1</v>
      </c>
      <c r="H296">
        <f t="shared" si="141"/>
        <v>0.76252252252252251</v>
      </c>
      <c r="I296">
        <f t="shared" ref="I296:I359" si="145">F296/G296</f>
        <v>6.1516118000000004</v>
      </c>
      <c r="J296" s="15">
        <f t="shared" si="142"/>
        <v>0.12395491577061518</v>
      </c>
    </row>
    <row r="297" spans="1:10">
      <c r="A297" s="47"/>
      <c r="B297" s="39"/>
      <c r="C297" s="11" t="s">
        <v>46</v>
      </c>
      <c r="D297" s="3">
        <v>111</v>
      </c>
      <c r="E297" s="3">
        <v>276.95999999999998</v>
      </c>
      <c r="F297">
        <f t="shared" si="144"/>
        <v>6.1516118000000004</v>
      </c>
      <c r="G297">
        <v>1</v>
      </c>
      <c r="H297">
        <f t="shared" ref="H297:H360" si="146">E297/D297</f>
        <v>2.495135135135135</v>
      </c>
      <c r="I297">
        <f t="shared" si="145"/>
        <v>6.1516118000000004</v>
      </c>
      <c r="J297" s="15">
        <f t="shared" si="142"/>
        <v>0.40560672816433813</v>
      </c>
    </row>
    <row r="298" spans="1:10">
      <c r="A298" s="47"/>
      <c r="B298" s="39"/>
      <c r="C298" s="11" t="s">
        <v>47</v>
      </c>
      <c r="D298" s="3">
        <v>111</v>
      </c>
      <c r="E298" s="3">
        <v>395.57</v>
      </c>
      <c r="F298">
        <f t="shared" si="144"/>
        <v>6.1516118000000004</v>
      </c>
      <c r="G298">
        <v>1</v>
      </c>
      <c r="H298">
        <f t="shared" si="146"/>
        <v>3.5636936936936938</v>
      </c>
      <c r="I298">
        <f t="shared" si="145"/>
        <v>6.1516118000000004</v>
      </c>
      <c r="J298" s="15">
        <f t="shared" si="142"/>
        <v>0.57931056275262582</v>
      </c>
    </row>
    <row r="299" spans="1:10">
      <c r="A299" s="47"/>
      <c r="B299" s="39"/>
      <c r="C299" s="11" t="s">
        <v>48</v>
      </c>
      <c r="D299" s="3">
        <v>111</v>
      </c>
      <c r="E299" s="3">
        <v>133.99</v>
      </c>
      <c r="F299">
        <f t="shared" si="144"/>
        <v>6.1516118000000004</v>
      </c>
      <c r="G299">
        <v>1</v>
      </c>
      <c r="H299">
        <f t="shared" si="146"/>
        <v>1.2071171171171171</v>
      </c>
      <c r="I299">
        <f t="shared" si="145"/>
        <v>6.1516118000000004</v>
      </c>
      <c r="J299" s="15">
        <f t="shared" si="142"/>
        <v>0.19622777840388383</v>
      </c>
    </row>
    <row r="300" spans="1:10">
      <c r="A300" s="47"/>
      <c r="B300" s="39"/>
      <c r="C300" s="11" t="s">
        <v>49</v>
      </c>
      <c r="D300" s="3">
        <v>111</v>
      </c>
      <c r="E300" s="3">
        <v>418.32</v>
      </c>
      <c r="F300">
        <f t="shared" si="144"/>
        <v>6.1516118000000004</v>
      </c>
      <c r="G300">
        <v>1</v>
      </c>
      <c r="H300">
        <f t="shared" si="146"/>
        <v>3.7686486486486488</v>
      </c>
      <c r="I300">
        <f t="shared" si="145"/>
        <v>6.1516118000000004</v>
      </c>
      <c r="J300" s="15">
        <f t="shared" si="142"/>
        <v>0.61262783985306879</v>
      </c>
    </row>
    <row r="301" spans="1:10">
      <c r="A301" s="47"/>
      <c r="B301" s="39"/>
      <c r="C301" s="11" t="s">
        <v>50</v>
      </c>
      <c r="D301" s="3">
        <v>111</v>
      </c>
      <c r="E301" s="3">
        <v>302.56</v>
      </c>
      <c r="F301">
        <f t="shared" si="144"/>
        <v>6.1516118000000004</v>
      </c>
      <c r="G301">
        <v>1</v>
      </c>
      <c r="H301">
        <f t="shared" si="146"/>
        <v>2.7257657657657659</v>
      </c>
      <c r="I301">
        <f t="shared" si="145"/>
        <v>6.1516118000000004</v>
      </c>
      <c r="J301" s="15">
        <f t="shared" si="142"/>
        <v>0.44309781800044107</v>
      </c>
    </row>
    <row r="302" spans="1:10">
      <c r="A302" s="47"/>
      <c r="B302" s="39"/>
      <c r="C302" s="11" t="s">
        <v>51</v>
      </c>
      <c r="D302" s="3">
        <v>111</v>
      </c>
      <c r="E302" s="3">
        <v>0</v>
      </c>
      <c r="F302">
        <f t="shared" si="144"/>
        <v>6.1516118000000004</v>
      </c>
      <c r="G302">
        <v>1</v>
      </c>
      <c r="H302">
        <f t="shared" si="146"/>
        <v>0</v>
      </c>
      <c r="I302">
        <f t="shared" si="145"/>
        <v>6.1516118000000004</v>
      </c>
      <c r="J302" s="15">
        <f t="shared" si="142"/>
        <v>0</v>
      </c>
    </row>
    <row r="303" spans="1:10">
      <c r="A303" s="47"/>
      <c r="B303" s="39"/>
      <c r="C303" s="11" t="s">
        <v>52</v>
      </c>
      <c r="D303" s="3">
        <v>111</v>
      </c>
      <c r="E303" s="3">
        <v>0</v>
      </c>
      <c r="F303">
        <f t="shared" si="144"/>
        <v>6.1516118000000004</v>
      </c>
      <c r="G303">
        <v>1</v>
      </c>
      <c r="H303">
        <f t="shared" si="146"/>
        <v>0</v>
      </c>
      <c r="I303">
        <f t="shared" si="145"/>
        <v>6.1516118000000004</v>
      </c>
      <c r="J303" s="15">
        <f t="shared" si="142"/>
        <v>0</v>
      </c>
    </row>
    <row r="304" spans="1:10">
      <c r="A304" s="47"/>
      <c r="B304" s="39"/>
      <c r="C304" s="11" t="s">
        <v>53</v>
      </c>
      <c r="D304" s="3">
        <v>111</v>
      </c>
      <c r="E304" s="3">
        <v>0.1</v>
      </c>
      <c r="F304">
        <f t="shared" si="144"/>
        <v>6.1516118000000004</v>
      </c>
      <c r="G304">
        <v>1</v>
      </c>
      <c r="H304">
        <f t="shared" si="146"/>
        <v>9.0090090090090091E-4</v>
      </c>
      <c r="I304">
        <f t="shared" si="145"/>
        <v>6.1516118000000004</v>
      </c>
      <c r="J304" s="15">
        <f t="shared" si="142"/>
        <v>1.4644956967227693E-4</v>
      </c>
    </row>
    <row r="305" spans="1:10">
      <c r="A305" s="47"/>
      <c r="B305" s="39"/>
      <c r="C305" s="11" t="s">
        <v>54</v>
      </c>
      <c r="D305" s="3">
        <v>111</v>
      </c>
      <c r="E305" s="3">
        <v>0.12</v>
      </c>
      <c r="F305">
        <f t="shared" si="144"/>
        <v>6.1516118000000004</v>
      </c>
      <c r="G305">
        <v>1</v>
      </c>
      <c r="H305">
        <f t="shared" si="146"/>
        <v>1.0810810810810811E-3</v>
      </c>
      <c r="I305">
        <f t="shared" si="145"/>
        <v>6.1516118000000004</v>
      </c>
      <c r="J305" s="15">
        <f t="shared" si="142"/>
        <v>1.757394836067323E-4</v>
      </c>
    </row>
    <row r="306" spans="1:10">
      <c r="A306" s="47"/>
      <c r="B306" s="39"/>
      <c r="C306" s="11" t="s">
        <v>55</v>
      </c>
      <c r="D306" s="3">
        <v>111</v>
      </c>
      <c r="E306" s="3">
        <v>0</v>
      </c>
      <c r="F306">
        <f t="shared" si="144"/>
        <v>6.1516118000000004</v>
      </c>
      <c r="G306">
        <v>1</v>
      </c>
      <c r="H306">
        <f t="shared" si="146"/>
        <v>0</v>
      </c>
      <c r="I306">
        <f t="shared" si="145"/>
        <v>6.1516118000000004</v>
      </c>
      <c r="J306" s="15">
        <f t="shared" si="142"/>
        <v>0</v>
      </c>
    </row>
    <row r="307" spans="1:10">
      <c r="A307" s="47"/>
      <c r="B307" s="39"/>
      <c r="C307" s="11" t="s">
        <v>56</v>
      </c>
      <c r="D307" s="3">
        <v>111</v>
      </c>
      <c r="E307" s="3">
        <v>0</v>
      </c>
      <c r="F307">
        <f t="shared" si="144"/>
        <v>6.1516118000000004</v>
      </c>
      <c r="G307">
        <v>1</v>
      </c>
      <c r="H307">
        <f t="shared" si="146"/>
        <v>0</v>
      </c>
      <c r="I307">
        <f t="shared" si="145"/>
        <v>6.1516118000000004</v>
      </c>
      <c r="J307" s="15">
        <f t="shared" si="142"/>
        <v>0</v>
      </c>
    </row>
    <row r="308" spans="1:10">
      <c r="A308" s="47"/>
      <c r="B308" s="39"/>
      <c r="C308" s="11" t="s">
        <v>57</v>
      </c>
      <c r="D308" s="3">
        <v>111</v>
      </c>
      <c r="E308" s="3">
        <v>70.08</v>
      </c>
      <c r="F308">
        <f t="shared" si="144"/>
        <v>6.1516118000000004</v>
      </c>
      <c r="G308">
        <v>1</v>
      </c>
      <c r="H308">
        <f t="shared" si="146"/>
        <v>0.63135135135135134</v>
      </c>
      <c r="I308">
        <f t="shared" si="145"/>
        <v>6.1516118000000004</v>
      </c>
      <c r="J308" s="15">
        <f t="shared" si="142"/>
        <v>0.10263185842633167</v>
      </c>
    </row>
    <row r="309" spans="1:10">
      <c r="A309" s="47"/>
      <c r="B309" s="39"/>
      <c r="C309" s="11" t="s">
        <v>58</v>
      </c>
      <c r="D309" s="3">
        <v>111</v>
      </c>
      <c r="E309" s="3">
        <v>113.28</v>
      </c>
      <c r="F309">
        <f t="shared" si="144"/>
        <v>6.1516118000000004</v>
      </c>
      <c r="G309">
        <v>1</v>
      </c>
      <c r="H309">
        <f t="shared" si="146"/>
        <v>1.0205405405405406</v>
      </c>
      <c r="I309">
        <f t="shared" si="145"/>
        <v>6.1516118000000004</v>
      </c>
      <c r="J309" s="15">
        <f t="shared" si="142"/>
        <v>0.1658980725247553</v>
      </c>
    </row>
    <row r="310" spans="1:10">
      <c r="A310" s="47"/>
      <c r="B310" s="39"/>
      <c r="C310" s="11" t="s">
        <v>59</v>
      </c>
      <c r="D310" s="3">
        <v>111</v>
      </c>
      <c r="E310" s="3">
        <v>112.25</v>
      </c>
      <c r="F310">
        <f t="shared" si="144"/>
        <v>6.1516118000000004</v>
      </c>
      <c r="G310">
        <v>1</v>
      </c>
      <c r="H310">
        <f t="shared" si="146"/>
        <v>1.0112612612612613</v>
      </c>
      <c r="I310">
        <f t="shared" si="145"/>
        <v>6.1516118000000004</v>
      </c>
      <c r="J310" s="15">
        <f t="shared" si="142"/>
        <v>0.16438964195713085</v>
      </c>
    </row>
    <row r="311" spans="1:10">
      <c r="A311" s="47"/>
      <c r="B311" s="39"/>
      <c r="C311" s="11" t="s">
        <v>60</v>
      </c>
      <c r="D311" s="3">
        <v>111</v>
      </c>
      <c r="E311" s="3">
        <v>276.08999999999997</v>
      </c>
      <c r="F311">
        <f t="shared" si="144"/>
        <v>6.1516118000000004</v>
      </c>
      <c r="G311">
        <v>1</v>
      </c>
      <c r="H311">
        <f t="shared" si="146"/>
        <v>2.4872972972972969</v>
      </c>
      <c r="I311">
        <f t="shared" si="145"/>
        <v>6.1516118000000004</v>
      </c>
      <c r="J311" s="15">
        <f t="shared" si="142"/>
        <v>0.40433261690818928</v>
      </c>
    </row>
    <row r="312" spans="1:10">
      <c r="A312" s="47"/>
      <c r="B312" s="39"/>
      <c r="C312" s="11" t="s">
        <v>61</v>
      </c>
      <c r="D312" s="3">
        <v>111</v>
      </c>
      <c r="E312" s="3">
        <v>40.64</v>
      </c>
      <c r="F312">
        <f t="shared" si="144"/>
        <v>6.1516118000000004</v>
      </c>
      <c r="G312">
        <v>1</v>
      </c>
      <c r="H312">
        <f t="shared" si="146"/>
        <v>0.36612612612612611</v>
      </c>
      <c r="I312">
        <f t="shared" si="145"/>
        <v>6.1516118000000004</v>
      </c>
      <c r="J312" s="15">
        <f t="shared" si="142"/>
        <v>5.951710511481334E-2</v>
      </c>
    </row>
    <row r="313" spans="1:10">
      <c r="A313" s="47"/>
      <c r="B313" s="39"/>
      <c r="C313" s="11" t="s">
        <v>62</v>
      </c>
      <c r="D313" s="3">
        <v>111</v>
      </c>
      <c r="E313" s="3">
        <v>377.99</v>
      </c>
      <c r="F313">
        <f t="shared" si="144"/>
        <v>6.1516118000000004</v>
      </c>
      <c r="G313">
        <v>1</v>
      </c>
      <c r="H313">
        <f t="shared" si="146"/>
        <v>3.4053153153153155</v>
      </c>
      <c r="I313">
        <f t="shared" si="145"/>
        <v>6.1516118000000004</v>
      </c>
      <c r="J313" s="15">
        <f t="shared" si="142"/>
        <v>0.55356472840423954</v>
      </c>
    </row>
    <row r="314" spans="1:10">
      <c r="A314" s="47"/>
      <c r="B314" s="39"/>
      <c r="C314" s="11" t="s">
        <v>63</v>
      </c>
      <c r="D314" s="3">
        <v>111</v>
      </c>
      <c r="E314" s="3">
        <v>438.45</v>
      </c>
      <c r="F314">
        <f t="shared" si="144"/>
        <v>6.1516118000000004</v>
      </c>
      <c r="G314">
        <v>1</v>
      </c>
      <c r="H314">
        <f t="shared" si="146"/>
        <v>3.9499999999999997</v>
      </c>
      <c r="I314">
        <f t="shared" si="145"/>
        <v>6.1516118000000004</v>
      </c>
      <c r="J314" s="15">
        <f t="shared" si="142"/>
        <v>0.64210813822809809</v>
      </c>
    </row>
    <row r="315" spans="1:10">
      <c r="A315" s="47"/>
      <c r="B315" s="39"/>
      <c r="C315" s="11" t="s">
        <v>64</v>
      </c>
      <c r="D315" s="3">
        <v>111</v>
      </c>
      <c r="E315" s="3">
        <v>104.76</v>
      </c>
      <c r="F315">
        <f t="shared" si="144"/>
        <v>6.1516118000000004</v>
      </c>
      <c r="G315">
        <v>1</v>
      </c>
      <c r="H315">
        <f t="shared" si="146"/>
        <v>0.9437837837837838</v>
      </c>
      <c r="I315">
        <f t="shared" si="145"/>
        <v>6.1516118000000004</v>
      </c>
      <c r="J315" s="15">
        <f t="shared" si="142"/>
        <v>0.1534205691886773</v>
      </c>
    </row>
    <row r="316" spans="1:10">
      <c r="A316" s="47"/>
      <c r="B316" s="39"/>
      <c r="C316" s="11" t="s">
        <v>65</v>
      </c>
      <c r="D316" s="3">
        <v>111</v>
      </c>
      <c r="E316" s="3">
        <v>93.02</v>
      </c>
      <c r="F316">
        <f t="shared" si="144"/>
        <v>6.1516118000000004</v>
      </c>
      <c r="G316">
        <v>1</v>
      </c>
      <c r="H316">
        <f t="shared" si="146"/>
        <v>0.83801801801801801</v>
      </c>
      <c r="I316">
        <f t="shared" si="145"/>
        <v>6.1516118000000004</v>
      </c>
      <c r="J316" s="15">
        <f t="shared" ref="J316:J379" si="147">(H316/I316)</f>
        <v>0.13622738970915199</v>
      </c>
    </row>
    <row r="317" spans="1:10">
      <c r="A317" s="47"/>
      <c r="B317" s="39"/>
      <c r="C317" s="11" t="s">
        <v>66</v>
      </c>
      <c r="D317" s="3">
        <v>111</v>
      </c>
      <c r="E317" s="3">
        <v>84.62</v>
      </c>
      <c r="F317">
        <f t="shared" si="144"/>
        <v>6.1516118000000004</v>
      </c>
      <c r="G317">
        <v>1</v>
      </c>
      <c r="H317">
        <f t="shared" si="146"/>
        <v>0.76234234234234244</v>
      </c>
      <c r="I317">
        <f t="shared" si="145"/>
        <v>6.1516118000000004</v>
      </c>
      <c r="J317" s="15">
        <f t="shared" si="147"/>
        <v>0.12392562585668075</v>
      </c>
    </row>
    <row r="318" spans="1:10">
      <c r="A318" s="47"/>
      <c r="B318" s="39"/>
      <c r="C318" s="11" t="s">
        <v>67</v>
      </c>
      <c r="D318" s="3">
        <v>111</v>
      </c>
      <c r="E318" s="3">
        <v>82.66</v>
      </c>
      <c r="F318">
        <f t="shared" si="144"/>
        <v>6.1516118000000004</v>
      </c>
      <c r="G318">
        <v>1</v>
      </c>
      <c r="H318">
        <f t="shared" si="146"/>
        <v>0.74468468468468463</v>
      </c>
      <c r="I318">
        <f t="shared" si="145"/>
        <v>6.1516118000000004</v>
      </c>
      <c r="J318" s="15">
        <f t="shared" si="147"/>
        <v>0.12105521429110409</v>
      </c>
    </row>
    <row r="319" spans="1:10">
      <c r="A319" s="47"/>
      <c r="B319" s="39"/>
      <c r="C319" s="11" t="s">
        <v>68</v>
      </c>
      <c r="D319" s="3">
        <v>111</v>
      </c>
      <c r="E319" s="3">
        <v>240.23</v>
      </c>
      <c r="F319">
        <f t="shared" si="144"/>
        <v>6.1516118000000004</v>
      </c>
      <c r="G319">
        <v>1</v>
      </c>
      <c r="H319">
        <f t="shared" si="146"/>
        <v>2.1642342342342342</v>
      </c>
      <c r="I319">
        <f t="shared" si="145"/>
        <v>6.1516118000000004</v>
      </c>
      <c r="J319" s="15">
        <f t="shared" si="147"/>
        <v>0.35181580122371087</v>
      </c>
    </row>
    <row r="320" spans="1:10">
      <c r="A320" s="48"/>
      <c r="B320" s="39"/>
      <c r="C320" s="11" t="s">
        <v>69</v>
      </c>
      <c r="D320" s="3">
        <v>111</v>
      </c>
      <c r="E320" s="3">
        <v>70.72</v>
      </c>
      <c r="F320">
        <f t="shared" si="144"/>
        <v>6.1516118000000004</v>
      </c>
      <c r="G320">
        <v>1</v>
      </c>
      <c r="H320">
        <f t="shared" si="146"/>
        <v>0.63711711711711716</v>
      </c>
      <c r="I320">
        <f t="shared" si="145"/>
        <v>6.1516118000000004</v>
      </c>
      <c r="J320" s="15">
        <f t="shared" si="147"/>
        <v>0.10356913567223425</v>
      </c>
    </row>
    <row r="321" spans="1:10">
      <c r="A321" s="40" t="s">
        <v>480</v>
      </c>
      <c r="B321" s="38">
        <f>(4073.03/(D201*F322*31))</f>
        <v>0.21078044693581965</v>
      </c>
      <c r="C321" s="11" t="s">
        <v>160</v>
      </c>
      <c r="D321" s="3">
        <v>111</v>
      </c>
      <c r="E321" s="3">
        <v>112.53</v>
      </c>
      <c r="F321">
        <f>20.2003*0.278</f>
        <v>5.6156834</v>
      </c>
      <c r="G321">
        <v>1</v>
      </c>
      <c r="H321">
        <f t="shared" si="146"/>
        <v>1.0137837837837838</v>
      </c>
      <c r="I321">
        <f t="shared" si="145"/>
        <v>5.6156834</v>
      </c>
      <c r="J321" s="15">
        <f t="shared" si="147"/>
        <v>0.18052723267550727</v>
      </c>
    </row>
    <row r="322" spans="1:10">
      <c r="A322" s="41"/>
      <c r="B322" s="38"/>
      <c r="C322" s="11" t="s">
        <v>161</v>
      </c>
      <c r="D322" s="3">
        <v>111</v>
      </c>
      <c r="E322" s="3">
        <v>107.66</v>
      </c>
      <c r="F322">
        <f t="shared" ref="F322:F351" si="148">20.2003*0.278</f>
        <v>5.6156834</v>
      </c>
      <c r="G322">
        <v>1</v>
      </c>
      <c r="H322">
        <f t="shared" si="146"/>
        <v>0.96990990990990988</v>
      </c>
      <c r="I322">
        <f t="shared" si="145"/>
        <v>5.6156834</v>
      </c>
      <c r="J322" s="15">
        <f t="shared" si="147"/>
        <v>0.17271449275611048</v>
      </c>
    </row>
    <row r="323" spans="1:10">
      <c r="A323" s="41"/>
      <c r="B323" s="38"/>
      <c r="C323" s="11" t="s">
        <v>162</v>
      </c>
      <c r="D323" s="3">
        <v>111</v>
      </c>
      <c r="E323" s="3">
        <v>156.31</v>
      </c>
      <c r="F323">
        <f t="shared" si="148"/>
        <v>5.6156834</v>
      </c>
      <c r="G323">
        <v>1</v>
      </c>
      <c r="H323">
        <f t="shared" si="146"/>
        <v>1.4081981981981981</v>
      </c>
      <c r="I323">
        <f t="shared" si="145"/>
        <v>5.6156834</v>
      </c>
      <c r="J323" s="15">
        <f t="shared" si="147"/>
        <v>0.25076167901456092</v>
      </c>
    </row>
    <row r="324" spans="1:10">
      <c r="A324" s="41"/>
      <c r="B324" s="38"/>
      <c r="C324" s="11" t="s">
        <v>163</v>
      </c>
      <c r="D324" s="3">
        <v>111</v>
      </c>
      <c r="E324" s="3">
        <v>0.11</v>
      </c>
      <c r="F324">
        <f t="shared" si="148"/>
        <v>5.6156834</v>
      </c>
      <c r="G324">
        <v>1</v>
      </c>
      <c r="H324">
        <f t="shared" si="146"/>
        <v>9.9099099099099106E-4</v>
      </c>
      <c r="I324">
        <f t="shared" si="145"/>
        <v>5.6156834</v>
      </c>
      <c r="J324" s="15">
        <f t="shared" si="147"/>
        <v>1.764684581383258E-4</v>
      </c>
    </row>
    <row r="325" spans="1:10">
      <c r="A325" s="41"/>
      <c r="B325" s="38"/>
      <c r="C325" s="11" t="s">
        <v>164</v>
      </c>
      <c r="D325" s="3">
        <v>111</v>
      </c>
      <c r="E325" s="3">
        <v>41.21</v>
      </c>
      <c r="F325">
        <f t="shared" si="148"/>
        <v>5.6156834</v>
      </c>
      <c r="G325">
        <v>1</v>
      </c>
      <c r="H325">
        <f t="shared" si="146"/>
        <v>0.37126126126126124</v>
      </c>
      <c r="I325">
        <f t="shared" si="145"/>
        <v>5.6156834</v>
      </c>
      <c r="J325" s="15">
        <f t="shared" si="147"/>
        <v>6.6111501453458232E-2</v>
      </c>
    </row>
    <row r="326" spans="1:10">
      <c r="A326" s="41"/>
      <c r="B326" s="38"/>
      <c r="C326" s="11" t="s">
        <v>165</v>
      </c>
      <c r="D326" s="3">
        <v>111</v>
      </c>
      <c r="E326" s="3">
        <v>62.32</v>
      </c>
      <c r="F326">
        <f t="shared" si="148"/>
        <v>5.6156834</v>
      </c>
      <c r="G326">
        <v>1</v>
      </c>
      <c r="H326">
        <f t="shared" si="146"/>
        <v>0.56144144144144148</v>
      </c>
      <c r="I326">
        <f t="shared" si="145"/>
        <v>5.6156834</v>
      </c>
      <c r="J326" s="15">
        <f t="shared" si="147"/>
        <v>9.9977402828913306E-2</v>
      </c>
    </row>
    <row r="327" spans="1:10">
      <c r="A327" s="41"/>
      <c r="B327" s="38"/>
      <c r="C327" s="11" t="s">
        <v>166</v>
      </c>
      <c r="D327" s="3">
        <v>111</v>
      </c>
      <c r="E327" s="3">
        <v>0.1</v>
      </c>
      <c r="F327">
        <f t="shared" si="148"/>
        <v>5.6156834</v>
      </c>
      <c r="G327">
        <v>1</v>
      </c>
      <c r="H327">
        <f t="shared" si="146"/>
        <v>9.0090090090090091E-4</v>
      </c>
      <c r="I327">
        <f t="shared" si="145"/>
        <v>5.6156834</v>
      </c>
      <c r="J327" s="15">
        <f t="shared" si="147"/>
        <v>1.6042587103484162E-4</v>
      </c>
    </row>
    <row r="328" spans="1:10">
      <c r="A328" s="41"/>
      <c r="B328" s="38"/>
      <c r="C328" s="11" t="s">
        <v>167</v>
      </c>
      <c r="D328" s="3">
        <v>111</v>
      </c>
      <c r="E328" s="3">
        <v>12.23</v>
      </c>
      <c r="F328">
        <f t="shared" si="148"/>
        <v>5.6156834</v>
      </c>
      <c r="G328">
        <v>1</v>
      </c>
      <c r="H328">
        <f t="shared" si="146"/>
        <v>0.11018018018018018</v>
      </c>
      <c r="I328">
        <f t="shared" si="145"/>
        <v>5.6156834</v>
      </c>
      <c r="J328" s="15">
        <f t="shared" si="147"/>
        <v>1.962008402756113E-2</v>
      </c>
    </row>
    <row r="329" spans="1:10">
      <c r="A329" s="41"/>
      <c r="B329" s="38"/>
      <c r="C329" s="11" t="s">
        <v>168</v>
      </c>
      <c r="D329" s="3">
        <v>111</v>
      </c>
      <c r="E329" s="3">
        <v>75.67</v>
      </c>
      <c r="F329">
        <f t="shared" si="148"/>
        <v>5.6156834</v>
      </c>
      <c r="G329">
        <v>1</v>
      </c>
      <c r="H329">
        <f t="shared" si="146"/>
        <v>0.68171171171171174</v>
      </c>
      <c r="I329">
        <f t="shared" si="145"/>
        <v>5.6156834</v>
      </c>
      <c r="J329" s="15">
        <f t="shared" si="147"/>
        <v>0.12139425661206465</v>
      </c>
    </row>
    <row r="330" spans="1:10">
      <c r="A330" s="41"/>
      <c r="B330" s="38"/>
      <c r="C330" s="11" t="s">
        <v>169</v>
      </c>
      <c r="D330" s="3">
        <v>111</v>
      </c>
      <c r="E330" s="3">
        <v>252.55</v>
      </c>
      <c r="F330">
        <f t="shared" si="148"/>
        <v>5.6156834</v>
      </c>
      <c r="G330">
        <v>1</v>
      </c>
      <c r="H330">
        <f t="shared" si="146"/>
        <v>2.2752252252252254</v>
      </c>
      <c r="I330">
        <f t="shared" si="145"/>
        <v>5.6156834</v>
      </c>
      <c r="J330" s="15">
        <f t="shared" si="147"/>
        <v>0.40515553729849252</v>
      </c>
    </row>
    <row r="331" spans="1:10">
      <c r="A331" s="41"/>
      <c r="B331" s="38"/>
      <c r="C331" s="11" t="s">
        <v>170</v>
      </c>
      <c r="D331" s="3">
        <v>111</v>
      </c>
      <c r="E331" s="3">
        <v>168.47</v>
      </c>
      <c r="F331">
        <f t="shared" si="148"/>
        <v>5.6156834</v>
      </c>
      <c r="G331">
        <v>1</v>
      </c>
      <c r="H331">
        <f t="shared" si="146"/>
        <v>1.5177477477477477</v>
      </c>
      <c r="I331">
        <f t="shared" si="145"/>
        <v>5.6156834</v>
      </c>
      <c r="J331" s="15">
        <f t="shared" si="147"/>
        <v>0.27026946493239767</v>
      </c>
    </row>
    <row r="332" spans="1:10">
      <c r="A332" s="41"/>
      <c r="B332" s="38"/>
      <c r="C332" s="11" t="s">
        <v>171</v>
      </c>
      <c r="D332" s="3">
        <v>111</v>
      </c>
      <c r="E332" s="3">
        <v>241.37</v>
      </c>
      <c r="F332">
        <f t="shared" si="148"/>
        <v>5.6156834</v>
      </c>
      <c r="G332">
        <v>1</v>
      </c>
      <c r="H332">
        <f t="shared" si="146"/>
        <v>2.1745045045045046</v>
      </c>
      <c r="I332">
        <f t="shared" si="145"/>
        <v>5.6156834</v>
      </c>
      <c r="J332" s="15">
        <f t="shared" si="147"/>
        <v>0.38721992491679724</v>
      </c>
    </row>
    <row r="333" spans="1:10">
      <c r="A333" s="41"/>
      <c r="B333" s="38"/>
      <c r="C333" s="11" t="s">
        <v>172</v>
      </c>
      <c r="D333" s="3">
        <v>111</v>
      </c>
      <c r="E333" s="3">
        <v>144.22999999999999</v>
      </c>
      <c r="F333">
        <f t="shared" si="148"/>
        <v>5.6156834</v>
      </c>
      <c r="G333">
        <v>1</v>
      </c>
      <c r="H333">
        <f t="shared" si="146"/>
        <v>1.2993693693693693</v>
      </c>
      <c r="I333">
        <f t="shared" si="145"/>
        <v>5.6156834</v>
      </c>
      <c r="J333" s="15">
        <f t="shared" si="147"/>
        <v>0.23138223379355205</v>
      </c>
    </row>
    <row r="334" spans="1:10">
      <c r="A334" s="41"/>
      <c r="B334" s="38"/>
      <c r="C334" s="11" t="s">
        <v>173</v>
      </c>
      <c r="D334" s="3">
        <v>111</v>
      </c>
      <c r="E334" s="3">
        <v>391.72</v>
      </c>
      <c r="F334">
        <f t="shared" si="148"/>
        <v>5.6156834</v>
      </c>
      <c r="G334">
        <v>1</v>
      </c>
      <c r="H334">
        <f t="shared" si="146"/>
        <v>3.5290090090090094</v>
      </c>
      <c r="I334">
        <f t="shared" si="145"/>
        <v>5.6156834</v>
      </c>
      <c r="J334" s="15">
        <f t="shared" si="147"/>
        <v>0.62842022201768166</v>
      </c>
    </row>
    <row r="335" spans="1:10">
      <c r="A335" s="41"/>
      <c r="B335" s="38"/>
      <c r="C335" s="11" t="s">
        <v>174</v>
      </c>
      <c r="D335" s="3">
        <v>111</v>
      </c>
      <c r="E335" s="3">
        <v>329.89</v>
      </c>
      <c r="F335">
        <f t="shared" si="148"/>
        <v>5.6156834</v>
      </c>
      <c r="G335">
        <v>1</v>
      </c>
      <c r="H335">
        <f t="shared" si="146"/>
        <v>2.9719819819819819</v>
      </c>
      <c r="I335">
        <f t="shared" si="145"/>
        <v>5.6156834</v>
      </c>
      <c r="J335" s="15">
        <f t="shared" si="147"/>
        <v>0.52922890595683902</v>
      </c>
    </row>
    <row r="336" spans="1:10">
      <c r="A336" s="41"/>
      <c r="B336" s="38"/>
      <c r="C336" s="11" t="s">
        <v>175</v>
      </c>
      <c r="D336" s="3">
        <v>111</v>
      </c>
      <c r="E336" s="3">
        <v>393.16</v>
      </c>
      <c r="F336">
        <f t="shared" si="148"/>
        <v>5.6156834</v>
      </c>
      <c r="G336">
        <v>1</v>
      </c>
      <c r="H336">
        <f t="shared" si="146"/>
        <v>3.5419819819819822</v>
      </c>
      <c r="I336">
        <f t="shared" si="145"/>
        <v>5.6156834</v>
      </c>
      <c r="J336" s="15">
        <f t="shared" si="147"/>
        <v>0.63073035456058335</v>
      </c>
    </row>
    <row r="337" spans="1:10">
      <c r="A337" s="41"/>
      <c r="B337" s="38"/>
      <c r="C337" s="11" t="s">
        <v>176</v>
      </c>
      <c r="D337" s="3">
        <v>111</v>
      </c>
      <c r="E337" s="3">
        <v>369.21</v>
      </c>
      <c r="F337">
        <f t="shared" si="148"/>
        <v>5.6156834</v>
      </c>
      <c r="G337">
        <v>1</v>
      </c>
      <c r="H337">
        <f t="shared" si="146"/>
        <v>3.3262162162162161</v>
      </c>
      <c r="I337">
        <f t="shared" si="145"/>
        <v>5.6156834</v>
      </c>
      <c r="J337" s="15">
        <f t="shared" si="147"/>
        <v>0.59230835844773877</v>
      </c>
    </row>
    <row r="338" spans="1:10">
      <c r="A338" s="41"/>
      <c r="B338" s="38"/>
      <c r="C338" s="11" t="s">
        <v>177</v>
      </c>
      <c r="D338" s="3">
        <v>111</v>
      </c>
      <c r="E338" s="3">
        <v>0.11</v>
      </c>
      <c r="F338">
        <f t="shared" si="148"/>
        <v>5.6156834</v>
      </c>
      <c r="G338">
        <v>1</v>
      </c>
      <c r="H338">
        <f t="shared" si="146"/>
        <v>9.9099099099099106E-4</v>
      </c>
      <c r="I338">
        <f t="shared" si="145"/>
        <v>5.6156834</v>
      </c>
      <c r="J338" s="15">
        <f t="shared" si="147"/>
        <v>1.764684581383258E-4</v>
      </c>
    </row>
    <row r="339" spans="1:10">
      <c r="A339" s="41"/>
      <c r="B339" s="38"/>
      <c r="C339" s="11" t="s">
        <v>178</v>
      </c>
      <c r="D339" s="3">
        <v>111</v>
      </c>
      <c r="E339" s="3">
        <v>185.87</v>
      </c>
      <c r="F339">
        <f t="shared" si="148"/>
        <v>5.6156834</v>
      </c>
      <c r="G339">
        <v>1</v>
      </c>
      <c r="H339">
        <f t="shared" si="146"/>
        <v>1.6745045045045046</v>
      </c>
      <c r="I339">
        <f t="shared" si="145"/>
        <v>5.6156834</v>
      </c>
      <c r="J339" s="15">
        <f t="shared" si="147"/>
        <v>0.29818356649246014</v>
      </c>
    </row>
    <row r="340" spans="1:10">
      <c r="A340" s="41"/>
      <c r="B340" s="38"/>
      <c r="C340" s="11" t="s">
        <v>179</v>
      </c>
      <c r="D340" s="3">
        <v>111</v>
      </c>
      <c r="E340" s="3">
        <v>265.64999999999998</v>
      </c>
      <c r="F340">
        <f t="shared" si="148"/>
        <v>5.6156834</v>
      </c>
      <c r="G340">
        <v>1</v>
      </c>
      <c r="H340">
        <f t="shared" si="146"/>
        <v>2.3932432432432429</v>
      </c>
      <c r="I340">
        <f t="shared" si="145"/>
        <v>5.6156834</v>
      </c>
      <c r="J340" s="15">
        <f t="shared" si="147"/>
        <v>0.42617132640405669</v>
      </c>
    </row>
    <row r="341" spans="1:10">
      <c r="A341" s="41"/>
      <c r="B341" s="38"/>
      <c r="C341" s="11" t="s">
        <v>180</v>
      </c>
      <c r="D341" s="3">
        <v>111</v>
      </c>
      <c r="E341" s="3">
        <v>5.83</v>
      </c>
      <c r="F341">
        <f t="shared" si="148"/>
        <v>5.6156834</v>
      </c>
      <c r="G341">
        <v>1</v>
      </c>
      <c r="H341">
        <f t="shared" si="146"/>
        <v>5.252252252252252E-2</v>
      </c>
      <c r="I341">
        <f t="shared" si="145"/>
        <v>5.6156834</v>
      </c>
      <c r="J341" s="15">
        <f t="shared" si="147"/>
        <v>9.3528282813312661E-3</v>
      </c>
    </row>
    <row r="342" spans="1:10">
      <c r="A342" s="41"/>
      <c r="B342" s="38"/>
      <c r="C342" s="11" t="s">
        <v>181</v>
      </c>
      <c r="D342" s="3">
        <v>111</v>
      </c>
      <c r="E342" s="3">
        <v>176.99</v>
      </c>
      <c r="F342">
        <f t="shared" si="148"/>
        <v>5.6156834</v>
      </c>
      <c r="G342">
        <v>1</v>
      </c>
      <c r="H342">
        <f t="shared" si="146"/>
        <v>1.5945045045045045</v>
      </c>
      <c r="I342">
        <f t="shared" si="145"/>
        <v>5.6156834</v>
      </c>
      <c r="J342" s="15">
        <f t="shared" si="147"/>
        <v>0.28393774914456621</v>
      </c>
    </row>
    <row r="343" spans="1:10">
      <c r="A343" s="41"/>
      <c r="B343" s="38"/>
      <c r="C343" s="11" t="s">
        <v>182</v>
      </c>
      <c r="D343" s="3">
        <v>111</v>
      </c>
      <c r="E343" s="3">
        <v>0.12</v>
      </c>
      <c r="F343">
        <f t="shared" si="148"/>
        <v>5.6156834</v>
      </c>
      <c r="G343">
        <v>1</v>
      </c>
      <c r="H343">
        <f t="shared" si="146"/>
        <v>1.0810810810810811E-3</v>
      </c>
      <c r="I343">
        <f t="shared" si="145"/>
        <v>5.6156834</v>
      </c>
      <c r="J343" s="15">
        <f t="shared" si="147"/>
        <v>1.9251104524180995E-4</v>
      </c>
    </row>
    <row r="344" spans="1:10">
      <c r="A344" s="41"/>
      <c r="B344" s="38"/>
      <c r="C344" s="11" t="s">
        <v>183</v>
      </c>
      <c r="D344" s="3">
        <v>111</v>
      </c>
      <c r="E344" s="3">
        <v>0.11</v>
      </c>
      <c r="F344">
        <f t="shared" si="148"/>
        <v>5.6156834</v>
      </c>
      <c r="G344">
        <v>1</v>
      </c>
      <c r="H344">
        <f t="shared" si="146"/>
        <v>9.9099099099099106E-4</v>
      </c>
      <c r="I344">
        <f t="shared" si="145"/>
        <v>5.6156834</v>
      </c>
      <c r="J344" s="15">
        <f t="shared" si="147"/>
        <v>1.764684581383258E-4</v>
      </c>
    </row>
    <row r="345" spans="1:10">
      <c r="A345" s="41"/>
      <c r="B345" s="38"/>
      <c r="C345" s="11" t="s">
        <v>184</v>
      </c>
      <c r="D345" s="3">
        <v>111</v>
      </c>
      <c r="E345" s="3">
        <v>0.1</v>
      </c>
      <c r="F345">
        <f t="shared" si="148"/>
        <v>5.6156834</v>
      </c>
      <c r="G345">
        <v>1</v>
      </c>
      <c r="H345">
        <f t="shared" si="146"/>
        <v>9.0090090090090091E-4</v>
      </c>
      <c r="I345">
        <f t="shared" si="145"/>
        <v>5.6156834</v>
      </c>
      <c r="J345" s="15">
        <f t="shared" si="147"/>
        <v>1.6042587103484162E-4</v>
      </c>
    </row>
    <row r="346" spans="1:10">
      <c r="A346" s="41"/>
      <c r="B346" s="38"/>
      <c r="C346" s="11" t="s">
        <v>185</v>
      </c>
      <c r="D346" s="3">
        <v>111</v>
      </c>
      <c r="E346" s="3">
        <v>0.13</v>
      </c>
      <c r="F346">
        <f t="shared" si="148"/>
        <v>5.6156834</v>
      </c>
      <c r="G346">
        <v>1</v>
      </c>
      <c r="H346">
        <f t="shared" si="146"/>
        <v>1.1711711711711711E-3</v>
      </c>
      <c r="I346">
        <f t="shared" si="145"/>
        <v>5.6156834</v>
      </c>
      <c r="J346" s="15">
        <f t="shared" si="147"/>
        <v>2.0855363234529409E-4</v>
      </c>
    </row>
    <row r="347" spans="1:10">
      <c r="A347" s="41"/>
      <c r="B347" s="38"/>
      <c r="C347" s="11" t="s">
        <v>186</v>
      </c>
      <c r="D347" s="3">
        <v>111</v>
      </c>
      <c r="E347" s="3">
        <v>249.67</v>
      </c>
      <c r="F347">
        <f t="shared" si="148"/>
        <v>5.6156834</v>
      </c>
      <c r="G347">
        <v>1</v>
      </c>
      <c r="H347">
        <f t="shared" si="146"/>
        <v>2.2492792792792793</v>
      </c>
      <c r="I347">
        <f t="shared" si="145"/>
        <v>5.6156834</v>
      </c>
      <c r="J347" s="15">
        <f t="shared" si="147"/>
        <v>0.40053527221268909</v>
      </c>
    </row>
    <row r="348" spans="1:10">
      <c r="A348" s="41"/>
      <c r="B348" s="38"/>
      <c r="C348" s="11" t="s">
        <v>187</v>
      </c>
      <c r="D348" s="3">
        <v>111</v>
      </c>
      <c r="E348" s="3">
        <v>329.3</v>
      </c>
      <c r="F348">
        <f t="shared" si="148"/>
        <v>5.6156834</v>
      </c>
      <c r="G348">
        <v>1</v>
      </c>
      <c r="H348">
        <f t="shared" si="146"/>
        <v>2.9666666666666668</v>
      </c>
      <c r="I348">
        <f t="shared" si="145"/>
        <v>5.6156834</v>
      </c>
      <c r="J348" s="15">
        <f t="shared" si="147"/>
        <v>0.52828239331773352</v>
      </c>
    </row>
    <row r="349" spans="1:10">
      <c r="A349" s="41"/>
      <c r="B349" s="38"/>
      <c r="C349" s="11" t="s">
        <v>188</v>
      </c>
      <c r="D349" s="3">
        <v>111</v>
      </c>
      <c r="E349" s="3">
        <v>0.13</v>
      </c>
      <c r="F349">
        <f t="shared" si="148"/>
        <v>5.6156834</v>
      </c>
      <c r="G349">
        <v>1</v>
      </c>
      <c r="H349">
        <f t="shared" si="146"/>
        <v>1.1711711711711711E-3</v>
      </c>
      <c r="I349">
        <f t="shared" si="145"/>
        <v>5.6156834</v>
      </c>
      <c r="J349" s="15">
        <f t="shared" si="147"/>
        <v>2.0855363234529409E-4</v>
      </c>
    </row>
    <row r="350" spans="1:10">
      <c r="A350" s="41"/>
      <c r="B350" s="38"/>
      <c r="C350" s="11" t="s">
        <v>189</v>
      </c>
      <c r="D350" s="3">
        <v>111</v>
      </c>
      <c r="E350" s="3">
        <v>0.11</v>
      </c>
      <c r="F350">
        <f t="shared" si="148"/>
        <v>5.6156834</v>
      </c>
      <c r="G350">
        <v>1</v>
      </c>
      <c r="H350">
        <f t="shared" si="146"/>
        <v>9.9099099099099106E-4</v>
      </c>
      <c r="I350">
        <f t="shared" si="145"/>
        <v>5.6156834</v>
      </c>
      <c r="J350" s="15">
        <f t="shared" si="147"/>
        <v>1.764684581383258E-4</v>
      </c>
    </row>
    <row r="351" spans="1:10">
      <c r="A351" s="42"/>
      <c r="B351" s="38"/>
      <c r="C351" s="11" t="s">
        <v>190</v>
      </c>
      <c r="D351" s="3">
        <v>111</v>
      </c>
      <c r="E351" s="3">
        <v>0.17</v>
      </c>
      <c r="F351">
        <f t="shared" si="148"/>
        <v>5.6156834</v>
      </c>
      <c r="G351">
        <v>1</v>
      </c>
      <c r="H351">
        <f t="shared" si="146"/>
        <v>1.5315315315315317E-3</v>
      </c>
      <c r="I351">
        <f t="shared" si="145"/>
        <v>5.6156834</v>
      </c>
      <c r="J351" s="15">
        <f t="shared" si="147"/>
        <v>2.7272398075923077E-4</v>
      </c>
    </row>
    <row r="352" spans="1:10">
      <c r="A352" s="40" t="s">
        <v>481</v>
      </c>
      <c r="B352" s="39">
        <f>(1555.75/(D201*F352*30))</f>
        <v>9.4944038209800283E-2</v>
      </c>
      <c r="C352" s="11" t="s">
        <v>191</v>
      </c>
      <c r="D352" s="3">
        <v>111</v>
      </c>
      <c r="E352" s="3">
        <v>0.17</v>
      </c>
      <c r="F352">
        <f>17.7004*0.278</f>
        <v>4.9207112000000004</v>
      </c>
      <c r="G352">
        <v>1</v>
      </c>
      <c r="H352">
        <f t="shared" si="146"/>
        <v>1.5315315315315317E-3</v>
      </c>
      <c r="I352">
        <f t="shared" si="145"/>
        <v>4.9207112000000004</v>
      </c>
      <c r="J352" s="15">
        <f t="shared" si="147"/>
        <v>3.1124190574962653E-4</v>
      </c>
    </row>
    <row r="353" spans="1:10">
      <c r="A353" s="41"/>
      <c r="B353" s="39"/>
      <c r="C353" s="11" t="s">
        <v>192</v>
      </c>
      <c r="D353" s="3">
        <v>111</v>
      </c>
      <c r="E353" s="3">
        <v>177.7</v>
      </c>
      <c r="F353">
        <f t="shared" ref="F353:F381" si="149">17.7004*0.278</f>
        <v>4.9207112000000004</v>
      </c>
      <c r="G353">
        <v>1</v>
      </c>
      <c r="H353">
        <f t="shared" si="146"/>
        <v>1.6009009009009008</v>
      </c>
      <c r="I353">
        <f t="shared" si="145"/>
        <v>4.9207112000000004</v>
      </c>
      <c r="J353" s="15">
        <f t="shared" si="147"/>
        <v>0.32533933324534481</v>
      </c>
    </row>
    <row r="354" spans="1:10">
      <c r="A354" s="41"/>
      <c r="B354" s="39"/>
      <c r="C354" s="11" t="s">
        <v>193</v>
      </c>
      <c r="D354" s="3">
        <v>111</v>
      </c>
      <c r="E354" s="3">
        <v>260.07</v>
      </c>
      <c r="F354">
        <f t="shared" si="149"/>
        <v>4.9207112000000004</v>
      </c>
      <c r="G354">
        <v>1</v>
      </c>
      <c r="H354">
        <f t="shared" si="146"/>
        <v>2.3429729729729729</v>
      </c>
      <c r="I354">
        <f t="shared" si="145"/>
        <v>4.9207112000000004</v>
      </c>
      <c r="J354" s="15">
        <f t="shared" si="147"/>
        <v>0.47614519075473738</v>
      </c>
    </row>
    <row r="355" spans="1:10">
      <c r="A355" s="41"/>
      <c r="B355" s="39"/>
      <c r="C355" s="11" t="s">
        <v>194</v>
      </c>
      <c r="D355" s="3">
        <v>111</v>
      </c>
      <c r="E355" s="3">
        <v>60.27</v>
      </c>
      <c r="F355">
        <f t="shared" si="149"/>
        <v>4.9207112000000004</v>
      </c>
      <c r="G355">
        <v>1</v>
      </c>
      <c r="H355">
        <f t="shared" si="146"/>
        <v>0.54297297297297298</v>
      </c>
      <c r="I355">
        <f t="shared" si="145"/>
        <v>4.9207112000000004</v>
      </c>
      <c r="J355" s="15">
        <f t="shared" si="147"/>
        <v>0.11034440976194111</v>
      </c>
    </row>
    <row r="356" spans="1:10">
      <c r="A356" s="41"/>
      <c r="B356" s="39"/>
      <c r="C356" s="11" t="s">
        <v>195</v>
      </c>
      <c r="D356" s="3">
        <v>111</v>
      </c>
      <c r="E356" s="3">
        <v>12.5</v>
      </c>
      <c r="F356">
        <f t="shared" si="149"/>
        <v>4.9207112000000004</v>
      </c>
      <c r="G356">
        <v>1</v>
      </c>
      <c r="H356">
        <f t="shared" si="146"/>
        <v>0.11261261261261261</v>
      </c>
      <c r="I356">
        <f t="shared" si="145"/>
        <v>4.9207112000000004</v>
      </c>
      <c r="J356" s="15">
        <f t="shared" si="147"/>
        <v>2.2885434246296067E-2</v>
      </c>
    </row>
    <row r="357" spans="1:10">
      <c r="A357" s="41"/>
      <c r="B357" s="39"/>
      <c r="C357" s="11" t="s">
        <v>196</v>
      </c>
      <c r="D357" s="3">
        <v>111</v>
      </c>
      <c r="E357" s="3">
        <v>119.98</v>
      </c>
      <c r="F357">
        <f t="shared" si="149"/>
        <v>4.9207112000000004</v>
      </c>
      <c r="G357">
        <v>1</v>
      </c>
      <c r="H357">
        <f t="shared" si="146"/>
        <v>1.080900900900901</v>
      </c>
      <c r="I357">
        <f t="shared" si="145"/>
        <v>4.9207112000000004</v>
      </c>
      <c r="J357" s="15">
        <f t="shared" si="147"/>
        <v>0.21966355206964816</v>
      </c>
    </row>
    <row r="358" spans="1:10">
      <c r="A358" s="41"/>
      <c r="B358" s="39"/>
      <c r="C358" s="11" t="s">
        <v>197</v>
      </c>
      <c r="D358" s="3">
        <v>111</v>
      </c>
      <c r="E358" s="3">
        <v>32.25</v>
      </c>
      <c r="F358">
        <f t="shared" si="149"/>
        <v>4.9207112000000004</v>
      </c>
      <c r="G358">
        <v>1</v>
      </c>
      <c r="H358">
        <f t="shared" si="146"/>
        <v>0.29054054054054052</v>
      </c>
      <c r="I358">
        <f t="shared" si="145"/>
        <v>4.9207112000000004</v>
      </c>
      <c r="J358" s="15">
        <f t="shared" si="147"/>
        <v>5.9044420355443841E-2</v>
      </c>
    </row>
    <row r="359" spans="1:10">
      <c r="A359" s="41"/>
      <c r="B359" s="39"/>
      <c r="C359" s="11" t="s">
        <v>198</v>
      </c>
      <c r="D359" s="3">
        <v>111</v>
      </c>
      <c r="E359" s="3">
        <v>0.12</v>
      </c>
      <c r="F359">
        <f t="shared" si="149"/>
        <v>4.9207112000000004</v>
      </c>
      <c r="G359">
        <v>1</v>
      </c>
      <c r="H359">
        <f t="shared" si="146"/>
        <v>1.0810810810810811E-3</v>
      </c>
      <c r="I359">
        <f t="shared" si="145"/>
        <v>4.9207112000000004</v>
      </c>
      <c r="J359" s="15">
        <f t="shared" si="147"/>
        <v>2.1970016876444223E-4</v>
      </c>
    </row>
    <row r="360" spans="1:10">
      <c r="A360" s="41"/>
      <c r="B360" s="39"/>
      <c r="C360" s="11" t="s">
        <v>199</v>
      </c>
      <c r="D360" s="3">
        <v>111</v>
      </c>
      <c r="E360" s="3">
        <v>15.45</v>
      </c>
      <c r="F360">
        <f t="shared" si="149"/>
        <v>4.9207112000000004</v>
      </c>
      <c r="G360">
        <v>1</v>
      </c>
      <c r="H360">
        <f t="shared" si="146"/>
        <v>0.13918918918918918</v>
      </c>
      <c r="I360">
        <f t="shared" ref="I360:I379" si="150">F360/G360</f>
        <v>4.9207112000000004</v>
      </c>
      <c r="J360" s="15">
        <f t="shared" si="147"/>
        <v>2.8286396728421936E-2</v>
      </c>
    </row>
    <row r="361" spans="1:10">
      <c r="A361" s="41"/>
      <c r="B361" s="39"/>
      <c r="C361" s="11" t="s">
        <v>200</v>
      </c>
      <c r="D361" s="3">
        <v>111</v>
      </c>
      <c r="E361" s="3">
        <v>214.17</v>
      </c>
      <c r="F361">
        <f t="shared" si="149"/>
        <v>4.9207112000000004</v>
      </c>
      <c r="G361">
        <v>1</v>
      </c>
      <c r="H361">
        <f t="shared" ref="H361:H379" si="151">E361/D361</f>
        <v>1.9294594594594594</v>
      </c>
      <c r="I361">
        <f t="shared" si="150"/>
        <v>4.9207112000000004</v>
      </c>
      <c r="J361" s="15">
        <f t="shared" si="147"/>
        <v>0.39210987620233823</v>
      </c>
    </row>
    <row r="362" spans="1:10">
      <c r="A362" s="41"/>
      <c r="B362" s="39"/>
      <c r="C362" s="11" t="s">
        <v>201</v>
      </c>
      <c r="D362" s="3">
        <v>111</v>
      </c>
      <c r="E362" s="3">
        <v>103.23</v>
      </c>
      <c r="F362">
        <f t="shared" si="149"/>
        <v>4.9207112000000004</v>
      </c>
      <c r="G362">
        <v>1</v>
      </c>
      <c r="H362">
        <f t="shared" si="151"/>
        <v>0.93</v>
      </c>
      <c r="I362">
        <f t="shared" si="150"/>
        <v>4.9207112000000004</v>
      </c>
      <c r="J362" s="15">
        <f t="shared" si="147"/>
        <v>0.18899707017961143</v>
      </c>
    </row>
    <row r="363" spans="1:10">
      <c r="A363" s="41"/>
      <c r="B363" s="39"/>
      <c r="C363" s="11" t="s">
        <v>202</v>
      </c>
      <c r="D363" s="3">
        <v>111</v>
      </c>
      <c r="E363" s="3">
        <v>223.04</v>
      </c>
      <c r="F363">
        <f t="shared" si="149"/>
        <v>4.9207112000000004</v>
      </c>
      <c r="G363">
        <v>1</v>
      </c>
      <c r="H363">
        <f t="shared" si="151"/>
        <v>2.0093693693693693</v>
      </c>
      <c r="I363">
        <f t="shared" si="150"/>
        <v>4.9207112000000004</v>
      </c>
      <c r="J363" s="15">
        <f t="shared" si="147"/>
        <v>0.40834938034350993</v>
      </c>
    </row>
    <row r="364" spans="1:10">
      <c r="A364" s="41"/>
      <c r="B364" s="39"/>
      <c r="C364" s="11" t="s">
        <v>203</v>
      </c>
      <c r="D364" s="3">
        <v>111</v>
      </c>
      <c r="E364" s="3">
        <v>6.24</v>
      </c>
      <c r="F364">
        <f t="shared" si="149"/>
        <v>4.9207112000000004</v>
      </c>
      <c r="G364">
        <v>1</v>
      </c>
      <c r="H364">
        <f t="shared" si="151"/>
        <v>5.6216216216216218E-2</v>
      </c>
      <c r="I364">
        <f t="shared" si="150"/>
        <v>4.9207112000000004</v>
      </c>
      <c r="J364" s="15">
        <f t="shared" si="147"/>
        <v>1.1424408775750995E-2</v>
      </c>
    </row>
    <row r="365" spans="1:10">
      <c r="A365" s="41"/>
      <c r="B365" s="39"/>
      <c r="C365" s="11" t="s">
        <v>204</v>
      </c>
      <c r="D365" s="3">
        <v>111</v>
      </c>
      <c r="E365" s="3">
        <v>0.11</v>
      </c>
      <c r="F365">
        <f t="shared" si="149"/>
        <v>4.9207112000000004</v>
      </c>
      <c r="G365">
        <v>1</v>
      </c>
      <c r="H365">
        <f t="shared" si="151"/>
        <v>9.9099099099099106E-4</v>
      </c>
      <c r="I365">
        <f t="shared" si="150"/>
        <v>4.9207112000000004</v>
      </c>
      <c r="J365" s="15">
        <f t="shared" si="147"/>
        <v>2.0139182136740539E-4</v>
      </c>
    </row>
    <row r="366" spans="1:10">
      <c r="A366" s="41"/>
      <c r="B366" s="39"/>
      <c r="C366" s="11" t="s">
        <v>205</v>
      </c>
      <c r="D366" s="3">
        <v>111</v>
      </c>
      <c r="E366" s="3">
        <v>0.12</v>
      </c>
      <c r="F366">
        <f t="shared" si="149"/>
        <v>4.9207112000000004</v>
      </c>
      <c r="G366">
        <v>1</v>
      </c>
      <c r="H366">
        <f t="shared" si="151"/>
        <v>1.0810810810810811E-3</v>
      </c>
      <c r="I366">
        <f t="shared" si="150"/>
        <v>4.9207112000000004</v>
      </c>
      <c r="J366" s="15">
        <f t="shared" si="147"/>
        <v>2.1970016876444223E-4</v>
      </c>
    </row>
    <row r="367" spans="1:10">
      <c r="A367" s="41"/>
      <c r="B367" s="39"/>
      <c r="C367" s="11" t="s">
        <v>206</v>
      </c>
      <c r="D367" s="3">
        <v>111</v>
      </c>
      <c r="E367" s="3">
        <v>0.13</v>
      </c>
      <c r="F367">
        <f t="shared" si="149"/>
        <v>4.9207112000000004</v>
      </c>
      <c r="G367">
        <v>1</v>
      </c>
      <c r="H367">
        <f t="shared" si="151"/>
        <v>1.1711711711711711E-3</v>
      </c>
      <c r="I367">
        <f t="shared" si="150"/>
        <v>4.9207112000000004</v>
      </c>
      <c r="J367" s="15">
        <f t="shared" si="147"/>
        <v>2.3800851616147907E-4</v>
      </c>
    </row>
    <row r="368" spans="1:10">
      <c r="A368" s="41"/>
      <c r="B368" s="39"/>
      <c r="C368" s="11" t="s">
        <v>207</v>
      </c>
      <c r="D368" s="3">
        <v>111</v>
      </c>
      <c r="E368" s="3">
        <v>0.16</v>
      </c>
      <c r="F368">
        <f t="shared" si="149"/>
        <v>4.9207112000000004</v>
      </c>
      <c r="G368">
        <v>1</v>
      </c>
      <c r="H368">
        <f t="shared" si="151"/>
        <v>1.4414414414414415E-3</v>
      </c>
      <c r="I368">
        <f t="shared" si="150"/>
        <v>4.9207112000000004</v>
      </c>
      <c r="J368" s="15">
        <f t="shared" si="147"/>
        <v>2.9293355835258964E-4</v>
      </c>
    </row>
    <row r="369" spans="1:10">
      <c r="A369" s="41"/>
      <c r="B369" s="39"/>
      <c r="C369" s="11" t="s">
        <v>208</v>
      </c>
      <c r="D369" s="3">
        <v>111</v>
      </c>
      <c r="E369" s="3">
        <v>136.19999999999999</v>
      </c>
      <c r="F369">
        <f t="shared" si="149"/>
        <v>4.9207112000000004</v>
      </c>
      <c r="G369">
        <v>1</v>
      </c>
      <c r="H369">
        <f t="shared" si="151"/>
        <v>1.2270270270270269</v>
      </c>
      <c r="I369">
        <f t="shared" si="150"/>
        <v>4.9207112000000004</v>
      </c>
      <c r="J369" s="15">
        <f t="shared" si="147"/>
        <v>0.2493596915476419</v>
      </c>
    </row>
    <row r="370" spans="1:10">
      <c r="A370" s="41"/>
      <c r="B370" s="39"/>
      <c r="C370" s="11" t="s">
        <v>209</v>
      </c>
      <c r="D370" s="3">
        <v>111</v>
      </c>
      <c r="E370" s="3">
        <v>6.16</v>
      </c>
      <c r="F370">
        <f t="shared" si="149"/>
        <v>4.9207112000000004</v>
      </c>
      <c r="G370">
        <v>1</v>
      </c>
      <c r="H370">
        <f t="shared" si="151"/>
        <v>5.5495495495495498E-2</v>
      </c>
      <c r="I370">
        <f t="shared" si="150"/>
        <v>4.9207112000000004</v>
      </c>
      <c r="J370" s="15">
        <f t="shared" si="147"/>
        <v>1.1277941996574701E-2</v>
      </c>
    </row>
    <row r="371" spans="1:10">
      <c r="A371" s="41"/>
      <c r="B371" s="39"/>
      <c r="C371" s="11" t="s">
        <v>210</v>
      </c>
      <c r="D371" s="3">
        <v>111</v>
      </c>
      <c r="E371" s="3">
        <v>15.08</v>
      </c>
      <c r="F371">
        <f t="shared" si="149"/>
        <v>4.9207112000000004</v>
      </c>
      <c r="G371">
        <v>1</v>
      </c>
      <c r="H371">
        <f t="shared" si="151"/>
        <v>0.13585585585585586</v>
      </c>
      <c r="I371">
        <f t="shared" si="150"/>
        <v>4.9207112000000004</v>
      </c>
      <c r="J371" s="15">
        <f t="shared" si="147"/>
        <v>2.7608987874731573E-2</v>
      </c>
    </row>
    <row r="372" spans="1:10">
      <c r="A372" s="41"/>
      <c r="B372" s="39"/>
      <c r="C372" s="11" t="s">
        <v>211</v>
      </c>
      <c r="D372" s="3">
        <v>111</v>
      </c>
      <c r="E372" s="3">
        <v>6.92</v>
      </c>
      <c r="F372">
        <f t="shared" si="149"/>
        <v>4.9207112000000004</v>
      </c>
      <c r="G372">
        <v>1</v>
      </c>
      <c r="H372">
        <f t="shared" si="151"/>
        <v>6.2342342342342344E-2</v>
      </c>
      <c r="I372">
        <f t="shared" si="150"/>
        <v>4.9207112000000004</v>
      </c>
      <c r="J372" s="15">
        <f t="shared" si="147"/>
        <v>1.2669376398749502E-2</v>
      </c>
    </row>
    <row r="373" spans="1:10">
      <c r="A373" s="41"/>
      <c r="B373" s="39"/>
      <c r="C373" s="11" t="s">
        <v>212</v>
      </c>
      <c r="D373" s="3">
        <v>111</v>
      </c>
      <c r="E373" s="3">
        <v>0.11</v>
      </c>
      <c r="F373">
        <f t="shared" si="149"/>
        <v>4.9207112000000004</v>
      </c>
      <c r="G373">
        <v>1</v>
      </c>
      <c r="H373">
        <f t="shared" si="151"/>
        <v>9.9099099099099106E-4</v>
      </c>
      <c r="I373">
        <f t="shared" si="150"/>
        <v>4.9207112000000004</v>
      </c>
      <c r="J373" s="15">
        <f t="shared" si="147"/>
        <v>2.0139182136740539E-4</v>
      </c>
    </row>
    <row r="374" spans="1:10">
      <c r="A374" s="41"/>
      <c r="B374" s="39"/>
      <c r="C374" s="11" t="s">
        <v>213</v>
      </c>
      <c r="D374" s="3">
        <v>111</v>
      </c>
      <c r="E374" s="3">
        <v>10.06</v>
      </c>
      <c r="F374">
        <f t="shared" si="149"/>
        <v>4.9207112000000004</v>
      </c>
      <c r="G374">
        <v>1</v>
      </c>
      <c r="H374">
        <f t="shared" si="151"/>
        <v>9.0630630630630635E-2</v>
      </c>
      <c r="I374">
        <f t="shared" si="150"/>
        <v>4.9207112000000004</v>
      </c>
      <c r="J374" s="15">
        <f t="shared" si="147"/>
        <v>1.8418197481419072E-2</v>
      </c>
    </row>
    <row r="375" spans="1:10">
      <c r="A375" s="41"/>
      <c r="B375" s="39"/>
      <c r="C375" s="11" t="s">
        <v>214</v>
      </c>
      <c r="D375" s="3">
        <v>111</v>
      </c>
      <c r="E375" s="3">
        <v>17.47</v>
      </c>
      <c r="F375">
        <f t="shared" si="149"/>
        <v>4.9207112000000004</v>
      </c>
      <c r="G375">
        <v>1</v>
      </c>
      <c r="H375">
        <f t="shared" si="151"/>
        <v>0.15738738738738739</v>
      </c>
      <c r="I375">
        <f t="shared" si="150"/>
        <v>4.9207112000000004</v>
      </c>
      <c r="J375" s="15">
        <f t="shared" si="147"/>
        <v>3.1984682902623379E-2</v>
      </c>
    </row>
    <row r="376" spans="1:10">
      <c r="A376" s="41"/>
      <c r="B376" s="39"/>
      <c r="C376" s="11" t="s">
        <v>215</v>
      </c>
      <c r="D376" s="3">
        <v>111</v>
      </c>
      <c r="E376" s="3">
        <v>19.32</v>
      </c>
      <c r="F376">
        <f t="shared" si="149"/>
        <v>4.9207112000000004</v>
      </c>
      <c r="G376">
        <v>1</v>
      </c>
      <c r="H376">
        <f t="shared" si="151"/>
        <v>0.17405405405405405</v>
      </c>
      <c r="I376">
        <f t="shared" si="150"/>
        <v>4.9207112000000004</v>
      </c>
      <c r="J376" s="15">
        <f t="shared" si="147"/>
        <v>3.5371727171075194E-2</v>
      </c>
    </row>
    <row r="377" spans="1:10">
      <c r="A377" s="41"/>
      <c r="B377" s="39"/>
      <c r="C377" s="11" t="s">
        <v>216</v>
      </c>
      <c r="D377" s="3">
        <v>111</v>
      </c>
      <c r="E377" s="3">
        <v>20.21</v>
      </c>
      <c r="F377">
        <f t="shared" si="149"/>
        <v>4.9207112000000004</v>
      </c>
      <c r="G377">
        <v>1</v>
      </c>
      <c r="H377">
        <f t="shared" si="151"/>
        <v>0.18207207207207207</v>
      </c>
      <c r="I377">
        <f t="shared" si="150"/>
        <v>4.9207112000000004</v>
      </c>
      <c r="J377" s="15">
        <f t="shared" si="147"/>
        <v>3.7001170089411478E-2</v>
      </c>
    </row>
    <row r="378" spans="1:10">
      <c r="A378" s="41"/>
      <c r="B378" s="39"/>
      <c r="C378" s="11" t="s">
        <v>217</v>
      </c>
      <c r="D378" s="3">
        <v>111</v>
      </c>
      <c r="E378" s="3">
        <v>25.41</v>
      </c>
      <c r="F378">
        <f t="shared" si="149"/>
        <v>4.9207112000000004</v>
      </c>
      <c r="G378">
        <v>1</v>
      </c>
      <c r="H378">
        <f t="shared" si="151"/>
        <v>0.22891891891891891</v>
      </c>
      <c r="I378">
        <f t="shared" si="150"/>
        <v>4.9207112000000004</v>
      </c>
      <c r="J378" s="15">
        <f t="shared" si="147"/>
        <v>4.6521510735870637E-2</v>
      </c>
    </row>
    <row r="379" spans="1:10">
      <c r="A379" s="41"/>
      <c r="B379" s="39"/>
      <c r="C379" s="11" t="s">
        <v>218</v>
      </c>
      <c r="D379" s="3">
        <v>111</v>
      </c>
      <c r="E379" s="3">
        <v>25.02</v>
      </c>
      <c r="F379">
        <f t="shared" si="149"/>
        <v>4.9207112000000004</v>
      </c>
      <c r="G379">
        <v>1</v>
      </c>
      <c r="H379">
        <f t="shared" si="151"/>
        <v>0.22540540540540541</v>
      </c>
      <c r="I379">
        <f t="shared" si="150"/>
        <v>4.9207112000000004</v>
      </c>
      <c r="J379" s="15">
        <f t="shared" si="147"/>
        <v>4.5807485187386206E-2</v>
      </c>
    </row>
    <row r="380" spans="1:10">
      <c r="A380" s="41"/>
      <c r="B380" s="39"/>
      <c r="C380" s="11" t="s">
        <v>219</v>
      </c>
      <c r="D380" s="3">
        <v>111</v>
      </c>
      <c r="E380" s="3">
        <v>15.18</v>
      </c>
      <c r="F380">
        <f t="shared" si="149"/>
        <v>4.9207112000000004</v>
      </c>
      <c r="G380">
        <v>1</v>
      </c>
      <c r="H380">
        <f t="shared" ref="H380:H412" si="152">E380/D380</f>
        <v>0.13675675675675675</v>
      </c>
      <c r="I380">
        <f t="shared" ref="I380:I412" si="153">F380/G380</f>
        <v>4.9207112000000004</v>
      </c>
      <c r="J380" s="15">
        <f t="shared" ref="J380:J444" si="154">(H380/I380)</f>
        <v>2.779207134870194E-2</v>
      </c>
    </row>
    <row r="381" spans="1:10">
      <c r="A381" s="42"/>
      <c r="B381" s="39"/>
      <c r="C381" s="11" t="s">
        <v>220</v>
      </c>
      <c r="D381" s="3">
        <v>111</v>
      </c>
      <c r="E381" s="3">
        <v>32.9</v>
      </c>
      <c r="F381">
        <f t="shared" si="149"/>
        <v>4.9207112000000004</v>
      </c>
      <c r="G381">
        <v>1</v>
      </c>
      <c r="H381">
        <f t="shared" si="152"/>
        <v>0.29639639639639637</v>
      </c>
      <c r="I381">
        <f t="shared" si="153"/>
        <v>4.9207112000000004</v>
      </c>
      <c r="J381" s="15">
        <f t="shared" si="154"/>
        <v>6.0234462936251239E-2</v>
      </c>
    </row>
    <row r="382" spans="1:10">
      <c r="A382" s="40" t="s">
        <v>482</v>
      </c>
      <c r="B382" s="39">
        <f>(1987.04/(D201*F382*31))</f>
        <v>0.12810887130773438</v>
      </c>
      <c r="C382" s="11" t="s">
        <v>221</v>
      </c>
      <c r="D382" s="3">
        <v>111</v>
      </c>
      <c r="E382" s="3">
        <v>81.06</v>
      </c>
      <c r="F382">
        <f>16.21429*0.278</f>
        <v>4.5075726200000004</v>
      </c>
      <c r="G382">
        <v>1</v>
      </c>
      <c r="H382">
        <f t="shared" si="152"/>
        <v>0.73027027027027025</v>
      </c>
      <c r="I382">
        <f t="shared" si="153"/>
        <v>4.5075726200000004</v>
      </c>
      <c r="J382" s="15">
        <f t="shared" si="154"/>
        <v>0.16200965172032442</v>
      </c>
    </row>
    <row r="383" spans="1:10">
      <c r="A383" s="41"/>
      <c r="B383" s="39"/>
      <c r="C383" s="11" t="s">
        <v>222</v>
      </c>
      <c r="D383" s="3">
        <v>111</v>
      </c>
      <c r="E383" s="3">
        <v>9.84</v>
      </c>
      <c r="F383">
        <f t="shared" ref="F383:F412" si="155">16.21429*0.278</f>
        <v>4.5075726200000004</v>
      </c>
      <c r="G383">
        <v>1</v>
      </c>
      <c r="H383">
        <f t="shared" si="152"/>
        <v>8.8648648648648645E-2</v>
      </c>
      <c r="I383">
        <f t="shared" si="153"/>
        <v>4.5075726200000004</v>
      </c>
      <c r="J383" s="15">
        <f t="shared" si="154"/>
        <v>1.9666604649987568E-2</v>
      </c>
    </row>
    <row r="384" spans="1:10">
      <c r="A384" s="41"/>
      <c r="B384" s="39"/>
      <c r="C384" s="11" t="s">
        <v>223</v>
      </c>
      <c r="D384" s="3">
        <v>111</v>
      </c>
      <c r="E384" s="3">
        <v>28.42</v>
      </c>
      <c r="F384">
        <f t="shared" si="155"/>
        <v>4.5075726200000004</v>
      </c>
      <c r="G384">
        <v>1</v>
      </c>
      <c r="H384">
        <f t="shared" si="152"/>
        <v>0.25603603603603603</v>
      </c>
      <c r="I384">
        <f t="shared" si="153"/>
        <v>4.5075726200000004</v>
      </c>
      <c r="J384" s="15">
        <f t="shared" si="154"/>
        <v>5.6801311397626689E-2</v>
      </c>
    </row>
    <row r="385" spans="1:10">
      <c r="A385" s="41"/>
      <c r="B385" s="39"/>
      <c r="C385" s="11" t="s">
        <v>224</v>
      </c>
      <c r="D385" s="3">
        <v>111</v>
      </c>
      <c r="E385" s="3">
        <v>18.559999999999999</v>
      </c>
      <c r="F385">
        <f t="shared" si="155"/>
        <v>4.5075726200000004</v>
      </c>
      <c r="G385">
        <v>1</v>
      </c>
      <c r="H385">
        <f t="shared" si="152"/>
        <v>0.16720720720720719</v>
      </c>
      <c r="I385">
        <f t="shared" si="153"/>
        <v>4.5075726200000004</v>
      </c>
      <c r="J385" s="15">
        <f t="shared" si="154"/>
        <v>3.7094733973960285E-2</v>
      </c>
    </row>
    <row r="386" spans="1:10">
      <c r="A386" s="41"/>
      <c r="B386" s="39"/>
      <c r="C386" s="11" t="s">
        <v>225</v>
      </c>
      <c r="D386" s="3">
        <v>111</v>
      </c>
      <c r="E386" s="3">
        <v>12.31</v>
      </c>
      <c r="F386">
        <f t="shared" si="155"/>
        <v>4.5075726200000004</v>
      </c>
      <c r="G386">
        <v>1</v>
      </c>
      <c r="H386">
        <f t="shared" si="152"/>
        <v>0.11090090090090091</v>
      </c>
      <c r="I386">
        <f t="shared" si="153"/>
        <v>4.5075726200000004</v>
      </c>
      <c r="J386" s="15">
        <f t="shared" si="154"/>
        <v>2.4603242199323878E-2</v>
      </c>
    </row>
    <row r="387" spans="1:10">
      <c r="A387" s="41"/>
      <c r="B387" s="39"/>
      <c r="C387" s="11" t="s">
        <v>226</v>
      </c>
      <c r="D387" s="3">
        <v>111</v>
      </c>
      <c r="E387" s="3">
        <v>0</v>
      </c>
      <c r="F387">
        <f t="shared" si="155"/>
        <v>4.5075726200000004</v>
      </c>
      <c r="G387">
        <v>1</v>
      </c>
      <c r="H387">
        <f t="shared" si="152"/>
        <v>0</v>
      </c>
      <c r="I387">
        <f t="shared" si="153"/>
        <v>4.5075726200000004</v>
      </c>
      <c r="J387" s="15">
        <f t="shared" si="154"/>
        <v>0</v>
      </c>
    </row>
    <row r="388" spans="1:10">
      <c r="A388" s="41"/>
      <c r="B388" s="39"/>
      <c r="C388" s="11" t="s">
        <v>227</v>
      </c>
      <c r="D388" s="3">
        <v>111</v>
      </c>
      <c r="E388" s="3">
        <v>20.86</v>
      </c>
      <c r="F388">
        <f t="shared" si="155"/>
        <v>4.5075726200000004</v>
      </c>
      <c r="G388">
        <v>1</v>
      </c>
      <c r="H388">
        <f t="shared" si="152"/>
        <v>0.18792792792792792</v>
      </c>
      <c r="I388">
        <f t="shared" si="153"/>
        <v>4.5075726200000004</v>
      </c>
      <c r="J388" s="15">
        <f t="shared" si="154"/>
        <v>4.1691602947026486E-2</v>
      </c>
    </row>
    <row r="389" spans="1:10">
      <c r="A389" s="41"/>
      <c r="B389" s="39"/>
      <c r="C389" s="11" t="s">
        <v>228</v>
      </c>
      <c r="D389" s="3">
        <v>111</v>
      </c>
      <c r="E389" s="3">
        <v>39.01</v>
      </c>
      <c r="F389">
        <f t="shared" si="155"/>
        <v>4.5075726200000004</v>
      </c>
      <c r="G389">
        <v>1</v>
      </c>
      <c r="H389">
        <f t="shared" si="152"/>
        <v>0.3514414414414414</v>
      </c>
      <c r="I389">
        <f t="shared" si="153"/>
        <v>4.5075726200000004</v>
      </c>
      <c r="J389" s="15">
        <f t="shared" si="154"/>
        <v>7.7966895060570626E-2</v>
      </c>
    </row>
    <row r="390" spans="1:10">
      <c r="A390" s="41"/>
      <c r="B390" s="39"/>
      <c r="C390" s="11" t="s">
        <v>229</v>
      </c>
      <c r="D390" s="3">
        <v>111</v>
      </c>
      <c r="E390" s="3">
        <v>343.13</v>
      </c>
      <c r="F390">
        <f t="shared" si="155"/>
        <v>4.5075726200000004</v>
      </c>
      <c r="G390">
        <v>1</v>
      </c>
      <c r="H390">
        <f t="shared" si="152"/>
        <v>3.0912612612612613</v>
      </c>
      <c r="I390">
        <f t="shared" si="153"/>
        <v>4.5075726200000004</v>
      </c>
      <c r="J390" s="15">
        <f t="shared" si="154"/>
        <v>0.6857928916209588</v>
      </c>
    </row>
    <row r="391" spans="1:10">
      <c r="A391" s="41"/>
      <c r="B391" s="39"/>
      <c r="C391" s="11" t="s">
        <v>230</v>
      </c>
      <c r="D391" s="3">
        <v>111</v>
      </c>
      <c r="E391" s="3">
        <v>76.319999999999993</v>
      </c>
      <c r="F391">
        <f t="shared" si="155"/>
        <v>4.5075726200000004</v>
      </c>
      <c r="G391">
        <v>1</v>
      </c>
      <c r="H391">
        <f t="shared" si="152"/>
        <v>0.68756756756756754</v>
      </c>
      <c r="I391">
        <f t="shared" si="153"/>
        <v>4.5075726200000004</v>
      </c>
      <c r="J391" s="15">
        <f t="shared" si="154"/>
        <v>0.15253610435844014</v>
      </c>
    </row>
    <row r="392" spans="1:10">
      <c r="A392" s="41"/>
      <c r="B392" s="39"/>
      <c r="C392" s="11" t="s">
        <v>231</v>
      </c>
      <c r="D392" s="3">
        <v>111</v>
      </c>
      <c r="E392" s="3">
        <v>54.47</v>
      </c>
      <c r="F392">
        <f t="shared" si="155"/>
        <v>4.5075726200000004</v>
      </c>
      <c r="G392">
        <v>1</v>
      </c>
      <c r="H392">
        <f t="shared" si="152"/>
        <v>0.4907207207207207</v>
      </c>
      <c r="I392">
        <f t="shared" si="153"/>
        <v>4.5075726200000004</v>
      </c>
      <c r="J392" s="15">
        <f t="shared" si="154"/>
        <v>0.10886584911431126</v>
      </c>
    </row>
    <row r="393" spans="1:10">
      <c r="A393" s="41"/>
      <c r="B393" s="39"/>
      <c r="C393" s="11" t="s">
        <v>232</v>
      </c>
      <c r="D393" s="3">
        <v>111</v>
      </c>
      <c r="E393" s="3">
        <v>150.02000000000001</v>
      </c>
      <c r="F393">
        <f t="shared" si="155"/>
        <v>4.5075726200000004</v>
      </c>
      <c r="G393">
        <v>1</v>
      </c>
      <c r="H393">
        <f t="shared" si="152"/>
        <v>1.3515315315315317</v>
      </c>
      <c r="I393">
        <f t="shared" si="153"/>
        <v>4.5075726200000004</v>
      </c>
      <c r="J393" s="15">
        <f t="shared" si="154"/>
        <v>0.29983577536495276</v>
      </c>
    </row>
    <row r="394" spans="1:10">
      <c r="A394" s="41"/>
      <c r="B394" s="39"/>
      <c r="C394" s="11" t="s">
        <v>233</v>
      </c>
      <c r="D394" s="3">
        <v>111</v>
      </c>
      <c r="E394" s="3">
        <v>187.39</v>
      </c>
      <c r="F394">
        <f t="shared" si="155"/>
        <v>4.5075726200000004</v>
      </c>
      <c r="G394">
        <v>1</v>
      </c>
      <c r="H394">
        <f t="shared" si="152"/>
        <v>1.6881981981981982</v>
      </c>
      <c r="I394">
        <f t="shared" si="153"/>
        <v>4.5075726200000004</v>
      </c>
      <c r="J394" s="15">
        <f t="shared" si="154"/>
        <v>0.37452490298385877</v>
      </c>
    </row>
    <row r="395" spans="1:10">
      <c r="A395" s="41"/>
      <c r="B395" s="39"/>
      <c r="C395" s="11" t="s">
        <v>234</v>
      </c>
      <c r="D395" s="3">
        <v>111</v>
      </c>
      <c r="E395" s="3">
        <v>130.22999999999999</v>
      </c>
      <c r="F395">
        <f t="shared" si="155"/>
        <v>4.5075726200000004</v>
      </c>
      <c r="G395">
        <v>1</v>
      </c>
      <c r="H395">
        <f t="shared" si="152"/>
        <v>1.1732432432432431</v>
      </c>
      <c r="I395">
        <f t="shared" si="153"/>
        <v>4.5075726200000004</v>
      </c>
      <c r="J395" s="15">
        <f t="shared" si="154"/>
        <v>0.26028271580974399</v>
      </c>
    </row>
    <row r="396" spans="1:10">
      <c r="A396" s="41"/>
      <c r="B396" s="39"/>
      <c r="C396" s="11" t="s">
        <v>235</v>
      </c>
      <c r="D396" s="3">
        <v>111</v>
      </c>
      <c r="E396" s="3">
        <v>339.71</v>
      </c>
      <c r="F396">
        <f t="shared" si="155"/>
        <v>4.5075726200000004</v>
      </c>
      <c r="G396">
        <v>1</v>
      </c>
      <c r="H396">
        <f t="shared" si="152"/>
        <v>3.0604504504504502</v>
      </c>
      <c r="I396">
        <f t="shared" si="153"/>
        <v>4.5075726200000004</v>
      </c>
      <c r="J396" s="15">
        <f t="shared" si="154"/>
        <v>0.67895754732187763</v>
      </c>
    </row>
    <row r="397" spans="1:10">
      <c r="A397" s="41"/>
      <c r="B397" s="39"/>
      <c r="C397" s="11" t="s">
        <v>236</v>
      </c>
      <c r="D397" s="3">
        <v>111</v>
      </c>
      <c r="E397" s="3">
        <v>120.71</v>
      </c>
      <c r="F397">
        <f t="shared" si="155"/>
        <v>4.5075726200000004</v>
      </c>
      <c r="G397">
        <v>1</v>
      </c>
      <c r="H397">
        <f t="shared" si="152"/>
        <v>1.0874774774774774</v>
      </c>
      <c r="I397">
        <f t="shared" si="153"/>
        <v>4.5075726200000004</v>
      </c>
      <c r="J397" s="15">
        <f t="shared" si="154"/>
        <v>0.24125567553861779</v>
      </c>
    </row>
    <row r="398" spans="1:10">
      <c r="A398" s="41"/>
      <c r="B398" s="39"/>
      <c r="C398" s="11" t="s">
        <v>237</v>
      </c>
      <c r="D398" s="3">
        <v>111</v>
      </c>
      <c r="E398" s="3">
        <v>119.54</v>
      </c>
      <c r="F398">
        <f t="shared" si="155"/>
        <v>4.5075726200000004</v>
      </c>
      <c r="G398">
        <v>1</v>
      </c>
      <c r="H398">
        <f t="shared" si="152"/>
        <v>1.076936936936937</v>
      </c>
      <c r="I398">
        <f t="shared" si="153"/>
        <v>4.5075726200000004</v>
      </c>
      <c r="J398" s="15">
        <f t="shared" si="154"/>
        <v>0.2389172682784059</v>
      </c>
    </row>
    <row r="399" spans="1:10">
      <c r="A399" s="41"/>
      <c r="B399" s="39"/>
      <c r="C399" s="11" t="s">
        <v>238</v>
      </c>
      <c r="D399" s="3">
        <v>111</v>
      </c>
      <c r="E399" s="3">
        <v>123.72</v>
      </c>
      <c r="F399">
        <f t="shared" si="155"/>
        <v>4.5075726200000004</v>
      </c>
      <c r="G399">
        <v>1</v>
      </c>
      <c r="H399">
        <f t="shared" si="152"/>
        <v>1.1145945945945945</v>
      </c>
      <c r="I399">
        <f t="shared" si="153"/>
        <v>4.5075726200000004</v>
      </c>
      <c r="J399" s="15">
        <f t="shared" si="154"/>
        <v>0.24727157797728269</v>
      </c>
    </row>
    <row r="400" spans="1:10">
      <c r="A400" s="41"/>
      <c r="B400" s="39"/>
      <c r="C400" s="11" t="s">
        <v>239</v>
      </c>
      <c r="D400" s="3">
        <v>111</v>
      </c>
      <c r="E400" s="3">
        <v>12.01</v>
      </c>
      <c r="F400">
        <f t="shared" si="155"/>
        <v>4.5075726200000004</v>
      </c>
      <c r="G400">
        <v>1</v>
      </c>
      <c r="H400">
        <f t="shared" si="152"/>
        <v>0.10819819819819819</v>
      </c>
      <c r="I400">
        <f t="shared" si="153"/>
        <v>4.5075726200000004</v>
      </c>
      <c r="J400" s="15">
        <f t="shared" si="154"/>
        <v>2.4003650594141328E-2</v>
      </c>
    </row>
    <row r="401" spans="1:12">
      <c r="A401" s="41"/>
      <c r="B401" s="39"/>
      <c r="C401" s="11" t="s">
        <v>240</v>
      </c>
      <c r="D401" s="3">
        <v>111</v>
      </c>
      <c r="E401" s="3">
        <v>0.14000000000000001</v>
      </c>
      <c r="F401">
        <f t="shared" si="155"/>
        <v>4.5075726200000004</v>
      </c>
      <c r="G401">
        <v>1</v>
      </c>
      <c r="H401">
        <f t="shared" si="152"/>
        <v>1.2612612612612614E-3</v>
      </c>
      <c r="I401">
        <f t="shared" si="153"/>
        <v>4.5075726200000004</v>
      </c>
      <c r="J401" s="15">
        <f t="shared" si="154"/>
        <v>2.7980941575185564E-4</v>
      </c>
    </row>
    <row r="402" spans="1:12">
      <c r="A402" s="41"/>
      <c r="B402" s="39"/>
      <c r="C402" s="11" t="s">
        <v>241</v>
      </c>
      <c r="D402" s="3">
        <v>111</v>
      </c>
      <c r="E402" s="3">
        <v>44.99</v>
      </c>
      <c r="F402">
        <f t="shared" si="155"/>
        <v>4.5075726200000004</v>
      </c>
      <c r="G402">
        <v>1</v>
      </c>
      <c r="H402">
        <f t="shared" si="152"/>
        <v>0.40531531531531534</v>
      </c>
      <c r="I402">
        <f t="shared" si="153"/>
        <v>4.5075726200000004</v>
      </c>
      <c r="J402" s="15">
        <f t="shared" si="154"/>
        <v>8.9918754390542754E-2</v>
      </c>
    </row>
    <row r="403" spans="1:12">
      <c r="A403" s="41"/>
      <c r="B403" s="39"/>
      <c r="C403" s="11" t="s">
        <v>242</v>
      </c>
      <c r="D403" s="3">
        <v>111</v>
      </c>
      <c r="E403" s="3">
        <v>37.799999999999997</v>
      </c>
      <c r="F403">
        <f t="shared" si="155"/>
        <v>4.5075726200000004</v>
      </c>
      <c r="G403">
        <v>1</v>
      </c>
      <c r="H403">
        <f t="shared" si="152"/>
        <v>0.3405405405405405</v>
      </c>
      <c r="I403">
        <f t="shared" si="153"/>
        <v>4.5075726200000004</v>
      </c>
      <c r="J403" s="15">
        <f t="shared" si="154"/>
        <v>7.5548542253001019E-2</v>
      </c>
    </row>
    <row r="404" spans="1:12">
      <c r="A404" s="41"/>
      <c r="B404" s="39"/>
      <c r="C404" s="11" t="s">
        <v>243</v>
      </c>
      <c r="D404" s="3">
        <v>111</v>
      </c>
      <c r="E404" s="3">
        <v>24.23</v>
      </c>
      <c r="F404">
        <f t="shared" si="155"/>
        <v>4.5075726200000004</v>
      </c>
      <c r="G404">
        <v>1</v>
      </c>
      <c r="H404">
        <f t="shared" si="152"/>
        <v>0.21828828828828828</v>
      </c>
      <c r="I404">
        <f t="shared" si="153"/>
        <v>4.5075726200000004</v>
      </c>
      <c r="J404" s="15">
        <f t="shared" si="154"/>
        <v>4.8427015311910439E-2</v>
      </c>
    </row>
    <row r="405" spans="1:12">
      <c r="A405" s="41"/>
      <c r="B405" s="39"/>
      <c r="C405" s="11" t="s">
        <v>244</v>
      </c>
      <c r="D405" s="3">
        <v>111</v>
      </c>
      <c r="E405" s="3">
        <v>0.13</v>
      </c>
      <c r="F405">
        <f t="shared" si="155"/>
        <v>4.5075726200000004</v>
      </c>
      <c r="G405">
        <v>1</v>
      </c>
      <c r="H405">
        <f t="shared" si="152"/>
        <v>1.1711711711711711E-3</v>
      </c>
      <c r="I405">
        <f t="shared" si="153"/>
        <v>4.5075726200000004</v>
      </c>
      <c r="J405" s="15">
        <f t="shared" si="154"/>
        <v>2.5982302891243734E-4</v>
      </c>
    </row>
    <row r="406" spans="1:12">
      <c r="A406" s="41"/>
      <c r="B406" s="39"/>
      <c r="C406" s="11" t="s">
        <v>245</v>
      </c>
      <c r="D406" s="3">
        <v>111</v>
      </c>
      <c r="E406" s="3">
        <v>11.68</v>
      </c>
      <c r="F406">
        <f t="shared" si="155"/>
        <v>4.5075726200000004</v>
      </c>
      <c r="G406">
        <v>1</v>
      </c>
      <c r="H406">
        <f t="shared" si="152"/>
        <v>0.10522522522522522</v>
      </c>
      <c r="I406">
        <f t="shared" si="153"/>
        <v>4.5075726200000004</v>
      </c>
      <c r="J406" s="15">
        <f t="shared" si="154"/>
        <v>2.3344099828440525E-2</v>
      </c>
    </row>
    <row r="407" spans="1:12">
      <c r="A407" s="41"/>
      <c r="B407" s="39"/>
      <c r="C407" s="11" t="s">
        <v>246</v>
      </c>
      <c r="D407" s="3">
        <v>111</v>
      </c>
      <c r="E407" s="3">
        <v>0.18</v>
      </c>
      <c r="F407">
        <f t="shared" si="155"/>
        <v>4.5075726200000004</v>
      </c>
      <c r="G407">
        <v>1</v>
      </c>
      <c r="H407">
        <f t="shared" si="152"/>
        <v>1.6216216216216215E-3</v>
      </c>
      <c r="I407">
        <f t="shared" si="153"/>
        <v>4.5075726200000004</v>
      </c>
      <c r="J407" s="15">
        <f t="shared" si="154"/>
        <v>3.5975496310952865E-4</v>
      </c>
    </row>
    <row r="408" spans="1:12">
      <c r="A408" s="41"/>
      <c r="B408" s="39"/>
      <c r="C408" s="11" t="s">
        <v>247</v>
      </c>
      <c r="D408" s="3">
        <v>111</v>
      </c>
      <c r="E408" s="3">
        <v>0.11</v>
      </c>
      <c r="F408">
        <f t="shared" si="155"/>
        <v>4.5075726200000004</v>
      </c>
      <c r="G408">
        <v>1</v>
      </c>
      <c r="H408">
        <f t="shared" si="152"/>
        <v>9.9099099099099106E-4</v>
      </c>
      <c r="I408">
        <f t="shared" si="153"/>
        <v>4.5075726200000004</v>
      </c>
      <c r="J408" s="15">
        <f t="shared" si="154"/>
        <v>2.1985025523360086E-4</v>
      </c>
    </row>
    <row r="409" spans="1:12">
      <c r="A409" s="41"/>
      <c r="B409" s="39"/>
      <c r="C409" s="11" t="s">
        <v>248</v>
      </c>
      <c r="D409" s="3">
        <v>111</v>
      </c>
      <c r="E409" s="3">
        <v>0.13</v>
      </c>
      <c r="F409">
        <f t="shared" si="155"/>
        <v>4.5075726200000004</v>
      </c>
      <c r="G409">
        <v>1</v>
      </c>
      <c r="H409">
        <f t="shared" si="152"/>
        <v>1.1711711711711711E-3</v>
      </c>
      <c r="I409">
        <f t="shared" si="153"/>
        <v>4.5075726200000004</v>
      </c>
      <c r="J409" s="15">
        <f t="shared" si="154"/>
        <v>2.5982302891243734E-4</v>
      </c>
    </row>
    <row r="410" spans="1:12">
      <c r="A410" s="41"/>
      <c r="B410" s="39"/>
      <c r="C410" s="11" t="s">
        <v>249</v>
      </c>
      <c r="D410" s="3">
        <v>111</v>
      </c>
      <c r="E410" s="3">
        <v>0.1</v>
      </c>
      <c r="F410">
        <f t="shared" si="155"/>
        <v>4.5075726200000004</v>
      </c>
      <c r="G410">
        <v>1</v>
      </c>
      <c r="H410">
        <f t="shared" si="152"/>
        <v>9.0090090090090091E-4</v>
      </c>
      <c r="I410">
        <f t="shared" si="153"/>
        <v>4.5075726200000004</v>
      </c>
      <c r="J410" s="15">
        <f t="shared" si="154"/>
        <v>1.9986386839418259E-4</v>
      </c>
    </row>
    <row r="411" spans="1:12">
      <c r="A411" s="41"/>
      <c r="B411" s="39"/>
      <c r="C411" s="11" t="s">
        <v>250</v>
      </c>
      <c r="D411" s="3">
        <v>111</v>
      </c>
      <c r="E411" s="3">
        <v>0.12</v>
      </c>
      <c r="F411">
        <f t="shared" si="155"/>
        <v>4.5075726200000004</v>
      </c>
      <c r="G411">
        <v>1</v>
      </c>
      <c r="H411">
        <f t="shared" si="152"/>
        <v>1.0810810810810811E-3</v>
      </c>
      <c r="I411">
        <f t="shared" si="153"/>
        <v>4.5075726200000004</v>
      </c>
      <c r="J411" s="15">
        <f t="shared" si="154"/>
        <v>2.3983664207301913E-4</v>
      </c>
    </row>
    <row r="412" spans="1:12">
      <c r="A412" s="42"/>
      <c r="B412" s="39"/>
      <c r="C412" s="11" t="s">
        <v>251</v>
      </c>
      <c r="D412" s="3">
        <v>111</v>
      </c>
      <c r="E412" s="3">
        <v>0.12</v>
      </c>
      <c r="F412">
        <f t="shared" si="155"/>
        <v>4.5075726200000004</v>
      </c>
      <c r="G412">
        <v>1</v>
      </c>
      <c r="H412">
        <f t="shared" si="152"/>
        <v>1.0810810810810811E-3</v>
      </c>
      <c r="I412">
        <f t="shared" si="153"/>
        <v>4.5075726200000004</v>
      </c>
      <c r="J412" s="15">
        <f t="shared" si="154"/>
        <v>2.3983664207301913E-4</v>
      </c>
    </row>
    <row r="413" spans="1:12">
      <c r="A413" s="40" t="s">
        <v>483</v>
      </c>
      <c r="B413" s="39">
        <f>(179.37/(D201*F413*31))</f>
        <v>1.2043536745510801E-2</v>
      </c>
      <c r="C413" s="5" t="s">
        <v>36</v>
      </c>
      <c r="D413" s="3">
        <v>111</v>
      </c>
      <c r="E413" s="3">
        <v>87.69</v>
      </c>
      <c r="F413">
        <f>15.5692*0.278</f>
        <v>4.3282376000000005</v>
      </c>
      <c r="G413">
        <v>1</v>
      </c>
      <c r="H413">
        <f>E413/D413</f>
        <v>0.78999999999999992</v>
      </c>
      <c r="I413">
        <f>F413/G413</f>
        <v>4.3282376000000005</v>
      </c>
      <c r="J413" s="15">
        <f t="shared" si="154"/>
        <v>0.18252232733249207</v>
      </c>
      <c r="K413" s="63">
        <v>1.4279999999999999</v>
      </c>
      <c r="L413" s="15">
        <f t="shared" ref="L413:L443" si="156">K413/100</f>
        <v>1.4279999999999999E-2</v>
      </c>
    </row>
    <row r="414" spans="1:12">
      <c r="A414" s="41"/>
      <c r="B414" s="39"/>
      <c r="C414" s="5" t="s">
        <v>37</v>
      </c>
      <c r="D414" s="3">
        <v>111</v>
      </c>
      <c r="E414" s="3">
        <v>88.32</v>
      </c>
      <c r="F414">
        <f t="shared" ref="F414:F473" si="157">15.5692*0.278</f>
        <v>4.3282376000000005</v>
      </c>
      <c r="G414">
        <v>1</v>
      </c>
      <c r="H414">
        <f t="shared" ref="H414:H473" si="158">E414/D414</f>
        <v>0.79567567567567565</v>
      </c>
      <c r="I414">
        <f t="shared" ref="I414:I473" si="159">F414/G414</f>
        <v>4.3282376000000005</v>
      </c>
      <c r="J414" s="15">
        <f t="shared" si="154"/>
        <v>0.18383364066604743</v>
      </c>
      <c r="K414" s="63">
        <v>0</v>
      </c>
      <c r="L414" s="15">
        <f t="shared" si="156"/>
        <v>0</v>
      </c>
    </row>
    <row r="415" spans="1:12">
      <c r="A415" s="41"/>
      <c r="B415" s="39"/>
      <c r="C415" s="5" t="s">
        <v>38</v>
      </c>
      <c r="D415" s="3">
        <v>111</v>
      </c>
      <c r="E415" s="3">
        <v>75.38</v>
      </c>
      <c r="F415">
        <f t="shared" si="157"/>
        <v>4.3282376000000005</v>
      </c>
      <c r="G415">
        <v>1</v>
      </c>
      <c r="H415">
        <f t="shared" si="158"/>
        <v>0.67909909909909905</v>
      </c>
      <c r="I415">
        <f t="shared" si="159"/>
        <v>4.3282376000000005</v>
      </c>
      <c r="J415" s="15">
        <f t="shared" si="154"/>
        <v>0.15689968108476737</v>
      </c>
      <c r="K415" s="63">
        <v>0</v>
      </c>
      <c r="L415" s="15">
        <f t="shared" si="156"/>
        <v>0</v>
      </c>
    </row>
    <row r="416" spans="1:12">
      <c r="A416" s="41"/>
      <c r="B416" s="39"/>
      <c r="C416" s="5" t="s">
        <v>39</v>
      </c>
      <c r="D416" s="3">
        <v>111</v>
      </c>
      <c r="E416" s="3">
        <v>104.55</v>
      </c>
      <c r="F416">
        <f t="shared" si="157"/>
        <v>4.3282376000000005</v>
      </c>
      <c r="G416">
        <v>1</v>
      </c>
      <c r="H416">
        <f t="shared" si="158"/>
        <v>0.94189189189189182</v>
      </c>
      <c r="I416">
        <f t="shared" si="159"/>
        <v>4.3282376000000005</v>
      </c>
      <c r="J416" s="15">
        <f t="shared" si="154"/>
        <v>0.21761556987811662</v>
      </c>
      <c r="K416" s="63">
        <v>0</v>
      </c>
      <c r="L416" s="15">
        <f t="shared" si="156"/>
        <v>0</v>
      </c>
    </row>
    <row r="417" spans="1:12">
      <c r="A417" s="41"/>
      <c r="B417" s="39"/>
      <c r="C417" s="5" t="s">
        <v>27</v>
      </c>
      <c r="D417" s="3">
        <v>111</v>
      </c>
      <c r="E417" s="3">
        <v>77.349999999999994</v>
      </c>
      <c r="F417">
        <f t="shared" si="157"/>
        <v>4.3282376000000005</v>
      </c>
      <c r="G417">
        <v>1</v>
      </c>
      <c r="H417">
        <f t="shared" si="158"/>
        <v>0.69684684684684683</v>
      </c>
      <c r="I417">
        <f t="shared" si="159"/>
        <v>4.3282376000000005</v>
      </c>
      <c r="J417" s="15">
        <f t="shared" si="154"/>
        <v>0.16100013706429767</v>
      </c>
      <c r="K417" s="63">
        <v>0.95799999999999996</v>
      </c>
      <c r="L417" s="15">
        <f t="shared" si="156"/>
        <v>9.58E-3</v>
      </c>
    </row>
    <row r="418" spans="1:12">
      <c r="A418" s="41"/>
      <c r="B418" s="39"/>
      <c r="C418" s="5" t="s">
        <v>28</v>
      </c>
      <c r="D418" s="3">
        <v>111</v>
      </c>
      <c r="E418" s="3">
        <v>92.75</v>
      </c>
      <c r="F418">
        <f t="shared" si="157"/>
        <v>4.3282376000000005</v>
      </c>
      <c r="G418">
        <v>1</v>
      </c>
      <c r="H418">
        <f t="shared" si="158"/>
        <v>0.8355855855855856</v>
      </c>
      <c r="I418">
        <f t="shared" si="159"/>
        <v>4.3282376000000005</v>
      </c>
      <c r="J418" s="15">
        <f t="shared" si="154"/>
        <v>0.19305446299565104</v>
      </c>
      <c r="K418" s="63">
        <v>4.1500000000000004</v>
      </c>
      <c r="L418" s="15">
        <f t="shared" si="156"/>
        <v>4.1500000000000002E-2</v>
      </c>
    </row>
    <row r="419" spans="1:12">
      <c r="A419" s="41"/>
      <c r="B419" s="39"/>
      <c r="C419" s="5" t="s">
        <v>29</v>
      </c>
      <c r="D419" s="3">
        <v>111</v>
      </c>
      <c r="E419" s="3">
        <v>94.41</v>
      </c>
      <c r="F419">
        <f t="shared" si="157"/>
        <v>4.3282376000000005</v>
      </c>
      <c r="G419">
        <v>1</v>
      </c>
      <c r="H419">
        <f t="shared" si="158"/>
        <v>0.85054054054054051</v>
      </c>
      <c r="I419">
        <f t="shared" si="159"/>
        <v>4.3282376000000005</v>
      </c>
      <c r="J419" s="15">
        <f t="shared" si="154"/>
        <v>0.19650966955708263</v>
      </c>
      <c r="K419" s="63">
        <v>1.5660000000000001</v>
      </c>
      <c r="L419" s="15">
        <f t="shared" si="156"/>
        <v>1.566E-2</v>
      </c>
    </row>
    <row r="420" spans="1:12">
      <c r="A420" s="41"/>
      <c r="B420" s="39"/>
      <c r="C420" s="5" t="s">
        <v>30</v>
      </c>
      <c r="D420" s="3">
        <v>111</v>
      </c>
      <c r="E420" s="3">
        <v>93.74</v>
      </c>
      <c r="F420">
        <f t="shared" si="157"/>
        <v>4.3282376000000005</v>
      </c>
      <c r="G420">
        <v>1</v>
      </c>
      <c r="H420">
        <f t="shared" si="158"/>
        <v>0.84450450450450443</v>
      </c>
      <c r="I420">
        <f t="shared" si="159"/>
        <v>4.3282376000000005</v>
      </c>
      <c r="J420" s="15">
        <f t="shared" si="154"/>
        <v>0.19511509823409517</v>
      </c>
      <c r="K420" s="63">
        <v>0.20599999999999999</v>
      </c>
      <c r="L420" s="15">
        <f t="shared" si="156"/>
        <v>2.0599999999999998E-3</v>
      </c>
    </row>
    <row r="421" spans="1:12">
      <c r="A421" s="41"/>
      <c r="B421" s="39"/>
      <c r="C421" s="5" t="s">
        <v>31</v>
      </c>
      <c r="D421" s="3">
        <v>111</v>
      </c>
      <c r="E421" s="3">
        <v>97.57</v>
      </c>
      <c r="F421">
        <f t="shared" si="157"/>
        <v>4.3282376000000005</v>
      </c>
      <c r="G421">
        <v>1</v>
      </c>
      <c r="H421">
        <f t="shared" si="158"/>
        <v>0.87900900900900891</v>
      </c>
      <c r="I421">
        <f t="shared" si="159"/>
        <v>4.3282376000000005</v>
      </c>
      <c r="J421" s="15">
        <f t="shared" si="154"/>
        <v>0.20308705072221747</v>
      </c>
      <c r="K421" s="63">
        <v>0</v>
      </c>
      <c r="L421" s="15">
        <f t="shared" si="156"/>
        <v>0</v>
      </c>
    </row>
    <row r="422" spans="1:12">
      <c r="A422" s="41"/>
      <c r="B422" s="39"/>
      <c r="C422" s="5" t="s">
        <v>32</v>
      </c>
      <c r="D422" s="3">
        <v>111</v>
      </c>
      <c r="E422" s="3">
        <v>80.86</v>
      </c>
      <c r="F422">
        <f t="shared" si="157"/>
        <v>4.3282376000000005</v>
      </c>
      <c r="G422">
        <v>1</v>
      </c>
      <c r="H422">
        <f t="shared" si="158"/>
        <v>0.72846846846846847</v>
      </c>
      <c r="I422">
        <f t="shared" si="159"/>
        <v>4.3282376000000005</v>
      </c>
      <c r="J422" s="15">
        <f t="shared" si="154"/>
        <v>0.16830602563696329</v>
      </c>
      <c r="K422" s="63">
        <v>0</v>
      </c>
      <c r="L422" s="15">
        <f t="shared" si="156"/>
        <v>0</v>
      </c>
    </row>
    <row r="423" spans="1:12">
      <c r="A423" s="41"/>
      <c r="B423" s="39"/>
      <c r="C423" s="5" t="s">
        <v>33</v>
      </c>
      <c r="D423" s="3">
        <v>111</v>
      </c>
      <c r="E423" s="3">
        <v>62.78</v>
      </c>
      <c r="F423">
        <f t="shared" si="157"/>
        <v>4.3282376000000005</v>
      </c>
      <c r="G423">
        <v>1</v>
      </c>
      <c r="H423">
        <f t="shared" si="158"/>
        <v>0.56558558558558558</v>
      </c>
      <c r="I423">
        <f t="shared" si="159"/>
        <v>4.3282376000000005</v>
      </c>
      <c r="J423" s="15">
        <f t="shared" si="154"/>
        <v>0.13067341441366009</v>
      </c>
      <c r="K423" s="63">
        <v>0</v>
      </c>
      <c r="L423" s="15">
        <f t="shared" si="156"/>
        <v>0</v>
      </c>
    </row>
    <row r="424" spans="1:12">
      <c r="A424" s="41"/>
      <c r="B424" s="39"/>
      <c r="C424" s="5" t="s">
        <v>34</v>
      </c>
      <c r="D424" s="3">
        <v>111</v>
      </c>
      <c r="E424" s="3">
        <v>45.07</v>
      </c>
      <c r="F424">
        <f t="shared" si="157"/>
        <v>4.3282376000000005</v>
      </c>
      <c r="G424">
        <v>1</v>
      </c>
      <c r="H424">
        <f t="shared" si="158"/>
        <v>0.40603603603603605</v>
      </c>
      <c r="I424">
        <f t="shared" si="159"/>
        <v>4.3282376000000005</v>
      </c>
      <c r="J424" s="15">
        <f t="shared" si="154"/>
        <v>9.3810939592603698E-2</v>
      </c>
      <c r="K424" s="63">
        <v>2E-3</v>
      </c>
      <c r="L424" s="15">
        <f t="shared" si="156"/>
        <v>2.0000000000000002E-5</v>
      </c>
    </row>
    <row r="425" spans="1:12">
      <c r="A425" s="41"/>
      <c r="B425" s="39"/>
      <c r="C425" s="5" t="s">
        <v>0</v>
      </c>
      <c r="D425" s="3">
        <v>111</v>
      </c>
      <c r="E425" s="3">
        <v>63.44</v>
      </c>
      <c r="F425">
        <f t="shared" si="157"/>
        <v>4.3282376000000005</v>
      </c>
      <c r="G425">
        <v>1</v>
      </c>
      <c r="H425">
        <f t="shared" si="158"/>
        <v>0.57153153153153147</v>
      </c>
      <c r="I425">
        <f t="shared" si="159"/>
        <v>4.3282376000000005</v>
      </c>
      <c r="J425" s="15">
        <f t="shared" si="154"/>
        <v>0.1320471712392895</v>
      </c>
      <c r="K425" s="63">
        <v>1.2350000000000001</v>
      </c>
      <c r="L425" s="15">
        <f t="shared" si="156"/>
        <v>1.2350000000000002E-2</v>
      </c>
    </row>
    <row r="426" spans="1:12">
      <c r="A426" s="41"/>
      <c r="B426" s="39"/>
      <c r="C426" s="5" t="s">
        <v>1</v>
      </c>
      <c r="D426" s="3">
        <v>111</v>
      </c>
      <c r="E426" s="3">
        <v>88.26</v>
      </c>
      <c r="F426">
        <f t="shared" si="157"/>
        <v>4.3282376000000005</v>
      </c>
      <c r="G426">
        <v>1</v>
      </c>
      <c r="H426">
        <f t="shared" si="158"/>
        <v>0.79513513513513523</v>
      </c>
      <c r="I426">
        <f t="shared" si="159"/>
        <v>4.3282376000000005</v>
      </c>
      <c r="J426" s="15">
        <f t="shared" si="154"/>
        <v>0.18370875368189934</v>
      </c>
      <c r="K426" s="63">
        <v>8.7929999999999993</v>
      </c>
      <c r="L426" s="15">
        <f t="shared" si="156"/>
        <v>8.7929999999999994E-2</v>
      </c>
    </row>
    <row r="427" spans="1:12">
      <c r="A427" s="41"/>
      <c r="B427" s="39"/>
      <c r="C427" s="5" t="s">
        <v>2</v>
      </c>
      <c r="D427" s="3">
        <v>111</v>
      </c>
      <c r="E427" s="3">
        <v>70.349999999999994</v>
      </c>
      <c r="F427">
        <f t="shared" si="157"/>
        <v>4.3282376000000005</v>
      </c>
      <c r="G427">
        <v>1</v>
      </c>
      <c r="H427">
        <f t="shared" si="158"/>
        <v>0.63378378378378375</v>
      </c>
      <c r="I427">
        <f t="shared" si="159"/>
        <v>4.3282376000000005</v>
      </c>
      <c r="J427" s="15">
        <f t="shared" si="154"/>
        <v>0.14642998891368247</v>
      </c>
      <c r="K427" s="63">
        <v>16.629000000000001</v>
      </c>
      <c r="L427" s="15">
        <f t="shared" si="156"/>
        <v>0.16629000000000002</v>
      </c>
    </row>
    <row r="428" spans="1:12">
      <c r="A428" s="41"/>
      <c r="B428" s="39"/>
      <c r="C428" s="5" t="s">
        <v>3</v>
      </c>
      <c r="D428" s="3">
        <v>111</v>
      </c>
      <c r="E428" s="3">
        <v>71.75</v>
      </c>
      <c r="F428">
        <f t="shared" si="157"/>
        <v>4.3282376000000005</v>
      </c>
      <c r="G428">
        <v>1</v>
      </c>
      <c r="H428">
        <f t="shared" si="158"/>
        <v>0.64639639639639634</v>
      </c>
      <c r="I428">
        <f t="shared" si="159"/>
        <v>4.3282376000000005</v>
      </c>
      <c r="J428" s="15">
        <f t="shared" si="154"/>
        <v>0.14934401854380552</v>
      </c>
      <c r="K428" s="63">
        <v>0.113</v>
      </c>
      <c r="L428" s="15">
        <f t="shared" si="156"/>
        <v>1.1299999999999999E-3</v>
      </c>
    </row>
    <row r="429" spans="1:12">
      <c r="A429" s="41"/>
      <c r="B429" s="39"/>
      <c r="C429" s="5" t="s">
        <v>4</v>
      </c>
      <c r="D429" s="3">
        <v>111</v>
      </c>
      <c r="E429" s="3">
        <v>58.28</v>
      </c>
      <c r="F429">
        <f t="shared" si="157"/>
        <v>4.3282376000000005</v>
      </c>
      <c r="G429">
        <v>1</v>
      </c>
      <c r="H429">
        <f t="shared" si="158"/>
        <v>0.52504504504504501</v>
      </c>
      <c r="I429">
        <f t="shared" si="159"/>
        <v>4.3282376000000005</v>
      </c>
      <c r="J429" s="15">
        <f t="shared" si="154"/>
        <v>0.12130689060255032</v>
      </c>
      <c r="K429" s="63" t="s">
        <v>519</v>
      </c>
      <c r="L429" s="15" t="e">
        <f t="shared" si="156"/>
        <v>#VALUE!</v>
      </c>
    </row>
    <row r="430" spans="1:12">
      <c r="A430" s="41"/>
      <c r="B430" s="39"/>
      <c r="C430" s="5" t="s">
        <v>5</v>
      </c>
      <c r="D430" s="3">
        <v>111</v>
      </c>
      <c r="E430" s="3">
        <v>51.72</v>
      </c>
      <c r="F430">
        <f t="shared" si="157"/>
        <v>4.3282376000000005</v>
      </c>
      <c r="G430">
        <v>1</v>
      </c>
      <c r="H430">
        <f t="shared" si="158"/>
        <v>0.46594594594594596</v>
      </c>
      <c r="I430">
        <f t="shared" si="159"/>
        <v>4.3282376000000005</v>
      </c>
      <c r="J430" s="15">
        <f t="shared" si="154"/>
        <v>0.10765258033568811</v>
      </c>
      <c r="K430" s="63" t="s">
        <v>519</v>
      </c>
      <c r="L430" s="15" t="e">
        <f t="shared" si="156"/>
        <v>#VALUE!</v>
      </c>
    </row>
    <row r="431" spans="1:12">
      <c r="A431" s="41"/>
      <c r="B431" s="39"/>
      <c r="C431" s="5" t="s">
        <v>6</v>
      </c>
      <c r="D431" s="3">
        <v>111</v>
      </c>
      <c r="E431" s="3">
        <v>85.11</v>
      </c>
      <c r="F431">
        <f t="shared" si="157"/>
        <v>4.3282376000000005</v>
      </c>
      <c r="G431">
        <v>1</v>
      </c>
      <c r="H431">
        <f t="shared" si="158"/>
        <v>0.7667567567567567</v>
      </c>
      <c r="I431">
        <f t="shared" si="159"/>
        <v>4.3282376000000005</v>
      </c>
      <c r="J431" s="15">
        <f t="shared" si="154"/>
        <v>0.17715218701412247</v>
      </c>
      <c r="K431" s="63" t="s">
        <v>519</v>
      </c>
      <c r="L431" s="15" t="e">
        <f t="shared" si="156"/>
        <v>#VALUE!</v>
      </c>
    </row>
    <row r="432" spans="1:12">
      <c r="A432" s="41"/>
      <c r="B432" s="39"/>
      <c r="C432" s="5" t="s">
        <v>7</v>
      </c>
      <c r="D432" s="3">
        <v>111</v>
      </c>
      <c r="E432" s="3">
        <v>89.29</v>
      </c>
      <c r="F432">
        <f t="shared" si="157"/>
        <v>4.3282376000000005</v>
      </c>
      <c r="G432">
        <v>1</v>
      </c>
      <c r="H432">
        <f t="shared" si="158"/>
        <v>0.80441441441441452</v>
      </c>
      <c r="I432">
        <f t="shared" si="159"/>
        <v>4.3282376000000005</v>
      </c>
      <c r="J432" s="15">
        <f t="shared" si="154"/>
        <v>0.18585264690977557</v>
      </c>
      <c r="K432" s="63" t="s">
        <v>519</v>
      </c>
      <c r="L432" s="15" t="e">
        <f t="shared" si="156"/>
        <v>#VALUE!</v>
      </c>
    </row>
    <row r="433" spans="1:12">
      <c r="A433" s="41"/>
      <c r="B433" s="39"/>
      <c r="C433" s="5" t="s">
        <v>8</v>
      </c>
      <c r="D433" s="3">
        <v>111</v>
      </c>
      <c r="E433" s="3">
        <v>88.68</v>
      </c>
      <c r="F433">
        <f t="shared" si="157"/>
        <v>4.3282376000000005</v>
      </c>
      <c r="G433">
        <v>1</v>
      </c>
      <c r="H433">
        <f t="shared" si="158"/>
        <v>0.79891891891891897</v>
      </c>
      <c r="I433">
        <f t="shared" si="159"/>
        <v>4.3282376000000005</v>
      </c>
      <c r="J433" s="15">
        <f t="shared" si="154"/>
        <v>0.18458296257093623</v>
      </c>
      <c r="K433" s="63" t="s">
        <v>519</v>
      </c>
      <c r="L433" s="15" t="e">
        <f t="shared" si="156"/>
        <v>#VALUE!</v>
      </c>
    </row>
    <row r="434" spans="1:12">
      <c r="A434" s="41"/>
      <c r="B434" s="39"/>
      <c r="C434" s="5" t="s">
        <v>9</v>
      </c>
      <c r="D434" s="3">
        <v>111</v>
      </c>
      <c r="E434" s="3">
        <v>59.08</v>
      </c>
      <c r="F434">
        <f t="shared" si="157"/>
        <v>4.3282376000000005</v>
      </c>
      <c r="G434">
        <v>1</v>
      </c>
      <c r="H434">
        <f t="shared" si="158"/>
        <v>0.53225225225225226</v>
      </c>
      <c r="I434">
        <f t="shared" si="159"/>
        <v>4.3282376000000005</v>
      </c>
      <c r="J434" s="15">
        <f t="shared" si="154"/>
        <v>0.12297205039119206</v>
      </c>
      <c r="K434" s="63" t="s">
        <v>519</v>
      </c>
      <c r="L434" s="15" t="e">
        <f t="shared" si="156"/>
        <v>#VALUE!</v>
      </c>
    </row>
    <row r="435" spans="1:12">
      <c r="A435" s="41"/>
      <c r="B435" s="39"/>
      <c r="C435" s="5" t="s">
        <v>10</v>
      </c>
      <c r="D435" s="3">
        <v>111</v>
      </c>
      <c r="E435" s="3">
        <v>48.72</v>
      </c>
      <c r="F435">
        <f t="shared" si="157"/>
        <v>4.3282376000000005</v>
      </c>
      <c r="G435">
        <v>1</v>
      </c>
      <c r="H435">
        <f t="shared" si="158"/>
        <v>0.43891891891891893</v>
      </c>
      <c r="I435">
        <f t="shared" si="159"/>
        <v>4.3282376000000005</v>
      </c>
      <c r="J435" s="15">
        <f t="shared" si="154"/>
        <v>0.10140823112828161</v>
      </c>
      <c r="K435" s="63" t="s">
        <v>519</v>
      </c>
      <c r="L435" s="15" t="e">
        <f t="shared" si="156"/>
        <v>#VALUE!</v>
      </c>
    </row>
    <row r="436" spans="1:12">
      <c r="A436" s="41"/>
      <c r="B436" s="39"/>
      <c r="C436" s="5" t="s">
        <v>11</v>
      </c>
      <c r="D436" s="3">
        <v>111</v>
      </c>
      <c r="E436" s="3">
        <v>82.13</v>
      </c>
      <c r="F436">
        <f t="shared" si="157"/>
        <v>4.3282376000000005</v>
      </c>
      <c r="G436">
        <v>1</v>
      </c>
      <c r="H436">
        <f t="shared" si="158"/>
        <v>0.7399099099099099</v>
      </c>
      <c r="I436">
        <f t="shared" si="159"/>
        <v>4.3282376000000005</v>
      </c>
      <c r="J436" s="15">
        <f t="shared" si="154"/>
        <v>0.17094946680143203</v>
      </c>
      <c r="K436" s="63" t="s">
        <v>519</v>
      </c>
      <c r="L436" s="15" t="e">
        <f t="shared" si="156"/>
        <v>#VALUE!</v>
      </c>
    </row>
    <row r="437" spans="1:12">
      <c r="A437" s="41"/>
      <c r="B437" s="39"/>
      <c r="C437" s="5" t="s">
        <v>12</v>
      </c>
      <c r="D437" s="3">
        <v>111</v>
      </c>
      <c r="E437" s="3">
        <v>31.29</v>
      </c>
      <c r="F437">
        <f t="shared" si="157"/>
        <v>4.3282376000000005</v>
      </c>
      <c r="G437">
        <v>1</v>
      </c>
      <c r="H437">
        <f t="shared" si="158"/>
        <v>0.2818918918918919</v>
      </c>
      <c r="I437">
        <f t="shared" si="159"/>
        <v>4.3282376000000005</v>
      </c>
      <c r="J437" s="15">
        <f t="shared" si="154"/>
        <v>6.5128562233249823E-2</v>
      </c>
      <c r="K437" s="63" t="s">
        <v>519</v>
      </c>
      <c r="L437" s="15" t="e">
        <f t="shared" si="156"/>
        <v>#VALUE!</v>
      </c>
    </row>
    <row r="438" spans="1:12">
      <c r="A438" s="41"/>
      <c r="B438" s="39"/>
      <c r="C438" s="5" t="s">
        <v>13</v>
      </c>
      <c r="D438" s="3">
        <v>111</v>
      </c>
      <c r="E438" s="3">
        <v>21.11</v>
      </c>
      <c r="F438">
        <f t="shared" si="157"/>
        <v>4.3282376000000005</v>
      </c>
      <c r="G438">
        <v>1</v>
      </c>
      <c r="H438">
        <f t="shared" si="158"/>
        <v>0.19018018018018018</v>
      </c>
      <c r="I438">
        <f t="shared" si="159"/>
        <v>4.3282376000000005</v>
      </c>
      <c r="J438" s="15">
        <f t="shared" si="154"/>
        <v>4.3939403922783761E-2</v>
      </c>
      <c r="K438" s="63" t="s">
        <v>519</v>
      </c>
      <c r="L438" s="15" t="e">
        <f t="shared" si="156"/>
        <v>#VALUE!</v>
      </c>
    </row>
    <row r="439" spans="1:12">
      <c r="A439" s="41"/>
      <c r="B439" s="39"/>
      <c r="C439" s="5" t="s">
        <v>14</v>
      </c>
      <c r="D439" s="3">
        <v>111</v>
      </c>
      <c r="E439" s="3">
        <v>60.23</v>
      </c>
      <c r="F439">
        <f t="shared" si="157"/>
        <v>4.3282376000000005</v>
      </c>
      <c r="G439">
        <v>1</v>
      </c>
      <c r="H439">
        <f t="shared" si="158"/>
        <v>0.54261261261261262</v>
      </c>
      <c r="I439">
        <f t="shared" si="159"/>
        <v>4.3282376000000005</v>
      </c>
      <c r="J439" s="15">
        <f t="shared" si="154"/>
        <v>0.12536571758736456</v>
      </c>
      <c r="K439" s="63" t="s">
        <v>519</v>
      </c>
      <c r="L439" s="15" t="e">
        <f t="shared" si="156"/>
        <v>#VALUE!</v>
      </c>
    </row>
    <row r="440" spans="1:12">
      <c r="A440" s="41"/>
      <c r="B440" s="39"/>
      <c r="C440" s="5" t="s">
        <v>15</v>
      </c>
      <c r="D440" s="3">
        <v>111</v>
      </c>
      <c r="E440" s="3">
        <v>54.63</v>
      </c>
      <c r="F440">
        <f t="shared" si="157"/>
        <v>4.3282376000000005</v>
      </c>
      <c r="G440">
        <v>1</v>
      </c>
      <c r="H440">
        <f t="shared" si="158"/>
        <v>0.49216216216216219</v>
      </c>
      <c r="I440">
        <f t="shared" si="159"/>
        <v>4.3282376000000005</v>
      </c>
      <c r="J440" s="15">
        <f t="shared" si="154"/>
        <v>0.11370959906687242</v>
      </c>
      <c r="K440" s="63" t="s">
        <v>519</v>
      </c>
      <c r="L440" s="15" t="e">
        <f t="shared" si="156"/>
        <v>#VALUE!</v>
      </c>
    </row>
    <row r="441" spans="1:12">
      <c r="A441" s="41"/>
      <c r="B441" s="39"/>
      <c r="C441" s="5" t="s">
        <v>16</v>
      </c>
      <c r="D441" s="3">
        <v>111</v>
      </c>
      <c r="E441" s="3">
        <v>83.67</v>
      </c>
      <c r="F441">
        <f t="shared" si="157"/>
        <v>4.3282376000000005</v>
      </c>
      <c r="G441">
        <v>1</v>
      </c>
      <c r="H441">
        <f t="shared" si="158"/>
        <v>0.75378378378378375</v>
      </c>
      <c r="I441">
        <f t="shared" si="159"/>
        <v>4.3282376000000005</v>
      </c>
      <c r="J441" s="15">
        <f t="shared" si="154"/>
        <v>0.17415489939456735</v>
      </c>
      <c r="K441" s="63" t="s">
        <v>519</v>
      </c>
      <c r="L441" s="15" t="e">
        <f t="shared" si="156"/>
        <v>#VALUE!</v>
      </c>
    </row>
    <row r="442" spans="1:12">
      <c r="A442" s="41"/>
      <c r="B442" s="39"/>
      <c r="C442" s="5" t="s">
        <v>17</v>
      </c>
      <c r="D442" s="3">
        <v>111</v>
      </c>
      <c r="E442" s="3">
        <v>7.78</v>
      </c>
      <c r="F442">
        <f t="shared" si="157"/>
        <v>4.3282376000000005</v>
      </c>
      <c r="G442">
        <v>1</v>
      </c>
      <c r="H442">
        <f t="shared" si="158"/>
        <v>7.0090090090090096E-2</v>
      </c>
      <c r="I442">
        <f t="shared" si="159"/>
        <v>4.3282376000000005</v>
      </c>
      <c r="J442" s="15">
        <f t="shared" si="154"/>
        <v>1.6193678944540865E-2</v>
      </c>
      <c r="K442" s="63" t="s">
        <v>519</v>
      </c>
      <c r="L442" s="15" t="e">
        <f t="shared" si="156"/>
        <v>#VALUE!</v>
      </c>
    </row>
    <row r="443" spans="1:12">
      <c r="A443" s="42"/>
      <c r="B443" s="39"/>
      <c r="C443" s="5" t="s">
        <v>18</v>
      </c>
      <c r="D443" s="3">
        <v>111</v>
      </c>
      <c r="E443" s="3">
        <v>68.48</v>
      </c>
      <c r="F443">
        <f>17.0236*0.278</f>
        <v>4.7325607999999999</v>
      </c>
      <c r="G443">
        <v>1</v>
      </c>
      <c r="H443">
        <f t="shared" si="158"/>
        <v>0.61693693693693696</v>
      </c>
      <c r="I443">
        <f t="shared" si="159"/>
        <v>4.7325607999999999</v>
      </c>
      <c r="J443" s="15">
        <f t="shared" si="154"/>
        <v>0.13036006572529127</v>
      </c>
      <c r="K443" s="63" t="s">
        <v>519</v>
      </c>
      <c r="L443" s="15" t="e">
        <f t="shared" si="156"/>
        <v>#VALUE!</v>
      </c>
    </row>
    <row r="444" spans="1:12">
      <c r="C444" s="64" t="s">
        <v>489</v>
      </c>
      <c r="D444" s="3">
        <v>111</v>
      </c>
      <c r="E444" s="63">
        <v>84.51</v>
      </c>
      <c r="F444">
        <f t="shared" si="157"/>
        <v>4.3282376000000005</v>
      </c>
      <c r="G444">
        <v>1</v>
      </c>
      <c r="H444">
        <f t="shared" si="158"/>
        <v>0.76135135135135135</v>
      </c>
      <c r="I444">
        <f t="shared" si="159"/>
        <v>4.3282376000000005</v>
      </c>
      <c r="J444" s="15">
        <f t="shared" si="154"/>
        <v>0.17590331717264118</v>
      </c>
      <c r="K444" s="63">
        <v>13.548</v>
      </c>
      <c r="L444" s="15">
        <f>K444/100</f>
        <v>0.13547999999999999</v>
      </c>
    </row>
    <row r="445" spans="1:12">
      <c r="C445" s="64" t="s">
        <v>490</v>
      </c>
      <c r="D445" s="3">
        <v>111</v>
      </c>
      <c r="E445" s="63">
        <v>297.93</v>
      </c>
      <c r="F445">
        <f t="shared" si="157"/>
        <v>4.3282376000000005</v>
      </c>
      <c r="G445">
        <v>1</v>
      </c>
      <c r="H445">
        <f t="shared" si="158"/>
        <v>2.6840540540540543</v>
      </c>
      <c r="I445">
        <f t="shared" si="159"/>
        <v>4.3282376000000005</v>
      </c>
      <c r="J445" s="15">
        <f t="shared" ref="J445:J473" si="160">(H445/I445)</f>
        <v>0.62012631978753985</v>
      </c>
      <c r="K445" s="63">
        <v>68.417000000000002</v>
      </c>
      <c r="L445" s="15">
        <f t="shared" ref="L445:L473" si="161">K445/100</f>
        <v>0.68417000000000006</v>
      </c>
    </row>
    <row r="446" spans="1:12">
      <c r="C446" s="64" t="s">
        <v>491</v>
      </c>
      <c r="D446" s="3">
        <v>111</v>
      </c>
      <c r="E446" s="63">
        <v>196.53</v>
      </c>
      <c r="F446">
        <f t="shared" si="157"/>
        <v>4.3282376000000005</v>
      </c>
      <c r="G446">
        <v>1</v>
      </c>
      <c r="H446">
        <f t="shared" si="158"/>
        <v>1.7705405405405406</v>
      </c>
      <c r="I446">
        <f t="shared" si="159"/>
        <v>4.3282376000000005</v>
      </c>
      <c r="J446" s="15">
        <f t="shared" si="160"/>
        <v>0.40906731657720002</v>
      </c>
      <c r="K446" s="63">
        <v>30.271000000000001</v>
      </c>
      <c r="L446" s="15">
        <f t="shared" si="161"/>
        <v>0.30271000000000003</v>
      </c>
    </row>
    <row r="447" spans="1:12">
      <c r="C447" s="64" t="s">
        <v>492</v>
      </c>
      <c r="D447" s="3">
        <v>111</v>
      </c>
      <c r="E447" s="63">
        <v>0.11</v>
      </c>
      <c r="F447">
        <f t="shared" si="157"/>
        <v>4.3282376000000005</v>
      </c>
      <c r="G447">
        <v>1</v>
      </c>
      <c r="H447">
        <f t="shared" si="158"/>
        <v>9.9099099099099106E-4</v>
      </c>
      <c r="I447">
        <f t="shared" si="159"/>
        <v>4.3282376000000005</v>
      </c>
      <c r="J447" s="15">
        <f t="shared" si="160"/>
        <v>2.2895947093823845E-4</v>
      </c>
      <c r="K447" s="63">
        <v>1.7000000000000001E-2</v>
      </c>
      <c r="L447" s="15">
        <f t="shared" si="161"/>
        <v>1.7000000000000001E-4</v>
      </c>
    </row>
    <row r="448" spans="1:12">
      <c r="C448" s="64" t="s">
        <v>493</v>
      </c>
      <c r="D448" s="3">
        <v>111</v>
      </c>
      <c r="E448" s="63">
        <v>10.49</v>
      </c>
      <c r="F448">
        <f t="shared" si="157"/>
        <v>4.3282376000000005</v>
      </c>
      <c r="G448">
        <v>1</v>
      </c>
      <c r="H448">
        <f t="shared" si="158"/>
        <v>9.4504504504504511E-2</v>
      </c>
      <c r="I448">
        <f t="shared" si="159"/>
        <v>4.3282376000000005</v>
      </c>
      <c r="J448" s="15">
        <f t="shared" si="160"/>
        <v>2.183440772856474E-2</v>
      </c>
      <c r="K448" s="63">
        <v>1.823</v>
      </c>
      <c r="L448" s="15">
        <f t="shared" si="161"/>
        <v>1.823E-2</v>
      </c>
    </row>
    <row r="449" spans="3:12">
      <c r="C449" s="64" t="s">
        <v>512</v>
      </c>
      <c r="D449" s="3">
        <v>111</v>
      </c>
      <c r="E449" s="63">
        <v>38.89</v>
      </c>
      <c r="F449">
        <f t="shared" si="157"/>
        <v>4.3282376000000005</v>
      </c>
      <c r="G449">
        <v>1</v>
      </c>
      <c r="H449">
        <f t="shared" si="158"/>
        <v>0.35036036036036039</v>
      </c>
      <c r="I449">
        <f t="shared" si="159"/>
        <v>4.3282376000000005</v>
      </c>
      <c r="J449" s="15">
        <f t="shared" si="160"/>
        <v>8.0947580225346302E-2</v>
      </c>
      <c r="K449" s="63">
        <v>7.5410000000000004</v>
      </c>
      <c r="L449" s="15">
        <f t="shared" si="161"/>
        <v>7.5410000000000005E-2</v>
      </c>
    </row>
    <row r="450" spans="3:12">
      <c r="C450" s="64" t="s">
        <v>513</v>
      </c>
      <c r="D450" s="3">
        <v>111</v>
      </c>
      <c r="E450" s="63">
        <v>9.91</v>
      </c>
      <c r="F450">
        <f t="shared" si="157"/>
        <v>4.3282376000000005</v>
      </c>
      <c r="G450">
        <v>1</v>
      </c>
      <c r="H450">
        <f t="shared" si="158"/>
        <v>8.9279279279279283E-2</v>
      </c>
      <c r="I450">
        <f t="shared" si="159"/>
        <v>4.3282376000000005</v>
      </c>
      <c r="J450" s="15">
        <f t="shared" si="160"/>
        <v>2.0627166881799483E-2</v>
      </c>
      <c r="K450" s="63">
        <v>0</v>
      </c>
      <c r="L450" s="15">
        <f t="shared" si="161"/>
        <v>0</v>
      </c>
    </row>
    <row r="451" spans="3:12">
      <c r="C451" s="64" t="s">
        <v>514</v>
      </c>
      <c r="D451" s="3">
        <v>111</v>
      </c>
      <c r="E451" s="63">
        <v>190.16</v>
      </c>
      <c r="F451">
        <f t="shared" si="157"/>
        <v>4.3282376000000005</v>
      </c>
      <c r="G451">
        <v>1</v>
      </c>
      <c r="H451">
        <f t="shared" si="158"/>
        <v>1.7131531531531532</v>
      </c>
      <c r="I451">
        <f t="shared" si="159"/>
        <v>4.3282376000000005</v>
      </c>
      <c r="J451" s="15">
        <f t="shared" si="160"/>
        <v>0.39580848176014022</v>
      </c>
      <c r="K451" s="63">
        <v>0</v>
      </c>
      <c r="L451" s="15">
        <f t="shared" si="161"/>
        <v>0</v>
      </c>
    </row>
    <row r="452" spans="3:12">
      <c r="C452" s="64" t="s">
        <v>515</v>
      </c>
      <c r="D452" s="3">
        <v>111</v>
      </c>
      <c r="E452" s="63">
        <v>0</v>
      </c>
      <c r="F452">
        <f t="shared" si="157"/>
        <v>4.3282376000000005</v>
      </c>
      <c r="G452">
        <v>1</v>
      </c>
      <c r="H452">
        <f t="shared" si="158"/>
        <v>0</v>
      </c>
      <c r="I452">
        <f t="shared" si="159"/>
        <v>4.3282376000000005</v>
      </c>
      <c r="J452" s="15">
        <f t="shared" si="160"/>
        <v>0</v>
      </c>
      <c r="K452" s="63">
        <v>0</v>
      </c>
      <c r="L452" s="15">
        <f t="shared" si="161"/>
        <v>0</v>
      </c>
    </row>
    <row r="453" spans="3:12">
      <c r="C453" s="64" t="s">
        <v>516</v>
      </c>
      <c r="D453" s="3">
        <v>111</v>
      </c>
      <c r="E453" s="63">
        <v>0</v>
      </c>
      <c r="F453">
        <f t="shared" si="157"/>
        <v>4.3282376000000005</v>
      </c>
      <c r="G453">
        <v>1</v>
      </c>
      <c r="H453">
        <f t="shared" si="158"/>
        <v>0</v>
      </c>
      <c r="I453">
        <f t="shared" si="159"/>
        <v>4.3282376000000005</v>
      </c>
      <c r="J453" s="15">
        <f t="shared" si="160"/>
        <v>0</v>
      </c>
      <c r="K453" s="63">
        <v>0</v>
      </c>
      <c r="L453" s="15">
        <f t="shared" si="161"/>
        <v>0</v>
      </c>
    </row>
    <row r="454" spans="3:12">
      <c r="C454" s="64" t="s">
        <v>517</v>
      </c>
      <c r="D454" s="3">
        <v>111</v>
      </c>
      <c r="E454" s="63">
        <v>115.59</v>
      </c>
      <c r="F454">
        <f t="shared" si="157"/>
        <v>4.3282376000000005</v>
      </c>
      <c r="G454">
        <v>1</v>
      </c>
      <c r="H454">
        <f t="shared" si="158"/>
        <v>1.0413513513513515</v>
      </c>
      <c r="I454">
        <f t="shared" si="159"/>
        <v>4.3282376000000005</v>
      </c>
      <c r="J454" s="15">
        <f t="shared" si="160"/>
        <v>0.24059477496137258</v>
      </c>
      <c r="K454" s="63">
        <v>0</v>
      </c>
      <c r="L454" s="15">
        <f t="shared" si="161"/>
        <v>0</v>
      </c>
    </row>
    <row r="455" spans="3:12">
      <c r="C455" s="64" t="s">
        <v>518</v>
      </c>
      <c r="D455" s="3">
        <v>111</v>
      </c>
      <c r="E455" s="63">
        <v>349.5</v>
      </c>
      <c r="F455">
        <f t="shared" si="157"/>
        <v>4.3282376000000005</v>
      </c>
      <c r="G455">
        <v>1</v>
      </c>
      <c r="H455">
        <f t="shared" si="158"/>
        <v>3.1486486486486487</v>
      </c>
      <c r="I455">
        <f t="shared" si="159"/>
        <v>4.3282376000000005</v>
      </c>
      <c r="J455" s="15">
        <f t="shared" si="160"/>
        <v>0.72746668266285763</v>
      </c>
      <c r="K455" s="63">
        <v>100</v>
      </c>
      <c r="L455" s="15">
        <f t="shared" si="161"/>
        <v>1</v>
      </c>
    </row>
    <row r="456" spans="3:12" s="78" customFormat="1">
      <c r="C456" s="76" t="s">
        <v>494</v>
      </c>
      <c r="D456" s="77">
        <v>111</v>
      </c>
      <c r="E456" s="76">
        <v>492.24</v>
      </c>
      <c r="F456" s="78">
        <f t="shared" si="157"/>
        <v>4.3282376000000005</v>
      </c>
      <c r="G456" s="78">
        <v>1</v>
      </c>
      <c r="H456" s="78">
        <f t="shared" si="158"/>
        <v>4.4345945945945946</v>
      </c>
      <c r="I456" s="78">
        <f t="shared" si="159"/>
        <v>4.3282376000000005</v>
      </c>
      <c r="J456" s="79">
        <f t="shared" si="160"/>
        <v>1.024572817951259</v>
      </c>
      <c r="K456" s="76">
        <v>100</v>
      </c>
      <c r="L456" s="79">
        <f t="shared" si="161"/>
        <v>1</v>
      </c>
    </row>
    <row r="457" spans="3:12">
      <c r="C457" s="64" t="s">
        <v>495</v>
      </c>
      <c r="D457" s="3">
        <v>111</v>
      </c>
      <c r="E457" s="63">
        <v>524.91</v>
      </c>
      <c r="F457">
        <f t="shared" si="157"/>
        <v>4.3282376000000005</v>
      </c>
      <c r="G457">
        <v>1</v>
      </c>
      <c r="H457">
        <f t="shared" si="158"/>
        <v>4.7289189189189189</v>
      </c>
      <c r="I457">
        <f t="shared" si="159"/>
        <v>4.3282376000000005</v>
      </c>
      <c r="J457" s="15">
        <f t="shared" si="160"/>
        <v>1.0925737808199159</v>
      </c>
      <c r="K457" s="63">
        <v>100</v>
      </c>
      <c r="L457" s="15">
        <f t="shared" si="161"/>
        <v>1</v>
      </c>
    </row>
    <row r="458" spans="3:12">
      <c r="C458" s="64" t="s">
        <v>496</v>
      </c>
      <c r="D458" s="3">
        <v>111</v>
      </c>
      <c r="E458" s="63">
        <v>501.73</v>
      </c>
      <c r="F458">
        <f t="shared" si="157"/>
        <v>4.3282376000000005</v>
      </c>
      <c r="G458">
        <v>1</v>
      </c>
      <c r="H458">
        <f t="shared" si="158"/>
        <v>4.5200900900900907</v>
      </c>
      <c r="I458">
        <f t="shared" si="159"/>
        <v>4.3282376000000005</v>
      </c>
      <c r="J458" s="15">
        <f t="shared" si="160"/>
        <v>1.0443257759440217</v>
      </c>
      <c r="K458" s="63">
        <v>100</v>
      </c>
      <c r="L458" s="15">
        <f t="shared" si="161"/>
        <v>1</v>
      </c>
    </row>
    <row r="459" spans="3:12">
      <c r="C459" s="64" t="s">
        <v>497</v>
      </c>
      <c r="D459" s="3">
        <v>111</v>
      </c>
      <c r="E459" s="63">
        <v>475</v>
      </c>
      <c r="F459">
        <f t="shared" si="157"/>
        <v>4.3282376000000005</v>
      </c>
      <c r="G459">
        <v>1</v>
      </c>
      <c r="H459">
        <f t="shared" si="158"/>
        <v>4.2792792792792795</v>
      </c>
      <c r="I459">
        <f t="shared" si="159"/>
        <v>4.3282376000000005</v>
      </c>
      <c r="J459" s="15">
        <f t="shared" si="160"/>
        <v>0.98868862450602968</v>
      </c>
      <c r="K459" s="63">
        <v>100</v>
      </c>
      <c r="L459" s="15">
        <f t="shared" si="161"/>
        <v>1</v>
      </c>
    </row>
    <row r="460" spans="3:12">
      <c r="C460" s="64" t="s">
        <v>498</v>
      </c>
      <c r="D460" s="3">
        <v>111</v>
      </c>
      <c r="E460" s="63">
        <v>0</v>
      </c>
      <c r="F460">
        <f t="shared" si="157"/>
        <v>4.3282376000000005</v>
      </c>
      <c r="G460">
        <v>1</v>
      </c>
      <c r="H460">
        <f t="shared" si="158"/>
        <v>0</v>
      </c>
      <c r="I460">
        <f t="shared" si="159"/>
        <v>4.3282376000000005</v>
      </c>
      <c r="J460" s="15">
        <f t="shared" si="160"/>
        <v>0</v>
      </c>
      <c r="K460" s="63">
        <v>0</v>
      </c>
      <c r="L460" s="15">
        <f t="shared" si="161"/>
        <v>0</v>
      </c>
    </row>
    <row r="461" spans="3:12">
      <c r="C461" s="64" t="s">
        <v>499</v>
      </c>
      <c r="D461" s="3">
        <v>111</v>
      </c>
      <c r="E461" s="63">
        <v>0</v>
      </c>
      <c r="F461">
        <f t="shared" si="157"/>
        <v>4.3282376000000005</v>
      </c>
      <c r="G461">
        <v>1</v>
      </c>
      <c r="H461">
        <f t="shared" si="158"/>
        <v>0</v>
      </c>
      <c r="I461">
        <f t="shared" si="159"/>
        <v>4.3282376000000005</v>
      </c>
      <c r="J461" s="15">
        <f t="shared" si="160"/>
        <v>0</v>
      </c>
      <c r="K461" s="63">
        <v>0</v>
      </c>
      <c r="L461" s="15">
        <f t="shared" si="161"/>
        <v>0</v>
      </c>
    </row>
    <row r="462" spans="3:12">
      <c r="C462" s="64" t="s">
        <v>500</v>
      </c>
      <c r="D462" s="3">
        <v>111</v>
      </c>
      <c r="E462" s="63">
        <v>348.59</v>
      </c>
      <c r="F462">
        <f t="shared" si="157"/>
        <v>4.3282376000000005</v>
      </c>
      <c r="G462">
        <v>1</v>
      </c>
      <c r="H462">
        <f t="shared" si="158"/>
        <v>3.1404504504504502</v>
      </c>
      <c r="I462">
        <f t="shared" si="159"/>
        <v>4.3282376000000005</v>
      </c>
      <c r="J462" s="15">
        <f t="shared" si="160"/>
        <v>0.72557256340327758</v>
      </c>
      <c r="K462" s="63">
        <v>100</v>
      </c>
      <c r="L462" s="15">
        <f t="shared" si="161"/>
        <v>1</v>
      </c>
    </row>
    <row r="463" spans="3:12">
      <c r="C463" s="64" t="s">
        <v>501</v>
      </c>
      <c r="D463" s="3">
        <v>111</v>
      </c>
      <c r="E463" s="63">
        <v>431.78</v>
      </c>
      <c r="F463">
        <f t="shared" si="157"/>
        <v>4.3282376000000005</v>
      </c>
      <c r="G463">
        <v>1</v>
      </c>
      <c r="H463">
        <f t="shared" si="158"/>
        <v>3.8899099099099095</v>
      </c>
      <c r="I463">
        <f t="shared" si="159"/>
        <v>4.3282376000000005</v>
      </c>
      <c r="J463" s="15">
        <f t="shared" si="160"/>
        <v>0.89872836692465985</v>
      </c>
      <c r="K463" s="63">
        <v>100</v>
      </c>
      <c r="L463" s="15">
        <f t="shared" si="161"/>
        <v>1</v>
      </c>
    </row>
    <row r="464" spans="3:12">
      <c r="C464" s="64" t="s">
        <v>502</v>
      </c>
      <c r="D464" s="3">
        <v>111</v>
      </c>
      <c r="E464" s="63">
        <v>0</v>
      </c>
      <c r="F464">
        <f t="shared" si="157"/>
        <v>4.3282376000000005</v>
      </c>
      <c r="G464">
        <v>1</v>
      </c>
      <c r="H464">
        <f t="shared" si="158"/>
        <v>0</v>
      </c>
      <c r="I464">
        <f t="shared" si="159"/>
        <v>4.3282376000000005</v>
      </c>
      <c r="J464" s="15">
        <f t="shared" si="160"/>
        <v>0</v>
      </c>
      <c r="K464" s="63">
        <v>0</v>
      </c>
      <c r="L464" s="15">
        <f t="shared" si="161"/>
        <v>0</v>
      </c>
    </row>
    <row r="465" spans="3:12">
      <c r="C465" s="64" t="s">
        <v>503</v>
      </c>
      <c r="D465" s="3">
        <v>111</v>
      </c>
      <c r="E465" s="63">
        <v>343.56</v>
      </c>
      <c r="F465">
        <f t="shared" si="157"/>
        <v>4.3282376000000005</v>
      </c>
      <c r="G465">
        <v>1</v>
      </c>
      <c r="H465">
        <f t="shared" si="158"/>
        <v>3.0951351351351351</v>
      </c>
      <c r="I465">
        <f t="shared" si="159"/>
        <v>4.3282376000000005</v>
      </c>
      <c r="J465" s="15">
        <f t="shared" si="160"/>
        <v>0.71510287123219274</v>
      </c>
      <c r="K465" s="63">
        <v>100</v>
      </c>
      <c r="L465" s="15">
        <f t="shared" si="161"/>
        <v>1</v>
      </c>
    </row>
    <row r="466" spans="3:12">
      <c r="C466" s="64" t="s">
        <v>504</v>
      </c>
      <c r="D466" s="3">
        <v>111</v>
      </c>
      <c r="E466" s="63">
        <v>291.48</v>
      </c>
      <c r="F466">
        <f t="shared" si="157"/>
        <v>4.3282376000000005</v>
      </c>
      <c r="G466">
        <v>1</v>
      </c>
      <c r="H466">
        <f t="shared" si="158"/>
        <v>2.6259459459459462</v>
      </c>
      <c r="I466">
        <f t="shared" si="159"/>
        <v>4.3282376000000005</v>
      </c>
      <c r="J466" s="15">
        <f t="shared" si="160"/>
        <v>0.60670096899161585</v>
      </c>
      <c r="K466" s="63">
        <v>100</v>
      </c>
      <c r="L466" s="15">
        <f t="shared" si="161"/>
        <v>1</v>
      </c>
    </row>
    <row r="467" spans="3:12">
      <c r="C467" s="64" t="s">
        <v>505</v>
      </c>
      <c r="D467" s="3">
        <v>111</v>
      </c>
      <c r="E467" s="63">
        <v>502.39</v>
      </c>
      <c r="F467">
        <f t="shared" si="157"/>
        <v>4.3282376000000005</v>
      </c>
      <c r="G467">
        <v>1</v>
      </c>
      <c r="H467">
        <f t="shared" si="158"/>
        <v>4.5260360360360359</v>
      </c>
      <c r="I467">
        <f t="shared" si="159"/>
        <v>4.3282376000000005</v>
      </c>
      <c r="J467" s="15">
        <f t="shared" si="160"/>
        <v>1.045699532769651</v>
      </c>
      <c r="K467" s="63">
        <v>100</v>
      </c>
      <c r="L467" s="15">
        <f t="shared" si="161"/>
        <v>1</v>
      </c>
    </row>
    <row r="468" spans="3:12">
      <c r="C468" s="64" t="s">
        <v>506</v>
      </c>
      <c r="D468" s="3">
        <v>111</v>
      </c>
      <c r="E468" s="63">
        <v>459.51</v>
      </c>
      <c r="F468">
        <f t="shared" si="157"/>
        <v>4.3282376000000005</v>
      </c>
      <c r="G468">
        <v>1</v>
      </c>
      <c r="H468">
        <f t="shared" si="158"/>
        <v>4.13972972972973</v>
      </c>
      <c r="I468">
        <f t="shared" si="159"/>
        <v>4.3282376000000005</v>
      </c>
      <c r="J468" s="15">
        <f t="shared" si="160"/>
        <v>0.95644696809845409</v>
      </c>
      <c r="K468" s="63">
        <v>100</v>
      </c>
      <c r="L468" s="15">
        <f t="shared" si="161"/>
        <v>1</v>
      </c>
    </row>
    <row r="469" spans="3:12">
      <c r="C469" s="64" t="s">
        <v>507</v>
      </c>
      <c r="D469" s="3">
        <v>111</v>
      </c>
      <c r="E469" s="63">
        <v>443.52</v>
      </c>
      <c r="F469">
        <f t="shared" si="157"/>
        <v>4.3282376000000005</v>
      </c>
      <c r="G469">
        <v>1</v>
      </c>
      <c r="H469">
        <f t="shared" si="158"/>
        <v>3.9956756756756757</v>
      </c>
      <c r="I469">
        <f t="shared" si="159"/>
        <v>4.3282376000000005</v>
      </c>
      <c r="J469" s="15">
        <f t="shared" si="160"/>
        <v>0.92316458682297742</v>
      </c>
      <c r="K469" s="63">
        <v>100</v>
      </c>
      <c r="L469" s="15">
        <f t="shared" si="161"/>
        <v>1</v>
      </c>
    </row>
    <row r="470" spans="3:12">
      <c r="C470" s="64" t="s">
        <v>508</v>
      </c>
      <c r="D470" s="3">
        <v>111</v>
      </c>
      <c r="E470" s="63">
        <v>377.7</v>
      </c>
      <c r="F470">
        <f t="shared" si="157"/>
        <v>4.3282376000000005</v>
      </c>
      <c r="G470">
        <v>1</v>
      </c>
      <c r="H470">
        <f t="shared" si="158"/>
        <v>3.4027027027027028</v>
      </c>
      <c r="I470">
        <f t="shared" si="159"/>
        <v>4.3282376000000005</v>
      </c>
      <c r="J470" s="15">
        <f t="shared" si="160"/>
        <v>0.78616356521247877</v>
      </c>
      <c r="K470" s="63">
        <v>100</v>
      </c>
      <c r="L470" s="15">
        <f t="shared" si="161"/>
        <v>1</v>
      </c>
    </row>
    <row r="471" spans="3:12">
      <c r="C471" s="64" t="s">
        <v>509</v>
      </c>
      <c r="D471" s="3">
        <v>111</v>
      </c>
      <c r="E471" s="63">
        <v>501.61</v>
      </c>
      <c r="F471">
        <f t="shared" si="157"/>
        <v>4.3282376000000005</v>
      </c>
      <c r="G471">
        <v>1</v>
      </c>
      <c r="H471">
        <f t="shared" si="158"/>
        <v>4.5190090090090091</v>
      </c>
      <c r="I471">
        <f t="shared" si="159"/>
        <v>4.3282376000000005</v>
      </c>
      <c r="J471" s="15">
        <f t="shared" si="160"/>
        <v>1.0440760019757254</v>
      </c>
      <c r="K471" s="63">
        <v>100</v>
      </c>
      <c r="L471" s="15">
        <f t="shared" si="161"/>
        <v>1</v>
      </c>
    </row>
    <row r="472" spans="3:12">
      <c r="C472" s="64" t="s">
        <v>510</v>
      </c>
      <c r="D472" s="3">
        <v>111</v>
      </c>
      <c r="E472" s="63">
        <v>451.39</v>
      </c>
      <c r="F472">
        <f t="shared" si="157"/>
        <v>4.3282376000000005</v>
      </c>
      <c r="G472">
        <v>1</v>
      </c>
      <c r="H472">
        <f t="shared" si="158"/>
        <v>4.0665765765765762</v>
      </c>
      <c r="I472">
        <f t="shared" si="159"/>
        <v>4.3282376000000005</v>
      </c>
      <c r="J472" s="15">
        <f t="shared" si="160"/>
        <v>0.93954559624374034</v>
      </c>
      <c r="K472" s="63">
        <v>100</v>
      </c>
      <c r="L472" s="15">
        <f t="shared" si="161"/>
        <v>1</v>
      </c>
    </row>
    <row r="473" spans="3:12">
      <c r="C473" s="64" t="s">
        <v>511</v>
      </c>
      <c r="D473" s="3">
        <v>111</v>
      </c>
      <c r="E473" s="63">
        <v>109.8</v>
      </c>
      <c r="F473">
        <f t="shared" si="157"/>
        <v>4.3282376000000005</v>
      </c>
      <c r="G473">
        <v>1</v>
      </c>
      <c r="H473">
        <f t="shared" si="158"/>
        <v>0.98918918918918919</v>
      </c>
      <c r="I473">
        <f t="shared" si="159"/>
        <v>4.3282376000000005</v>
      </c>
      <c r="J473" s="15">
        <f t="shared" si="160"/>
        <v>0.22854318099107801</v>
      </c>
      <c r="K473" s="63">
        <v>100</v>
      </c>
      <c r="L473" s="15">
        <f t="shared" si="161"/>
        <v>1</v>
      </c>
    </row>
    <row r="474" spans="3:12">
      <c r="K474" s="66"/>
    </row>
    <row r="475" spans="3:12">
      <c r="K475" s="66"/>
    </row>
    <row r="476" spans="3:12">
      <c r="J476" s="67">
        <f>AVERAGE(J201:J443)</f>
        <v>0.19508717422792587</v>
      </c>
    </row>
  </sheetData>
  <mergeCells count="30">
    <mergeCell ref="A382:A412"/>
    <mergeCell ref="A413:A443"/>
    <mergeCell ref="A10:A16"/>
    <mergeCell ref="B291:B320"/>
    <mergeCell ref="B321:B351"/>
    <mergeCell ref="B352:B381"/>
    <mergeCell ref="B382:B412"/>
    <mergeCell ref="B413:B443"/>
    <mergeCell ref="A201:A231"/>
    <mergeCell ref="A232:A259"/>
    <mergeCell ref="A260:A290"/>
    <mergeCell ref="A291:A320"/>
    <mergeCell ref="A321:A351"/>
    <mergeCell ref="A352:A381"/>
    <mergeCell ref="A17:A47"/>
    <mergeCell ref="A48:A78"/>
    <mergeCell ref="A79:A108"/>
    <mergeCell ref="A109:A139"/>
    <mergeCell ref="A140:A169"/>
    <mergeCell ref="A170:A200"/>
    <mergeCell ref="B260:B290"/>
    <mergeCell ref="B10:B16"/>
    <mergeCell ref="B17:B47"/>
    <mergeCell ref="B48:B78"/>
    <mergeCell ref="B232:B259"/>
    <mergeCell ref="B140:B169"/>
    <mergeCell ref="B170:B200"/>
    <mergeCell ref="B201:B231"/>
    <mergeCell ref="B79:B108"/>
    <mergeCell ref="B109:B13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9670-2BF9-490E-B450-622419AE1A84}">
  <dimension ref="A1:AB499"/>
  <sheetViews>
    <sheetView tabSelected="1" topLeftCell="D487" zoomScale="64" zoomScaleNormal="40" workbookViewId="0">
      <selection activeCell="S462" sqref="S462"/>
    </sheetView>
  </sheetViews>
  <sheetFormatPr defaultRowHeight="14.4"/>
  <cols>
    <col min="2" max="2" width="11.5546875" bestFit="1" customWidth="1"/>
    <col min="3" max="3" width="11" customWidth="1"/>
    <col min="10" max="10" width="8.88671875" style="36"/>
  </cols>
  <sheetData>
    <row r="1" spans="1:10">
      <c r="A1" s="61" t="s">
        <v>35</v>
      </c>
      <c r="B1" s="61"/>
      <c r="C1" s="7" t="s">
        <v>19</v>
      </c>
      <c r="D1" s="6" t="s">
        <v>24</v>
      </c>
      <c r="E1" s="7" t="s">
        <v>25</v>
      </c>
      <c r="F1" s="7" t="s">
        <v>23</v>
      </c>
      <c r="G1" s="7" t="s">
        <v>26</v>
      </c>
      <c r="H1" s="7" t="s">
        <v>20</v>
      </c>
      <c r="I1" s="7" t="s">
        <v>21</v>
      </c>
      <c r="J1" s="35" t="s">
        <v>22</v>
      </c>
    </row>
    <row r="2" spans="1:10">
      <c r="A2" s="41" t="s">
        <v>480</v>
      </c>
      <c r="B2" s="43">
        <f>(947.44/(D4*F4*10))</f>
        <v>0.66560047863147742</v>
      </c>
      <c r="C2" s="20" t="s">
        <v>443</v>
      </c>
      <c r="D2" s="3">
        <v>25.155000000000001</v>
      </c>
      <c r="E2" s="19">
        <v>35.049999999999997</v>
      </c>
      <c r="F2">
        <f>20.3549*0.278</f>
        <v>5.6586622000000011</v>
      </c>
      <c r="G2">
        <v>1</v>
      </c>
      <c r="H2">
        <f t="shared" ref="H2:H46" si="0">E2/D2</f>
        <v>1.3933611608030212</v>
      </c>
      <c r="I2">
        <f t="shared" ref="I2:I46" si="1">F2/G2</f>
        <v>5.6586622000000011</v>
      </c>
      <c r="J2" s="21">
        <f>(H2/I2)</f>
        <v>0.24623508376291148</v>
      </c>
    </row>
    <row r="3" spans="1:10">
      <c r="A3" s="41"/>
      <c r="B3" s="43"/>
      <c r="C3" s="20" t="s">
        <v>444</v>
      </c>
      <c r="D3" s="3">
        <v>25.155000000000001</v>
      </c>
      <c r="E3" s="19">
        <v>88.58</v>
      </c>
      <c r="F3">
        <f t="shared" ref="F3:F10" si="2">20.3549*0.278</f>
        <v>5.6586622000000011</v>
      </c>
      <c r="G3">
        <v>1</v>
      </c>
      <c r="H3">
        <f t="shared" si="0"/>
        <v>3.5213675213675213</v>
      </c>
      <c r="I3">
        <f t="shared" si="1"/>
        <v>5.6586622000000011</v>
      </c>
      <c r="J3" s="21">
        <f t="shared" ref="J3:J66" si="3">(H3/I3)</f>
        <v>0.62229682509896433</v>
      </c>
    </row>
    <row r="4" spans="1:10">
      <c r="A4" s="41"/>
      <c r="B4" s="43"/>
      <c r="C4" s="20" t="s">
        <v>445</v>
      </c>
      <c r="D4" s="3">
        <v>25.155000000000001</v>
      </c>
      <c r="E4" s="19">
        <v>97.52</v>
      </c>
      <c r="F4">
        <f t="shared" si="2"/>
        <v>5.6586622000000011</v>
      </c>
      <c r="G4">
        <v>1</v>
      </c>
      <c r="H4">
        <f t="shared" si="0"/>
        <v>3.8767640628105742</v>
      </c>
      <c r="I4">
        <f t="shared" si="1"/>
        <v>5.6586622000000011</v>
      </c>
      <c r="J4" s="21">
        <f t="shared" si="3"/>
        <v>0.68510257827558141</v>
      </c>
    </row>
    <row r="5" spans="1:10">
      <c r="A5" s="41"/>
      <c r="B5" s="43"/>
      <c r="C5" s="20" t="s">
        <v>446</v>
      </c>
      <c r="D5" s="3">
        <v>25.155000000000001</v>
      </c>
      <c r="E5" s="19">
        <v>56.34</v>
      </c>
      <c r="F5">
        <f t="shared" si="2"/>
        <v>5.6586622000000011</v>
      </c>
      <c r="G5">
        <v>1</v>
      </c>
      <c r="H5">
        <f t="shared" si="0"/>
        <v>2.2397137745974955</v>
      </c>
      <c r="I5">
        <f t="shared" si="1"/>
        <v>5.6586622000000011</v>
      </c>
      <c r="J5" s="21">
        <f t="shared" si="3"/>
        <v>0.39580269954928482</v>
      </c>
    </row>
    <row r="6" spans="1:10">
      <c r="A6" s="41"/>
      <c r="B6" s="43"/>
      <c r="C6" s="20" t="s">
        <v>447</v>
      </c>
      <c r="D6" s="3">
        <v>25.155000000000001</v>
      </c>
      <c r="E6" s="19">
        <v>71.27</v>
      </c>
      <c r="F6">
        <f t="shared" si="2"/>
        <v>5.6586622000000011</v>
      </c>
      <c r="G6">
        <v>1</v>
      </c>
      <c r="H6">
        <f t="shared" si="0"/>
        <v>2.8332339495130192</v>
      </c>
      <c r="I6">
        <f t="shared" si="1"/>
        <v>5.6586622000000011</v>
      </c>
      <c r="J6" s="21">
        <f t="shared" si="3"/>
        <v>0.500689712404642</v>
      </c>
    </row>
    <row r="7" spans="1:10">
      <c r="A7" s="41"/>
      <c r="B7" s="43"/>
      <c r="C7" s="20" t="s">
        <v>448</v>
      </c>
      <c r="D7" s="3">
        <v>25.155000000000001</v>
      </c>
      <c r="E7" s="19">
        <v>135.02000000000001</v>
      </c>
      <c r="F7">
        <f t="shared" si="2"/>
        <v>5.6586622000000011</v>
      </c>
      <c r="G7">
        <v>1</v>
      </c>
      <c r="H7">
        <f t="shared" si="0"/>
        <v>5.367521367521368</v>
      </c>
      <c r="I7">
        <f t="shared" si="1"/>
        <v>5.6586622000000011</v>
      </c>
      <c r="J7" s="21">
        <f t="shared" si="3"/>
        <v>0.94854952951978067</v>
      </c>
    </row>
    <row r="8" spans="1:10">
      <c r="A8" s="41"/>
      <c r="B8" s="43"/>
      <c r="C8" s="20" t="s">
        <v>449</v>
      </c>
      <c r="D8" s="3">
        <v>25.155000000000001</v>
      </c>
      <c r="E8" s="19">
        <v>110.39</v>
      </c>
      <c r="F8">
        <f t="shared" si="2"/>
        <v>5.6586622000000011</v>
      </c>
      <c r="G8">
        <v>1</v>
      </c>
      <c r="H8">
        <f t="shared" si="0"/>
        <v>4.3883919697873184</v>
      </c>
      <c r="I8">
        <f t="shared" si="1"/>
        <v>5.6586622000000011</v>
      </c>
      <c r="J8" s="21">
        <f t="shared" si="3"/>
        <v>0.77551757194259052</v>
      </c>
    </row>
    <row r="9" spans="1:10">
      <c r="A9" s="41"/>
      <c r="B9" s="43"/>
      <c r="C9" s="20" t="s">
        <v>450</v>
      </c>
      <c r="D9" s="3">
        <v>25.155000000000001</v>
      </c>
      <c r="E9" s="19">
        <v>132.19999999999999</v>
      </c>
      <c r="F9">
        <f t="shared" si="2"/>
        <v>5.6586622000000011</v>
      </c>
      <c r="G9">
        <v>1</v>
      </c>
      <c r="H9">
        <f t="shared" si="0"/>
        <v>5.2554164182071155</v>
      </c>
      <c r="I9">
        <f t="shared" si="1"/>
        <v>5.6586622000000011</v>
      </c>
      <c r="J9" s="21">
        <f t="shared" si="3"/>
        <v>0.92873831878621671</v>
      </c>
    </row>
    <row r="10" spans="1:10">
      <c r="A10" s="41"/>
      <c r="B10" s="43"/>
      <c r="C10" s="20" t="s">
        <v>451</v>
      </c>
      <c r="D10" s="3">
        <v>25.155000000000001</v>
      </c>
      <c r="E10" s="19">
        <v>119.18</v>
      </c>
      <c r="F10">
        <f t="shared" si="2"/>
        <v>5.6586622000000011</v>
      </c>
      <c r="G10">
        <v>1</v>
      </c>
      <c r="H10">
        <f t="shared" si="0"/>
        <v>4.7378254820115284</v>
      </c>
      <c r="I10">
        <f t="shared" si="1"/>
        <v>5.6586622000000011</v>
      </c>
      <c r="J10" s="21">
        <f t="shared" si="3"/>
        <v>0.83726953731423082</v>
      </c>
    </row>
    <row r="11" spans="1:10">
      <c r="A11" s="42"/>
      <c r="B11" s="55"/>
      <c r="C11" s="22" t="s">
        <v>452</v>
      </c>
      <c r="D11" s="23">
        <v>25.155000000000001</v>
      </c>
      <c r="E11" s="24">
        <v>101.89</v>
      </c>
      <c r="F11" s="25">
        <f>20.3549*0.278</f>
        <v>5.6586622000000011</v>
      </c>
      <c r="G11" s="25">
        <v>1</v>
      </c>
      <c r="H11" s="25">
        <f t="shared" si="0"/>
        <v>4.0504869807195387</v>
      </c>
      <c r="I11" s="25">
        <f t="shared" si="1"/>
        <v>5.6586622000000011</v>
      </c>
      <c r="J11" s="21">
        <f t="shared" si="3"/>
        <v>0.71580292966057202</v>
      </c>
    </row>
    <row r="12" spans="1:10">
      <c r="A12" s="59" t="s">
        <v>481</v>
      </c>
      <c r="B12" s="59">
        <f>(2441.16/(D12*F14*30))</f>
        <v>0.60773811819355816</v>
      </c>
      <c r="C12" s="27" t="s">
        <v>453</v>
      </c>
      <c r="D12" s="28">
        <v>25.155000000000001</v>
      </c>
      <c r="E12" s="12">
        <v>50.35</v>
      </c>
      <c r="F12" s="29">
        <f>19.1465*0.278</f>
        <v>5.3227270000000004</v>
      </c>
      <c r="G12" s="29">
        <v>1</v>
      </c>
      <c r="H12" s="29">
        <f t="shared" si="0"/>
        <v>2.0015901411250248</v>
      </c>
      <c r="I12" s="29">
        <f t="shared" si="1"/>
        <v>5.3227270000000004</v>
      </c>
      <c r="J12" s="21">
        <f t="shared" si="3"/>
        <v>0.37604598941952583</v>
      </c>
    </row>
    <row r="13" spans="1:10">
      <c r="A13" s="60"/>
      <c r="B13" s="60"/>
      <c r="C13" s="11" t="s">
        <v>454</v>
      </c>
      <c r="D13" s="3">
        <v>25.155000000000001</v>
      </c>
      <c r="E13" s="10">
        <v>7.2</v>
      </c>
      <c r="F13">
        <f t="shared" ref="F13:F41" si="4">19.1465*0.278</f>
        <v>5.3227270000000004</v>
      </c>
      <c r="G13">
        <v>1</v>
      </c>
      <c r="H13">
        <f t="shared" si="0"/>
        <v>0.28622540250447226</v>
      </c>
      <c r="I13">
        <f t="shared" si="1"/>
        <v>5.3227270000000004</v>
      </c>
      <c r="J13" s="21">
        <f t="shared" si="3"/>
        <v>5.3774203055026538E-2</v>
      </c>
    </row>
    <row r="14" spans="1:10">
      <c r="A14" s="60"/>
      <c r="B14" s="60"/>
      <c r="C14" s="11" t="s">
        <v>455</v>
      </c>
      <c r="D14" s="3">
        <v>25.155000000000001</v>
      </c>
      <c r="E14" s="10">
        <v>30.4</v>
      </c>
      <c r="F14">
        <f t="shared" si="4"/>
        <v>5.3227270000000004</v>
      </c>
      <c r="G14">
        <v>1</v>
      </c>
      <c r="H14">
        <f t="shared" si="0"/>
        <v>1.2085072550188829</v>
      </c>
      <c r="I14">
        <f t="shared" si="1"/>
        <v>5.3227270000000004</v>
      </c>
      <c r="J14" s="21">
        <f t="shared" si="3"/>
        <v>0.22704663512122317</v>
      </c>
    </row>
    <row r="15" spans="1:10">
      <c r="A15" s="60"/>
      <c r="B15" s="60"/>
      <c r="C15" s="11" t="s">
        <v>456</v>
      </c>
      <c r="D15" s="3">
        <v>25.155000000000001</v>
      </c>
      <c r="E15" s="10">
        <v>115.19</v>
      </c>
      <c r="F15">
        <f t="shared" si="4"/>
        <v>5.3227270000000004</v>
      </c>
      <c r="G15">
        <v>1</v>
      </c>
      <c r="H15">
        <f t="shared" si="0"/>
        <v>4.5792089047903</v>
      </c>
      <c r="I15">
        <f t="shared" si="1"/>
        <v>5.3227270000000004</v>
      </c>
      <c r="J15" s="21">
        <f t="shared" si="3"/>
        <v>0.8603125624872926</v>
      </c>
    </row>
    <row r="16" spans="1:10">
      <c r="A16" s="60"/>
      <c r="B16" s="60"/>
      <c r="C16" s="11" t="s">
        <v>457</v>
      </c>
      <c r="D16" s="3">
        <v>25.155000000000001</v>
      </c>
      <c r="E16" s="10">
        <v>130.35</v>
      </c>
      <c r="F16">
        <f>19.1465*0.278</f>
        <v>5.3227270000000004</v>
      </c>
      <c r="G16">
        <v>1</v>
      </c>
      <c r="H16">
        <f t="shared" si="0"/>
        <v>5.181872391174716</v>
      </c>
      <c r="I16">
        <f t="shared" si="1"/>
        <v>5.3227270000000004</v>
      </c>
      <c r="J16" s="21">
        <f t="shared" si="3"/>
        <v>0.97353713447537615</v>
      </c>
    </row>
    <row r="17" spans="1:10">
      <c r="A17" s="60"/>
      <c r="B17" s="60"/>
      <c r="C17" s="11" t="s">
        <v>458</v>
      </c>
      <c r="D17" s="3">
        <v>25.155000000000001</v>
      </c>
      <c r="E17" s="10">
        <v>4.71</v>
      </c>
      <c r="F17">
        <f t="shared" si="4"/>
        <v>5.3227270000000004</v>
      </c>
      <c r="G17">
        <v>1</v>
      </c>
      <c r="H17">
        <f t="shared" si="0"/>
        <v>0.1872391174716756</v>
      </c>
      <c r="I17">
        <f t="shared" si="1"/>
        <v>5.3227270000000004</v>
      </c>
      <c r="J17" s="21">
        <f t="shared" si="3"/>
        <v>3.5177291165163195E-2</v>
      </c>
    </row>
    <row r="18" spans="1:10">
      <c r="A18" s="60"/>
      <c r="B18" s="60"/>
      <c r="C18" s="11" t="s">
        <v>459</v>
      </c>
      <c r="D18" s="3">
        <v>25.155000000000001</v>
      </c>
      <c r="E18" s="10">
        <v>123.05</v>
      </c>
      <c r="F18">
        <f t="shared" si="4"/>
        <v>5.3227270000000004</v>
      </c>
      <c r="G18">
        <v>1</v>
      </c>
      <c r="H18">
        <f t="shared" si="0"/>
        <v>4.8916716358576817</v>
      </c>
      <c r="I18">
        <f t="shared" si="1"/>
        <v>5.3227270000000004</v>
      </c>
      <c r="J18" s="21">
        <f t="shared" si="3"/>
        <v>0.91901606748902986</v>
      </c>
    </row>
    <row r="19" spans="1:10">
      <c r="A19" s="60"/>
      <c r="B19" s="60"/>
      <c r="C19" s="11" t="s">
        <v>460</v>
      </c>
      <c r="D19" s="3">
        <v>25.155000000000001</v>
      </c>
      <c r="E19" s="10">
        <v>30.55</v>
      </c>
      <c r="F19">
        <f t="shared" si="4"/>
        <v>5.3227270000000004</v>
      </c>
      <c r="G19">
        <v>1</v>
      </c>
      <c r="H19">
        <f t="shared" si="0"/>
        <v>1.214470284237726</v>
      </c>
      <c r="I19">
        <f t="shared" si="1"/>
        <v>5.3227270000000004</v>
      </c>
      <c r="J19" s="21">
        <f t="shared" si="3"/>
        <v>0.22816693101820287</v>
      </c>
    </row>
    <row r="20" spans="1:10">
      <c r="A20" s="60"/>
      <c r="B20" s="60"/>
      <c r="C20" s="11" t="s">
        <v>461</v>
      </c>
      <c r="D20" s="3">
        <v>25.155000000000001</v>
      </c>
      <c r="E20" s="10">
        <v>37.79</v>
      </c>
      <c r="F20">
        <f t="shared" si="4"/>
        <v>5.3227270000000004</v>
      </c>
      <c r="G20">
        <v>1</v>
      </c>
      <c r="H20">
        <f t="shared" si="0"/>
        <v>1.5022858278672231</v>
      </c>
      <c r="I20">
        <f t="shared" si="1"/>
        <v>5.3227270000000004</v>
      </c>
      <c r="J20" s="21">
        <f t="shared" si="3"/>
        <v>0.28223987964575731</v>
      </c>
    </row>
    <row r="21" spans="1:10">
      <c r="A21" s="60"/>
      <c r="B21" s="60"/>
      <c r="C21" s="11" t="s">
        <v>462</v>
      </c>
      <c r="D21" s="3">
        <v>25.155000000000001</v>
      </c>
      <c r="E21" s="10">
        <v>72.819999999999993</v>
      </c>
      <c r="F21">
        <f t="shared" si="4"/>
        <v>5.3227270000000004</v>
      </c>
      <c r="G21">
        <v>1</v>
      </c>
      <c r="H21">
        <f t="shared" si="0"/>
        <v>2.8948519181077317</v>
      </c>
      <c r="I21">
        <f t="shared" si="1"/>
        <v>5.3227270000000004</v>
      </c>
      <c r="J21" s="21">
        <f t="shared" si="3"/>
        <v>0.5438663147870878</v>
      </c>
    </row>
    <row r="22" spans="1:10">
      <c r="A22" s="60"/>
      <c r="B22" s="60"/>
      <c r="C22" s="11" t="s">
        <v>463</v>
      </c>
      <c r="D22" s="3">
        <v>25.155000000000001</v>
      </c>
      <c r="E22" s="10">
        <v>112.7</v>
      </c>
      <c r="F22">
        <f t="shared" si="4"/>
        <v>5.3227270000000004</v>
      </c>
      <c r="G22">
        <v>1</v>
      </c>
      <c r="H22">
        <f t="shared" si="0"/>
        <v>4.4802226197575035</v>
      </c>
      <c r="I22">
        <f t="shared" si="1"/>
        <v>5.3227270000000004</v>
      </c>
      <c r="J22" s="21">
        <f t="shared" si="3"/>
        <v>0.84171565059742925</v>
      </c>
    </row>
    <row r="23" spans="1:10">
      <c r="A23" s="60"/>
      <c r="B23" s="60"/>
      <c r="C23" s="11" t="s">
        <v>464</v>
      </c>
      <c r="D23" s="3">
        <v>25.155000000000001</v>
      </c>
      <c r="E23" s="10">
        <v>113.1</v>
      </c>
      <c r="F23">
        <f t="shared" si="4"/>
        <v>5.3227270000000004</v>
      </c>
      <c r="G23">
        <v>1</v>
      </c>
      <c r="H23">
        <f t="shared" si="0"/>
        <v>4.4961240310077519</v>
      </c>
      <c r="I23">
        <f t="shared" si="1"/>
        <v>5.3227270000000004</v>
      </c>
      <c r="J23" s="21">
        <f t="shared" si="3"/>
        <v>0.84470310632270851</v>
      </c>
    </row>
    <row r="24" spans="1:10">
      <c r="A24" s="60"/>
      <c r="B24" s="60"/>
      <c r="C24" s="11" t="s">
        <v>465</v>
      </c>
      <c r="D24" s="3">
        <v>25.155000000000001</v>
      </c>
      <c r="E24" s="10">
        <v>133.58000000000001</v>
      </c>
      <c r="F24">
        <f t="shared" si="4"/>
        <v>5.3227270000000004</v>
      </c>
      <c r="G24">
        <v>1</v>
      </c>
      <c r="H24">
        <f t="shared" si="0"/>
        <v>5.3102762870204732</v>
      </c>
      <c r="I24">
        <f t="shared" si="1"/>
        <v>5.3227270000000004</v>
      </c>
      <c r="J24" s="21">
        <f t="shared" si="3"/>
        <v>0.99766083945700634</v>
      </c>
    </row>
    <row r="25" spans="1:10">
      <c r="A25" s="60"/>
      <c r="B25" s="60"/>
      <c r="C25" s="11" t="s">
        <v>466</v>
      </c>
      <c r="D25" s="3">
        <v>25.155000000000001</v>
      </c>
      <c r="E25" s="10">
        <v>126.54</v>
      </c>
      <c r="F25">
        <f t="shared" si="4"/>
        <v>5.3227270000000004</v>
      </c>
      <c r="G25">
        <v>1</v>
      </c>
      <c r="H25">
        <f t="shared" si="0"/>
        <v>5.0304114490160998</v>
      </c>
      <c r="I25">
        <f t="shared" si="1"/>
        <v>5.3227270000000004</v>
      </c>
      <c r="J25" s="21">
        <f t="shared" si="3"/>
        <v>0.9450816186920914</v>
      </c>
    </row>
    <row r="26" spans="1:10">
      <c r="A26" s="60"/>
      <c r="B26" s="60"/>
      <c r="C26" s="11" t="s">
        <v>467</v>
      </c>
      <c r="D26" s="3">
        <v>25.155000000000001</v>
      </c>
      <c r="E26" s="10">
        <v>32.92</v>
      </c>
      <c r="F26">
        <f t="shared" si="4"/>
        <v>5.3227270000000004</v>
      </c>
      <c r="G26">
        <v>1</v>
      </c>
      <c r="H26">
        <f t="shared" si="0"/>
        <v>1.3086861458954482</v>
      </c>
      <c r="I26">
        <f t="shared" si="1"/>
        <v>5.3227270000000004</v>
      </c>
      <c r="J26" s="21">
        <f t="shared" si="3"/>
        <v>0.24586760619048245</v>
      </c>
    </row>
    <row r="27" spans="1:10">
      <c r="A27" s="60"/>
      <c r="B27" s="60"/>
      <c r="C27" s="11" t="s">
        <v>468</v>
      </c>
      <c r="D27" s="3">
        <v>25.155000000000001</v>
      </c>
      <c r="E27" s="10">
        <v>17.309999999999999</v>
      </c>
      <c r="F27">
        <f t="shared" si="4"/>
        <v>5.3227270000000004</v>
      </c>
      <c r="G27">
        <v>1</v>
      </c>
      <c r="H27">
        <f t="shared" si="0"/>
        <v>0.68813357185450197</v>
      </c>
      <c r="I27">
        <f t="shared" si="1"/>
        <v>5.3227270000000004</v>
      </c>
      <c r="J27" s="21">
        <f t="shared" si="3"/>
        <v>0.12928214651145961</v>
      </c>
    </row>
    <row r="28" spans="1:10">
      <c r="A28" s="60"/>
      <c r="B28" s="60"/>
      <c r="C28" s="11" t="s">
        <v>469</v>
      </c>
      <c r="D28" s="3">
        <v>25.155000000000001</v>
      </c>
      <c r="E28" s="10">
        <v>117.15</v>
      </c>
      <c r="F28">
        <f t="shared" si="4"/>
        <v>5.3227270000000004</v>
      </c>
      <c r="G28">
        <v>1</v>
      </c>
      <c r="H28">
        <f t="shared" si="0"/>
        <v>4.6571258199165175</v>
      </c>
      <c r="I28">
        <f t="shared" si="1"/>
        <v>5.3227270000000004</v>
      </c>
      <c r="J28" s="21">
        <f t="shared" si="3"/>
        <v>0.87495109554116102</v>
      </c>
    </row>
    <row r="29" spans="1:10">
      <c r="A29" s="60"/>
      <c r="B29" s="60"/>
      <c r="C29" s="11" t="s">
        <v>470</v>
      </c>
      <c r="D29" s="3">
        <v>25.155000000000001</v>
      </c>
      <c r="E29" s="10">
        <v>119.75</v>
      </c>
      <c r="F29">
        <f t="shared" si="4"/>
        <v>5.3227270000000004</v>
      </c>
      <c r="G29">
        <v>1</v>
      </c>
      <c r="H29">
        <f t="shared" si="0"/>
        <v>4.7604849930431321</v>
      </c>
      <c r="I29">
        <f t="shared" si="1"/>
        <v>5.3227270000000004</v>
      </c>
      <c r="J29" s="21">
        <f t="shared" si="3"/>
        <v>0.894369557755476</v>
      </c>
    </row>
    <row r="30" spans="1:10">
      <c r="A30" s="60"/>
      <c r="B30" s="60"/>
      <c r="C30" s="11" t="s">
        <v>471</v>
      </c>
      <c r="D30" s="3">
        <v>25.155000000000001</v>
      </c>
      <c r="E30" s="10">
        <v>139.18</v>
      </c>
      <c r="F30">
        <f t="shared" si="4"/>
        <v>5.3227270000000004</v>
      </c>
      <c r="G30">
        <v>1</v>
      </c>
      <c r="H30">
        <f t="shared" si="0"/>
        <v>5.5328960445239517</v>
      </c>
      <c r="I30">
        <f t="shared" si="1"/>
        <v>5.3227270000000004</v>
      </c>
      <c r="J30" s="21">
        <f t="shared" si="3"/>
        <v>1.0394852196109159</v>
      </c>
    </row>
    <row r="31" spans="1:10">
      <c r="A31" s="60"/>
      <c r="B31" s="60"/>
      <c r="C31" s="11" t="s">
        <v>472</v>
      </c>
      <c r="D31" s="3">
        <v>25.155000000000001</v>
      </c>
      <c r="E31" s="10">
        <v>130.38999999999999</v>
      </c>
      <c r="F31">
        <f t="shared" si="4"/>
        <v>5.3227270000000004</v>
      </c>
      <c r="G31">
        <v>1</v>
      </c>
      <c r="H31">
        <f t="shared" si="0"/>
        <v>5.1834625322997407</v>
      </c>
      <c r="I31">
        <f t="shared" si="1"/>
        <v>5.3227270000000004</v>
      </c>
      <c r="J31" s="21">
        <f t="shared" si="3"/>
        <v>0.97383588004790411</v>
      </c>
    </row>
    <row r="32" spans="1:10">
      <c r="A32" s="60"/>
      <c r="B32" s="60"/>
      <c r="C32" s="11" t="s">
        <v>473</v>
      </c>
      <c r="D32" s="3">
        <v>25.155000000000001</v>
      </c>
      <c r="E32" s="10">
        <v>127.1</v>
      </c>
      <c r="F32">
        <f t="shared" si="4"/>
        <v>5.3227270000000004</v>
      </c>
      <c r="G32">
        <v>1</v>
      </c>
      <c r="H32">
        <f t="shared" si="0"/>
        <v>5.0526734247664473</v>
      </c>
      <c r="I32">
        <f t="shared" si="1"/>
        <v>5.3227270000000004</v>
      </c>
      <c r="J32" s="21">
        <f t="shared" si="3"/>
        <v>0.94926405670748226</v>
      </c>
    </row>
    <row r="33" spans="1:28">
      <c r="A33" s="60"/>
      <c r="B33" s="60"/>
      <c r="C33" s="11" t="s">
        <v>474</v>
      </c>
      <c r="D33" s="3">
        <v>25.155000000000001</v>
      </c>
      <c r="E33" s="10">
        <v>40.03</v>
      </c>
      <c r="F33">
        <f t="shared" si="4"/>
        <v>5.3227270000000004</v>
      </c>
      <c r="G33">
        <v>1</v>
      </c>
      <c r="H33">
        <f t="shared" si="0"/>
        <v>1.5913337308686146</v>
      </c>
      <c r="I33">
        <f t="shared" si="1"/>
        <v>5.3227270000000004</v>
      </c>
      <c r="J33" s="21">
        <f t="shared" si="3"/>
        <v>0.29896963170732116</v>
      </c>
    </row>
    <row r="34" spans="1:28">
      <c r="A34" s="60"/>
      <c r="B34" s="60"/>
      <c r="C34" s="11" t="s">
        <v>475</v>
      </c>
      <c r="D34" s="3">
        <v>25.155000000000001</v>
      </c>
      <c r="E34" s="10">
        <v>41.92</v>
      </c>
      <c r="F34">
        <f t="shared" si="4"/>
        <v>5.3227270000000004</v>
      </c>
      <c r="G34">
        <v>1</v>
      </c>
      <c r="H34">
        <f t="shared" si="0"/>
        <v>1.6664678990260386</v>
      </c>
      <c r="I34">
        <f t="shared" si="1"/>
        <v>5.3227270000000004</v>
      </c>
      <c r="J34" s="21">
        <f t="shared" si="3"/>
        <v>0.31308536000926562</v>
      </c>
    </row>
    <row r="35" spans="1:28">
      <c r="A35" s="60"/>
      <c r="B35" s="60"/>
      <c r="C35" s="11" t="s">
        <v>260</v>
      </c>
      <c r="D35" s="3">
        <v>25.155000000000001</v>
      </c>
      <c r="E35" s="10">
        <v>82.94</v>
      </c>
      <c r="F35">
        <f t="shared" si="4"/>
        <v>5.3227270000000004</v>
      </c>
      <c r="G35">
        <v>1</v>
      </c>
      <c r="H35">
        <f t="shared" si="0"/>
        <v>3.297157622739018</v>
      </c>
      <c r="I35">
        <f t="shared" si="1"/>
        <v>5.3227270000000004</v>
      </c>
      <c r="J35" s="21">
        <f t="shared" si="3"/>
        <v>0.6194489446366529</v>
      </c>
    </row>
    <row r="36" spans="1:28">
      <c r="A36" s="60"/>
      <c r="B36" s="60"/>
      <c r="C36" s="11" t="s">
        <v>261</v>
      </c>
      <c r="D36" s="3">
        <v>25.155000000000001</v>
      </c>
      <c r="E36" s="10">
        <v>106.92</v>
      </c>
      <c r="F36">
        <f t="shared" si="4"/>
        <v>5.3227270000000004</v>
      </c>
      <c r="G36">
        <v>1</v>
      </c>
      <c r="H36">
        <f t="shared" si="0"/>
        <v>4.2504472271914135</v>
      </c>
      <c r="I36">
        <f t="shared" si="1"/>
        <v>5.3227270000000004</v>
      </c>
      <c r="J36" s="21">
        <f t="shared" si="3"/>
        <v>0.79854691536714417</v>
      </c>
    </row>
    <row r="37" spans="1:28">
      <c r="A37" s="60"/>
      <c r="B37" s="60"/>
      <c r="C37" s="11" t="s">
        <v>262</v>
      </c>
      <c r="D37" s="3">
        <v>25.155000000000001</v>
      </c>
      <c r="E37" s="10">
        <v>80.900000000000006</v>
      </c>
      <c r="F37">
        <f t="shared" si="4"/>
        <v>5.3227270000000004</v>
      </c>
      <c r="G37">
        <v>1</v>
      </c>
      <c r="H37">
        <f t="shared" si="0"/>
        <v>3.2160604253627509</v>
      </c>
      <c r="I37">
        <f t="shared" si="1"/>
        <v>5.3227270000000004</v>
      </c>
      <c r="J37" s="21">
        <f t="shared" si="3"/>
        <v>0.60421292043772878</v>
      </c>
    </row>
    <row r="38" spans="1:28">
      <c r="A38" s="60"/>
      <c r="B38" s="60"/>
      <c r="C38" s="11" t="s">
        <v>263</v>
      </c>
      <c r="D38" s="3">
        <v>25.155000000000001</v>
      </c>
      <c r="E38" s="10">
        <v>123.4</v>
      </c>
      <c r="F38">
        <f t="shared" si="4"/>
        <v>5.3227270000000004</v>
      </c>
      <c r="G38">
        <v>1</v>
      </c>
      <c r="H38">
        <f t="shared" si="0"/>
        <v>4.9055853707016501</v>
      </c>
      <c r="I38">
        <f t="shared" si="1"/>
        <v>5.3227270000000004</v>
      </c>
      <c r="J38" s="21">
        <f t="shared" si="3"/>
        <v>0.92163009124864936</v>
      </c>
    </row>
    <row r="39" spans="1:28">
      <c r="A39" s="60"/>
      <c r="B39" s="60"/>
      <c r="C39" s="11" t="s">
        <v>264</v>
      </c>
      <c r="D39" s="3">
        <v>25.155000000000001</v>
      </c>
      <c r="E39" s="10">
        <v>98.62</v>
      </c>
      <c r="F39">
        <f t="shared" si="4"/>
        <v>5.3227270000000004</v>
      </c>
      <c r="G39">
        <v>1</v>
      </c>
      <c r="H39">
        <f t="shared" si="0"/>
        <v>3.9204929437487577</v>
      </c>
      <c r="I39">
        <f t="shared" si="1"/>
        <v>5.3227270000000004</v>
      </c>
      <c r="J39" s="21">
        <f t="shared" si="3"/>
        <v>0.73655720906759958</v>
      </c>
    </row>
    <row r="40" spans="1:28">
      <c r="A40" s="60"/>
      <c r="B40" s="60"/>
      <c r="C40" s="11" t="s">
        <v>265</v>
      </c>
      <c r="D40" s="3">
        <v>25.155000000000001</v>
      </c>
      <c r="E40" s="10">
        <v>51.39</v>
      </c>
      <c r="F40">
        <f t="shared" si="4"/>
        <v>5.3227270000000004</v>
      </c>
      <c r="G40">
        <v>1</v>
      </c>
      <c r="H40">
        <f t="shared" si="0"/>
        <v>2.0429338103756707</v>
      </c>
      <c r="I40">
        <f t="shared" si="1"/>
        <v>5.3227270000000004</v>
      </c>
      <c r="J40" s="21">
        <f t="shared" si="3"/>
        <v>0.38381337430525192</v>
      </c>
    </row>
    <row r="41" spans="1:28">
      <c r="A41" s="49"/>
      <c r="B41" s="49"/>
      <c r="C41" s="31" t="s">
        <v>266</v>
      </c>
      <c r="D41" s="23">
        <v>25.155000000000001</v>
      </c>
      <c r="E41" s="32">
        <v>42.91</v>
      </c>
      <c r="F41" s="25">
        <f t="shared" si="4"/>
        <v>5.3227270000000004</v>
      </c>
      <c r="G41" s="25">
        <v>1</v>
      </c>
      <c r="H41" s="25">
        <f t="shared" si="0"/>
        <v>1.7058238918704032</v>
      </c>
      <c r="I41" s="25">
        <f t="shared" si="1"/>
        <v>5.3227270000000004</v>
      </c>
      <c r="J41" s="21">
        <f t="shared" si="3"/>
        <v>0.32047931292933174</v>
      </c>
    </row>
    <row r="42" spans="1:28">
      <c r="A42" s="52" t="s">
        <v>482</v>
      </c>
      <c r="B42" s="52">
        <f>(2472.88/(D42*F42*31))</f>
        <v>0.62354231343213962</v>
      </c>
      <c r="C42" s="27" t="s">
        <v>267</v>
      </c>
      <c r="D42" s="28">
        <v>25.155000000000001</v>
      </c>
      <c r="E42" s="12">
        <v>99.63</v>
      </c>
      <c r="F42" s="29">
        <f>18.2939*0.278</f>
        <v>5.0857042000000003</v>
      </c>
      <c r="G42" s="29">
        <v>1</v>
      </c>
      <c r="H42" s="29">
        <f t="shared" si="0"/>
        <v>3.9606440071556346</v>
      </c>
      <c r="I42" s="29">
        <f t="shared" si="1"/>
        <v>5.0857042000000003</v>
      </c>
      <c r="J42" s="21">
        <f t="shared" si="3"/>
        <v>0.77877986044796599</v>
      </c>
    </row>
    <row r="43" spans="1:28">
      <c r="A43" s="53"/>
      <c r="B43" s="53"/>
      <c r="C43" s="11" t="s">
        <v>268</v>
      </c>
      <c r="D43" s="3">
        <v>25.155000000000001</v>
      </c>
      <c r="E43" s="10">
        <v>119.17</v>
      </c>
      <c r="F43">
        <f t="shared" ref="F43:F72" si="5">18.2939*0.278</f>
        <v>5.0857042000000003</v>
      </c>
      <c r="G43">
        <v>1</v>
      </c>
      <c r="H43">
        <f t="shared" si="0"/>
        <v>4.7374279467302722</v>
      </c>
      <c r="I43">
        <f t="shared" si="1"/>
        <v>5.0857042000000003</v>
      </c>
      <c r="J43" s="21">
        <f t="shared" si="3"/>
        <v>0.93151857843605457</v>
      </c>
    </row>
    <row r="44" spans="1:28">
      <c r="A44" s="53"/>
      <c r="B44" s="53"/>
      <c r="C44" s="11" t="s">
        <v>269</v>
      </c>
      <c r="D44" s="3">
        <v>25.155000000000001</v>
      </c>
      <c r="E44" s="10">
        <v>115.16</v>
      </c>
      <c r="F44">
        <f t="shared" si="5"/>
        <v>5.0857042000000003</v>
      </c>
      <c r="G44">
        <v>1</v>
      </c>
      <c r="H44">
        <f t="shared" si="0"/>
        <v>4.5780162989465314</v>
      </c>
      <c r="I44">
        <f t="shared" si="1"/>
        <v>5.0857042000000003</v>
      </c>
      <c r="J44" s="21">
        <f t="shared" si="3"/>
        <v>0.90017352935047446</v>
      </c>
    </row>
    <row r="45" spans="1:28">
      <c r="A45" s="53"/>
      <c r="B45" s="53"/>
      <c r="C45" s="11" t="s">
        <v>270</v>
      </c>
      <c r="D45" s="3">
        <v>25.155000000000001</v>
      </c>
      <c r="E45" s="10">
        <v>74.38</v>
      </c>
      <c r="F45">
        <f t="shared" si="5"/>
        <v>5.0857042000000003</v>
      </c>
      <c r="G45">
        <v>1</v>
      </c>
      <c r="H45">
        <f t="shared" si="0"/>
        <v>2.9568674219837008</v>
      </c>
      <c r="I45">
        <f t="shared" si="1"/>
        <v>5.0857042000000003</v>
      </c>
      <c r="J45" s="21">
        <f t="shared" si="3"/>
        <v>0.58140766857492432</v>
      </c>
    </row>
    <row r="46" spans="1:28">
      <c r="A46" s="53"/>
      <c r="B46" s="53"/>
      <c r="C46" s="11" t="s">
        <v>271</v>
      </c>
      <c r="D46" s="3">
        <v>25.155000000000001</v>
      </c>
      <c r="E46" s="10">
        <v>141.83000000000001</v>
      </c>
      <c r="F46">
        <f t="shared" si="5"/>
        <v>5.0857042000000003</v>
      </c>
      <c r="G46">
        <v>1</v>
      </c>
      <c r="H46">
        <f t="shared" si="0"/>
        <v>5.6382428940568481</v>
      </c>
      <c r="I46">
        <f t="shared" si="1"/>
        <v>5.0857042000000003</v>
      </c>
      <c r="J46" s="21">
        <f t="shared" si="3"/>
        <v>1.1086454642912278</v>
      </c>
    </row>
    <row r="47" spans="1:28">
      <c r="A47" s="53"/>
      <c r="B47" s="53"/>
      <c r="C47" s="11" t="s">
        <v>272</v>
      </c>
      <c r="D47" s="3">
        <v>25.155000000000001</v>
      </c>
      <c r="E47" s="10">
        <v>46.96</v>
      </c>
      <c r="F47">
        <f t="shared" si="5"/>
        <v>5.0857042000000003</v>
      </c>
      <c r="G47">
        <v>1</v>
      </c>
      <c r="H47">
        <f t="shared" ref="H47:H111" si="6">E47/D47</f>
        <v>1.866825680779169</v>
      </c>
      <c r="I47">
        <f t="shared" ref="I47:I111" si="7">F47/G47</f>
        <v>5.0857042000000003</v>
      </c>
      <c r="J47" s="21">
        <f t="shared" si="3"/>
        <v>0.36707319328150639</v>
      </c>
      <c r="AB47" s="13"/>
    </row>
    <row r="48" spans="1:28">
      <c r="A48" s="53"/>
      <c r="B48" s="53"/>
      <c r="C48" s="11" t="s">
        <v>273</v>
      </c>
      <c r="D48" s="3">
        <v>25.155000000000001</v>
      </c>
      <c r="E48" s="10">
        <v>10.33</v>
      </c>
      <c r="F48">
        <f t="shared" si="5"/>
        <v>5.0857042000000003</v>
      </c>
      <c r="G48">
        <v>1</v>
      </c>
      <c r="H48">
        <f t="shared" si="6"/>
        <v>0.41065394553766643</v>
      </c>
      <c r="I48">
        <f t="shared" si="7"/>
        <v>5.0857042000000003</v>
      </c>
      <c r="J48" s="21">
        <f t="shared" si="3"/>
        <v>8.0746722457367137E-2</v>
      </c>
      <c r="AB48" s="14"/>
    </row>
    <row r="49" spans="1:28">
      <c r="A49" s="53"/>
      <c r="B49" s="53"/>
      <c r="C49" s="11" t="s">
        <v>274</v>
      </c>
      <c r="D49" s="3">
        <v>25.155000000000001</v>
      </c>
      <c r="E49" s="10">
        <v>83.87</v>
      </c>
      <c r="F49">
        <f t="shared" si="5"/>
        <v>5.0857042000000003</v>
      </c>
      <c r="G49">
        <v>1</v>
      </c>
      <c r="H49">
        <f t="shared" si="6"/>
        <v>3.3341284038958459</v>
      </c>
      <c r="I49">
        <f t="shared" si="7"/>
        <v>5.0857042000000003</v>
      </c>
      <c r="J49" s="21">
        <f t="shared" si="3"/>
        <v>0.65558834583730718</v>
      </c>
      <c r="AB49" s="14"/>
    </row>
    <row r="50" spans="1:28">
      <c r="A50" s="53"/>
      <c r="B50" s="53"/>
      <c r="C50" s="11" t="s">
        <v>275</v>
      </c>
      <c r="D50" s="3">
        <v>25.155000000000001</v>
      </c>
      <c r="E50" s="10">
        <v>106.25</v>
      </c>
      <c r="F50">
        <f t="shared" si="5"/>
        <v>5.0857042000000003</v>
      </c>
      <c r="G50">
        <v>1</v>
      </c>
      <c r="H50">
        <f t="shared" si="6"/>
        <v>4.2238123633472471</v>
      </c>
      <c r="I50">
        <f t="shared" si="7"/>
        <v>5.0857042000000003</v>
      </c>
      <c r="J50" s="21">
        <f t="shared" si="3"/>
        <v>0.83052654996081898</v>
      </c>
      <c r="AB50" s="14"/>
    </row>
    <row r="51" spans="1:28">
      <c r="A51" s="53"/>
      <c r="B51" s="53"/>
      <c r="C51" s="11" t="s">
        <v>276</v>
      </c>
      <c r="D51" s="3">
        <v>25.155000000000001</v>
      </c>
      <c r="E51" s="10">
        <v>87.04</v>
      </c>
      <c r="F51">
        <f t="shared" si="5"/>
        <v>5.0857042000000003</v>
      </c>
      <c r="G51">
        <v>1</v>
      </c>
      <c r="H51">
        <f t="shared" si="6"/>
        <v>3.460147088054065</v>
      </c>
      <c r="I51">
        <f t="shared" si="7"/>
        <v>5.0857042000000003</v>
      </c>
      <c r="J51" s="21">
        <f t="shared" si="3"/>
        <v>0.68036734972790291</v>
      </c>
    </row>
    <row r="52" spans="1:28">
      <c r="A52" s="53"/>
      <c r="B52" s="53"/>
      <c r="C52" s="11" t="s">
        <v>277</v>
      </c>
      <c r="D52" s="3">
        <v>25.155000000000001</v>
      </c>
      <c r="E52" s="10">
        <v>112.09</v>
      </c>
      <c r="F52">
        <f t="shared" si="5"/>
        <v>5.0857042000000003</v>
      </c>
      <c r="G52">
        <v>1</v>
      </c>
      <c r="H52">
        <f t="shared" si="6"/>
        <v>4.4559729676008741</v>
      </c>
      <c r="I52">
        <f t="shared" si="7"/>
        <v>5.0857042000000003</v>
      </c>
      <c r="J52" s="21">
        <f t="shared" si="3"/>
        <v>0.87617619750690057</v>
      </c>
      <c r="AB52" s="2"/>
    </row>
    <row r="53" spans="1:28">
      <c r="A53" s="53"/>
      <c r="B53" s="53"/>
      <c r="C53" s="11" t="s">
        <v>278</v>
      </c>
      <c r="D53" s="3">
        <v>25.155000000000001</v>
      </c>
      <c r="E53" s="10">
        <v>103.54</v>
      </c>
      <c r="F53">
        <f t="shared" si="5"/>
        <v>5.0857042000000003</v>
      </c>
      <c r="G53">
        <v>1</v>
      </c>
      <c r="H53">
        <f t="shared" si="6"/>
        <v>4.1160803021268135</v>
      </c>
      <c r="I53">
        <f t="shared" si="7"/>
        <v>5.0857042000000003</v>
      </c>
      <c r="J53" s="21">
        <f t="shared" si="3"/>
        <v>0.80934323748652415</v>
      </c>
      <c r="AB53" s="14"/>
    </row>
    <row r="54" spans="1:28">
      <c r="A54" s="53"/>
      <c r="B54" s="53"/>
      <c r="C54" s="11" t="s">
        <v>279</v>
      </c>
      <c r="D54" s="3">
        <v>25.155000000000001</v>
      </c>
      <c r="E54" s="10">
        <v>65.95</v>
      </c>
      <c r="F54">
        <f t="shared" si="5"/>
        <v>5.0857042000000003</v>
      </c>
      <c r="G54">
        <v>1</v>
      </c>
      <c r="H54">
        <f t="shared" si="6"/>
        <v>2.6217451798847149</v>
      </c>
      <c r="I54">
        <f t="shared" si="7"/>
        <v>5.0857042000000003</v>
      </c>
      <c r="J54" s="21">
        <f t="shared" si="3"/>
        <v>0.51551271501097429</v>
      </c>
      <c r="AB54" s="14"/>
    </row>
    <row r="55" spans="1:28">
      <c r="A55" s="53"/>
      <c r="B55" s="53"/>
      <c r="C55" s="11" t="s">
        <v>280</v>
      </c>
      <c r="D55" s="3">
        <v>25.155000000000001</v>
      </c>
      <c r="E55" s="10">
        <v>104.38</v>
      </c>
      <c r="F55">
        <f t="shared" si="5"/>
        <v>5.0857042000000003</v>
      </c>
      <c r="G55">
        <v>1</v>
      </c>
      <c r="H55">
        <f t="shared" si="6"/>
        <v>4.1494732657523352</v>
      </c>
      <c r="I55">
        <f t="shared" si="7"/>
        <v>5.0857042000000003</v>
      </c>
      <c r="J55" s="21">
        <f t="shared" si="3"/>
        <v>0.81590928268150853</v>
      </c>
      <c r="AB55" s="14"/>
    </row>
    <row r="56" spans="1:28">
      <c r="A56" s="53"/>
      <c r="B56" s="53"/>
      <c r="C56" s="11" t="s">
        <v>281</v>
      </c>
      <c r="D56" s="3">
        <v>25.155000000000001</v>
      </c>
      <c r="E56" s="10">
        <v>42.07</v>
      </c>
      <c r="F56">
        <f t="shared" si="5"/>
        <v>5.0857042000000003</v>
      </c>
      <c r="G56">
        <v>1</v>
      </c>
      <c r="H56">
        <f t="shared" si="6"/>
        <v>1.6724309282448817</v>
      </c>
      <c r="I56">
        <f t="shared" si="7"/>
        <v>5.0857042000000003</v>
      </c>
      <c r="J56" s="21">
        <f t="shared" si="3"/>
        <v>0.3288494301821332</v>
      </c>
      <c r="AB56" s="13"/>
    </row>
    <row r="57" spans="1:28">
      <c r="A57" s="53"/>
      <c r="B57" s="53"/>
      <c r="C57" s="11" t="s">
        <v>282</v>
      </c>
      <c r="D57" s="3">
        <v>25.155000000000001</v>
      </c>
      <c r="E57" s="10">
        <v>60.93</v>
      </c>
      <c r="F57">
        <f t="shared" si="5"/>
        <v>5.0857042000000003</v>
      </c>
      <c r="G57">
        <v>1</v>
      </c>
      <c r="H57">
        <f t="shared" si="6"/>
        <v>2.4221824686940967</v>
      </c>
      <c r="I57">
        <f t="shared" si="7"/>
        <v>5.0857042000000003</v>
      </c>
      <c r="J57" s="21">
        <f t="shared" si="3"/>
        <v>0.47627277825047248</v>
      </c>
      <c r="AB57" s="14"/>
    </row>
    <row r="58" spans="1:28">
      <c r="A58" s="53"/>
      <c r="B58" s="53"/>
      <c r="C58" s="11" t="s">
        <v>283</v>
      </c>
      <c r="D58" s="3">
        <v>25.155000000000001</v>
      </c>
      <c r="E58" s="10">
        <v>81.39</v>
      </c>
      <c r="F58">
        <f t="shared" si="5"/>
        <v>5.0857042000000003</v>
      </c>
      <c r="G58">
        <v>1</v>
      </c>
      <c r="H58">
        <f t="shared" si="6"/>
        <v>3.2355396541443051</v>
      </c>
      <c r="I58">
        <f t="shared" si="7"/>
        <v>5.0857042000000003</v>
      </c>
      <c r="J58" s="21">
        <f t="shared" si="3"/>
        <v>0.6362028790711628</v>
      </c>
      <c r="AB58" s="14"/>
    </row>
    <row r="59" spans="1:28">
      <c r="A59" s="53"/>
      <c r="B59" s="53"/>
      <c r="C59" s="11" t="s">
        <v>284</v>
      </c>
      <c r="D59" s="3">
        <v>25.155000000000001</v>
      </c>
      <c r="E59" s="10">
        <v>77.44</v>
      </c>
      <c r="F59">
        <f t="shared" si="5"/>
        <v>5.0857042000000003</v>
      </c>
      <c r="G59">
        <v>1</v>
      </c>
      <c r="H59">
        <f t="shared" si="6"/>
        <v>3.0785132180481014</v>
      </c>
      <c r="I59">
        <f t="shared" si="7"/>
        <v>5.0857042000000003</v>
      </c>
      <c r="J59" s="21">
        <f t="shared" si="3"/>
        <v>0.60532683321379588</v>
      </c>
    </row>
    <row r="60" spans="1:28">
      <c r="A60" s="53"/>
      <c r="B60" s="53"/>
      <c r="C60" s="11" t="s">
        <v>285</v>
      </c>
      <c r="D60" s="3">
        <v>25.155000000000001</v>
      </c>
      <c r="E60" s="10">
        <v>87.58</v>
      </c>
      <c r="F60">
        <f t="shared" si="5"/>
        <v>5.0857042000000003</v>
      </c>
      <c r="G60">
        <v>1</v>
      </c>
      <c r="H60">
        <f t="shared" si="6"/>
        <v>3.4816139932419001</v>
      </c>
      <c r="I60">
        <f t="shared" si="7"/>
        <v>5.0857042000000003</v>
      </c>
      <c r="J60" s="21">
        <f t="shared" si="3"/>
        <v>0.68458837878182144</v>
      </c>
    </row>
    <row r="61" spans="1:28">
      <c r="A61" s="53"/>
      <c r="B61" s="53"/>
      <c r="C61" s="11" t="s">
        <v>286</v>
      </c>
      <c r="D61" s="3">
        <v>25.155000000000001</v>
      </c>
      <c r="E61" s="10">
        <v>42.83</v>
      </c>
      <c r="F61">
        <f t="shared" si="5"/>
        <v>5.0857042000000003</v>
      </c>
      <c r="G61">
        <v>1</v>
      </c>
      <c r="H61">
        <f t="shared" si="6"/>
        <v>1.7026436096203537</v>
      </c>
      <c r="I61">
        <f t="shared" si="7"/>
        <v>5.0857042000000003</v>
      </c>
      <c r="J61" s="21">
        <f t="shared" si="3"/>
        <v>0.3347901377395</v>
      </c>
    </row>
    <row r="62" spans="1:28">
      <c r="A62" s="53"/>
      <c r="B62" s="53"/>
      <c r="C62" s="11" t="s">
        <v>287</v>
      </c>
      <c r="D62" s="3">
        <v>25.155000000000001</v>
      </c>
      <c r="E62" s="10">
        <v>80.11</v>
      </c>
      <c r="F62">
        <f t="shared" si="5"/>
        <v>5.0857042000000003</v>
      </c>
      <c r="G62">
        <v>1</v>
      </c>
      <c r="H62">
        <f t="shared" si="6"/>
        <v>3.1846551381435102</v>
      </c>
      <c r="I62">
        <f t="shared" si="7"/>
        <v>5.0857042000000003</v>
      </c>
      <c r="J62" s="21">
        <f t="shared" si="3"/>
        <v>0.62619747686928195</v>
      </c>
    </row>
    <row r="63" spans="1:28">
      <c r="A63" s="53"/>
      <c r="B63" s="53"/>
      <c r="C63" s="11" t="s">
        <v>288</v>
      </c>
      <c r="D63" s="3">
        <v>25.155000000000001</v>
      </c>
      <c r="E63" s="10">
        <v>67.77</v>
      </c>
      <c r="F63">
        <f t="shared" si="5"/>
        <v>5.0857042000000003</v>
      </c>
      <c r="G63">
        <v>1</v>
      </c>
      <c r="H63">
        <f t="shared" si="6"/>
        <v>2.6940966010733449</v>
      </c>
      <c r="I63">
        <f t="shared" si="7"/>
        <v>5.0857042000000003</v>
      </c>
      <c r="J63" s="21">
        <f t="shared" si="3"/>
        <v>0.52973914626677354</v>
      </c>
    </row>
    <row r="64" spans="1:28">
      <c r="A64" s="53"/>
      <c r="B64" s="53"/>
      <c r="C64" s="11" t="s">
        <v>289</v>
      </c>
      <c r="D64" s="3">
        <v>25.155000000000001</v>
      </c>
      <c r="E64" s="10">
        <v>99.28</v>
      </c>
      <c r="F64">
        <f t="shared" si="5"/>
        <v>5.0857042000000003</v>
      </c>
      <c r="G64">
        <v>1</v>
      </c>
      <c r="H64">
        <f t="shared" si="6"/>
        <v>3.9467302723116675</v>
      </c>
      <c r="I64">
        <f t="shared" si="7"/>
        <v>5.0857042000000003</v>
      </c>
      <c r="J64" s="21">
        <f t="shared" si="3"/>
        <v>0.77604400828338915</v>
      </c>
    </row>
    <row r="65" spans="1:10">
      <c r="A65" s="53"/>
      <c r="B65" s="53"/>
      <c r="C65" s="11" t="s">
        <v>290</v>
      </c>
      <c r="D65" s="3">
        <v>25.155000000000001</v>
      </c>
      <c r="E65" s="10">
        <v>104.6</v>
      </c>
      <c r="F65">
        <f t="shared" si="5"/>
        <v>5.0857042000000003</v>
      </c>
      <c r="G65">
        <v>1</v>
      </c>
      <c r="H65">
        <f t="shared" si="6"/>
        <v>4.1582190419399714</v>
      </c>
      <c r="I65">
        <f t="shared" si="7"/>
        <v>5.0857042000000003</v>
      </c>
      <c r="J65" s="21">
        <f t="shared" si="3"/>
        <v>0.81762896118495665</v>
      </c>
    </row>
    <row r="66" spans="1:10">
      <c r="A66" s="53"/>
      <c r="B66" s="53"/>
      <c r="C66" s="11" t="s">
        <v>291</v>
      </c>
      <c r="D66" s="3">
        <v>25.155000000000001</v>
      </c>
      <c r="E66" s="10">
        <v>119.17</v>
      </c>
      <c r="F66">
        <f t="shared" si="5"/>
        <v>5.0857042000000003</v>
      </c>
      <c r="G66">
        <v>1</v>
      </c>
      <c r="H66">
        <f t="shared" si="6"/>
        <v>4.7374279467302722</v>
      </c>
      <c r="I66">
        <f t="shared" si="7"/>
        <v>5.0857042000000003</v>
      </c>
      <c r="J66" s="21">
        <f t="shared" si="3"/>
        <v>0.93151857843605457</v>
      </c>
    </row>
    <row r="67" spans="1:10">
      <c r="A67" s="53"/>
      <c r="B67" s="53"/>
      <c r="C67" s="11" t="s">
        <v>292</v>
      </c>
      <c r="D67" s="3">
        <v>25.155000000000001</v>
      </c>
      <c r="E67" s="10">
        <v>104.27</v>
      </c>
      <c r="F67">
        <f t="shared" si="5"/>
        <v>5.0857042000000003</v>
      </c>
      <c r="G67">
        <v>1</v>
      </c>
      <c r="H67">
        <f t="shared" si="6"/>
        <v>4.1451003776585171</v>
      </c>
      <c r="I67">
        <f t="shared" si="7"/>
        <v>5.0857042000000003</v>
      </c>
      <c r="J67" s="21">
        <f t="shared" ref="J67:J130" si="8">(H67/I67)</f>
        <v>0.81504944342978436</v>
      </c>
    </row>
    <row r="68" spans="1:10">
      <c r="A68" s="53"/>
      <c r="B68" s="53"/>
      <c r="C68" s="11" t="s">
        <v>293</v>
      </c>
      <c r="D68" s="3">
        <v>25.155000000000001</v>
      </c>
      <c r="E68" s="10">
        <v>54.84</v>
      </c>
      <c r="F68">
        <f t="shared" si="5"/>
        <v>5.0857042000000003</v>
      </c>
      <c r="G68">
        <v>1</v>
      </c>
      <c r="H68">
        <f t="shared" si="6"/>
        <v>2.180083482409064</v>
      </c>
      <c r="I68">
        <f t="shared" si="7"/>
        <v>5.0857042000000003</v>
      </c>
      <c r="J68" s="21">
        <f t="shared" si="8"/>
        <v>0.42866895058683591</v>
      </c>
    </row>
    <row r="69" spans="1:10">
      <c r="A69" s="53"/>
      <c r="B69" s="53"/>
      <c r="C69" s="11" t="s">
        <v>294</v>
      </c>
      <c r="D69" s="3">
        <v>25.155000000000001</v>
      </c>
      <c r="E69" s="10">
        <v>12.41</v>
      </c>
      <c r="F69">
        <f t="shared" si="5"/>
        <v>5.0857042000000003</v>
      </c>
      <c r="G69">
        <v>1</v>
      </c>
      <c r="H69">
        <f t="shared" si="6"/>
        <v>0.49334128403895844</v>
      </c>
      <c r="I69">
        <f t="shared" si="7"/>
        <v>5.0857042000000003</v>
      </c>
      <c r="J69" s="21">
        <f t="shared" si="8"/>
        <v>9.7005501035423644E-2</v>
      </c>
    </row>
    <row r="70" spans="1:10">
      <c r="A70" s="53"/>
      <c r="B70" s="53"/>
      <c r="C70" s="11" t="s">
        <v>295</v>
      </c>
      <c r="D70" s="3">
        <v>25.155000000000001</v>
      </c>
      <c r="E70" s="10">
        <v>12.89</v>
      </c>
      <c r="F70">
        <f t="shared" si="5"/>
        <v>5.0857042000000003</v>
      </c>
      <c r="G70">
        <v>1</v>
      </c>
      <c r="H70">
        <f t="shared" si="6"/>
        <v>0.51242297753925659</v>
      </c>
      <c r="I70">
        <f t="shared" si="7"/>
        <v>5.0857042000000003</v>
      </c>
      <c r="J70" s="21">
        <f t="shared" si="8"/>
        <v>0.100757526861129</v>
      </c>
    </row>
    <row r="71" spans="1:10">
      <c r="A71" s="53"/>
      <c r="B71" s="53"/>
      <c r="C71" s="11" t="s">
        <v>296</v>
      </c>
      <c r="D71" s="3">
        <v>25.155000000000001</v>
      </c>
      <c r="E71" s="10">
        <v>95.57</v>
      </c>
      <c r="F71">
        <f t="shared" si="5"/>
        <v>5.0857042000000003</v>
      </c>
      <c r="G71">
        <v>1</v>
      </c>
      <c r="H71">
        <f t="shared" si="6"/>
        <v>3.7992446829656128</v>
      </c>
      <c r="I71">
        <f t="shared" si="7"/>
        <v>5.0857042000000003</v>
      </c>
      <c r="J71" s="21">
        <f t="shared" si="8"/>
        <v>0.7470439753388749</v>
      </c>
    </row>
    <row r="72" spans="1:10">
      <c r="A72" s="54"/>
      <c r="B72" s="54"/>
      <c r="C72" s="31" t="s">
        <v>297</v>
      </c>
      <c r="D72" s="23">
        <v>25.155000000000001</v>
      </c>
      <c r="E72" s="32">
        <v>59.15</v>
      </c>
      <c r="F72" s="25">
        <f t="shared" si="5"/>
        <v>5.0857042000000003</v>
      </c>
      <c r="G72" s="25">
        <v>1</v>
      </c>
      <c r="H72" s="25">
        <f t="shared" si="6"/>
        <v>2.351421188630491</v>
      </c>
      <c r="I72" s="25">
        <f t="shared" si="7"/>
        <v>5.0857042000000003</v>
      </c>
      <c r="J72" s="21">
        <f t="shared" si="8"/>
        <v>0.46235901581348182</v>
      </c>
    </row>
    <row r="73" spans="1:10">
      <c r="A73" s="40" t="s">
        <v>483</v>
      </c>
      <c r="B73" s="52">
        <f>(3151.18/(D74*F74*31))</f>
        <v>0.82791293910656427</v>
      </c>
      <c r="C73" s="27" t="s">
        <v>298</v>
      </c>
      <c r="D73" s="28">
        <v>25.155000000000001</v>
      </c>
      <c r="E73" s="12">
        <v>81.42</v>
      </c>
      <c r="F73" s="29">
        <f>17.5573*0.278</f>
        <v>4.8809294000000012</v>
      </c>
      <c r="G73" s="29"/>
      <c r="H73" s="29"/>
      <c r="I73" s="29"/>
      <c r="J73" s="21" t="e">
        <f t="shared" si="8"/>
        <v>#DIV/0!</v>
      </c>
    </row>
    <row r="74" spans="1:10">
      <c r="A74" s="41"/>
      <c r="B74" s="53"/>
      <c r="C74" s="11" t="s">
        <v>299</v>
      </c>
      <c r="D74" s="3">
        <v>25.155000000000001</v>
      </c>
      <c r="E74" s="10">
        <v>82.49</v>
      </c>
      <c r="F74">
        <f>17.5573*0.278</f>
        <v>4.8809294000000012</v>
      </c>
      <c r="G74">
        <v>1</v>
      </c>
      <c r="H74">
        <f t="shared" si="6"/>
        <v>3.2792685350824882</v>
      </c>
      <c r="I74">
        <f t="shared" si="7"/>
        <v>4.8809294000000012</v>
      </c>
      <c r="J74" s="21">
        <f t="shared" si="8"/>
        <v>0.67185330217693529</v>
      </c>
    </row>
    <row r="75" spans="1:10">
      <c r="A75" s="41"/>
      <c r="B75" s="53"/>
      <c r="C75" s="11" t="s">
        <v>300</v>
      </c>
      <c r="D75" s="3">
        <v>25.155000000000001</v>
      </c>
      <c r="E75" s="10">
        <v>55.42</v>
      </c>
      <c r="F75">
        <f t="shared" ref="F75:F103" si="9">17.5573*0.278</f>
        <v>4.8809294000000012</v>
      </c>
      <c r="G75">
        <v>1</v>
      </c>
      <c r="H75">
        <f t="shared" si="6"/>
        <v>2.2031405287219239</v>
      </c>
      <c r="I75">
        <f t="shared" si="7"/>
        <v>4.8809294000000012</v>
      </c>
      <c r="J75" s="21">
        <f t="shared" si="8"/>
        <v>0.45137725793000066</v>
      </c>
    </row>
    <row r="76" spans="1:10">
      <c r="A76" s="41"/>
      <c r="B76" s="53"/>
      <c r="C76" s="11" t="s">
        <v>301</v>
      </c>
      <c r="D76" s="3">
        <v>25.155000000000001</v>
      </c>
      <c r="E76" s="10">
        <v>70.989999999999995</v>
      </c>
      <c r="F76">
        <f t="shared" si="9"/>
        <v>4.8809294000000012</v>
      </c>
      <c r="G76">
        <v>1</v>
      </c>
      <c r="H76">
        <f t="shared" si="6"/>
        <v>2.822102961637845</v>
      </c>
      <c r="I76">
        <f t="shared" si="7"/>
        <v>4.8809294000000012</v>
      </c>
      <c r="J76" s="21">
        <f t="shared" si="8"/>
        <v>0.57818967052419246</v>
      </c>
    </row>
    <row r="77" spans="1:10">
      <c r="A77" s="41"/>
      <c r="B77" s="53"/>
      <c r="C77" s="11" t="s">
        <v>302</v>
      </c>
      <c r="D77" s="3">
        <v>25.155000000000001</v>
      </c>
      <c r="E77" s="10">
        <v>137.84</v>
      </c>
      <c r="F77">
        <f t="shared" si="9"/>
        <v>4.8809294000000012</v>
      </c>
      <c r="G77">
        <v>1</v>
      </c>
      <c r="H77">
        <f t="shared" si="6"/>
        <v>5.4796263168356187</v>
      </c>
      <c r="I77">
        <f t="shared" si="7"/>
        <v>4.8809294000000012</v>
      </c>
      <c r="J77" s="21">
        <f t="shared" si="8"/>
        <v>1.1226604336533976</v>
      </c>
    </row>
    <row r="78" spans="1:10">
      <c r="A78" s="41"/>
      <c r="B78" s="53"/>
      <c r="C78" s="11" t="s">
        <v>303</v>
      </c>
      <c r="D78" s="3">
        <v>25.155000000000001</v>
      </c>
      <c r="E78" s="10">
        <v>142.18</v>
      </c>
      <c r="F78">
        <f t="shared" si="9"/>
        <v>4.8809294000000012</v>
      </c>
      <c r="G78">
        <v>1</v>
      </c>
      <c r="H78">
        <f t="shared" si="6"/>
        <v>5.6521566289008147</v>
      </c>
      <c r="I78">
        <f t="shared" si="7"/>
        <v>4.8809294000000012</v>
      </c>
      <c r="J78" s="21">
        <f t="shared" si="8"/>
        <v>1.1580082737727806</v>
      </c>
    </row>
    <row r="79" spans="1:10">
      <c r="A79" s="41"/>
      <c r="B79" s="53"/>
      <c r="C79" s="11" t="s">
        <v>304</v>
      </c>
      <c r="D79" s="3">
        <v>25.155000000000001</v>
      </c>
      <c r="E79" s="10">
        <v>130.83000000000001</v>
      </c>
      <c r="F79">
        <f t="shared" si="9"/>
        <v>4.8809294000000012</v>
      </c>
      <c r="G79">
        <v>1</v>
      </c>
      <c r="H79">
        <f t="shared" si="6"/>
        <v>5.2009540846750149</v>
      </c>
      <c r="I79">
        <f t="shared" si="7"/>
        <v>4.8809294000000012</v>
      </c>
      <c r="J79" s="21">
        <f t="shared" si="8"/>
        <v>1.0655663416633343</v>
      </c>
    </row>
    <row r="80" spans="1:10">
      <c r="A80" s="41"/>
      <c r="B80" s="53"/>
      <c r="C80" s="11" t="s">
        <v>305</v>
      </c>
      <c r="D80" s="3">
        <v>25.155000000000001</v>
      </c>
      <c r="E80" s="10">
        <v>141.05000000000001</v>
      </c>
      <c r="F80">
        <f t="shared" si="9"/>
        <v>4.8809294000000012</v>
      </c>
      <c r="G80">
        <v>1</v>
      </c>
      <c r="H80">
        <f t="shared" si="6"/>
        <v>5.6072351421188635</v>
      </c>
      <c r="I80">
        <f t="shared" si="7"/>
        <v>4.8809294000000012</v>
      </c>
      <c r="J80" s="21">
        <f t="shared" si="8"/>
        <v>1.1488048038799459</v>
      </c>
    </row>
    <row r="81" spans="1:10">
      <c r="A81" s="41"/>
      <c r="B81" s="53"/>
      <c r="C81" s="11" t="s">
        <v>306</v>
      </c>
      <c r="D81" s="3">
        <v>25.155000000000001</v>
      </c>
      <c r="E81" s="10">
        <v>132.62</v>
      </c>
      <c r="F81">
        <f t="shared" si="9"/>
        <v>4.8809294000000012</v>
      </c>
      <c r="G81">
        <v>1</v>
      </c>
      <c r="H81">
        <f t="shared" si="6"/>
        <v>5.2721129000198763</v>
      </c>
      <c r="I81">
        <f t="shared" si="7"/>
        <v>4.8809294000000012</v>
      </c>
      <c r="J81" s="21">
        <f t="shared" si="8"/>
        <v>1.0801452895466743</v>
      </c>
    </row>
    <row r="82" spans="1:10">
      <c r="A82" s="41"/>
      <c r="B82" s="53"/>
      <c r="C82" s="11" t="s">
        <v>307</v>
      </c>
      <c r="D82" s="3">
        <v>25.155000000000001</v>
      </c>
      <c r="E82" s="10">
        <v>116.15</v>
      </c>
      <c r="F82">
        <f t="shared" si="9"/>
        <v>4.8809294000000012</v>
      </c>
      <c r="G82">
        <v>1</v>
      </c>
      <c r="H82">
        <f t="shared" si="6"/>
        <v>4.6173722917908968</v>
      </c>
      <c r="I82">
        <f t="shared" si="7"/>
        <v>4.8809294000000012</v>
      </c>
      <c r="J82" s="21">
        <f t="shared" si="8"/>
        <v>0.94600267969270269</v>
      </c>
    </row>
    <row r="83" spans="1:10">
      <c r="A83" s="41"/>
      <c r="B83" s="53"/>
      <c r="C83" s="11" t="s">
        <v>308</v>
      </c>
      <c r="D83" s="3">
        <v>25.155000000000001</v>
      </c>
      <c r="E83" s="10">
        <v>80.56</v>
      </c>
      <c r="F83">
        <f t="shared" si="9"/>
        <v>4.8809294000000012</v>
      </c>
      <c r="G83">
        <v>1</v>
      </c>
      <c r="H83">
        <f t="shared" si="6"/>
        <v>3.2025442258000396</v>
      </c>
      <c r="I83">
        <f t="shared" si="7"/>
        <v>4.8809294000000012</v>
      </c>
      <c r="J83" s="21">
        <f t="shared" si="8"/>
        <v>0.65613410138651851</v>
      </c>
    </row>
    <row r="84" spans="1:10">
      <c r="A84" s="41"/>
      <c r="B84" s="53"/>
      <c r="C84" s="11" t="s">
        <v>309</v>
      </c>
      <c r="D84" s="3">
        <v>25.155000000000001</v>
      </c>
      <c r="E84" s="10">
        <v>87.07</v>
      </c>
      <c r="F84">
        <f t="shared" si="9"/>
        <v>4.8809294000000012</v>
      </c>
      <c r="G84">
        <v>1</v>
      </c>
      <c r="H84">
        <f t="shared" si="6"/>
        <v>3.4613396938978331</v>
      </c>
      <c r="I84">
        <f t="shared" si="7"/>
        <v>4.8809294000000012</v>
      </c>
      <c r="J84" s="21">
        <f t="shared" si="8"/>
        <v>0.70915586156559285</v>
      </c>
    </row>
    <row r="85" spans="1:10">
      <c r="A85" s="41"/>
      <c r="B85" s="53"/>
      <c r="C85" s="11" t="s">
        <v>310</v>
      </c>
      <c r="D85" s="3">
        <v>25.155000000000001</v>
      </c>
      <c r="E85" s="10">
        <v>129.97999999999999</v>
      </c>
      <c r="F85">
        <f t="shared" si="9"/>
        <v>4.8809294000000012</v>
      </c>
      <c r="G85">
        <v>1</v>
      </c>
      <c r="H85">
        <f t="shared" si="6"/>
        <v>5.1671635857682361</v>
      </c>
      <c r="I85">
        <f t="shared" si="7"/>
        <v>4.8809294000000012</v>
      </c>
      <c r="J85" s="21">
        <f t="shared" si="8"/>
        <v>1.0586433775846531</v>
      </c>
    </row>
    <row r="86" spans="1:10">
      <c r="A86" s="41"/>
      <c r="B86" s="53"/>
      <c r="C86" s="11" t="s">
        <v>311</v>
      </c>
      <c r="D86" s="3">
        <v>25.155000000000001</v>
      </c>
      <c r="E86" s="10">
        <v>127.15</v>
      </c>
      <c r="F86">
        <f t="shared" si="9"/>
        <v>4.8809294000000012</v>
      </c>
      <c r="G86">
        <v>1</v>
      </c>
      <c r="H86">
        <f t="shared" si="6"/>
        <v>5.0546611011727292</v>
      </c>
      <c r="I86">
        <f t="shared" si="7"/>
        <v>4.8809294000000012</v>
      </c>
      <c r="J86" s="21">
        <f t="shared" si="8"/>
        <v>1.0355939795344566</v>
      </c>
    </row>
    <row r="87" spans="1:10">
      <c r="A87" s="41"/>
      <c r="B87" s="53"/>
      <c r="C87" s="11" t="s">
        <v>312</v>
      </c>
      <c r="D87" s="3">
        <v>25.155000000000001</v>
      </c>
      <c r="E87" s="10">
        <v>143.02000000000001</v>
      </c>
      <c r="F87">
        <f t="shared" si="9"/>
        <v>4.8809294000000012</v>
      </c>
      <c r="G87">
        <v>1</v>
      </c>
      <c r="H87">
        <f t="shared" si="6"/>
        <v>5.6855495925263373</v>
      </c>
      <c r="I87">
        <f t="shared" si="7"/>
        <v>4.8809294000000012</v>
      </c>
      <c r="J87" s="21">
        <f t="shared" si="8"/>
        <v>1.1648497912152418</v>
      </c>
    </row>
    <row r="88" spans="1:10">
      <c r="A88" s="41"/>
      <c r="B88" s="53"/>
      <c r="C88" s="11" t="s">
        <v>313</v>
      </c>
      <c r="D88" s="3">
        <v>25.155000000000001</v>
      </c>
      <c r="E88" s="10">
        <v>126.24</v>
      </c>
      <c r="F88">
        <f t="shared" si="9"/>
        <v>4.8809294000000012</v>
      </c>
      <c r="G88">
        <v>1</v>
      </c>
      <c r="H88">
        <f t="shared" si="6"/>
        <v>5.0184853905784133</v>
      </c>
      <c r="I88">
        <f t="shared" si="7"/>
        <v>4.8809294000000012</v>
      </c>
      <c r="J88" s="21">
        <f t="shared" si="8"/>
        <v>1.028182335638457</v>
      </c>
    </row>
    <row r="89" spans="1:10">
      <c r="A89" s="41"/>
      <c r="B89" s="53"/>
      <c r="C89" s="11" t="s">
        <v>314</v>
      </c>
      <c r="D89" s="3">
        <v>25.155000000000001</v>
      </c>
      <c r="E89" s="10">
        <v>36.380000000000003</v>
      </c>
      <c r="F89">
        <f t="shared" si="9"/>
        <v>4.8809294000000012</v>
      </c>
      <c r="G89">
        <v>1</v>
      </c>
      <c r="H89">
        <f t="shared" si="6"/>
        <v>1.4462333532100975</v>
      </c>
      <c r="I89">
        <f t="shared" si="7"/>
        <v>4.8809294000000012</v>
      </c>
      <c r="J89" s="21">
        <f t="shared" si="8"/>
        <v>0.29630286256754651</v>
      </c>
    </row>
    <row r="90" spans="1:10">
      <c r="A90" s="41"/>
      <c r="B90" s="53"/>
      <c r="C90" s="11" t="s">
        <v>315</v>
      </c>
      <c r="D90" s="3">
        <v>25.155000000000001</v>
      </c>
      <c r="E90" s="10">
        <v>59</v>
      </c>
      <c r="F90">
        <f t="shared" si="9"/>
        <v>4.8809294000000012</v>
      </c>
      <c r="G90">
        <v>1</v>
      </c>
      <c r="H90">
        <f t="shared" si="6"/>
        <v>2.3454581594116477</v>
      </c>
      <c r="I90">
        <f t="shared" si="7"/>
        <v>4.8809294000000012</v>
      </c>
      <c r="J90" s="21">
        <f t="shared" si="8"/>
        <v>0.48053515369668059</v>
      </c>
    </row>
    <row r="91" spans="1:10">
      <c r="A91" s="41"/>
      <c r="B91" s="53"/>
      <c r="C91" s="11" t="s">
        <v>316</v>
      </c>
      <c r="D91" s="3">
        <v>25.155000000000001</v>
      </c>
      <c r="E91" s="10">
        <v>83.52</v>
      </c>
      <c r="F91">
        <f t="shared" si="9"/>
        <v>4.8809294000000012</v>
      </c>
      <c r="G91">
        <v>1</v>
      </c>
      <c r="H91">
        <f t="shared" si="6"/>
        <v>3.3202146690518779</v>
      </c>
      <c r="I91">
        <f t="shared" si="7"/>
        <v>4.8809294000000012</v>
      </c>
      <c r="J91" s="21">
        <f t="shared" si="8"/>
        <v>0.68024230570757227</v>
      </c>
    </row>
    <row r="92" spans="1:10">
      <c r="A92" s="41"/>
      <c r="B92" s="53"/>
      <c r="C92" s="11" t="s">
        <v>317</v>
      </c>
      <c r="D92" s="3">
        <v>25.155000000000001</v>
      </c>
      <c r="E92" s="10">
        <v>102.88</v>
      </c>
      <c r="F92">
        <f t="shared" si="9"/>
        <v>4.8809294000000012</v>
      </c>
      <c r="G92">
        <v>1</v>
      </c>
      <c r="H92">
        <f t="shared" si="6"/>
        <v>4.0898429735639033</v>
      </c>
      <c r="I92">
        <f t="shared" si="7"/>
        <v>4.8809294000000012</v>
      </c>
      <c r="J92" s="21">
        <f t="shared" si="8"/>
        <v>0.83792299342905929</v>
      </c>
    </row>
    <row r="93" spans="1:10">
      <c r="A93" s="41"/>
      <c r="B93" s="53"/>
      <c r="C93" s="11" t="s">
        <v>318</v>
      </c>
      <c r="D93" s="3">
        <v>25.155000000000001</v>
      </c>
      <c r="E93" s="10">
        <v>117.37</v>
      </c>
      <c r="F93">
        <f t="shared" si="9"/>
        <v>4.8809294000000012</v>
      </c>
      <c r="G93">
        <v>1</v>
      </c>
      <c r="H93">
        <f t="shared" si="6"/>
        <v>4.6658715961041546</v>
      </c>
      <c r="I93">
        <f t="shared" si="7"/>
        <v>4.8809294000000012</v>
      </c>
      <c r="J93" s="21">
        <f t="shared" si="8"/>
        <v>0.95593916931151546</v>
      </c>
    </row>
    <row r="94" spans="1:10">
      <c r="A94" s="41"/>
      <c r="B94" s="53"/>
      <c r="C94" s="11" t="s">
        <v>319</v>
      </c>
      <c r="D94" s="3">
        <v>25.155000000000001</v>
      </c>
      <c r="E94" s="10">
        <v>142</v>
      </c>
      <c r="F94">
        <f t="shared" si="9"/>
        <v>4.8809294000000012</v>
      </c>
      <c r="G94">
        <v>1</v>
      </c>
      <c r="H94">
        <f t="shared" si="6"/>
        <v>5.6450009938382033</v>
      </c>
      <c r="I94">
        <f t="shared" si="7"/>
        <v>4.8809294000000012</v>
      </c>
      <c r="J94" s="21">
        <f t="shared" si="8"/>
        <v>1.1565422343208247</v>
      </c>
    </row>
    <row r="95" spans="1:10">
      <c r="A95" s="41"/>
      <c r="B95" s="53"/>
      <c r="C95" s="11" t="s">
        <v>320</v>
      </c>
      <c r="D95" s="3">
        <v>25.155000000000001</v>
      </c>
      <c r="E95" s="10">
        <v>122.77</v>
      </c>
      <c r="F95">
        <f t="shared" si="9"/>
        <v>4.8809294000000012</v>
      </c>
      <c r="G95">
        <v>1</v>
      </c>
      <c r="H95">
        <f t="shared" si="6"/>
        <v>4.8805406479825084</v>
      </c>
      <c r="I95">
        <f t="shared" si="7"/>
        <v>4.8809294000000012</v>
      </c>
      <c r="J95" s="21">
        <f t="shared" si="8"/>
        <v>0.99992035287019465</v>
      </c>
    </row>
    <row r="96" spans="1:10">
      <c r="A96" s="41"/>
      <c r="B96" s="53"/>
      <c r="C96" s="11" t="s">
        <v>321</v>
      </c>
      <c r="D96" s="3">
        <v>25.155000000000001</v>
      </c>
      <c r="E96" s="10">
        <v>56.89</v>
      </c>
      <c r="F96">
        <f t="shared" si="9"/>
        <v>4.8809294000000012</v>
      </c>
      <c r="G96">
        <v>1</v>
      </c>
      <c r="H96">
        <f t="shared" si="6"/>
        <v>2.2615782150665873</v>
      </c>
      <c r="I96">
        <f t="shared" si="7"/>
        <v>4.8809294000000012</v>
      </c>
      <c r="J96" s="21">
        <f t="shared" si="8"/>
        <v>0.46334991345430787</v>
      </c>
    </row>
    <row r="97" spans="1:10">
      <c r="A97" s="41"/>
      <c r="B97" s="53"/>
      <c r="C97" s="11" t="s">
        <v>322</v>
      </c>
      <c r="D97" s="3">
        <v>25.155000000000001</v>
      </c>
      <c r="E97" s="10">
        <v>13.02</v>
      </c>
      <c r="F97">
        <f t="shared" si="9"/>
        <v>4.8809294000000012</v>
      </c>
      <c r="G97">
        <v>1</v>
      </c>
      <c r="H97">
        <f t="shared" si="6"/>
        <v>0.51759093619558727</v>
      </c>
      <c r="I97">
        <f t="shared" si="7"/>
        <v>4.8809294000000012</v>
      </c>
      <c r="J97" s="21">
        <f t="shared" si="8"/>
        <v>0.10604352035814883</v>
      </c>
    </row>
    <row r="98" spans="1:10">
      <c r="A98" s="41"/>
      <c r="B98" s="53"/>
      <c r="C98" s="11" t="s">
        <v>323</v>
      </c>
      <c r="D98" s="3">
        <v>25.155000000000001</v>
      </c>
      <c r="E98" s="10">
        <v>131.02000000000001</v>
      </c>
      <c r="F98">
        <f t="shared" si="9"/>
        <v>4.8809294000000012</v>
      </c>
      <c r="G98">
        <v>1</v>
      </c>
      <c r="H98">
        <f t="shared" si="6"/>
        <v>5.2085072550188833</v>
      </c>
      <c r="I98">
        <f t="shared" si="7"/>
        <v>4.8809294000000012</v>
      </c>
      <c r="J98" s="21">
        <f t="shared" si="8"/>
        <v>1.0671138277515102</v>
      </c>
    </row>
    <row r="99" spans="1:10">
      <c r="A99" s="41"/>
      <c r="B99" s="53"/>
      <c r="C99" s="11" t="s">
        <v>324</v>
      </c>
      <c r="D99" s="3">
        <v>25.155000000000001</v>
      </c>
      <c r="E99" s="10">
        <v>100.23</v>
      </c>
      <c r="F99">
        <f t="shared" si="9"/>
        <v>4.8809294000000012</v>
      </c>
      <c r="G99">
        <v>1</v>
      </c>
      <c r="H99">
        <f t="shared" si="6"/>
        <v>3.9844961240310077</v>
      </c>
      <c r="I99">
        <f t="shared" si="7"/>
        <v>4.8809294000000012</v>
      </c>
      <c r="J99" s="21">
        <f t="shared" si="8"/>
        <v>0.81633963483081862</v>
      </c>
    </row>
    <row r="100" spans="1:10">
      <c r="A100" s="41"/>
      <c r="B100" s="53"/>
      <c r="C100" s="11" t="s">
        <v>325</v>
      </c>
      <c r="D100" s="3">
        <v>25.155000000000001</v>
      </c>
      <c r="E100" s="10">
        <v>119.68</v>
      </c>
      <c r="F100">
        <f t="shared" si="9"/>
        <v>4.8809294000000012</v>
      </c>
      <c r="G100">
        <v>1</v>
      </c>
      <c r="H100">
        <f t="shared" si="6"/>
        <v>4.7577022460743388</v>
      </c>
      <c r="I100">
        <f t="shared" si="7"/>
        <v>4.8809294000000012</v>
      </c>
      <c r="J100" s="21">
        <f t="shared" si="8"/>
        <v>0.9747533422782837</v>
      </c>
    </row>
    <row r="101" spans="1:10">
      <c r="A101" s="41"/>
      <c r="B101" s="53"/>
      <c r="C101" s="11" t="s">
        <v>326</v>
      </c>
      <c r="D101" s="3">
        <v>25.155000000000001</v>
      </c>
      <c r="E101" s="10">
        <v>115.17</v>
      </c>
      <c r="F101">
        <f t="shared" si="9"/>
        <v>4.8809294000000012</v>
      </c>
      <c r="G101">
        <v>1</v>
      </c>
      <c r="H101">
        <f t="shared" si="6"/>
        <v>4.5784138342277876</v>
      </c>
      <c r="I101">
        <f t="shared" si="7"/>
        <v>4.8809294000000012</v>
      </c>
      <c r="J101" s="21">
        <f t="shared" si="8"/>
        <v>0.93802090934316451</v>
      </c>
    </row>
    <row r="102" spans="1:10">
      <c r="A102" s="41"/>
      <c r="B102" s="53"/>
      <c r="C102" s="11" t="s">
        <v>327</v>
      </c>
      <c r="D102" s="3">
        <v>25.155000000000001</v>
      </c>
      <c r="E102" s="10">
        <v>134.31</v>
      </c>
      <c r="F102">
        <f t="shared" si="9"/>
        <v>4.8809294000000012</v>
      </c>
      <c r="G102">
        <v>1</v>
      </c>
      <c r="H102">
        <f t="shared" si="6"/>
        <v>5.3392963625521768</v>
      </c>
      <c r="I102">
        <f t="shared" si="7"/>
        <v>4.8809294000000012</v>
      </c>
      <c r="J102" s="21">
        <f t="shared" si="8"/>
        <v>1.0939097710678165</v>
      </c>
    </row>
    <row r="103" spans="1:10">
      <c r="A103" s="42"/>
      <c r="B103" s="54"/>
      <c r="C103" s="31" t="s">
        <v>328</v>
      </c>
      <c r="D103" s="23">
        <v>25.155000000000001</v>
      </c>
      <c r="E103" s="32">
        <v>31.93</v>
      </c>
      <c r="F103" s="25">
        <f t="shared" si="9"/>
        <v>4.8809294000000012</v>
      </c>
      <c r="G103" s="25">
        <v>1</v>
      </c>
      <c r="H103" s="25">
        <f t="shared" si="6"/>
        <v>1.2693301530510832</v>
      </c>
      <c r="I103" s="25">
        <f t="shared" si="7"/>
        <v>4.8809294000000012</v>
      </c>
      <c r="J103" s="21">
        <f t="shared" si="8"/>
        <v>0.26005910944974597</v>
      </c>
    </row>
    <row r="104" spans="1:10">
      <c r="A104" s="40" t="s">
        <v>484</v>
      </c>
      <c r="B104" s="56">
        <f>(2283.06/(D106*F105*30))</f>
        <v>0.61857446371455838</v>
      </c>
      <c r="C104" s="27" t="s">
        <v>329</v>
      </c>
      <c r="D104" s="28">
        <v>25.155000000000001</v>
      </c>
      <c r="E104" s="12">
        <v>42.89</v>
      </c>
      <c r="F104" s="29">
        <f>17.5928*0.278</f>
        <v>4.8907984000000004</v>
      </c>
      <c r="G104" s="29">
        <v>1</v>
      </c>
      <c r="H104" s="29">
        <f t="shared" si="6"/>
        <v>1.705028821307891</v>
      </c>
      <c r="I104" s="29">
        <f t="shared" si="7"/>
        <v>4.8907984000000004</v>
      </c>
      <c r="J104" s="21">
        <f t="shared" si="8"/>
        <v>0.34861973073923697</v>
      </c>
    </row>
    <row r="105" spans="1:10">
      <c r="A105" s="41"/>
      <c r="B105" s="57"/>
      <c r="C105" s="11" t="s">
        <v>330</v>
      </c>
      <c r="D105" s="3">
        <v>25.155000000000001</v>
      </c>
      <c r="E105" s="10">
        <v>88.18</v>
      </c>
      <c r="F105">
        <f t="shared" ref="F105:F133" si="10">17.5928*0.278</f>
        <v>4.8907984000000004</v>
      </c>
      <c r="G105">
        <v>1</v>
      </c>
      <c r="H105">
        <f t="shared" si="6"/>
        <v>3.5054661101172728</v>
      </c>
      <c r="I105">
        <f t="shared" si="7"/>
        <v>4.8907984000000004</v>
      </c>
      <c r="J105" s="21">
        <f t="shared" si="8"/>
        <v>0.71674721045898615</v>
      </c>
    </row>
    <row r="106" spans="1:10">
      <c r="A106" s="41"/>
      <c r="B106" s="57"/>
      <c r="C106" s="11" t="s">
        <v>331</v>
      </c>
      <c r="D106" s="3">
        <v>25.155000000000001</v>
      </c>
      <c r="E106" s="10">
        <v>80.099999999999994</v>
      </c>
      <c r="F106">
        <f t="shared" si="10"/>
        <v>4.8907984000000004</v>
      </c>
      <c r="G106">
        <v>1</v>
      </c>
      <c r="H106">
        <f t="shared" si="6"/>
        <v>3.1842576028622536</v>
      </c>
      <c r="I106">
        <f t="shared" si="7"/>
        <v>4.8907984000000004</v>
      </c>
      <c r="J106" s="21">
        <f t="shared" si="8"/>
        <v>0.65107112222459496</v>
      </c>
    </row>
    <row r="107" spans="1:10">
      <c r="A107" s="41"/>
      <c r="B107" s="57"/>
      <c r="C107" s="11" t="s">
        <v>332</v>
      </c>
      <c r="D107" s="3">
        <v>25.155000000000001</v>
      </c>
      <c r="E107" s="10">
        <v>102.21</v>
      </c>
      <c r="F107">
        <f t="shared" si="10"/>
        <v>4.8907984000000004</v>
      </c>
      <c r="G107">
        <v>1</v>
      </c>
      <c r="H107">
        <f t="shared" si="6"/>
        <v>4.0632081097197368</v>
      </c>
      <c r="I107">
        <f t="shared" si="7"/>
        <v>4.8907984000000004</v>
      </c>
      <c r="J107" s="21">
        <f t="shared" si="8"/>
        <v>0.83078625970756359</v>
      </c>
    </row>
    <row r="108" spans="1:10">
      <c r="A108" s="41"/>
      <c r="B108" s="57"/>
      <c r="C108" s="11" t="s">
        <v>333</v>
      </c>
      <c r="D108" s="3">
        <v>25.155000000000001</v>
      </c>
      <c r="E108" s="10">
        <v>133.55000000000001</v>
      </c>
      <c r="F108">
        <f t="shared" si="10"/>
        <v>4.8907984000000004</v>
      </c>
      <c r="G108">
        <v>1</v>
      </c>
      <c r="H108">
        <f t="shared" si="6"/>
        <v>5.3090836811767046</v>
      </c>
      <c r="I108">
        <f t="shared" si="7"/>
        <v>4.8907984000000004</v>
      </c>
      <c r="J108" s="21">
        <f t="shared" si="8"/>
        <v>1.0855249484780858</v>
      </c>
    </row>
    <row r="109" spans="1:10">
      <c r="A109" s="41"/>
      <c r="B109" s="57"/>
      <c r="C109" s="11" t="s">
        <v>334</v>
      </c>
      <c r="D109" s="3">
        <v>25.155000000000001</v>
      </c>
      <c r="E109" s="10">
        <v>126.14</v>
      </c>
      <c r="F109">
        <f t="shared" si="10"/>
        <v>4.8907984000000004</v>
      </c>
      <c r="G109">
        <v>1</v>
      </c>
      <c r="H109">
        <f t="shared" si="6"/>
        <v>5.0145100377658514</v>
      </c>
      <c r="I109">
        <f t="shared" si="7"/>
        <v>4.8907984000000004</v>
      </c>
      <c r="J109" s="21">
        <f t="shared" si="8"/>
        <v>1.0252947735007543</v>
      </c>
    </row>
    <row r="110" spans="1:10">
      <c r="A110" s="41"/>
      <c r="B110" s="57"/>
      <c r="C110" s="11" t="s">
        <v>335</v>
      </c>
      <c r="D110" s="3">
        <v>25.155000000000001</v>
      </c>
      <c r="E110" s="10">
        <v>46.86</v>
      </c>
      <c r="F110">
        <f t="shared" si="10"/>
        <v>4.8907984000000004</v>
      </c>
      <c r="G110">
        <v>1</v>
      </c>
      <c r="H110">
        <f t="shared" si="6"/>
        <v>1.8628503279666069</v>
      </c>
      <c r="I110">
        <f t="shared" si="7"/>
        <v>4.8907984000000004</v>
      </c>
      <c r="J110" s="21">
        <f t="shared" si="8"/>
        <v>0.38088879884450089</v>
      </c>
    </row>
    <row r="111" spans="1:10">
      <c r="A111" s="41"/>
      <c r="B111" s="57"/>
      <c r="C111" s="11" t="s">
        <v>336</v>
      </c>
      <c r="D111" s="3">
        <v>25.155000000000001</v>
      </c>
      <c r="E111" s="10">
        <v>21.79</v>
      </c>
      <c r="F111">
        <f t="shared" si="10"/>
        <v>4.8907984000000004</v>
      </c>
      <c r="G111">
        <v>1</v>
      </c>
      <c r="H111">
        <f t="shared" si="6"/>
        <v>0.86622937785728471</v>
      </c>
      <c r="I111">
        <f t="shared" si="7"/>
        <v>4.8907984000000004</v>
      </c>
      <c r="J111" s="21">
        <f t="shared" si="8"/>
        <v>0.17711410428556709</v>
      </c>
    </row>
    <row r="112" spans="1:10">
      <c r="A112" s="41"/>
      <c r="B112" s="57"/>
      <c r="C112" s="11" t="s">
        <v>337</v>
      </c>
      <c r="D112" s="3">
        <v>25.155000000000001</v>
      </c>
      <c r="E112" s="10">
        <v>113.62</v>
      </c>
      <c r="F112">
        <f t="shared" si="10"/>
        <v>4.8907984000000004</v>
      </c>
      <c r="G112">
        <v>1</v>
      </c>
      <c r="H112">
        <f t="shared" ref="H112:H175" si="11">E112/D112</f>
        <v>4.5167958656330747</v>
      </c>
      <c r="I112">
        <f t="shared" ref="I112:I175" si="12">F112/G112</f>
        <v>4.8907984000000004</v>
      </c>
      <c r="J112" s="21">
        <f t="shared" si="8"/>
        <v>0.92352934965241551</v>
      </c>
    </row>
    <row r="113" spans="1:10">
      <c r="A113" s="41"/>
      <c r="B113" s="57"/>
      <c r="C113" s="11" t="s">
        <v>338</v>
      </c>
      <c r="D113" s="3">
        <v>25.155000000000001</v>
      </c>
      <c r="E113" s="10">
        <v>107.38</v>
      </c>
      <c r="F113">
        <f t="shared" si="10"/>
        <v>4.8907984000000004</v>
      </c>
      <c r="G113">
        <v>1</v>
      </c>
      <c r="H113">
        <f t="shared" si="11"/>
        <v>4.2687338501291983</v>
      </c>
      <c r="I113">
        <f t="shared" si="12"/>
        <v>4.8907984000000004</v>
      </c>
      <c r="J113" s="21">
        <f t="shared" si="8"/>
        <v>0.87280920230308368</v>
      </c>
    </row>
    <row r="114" spans="1:10">
      <c r="A114" s="41"/>
      <c r="B114" s="57"/>
      <c r="C114" s="11" t="s">
        <v>339</v>
      </c>
      <c r="D114" s="3">
        <v>25.155000000000001</v>
      </c>
      <c r="E114" s="10">
        <v>104.63</v>
      </c>
      <c r="F114">
        <f t="shared" si="10"/>
        <v>4.8907984000000004</v>
      </c>
      <c r="G114">
        <v>1</v>
      </c>
      <c r="H114">
        <f t="shared" si="11"/>
        <v>4.1594116477837408</v>
      </c>
      <c r="I114">
        <f t="shared" si="12"/>
        <v>4.8907984000000004</v>
      </c>
      <c r="J114" s="21">
        <f t="shared" si="8"/>
        <v>0.85045657326291357</v>
      </c>
    </row>
    <row r="115" spans="1:10">
      <c r="A115" s="41"/>
      <c r="B115" s="57"/>
      <c r="C115" s="11" t="s">
        <v>340</v>
      </c>
      <c r="D115" s="3">
        <v>25.155000000000001</v>
      </c>
      <c r="E115" s="10">
        <v>100.4</v>
      </c>
      <c r="F115">
        <f t="shared" si="10"/>
        <v>4.8907984000000004</v>
      </c>
      <c r="G115">
        <v>1</v>
      </c>
      <c r="H115">
        <f t="shared" si="11"/>
        <v>3.9912542238123634</v>
      </c>
      <c r="I115">
        <f t="shared" si="12"/>
        <v>4.8907984000000004</v>
      </c>
      <c r="J115" s="21">
        <f t="shared" si="8"/>
        <v>0.81607416568476077</v>
      </c>
    </row>
    <row r="116" spans="1:10">
      <c r="A116" s="41"/>
      <c r="B116" s="57"/>
      <c r="C116" s="11" t="s">
        <v>341</v>
      </c>
      <c r="D116" s="3">
        <v>25.155000000000001</v>
      </c>
      <c r="E116" s="10">
        <v>117.41</v>
      </c>
      <c r="F116">
        <f t="shared" si="10"/>
        <v>4.8907984000000004</v>
      </c>
      <c r="G116">
        <v>1</v>
      </c>
      <c r="H116">
        <f t="shared" si="11"/>
        <v>4.6674617372291785</v>
      </c>
      <c r="I116">
        <f t="shared" si="12"/>
        <v>4.8907984000000004</v>
      </c>
      <c r="J116" s="21">
        <f t="shared" si="8"/>
        <v>0.95433533658414094</v>
      </c>
    </row>
    <row r="117" spans="1:10">
      <c r="A117" s="41"/>
      <c r="B117" s="57"/>
      <c r="C117" s="11" t="s">
        <v>342</v>
      </c>
      <c r="D117" s="3">
        <v>25.155000000000001</v>
      </c>
      <c r="E117" s="10">
        <v>16.45</v>
      </c>
      <c r="F117">
        <f t="shared" si="10"/>
        <v>4.8907984000000004</v>
      </c>
      <c r="G117">
        <v>1</v>
      </c>
      <c r="H117">
        <f t="shared" si="11"/>
        <v>0.65394553766646779</v>
      </c>
      <c r="I117">
        <f t="shared" si="12"/>
        <v>4.8907984000000004</v>
      </c>
      <c r="J117" s="21">
        <f t="shared" si="8"/>
        <v>0.13370936280392742</v>
      </c>
    </row>
    <row r="118" spans="1:10">
      <c r="A118" s="41"/>
      <c r="B118" s="57"/>
      <c r="C118" s="11" t="s">
        <v>343</v>
      </c>
      <c r="D118" s="3">
        <v>25.155000000000001</v>
      </c>
      <c r="E118" s="10">
        <v>11.06</v>
      </c>
      <c r="F118">
        <f t="shared" si="10"/>
        <v>4.8907984000000004</v>
      </c>
      <c r="G118">
        <v>1</v>
      </c>
      <c r="H118">
        <f t="shared" si="11"/>
        <v>0.43967402106936992</v>
      </c>
      <c r="I118">
        <f t="shared" si="12"/>
        <v>4.8907984000000004</v>
      </c>
      <c r="J118" s="21">
        <f t="shared" si="8"/>
        <v>8.9898209885193772E-2</v>
      </c>
    </row>
    <row r="119" spans="1:10">
      <c r="A119" s="41"/>
      <c r="B119" s="57"/>
      <c r="C119" s="11" t="s">
        <v>344</v>
      </c>
      <c r="D119" s="3">
        <v>25.155000000000001</v>
      </c>
      <c r="E119" s="10">
        <v>117.45</v>
      </c>
      <c r="F119">
        <f t="shared" si="10"/>
        <v>4.8907984000000004</v>
      </c>
      <c r="G119">
        <v>1</v>
      </c>
      <c r="H119">
        <f t="shared" si="11"/>
        <v>4.6690518783542041</v>
      </c>
      <c r="I119">
        <f t="shared" si="12"/>
        <v>4.8907984000000004</v>
      </c>
      <c r="J119" s="21">
        <f t="shared" si="8"/>
        <v>0.95466046573381635</v>
      </c>
    </row>
    <row r="120" spans="1:10">
      <c r="A120" s="41"/>
      <c r="B120" s="57"/>
      <c r="C120" s="11" t="s">
        <v>345</v>
      </c>
      <c r="D120" s="3">
        <v>25.155000000000001</v>
      </c>
      <c r="E120" s="10">
        <v>106.91</v>
      </c>
      <c r="F120">
        <f t="shared" si="10"/>
        <v>4.8907984000000004</v>
      </c>
      <c r="G120">
        <v>1</v>
      </c>
      <c r="H120">
        <f t="shared" si="11"/>
        <v>4.2500496919101565</v>
      </c>
      <c r="I120">
        <f t="shared" si="12"/>
        <v>4.8907984000000004</v>
      </c>
      <c r="J120" s="21">
        <f t="shared" si="8"/>
        <v>0.86898893479440009</v>
      </c>
    </row>
    <row r="121" spans="1:10">
      <c r="A121" s="41"/>
      <c r="B121" s="57"/>
      <c r="C121" s="11" t="s">
        <v>346</v>
      </c>
      <c r="D121" s="3">
        <v>25.155000000000001</v>
      </c>
      <c r="E121" s="10">
        <v>77</v>
      </c>
      <c r="F121">
        <f t="shared" si="10"/>
        <v>4.8907984000000004</v>
      </c>
      <c r="G121">
        <v>1</v>
      </c>
      <c r="H121">
        <f t="shared" si="11"/>
        <v>3.0610216656728282</v>
      </c>
      <c r="I121">
        <f t="shared" si="12"/>
        <v>4.8907984000000004</v>
      </c>
      <c r="J121" s="21">
        <f t="shared" si="8"/>
        <v>0.62587361312476664</v>
      </c>
    </row>
    <row r="122" spans="1:10">
      <c r="A122" s="41"/>
      <c r="B122" s="57"/>
      <c r="C122" s="11" t="s">
        <v>347</v>
      </c>
      <c r="D122" s="3">
        <v>25.155000000000001</v>
      </c>
      <c r="E122" s="10">
        <v>94.49</v>
      </c>
      <c r="F122">
        <f t="shared" si="10"/>
        <v>4.8907984000000004</v>
      </c>
      <c r="G122">
        <v>1</v>
      </c>
      <c r="H122">
        <f t="shared" si="11"/>
        <v>3.7563108725899421</v>
      </c>
      <c r="I122">
        <f t="shared" si="12"/>
        <v>4.8907984000000004</v>
      </c>
      <c r="J122" s="21">
        <f t="shared" si="8"/>
        <v>0.76803633382024938</v>
      </c>
    </row>
    <row r="123" spans="1:10">
      <c r="A123" s="41"/>
      <c r="B123" s="57"/>
      <c r="C123" s="11" t="s">
        <v>348</v>
      </c>
      <c r="D123" s="3">
        <v>25.155000000000001</v>
      </c>
      <c r="E123" s="10">
        <v>66.09</v>
      </c>
      <c r="F123">
        <f t="shared" si="10"/>
        <v>4.8907984000000004</v>
      </c>
      <c r="G123">
        <v>1</v>
      </c>
      <c r="H123">
        <f t="shared" si="11"/>
        <v>2.6273106738223015</v>
      </c>
      <c r="I123">
        <f t="shared" si="12"/>
        <v>4.8907984000000004</v>
      </c>
      <c r="J123" s="21">
        <f t="shared" si="8"/>
        <v>0.53719463755085495</v>
      </c>
    </row>
    <row r="124" spans="1:10">
      <c r="A124" s="41"/>
      <c r="B124" s="57"/>
      <c r="C124" s="11" t="s">
        <v>349</v>
      </c>
      <c r="D124" s="3">
        <v>25.155000000000001</v>
      </c>
      <c r="E124" s="10">
        <v>8.2799999999999994</v>
      </c>
      <c r="F124">
        <f t="shared" si="10"/>
        <v>4.8907984000000004</v>
      </c>
      <c r="G124">
        <v>1</v>
      </c>
      <c r="H124">
        <f t="shared" si="11"/>
        <v>0.32915921288014305</v>
      </c>
      <c r="I124">
        <f t="shared" si="12"/>
        <v>4.8907984000000004</v>
      </c>
      <c r="J124" s="21">
        <f t="shared" si="8"/>
        <v>6.7301733982767106E-2</v>
      </c>
    </row>
    <row r="125" spans="1:10">
      <c r="A125" s="41"/>
      <c r="B125" s="57"/>
      <c r="C125" s="11" t="s">
        <v>350</v>
      </c>
      <c r="D125" s="3">
        <v>25.155000000000001</v>
      </c>
      <c r="E125" s="10">
        <v>6.3</v>
      </c>
      <c r="F125">
        <f t="shared" si="10"/>
        <v>4.8907984000000004</v>
      </c>
      <c r="G125">
        <v>1</v>
      </c>
      <c r="H125">
        <f t="shared" si="11"/>
        <v>0.25044722719141321</v>
      </c>
      <c r="I125">
        <f t="shared" si="12"/>
        <v>4.8907984000000004</v>
      </c>
      <c r="J125" s="21">
        <f t="shared" si="8"/>
        <v>5.1207841073844546E-2</v>
      </c>
    </row>
    <row r="126" spans="1:10">
      <c r="A126" s="41"/>
      <c r="B126" s="57"/>
      <c r="C126" s="11" t="s">
        <v>351</v>
      </c>
      <c r="D126" s="3">
        <v>25.155000000000001</v>
      </c>
      <c r="E126" s="10">
        <v>97.25</v>
      </c>
      <c r="F126">
        <f t="shared" si="10"/>
        <v>4.8907984000000004</v>
      </c>
      <c r="G126">
        <v>1</v>
      </c>
      <c r="H126">
        <f t="shared" si="11"/>
        <v>3.8660306102166566</v>
      </c>
      <c r="I126">
        <f t="shared" si="12"/>
        <v>4.8907984000000004</v>
      </c>
      <c r="J126" s="21">
        <f t="shared" si="8"/>
        <v>0.79047024514783848</v>
      </c>
    </row>
    <row r="127" spans="1:10">
      <c r="A127" s="41"/>
      <c r="B127" s="57"/>
      <c r="C127" s="11" t="s">
        <v>352</v>
      </c>
      <c r="D127" s="3">
        <v>25.155000000000001</v>
      </c>
      <c r="E127" s="10">
        <v>50.18</v>
      </c>
      <c r="F127">
        <f t="shared" si="10"/>
        <v>4.8907984000000004</v>
      </c>
      <c r="G127">
        <v>1</v>
      </c>
      <c r="H127">
        <f t="shared" si="11"/>
        <v>1.9948320413436691</v>
      </c>
      <c r="I127">
        <f t="shared" si="12"/>
        <v>4.8907984000000004</v>
      </c>
      <c r="J127" s="21">
        <f t="shared" si="8"/>
        <v>0.40787451826754278</v>
      </c>
    </row>
    <row r="128" spans="1:10">
      <c r="A128" s="41"/>
      <c r="B128" s="57"/>
      <c r="C128" s="11" t="s">
        <v>353</v>
      </c>
      <c r="D128" s="3">
        <v>25.155000000000001</v>
      </c>
      <c r="E128" s="10">
        <v>56.56</v>
      </c>
      <c r="F128">
        <f t="shared" si="10"/>
        <v>4.8907984000000004</v>
      </c>
      <c r="G128">
        <v>1</v>
      </c>
      <c r="H128">
        <f t="shared" si="11"/>
        <v>2.2484595507851322</v>
      </c>
      <c r="I128">
        <f t="shared" si="12"/>
        <v>4.8907984000000004</v>
      </c>
      <c r="J128" s="21">
        <f t="shared" si="8"/>
        <v>0.45973261764073775</v>
      </c>
    </row>
    <row r="129" spans="1:10">
      <c r="A129" s="41"/>
      <c r="B129" s="57"/>
      <c r="C129" s="11" t="s">
        <v>354</v>
      </c>
      <c r="D129" s="3">
        <v>25.155000000000001</v>
      </c>
      <c r="E129" s="10">
        <v>130.35</v>
      </c>
      <c r="F129">
        <f t="shared" si="10"/>
        <v>4.8907984000000004</v>
      </c>
      <c r="G129">
        <v>1</v>
      </c>
      <c r="H129">
        <f t="shared" si="11"/>
        <v>5.181872391174716</v>
      </c>
      <c r="I129">
        <f t="shared" si="12"/>
        <v>4.8907984000000004</v>
      </c>
      <c r="J129" s="21">
        <f t="shared" si="8"/>
        <v>1.0595146165040692</v>
      </c>
    </row>
    <row r="130" spans="1:10">
      <c r="A130" s="41"/>
      <c r="B130" s="57"/>
      <c r="C130" s="11" t="s">
        <v>355</v>
      </c>
      <c r="D130" s="3">
        <v>25.155000000000001</v>
      </c>
      <c r="E130" s="10">
        <v>85.08</v>
      </c>
      <c r="F130">
        <f t="shared" si="10"/>
        <v>4.8907984000000004</v>
      </c>
      <c r="G130">
        <v>1</v>
      </c>
      <c r="H130">
        <f t="shared" si="11"/>
        <v>3.382230172927847</v>
      </c>
      <c r="I130">
        <f t="shared" si="12"/>
        <v>4.8907984000000004</v>
      </c>
      <c r="J130" s="21">
        <f t="shared" si="8"/>
        <v>0.69154970135915783</v>
      </c>
    </row>
    <row r="131" spans="1:10">
      <c r="A131" s="41"/>
      <c r="B131" s="57"/>
      <c r="C131" s="11" t="s">
        <v>356</v>
      </c>
      <c r="D131" s="3">
        <v>25.155000000000001</v>
      </c>
      <c r="E131" s="10">
        <v>30.57</v>
      </c>
      <c r="F131">
        <f t="shared" si="10"/>
        <v>4.8907984000000004</v>
      </c>
      <c r="G131">
        <v>1</v>
      </c>
      <c r="H131">
        <f t="shared" si="11"/>
        <v>1.2152653548002386</v>
      </c>
      <c r="I131">
        <f t="shared" si="12"/>
        <v>4.8907984000000004</v>
      </c>
      <c r="J131" s="21">
        <f t="shared" ref="J131:J194" si="13">(H131/I131)</f>
        <v>0.24847995263927428</v>
      </c>
    </row>
    <row r="132" spans="1:10">
      <c r="A132" s="41"/>
      <c r="B132" s="57"/>
      <c r="C132" s="11" t="s">
        <v>357</v>
      </c>
      <c r="D132" s="3">
        <v>25.155000000000001</v>
      </c>
      <c r="E132" s="10">
        <v>34.450000000000003</v>
      </c>
      <c r="F132">
        <f t="shared" si="10"/>
        <v>4.8907984000000004</v>
      </c>
      <c r="G132">
        <v>1</v>
      </c>
      <c r="H132">
        <f t="shared" si="11"/>
        <v>1.3695090439276487</v>
      </c>
      <c r="I132">
        <f t="shared" si="12"/>
        <v>4.8907984000000004</v>
      </c>
      <c r="J132" s="21">
        <f t="shared" si="13"/>
        <v>0.28001748015776906</v>
      </c>
    </row>
    <row r="133" spans="1:10">
      <c r="A133" s="42"/>
      <c r="B133" s="58"/>
      <c r="C133" s="31" t="s">
        <v>358</v>
      </c>
      <c r="D133" s="23">
        <v>25.155000000000001</v>
      </c>
      <c r="E133" s="32">
        <v>109.43</v>
      </c>
      <c r="F133" s="25">
        <f t="shared" si="10"/>
        <v>4.8907984000000004</v>
      </c>
      <c r="G133" s="25">
        <v>1</v>
      </c>
      <c r="H133" s="25">
        <f t="shared" si="11"/>
        <v>4.3502285827867224</v>
      </c>
      <c r="I133" s="25">
        <f t="shared" si="12"/>
        <v>4.8907984000000004</v>
      </c>
      <c r="J133" s="21">
        <f t="shared" si="13"/>
        <v>0.88947207122393801</v>
      </c>
    </row>
    <row r="134" spans="1:10">
      <c r="A134" s="46" t="s">
        <v>487</v>
      </c>
      <c r="B134" s="52">
        <f>(2443.26/(D142*F134*31))</f>
        <v>0.63501941931679773</v>
      </c>
      <c r="C134" s="27" t="s">
        <v>359</v>
      </c>
      <c r="D134" s="28">
        <v>25.155000000000001</v>
      </c>
      <c r="E134" s="12">
        <v>111.01</v>
      </c>
      <c r="F134" s="29">
        <f>17.7481*0.278</f>
        <v>4.933971800000001</v>
      </c>
      <c r="G134" s="29">
        <v>1</v>
      </c>
      <c r="H134" s="29">
        <f t="shared" si="11"/>
        <v>4.4130391572252039</v>
      </c>
      <c r="I134" s="29">
        <f t="shared" si="12"/>
        <v>4.933971800000001</v>
      </c>
      <c r="J134" s="21">
        <f t="shared" si="13"/>
        <v>0.89441920953524767</v>
      </c>
    </row>
    <row r="135" spans="1:10">
      <c r="A135" s="47"/>
      <c r="B135" s="53"/>
      <c r="C135" s="11" t="s">
        <v>360</v>
      </c>
      <c r="D135" s="3">
        <v>25.155000000000001</v>
      </c>
      <c r="E135" s="10">
        <v>98.24</v>
      </c>
      <c r="F135">
        <f t="shared" ref="F135:F164" si="14">17.7481*0.278</f>
        <v>4.933971800000001</v>
      </c>
      <c r="G135">
        <v>1</v>
      </c>
      <c r="H135">
        <f t="shared" si="11"/>
        <v>3.9053866030610211</v>
      </c>
      <c r="I135">
        <f t="shared" si="12"/>
        <v>4.933971800000001</v>
      </c>
      <c r="J135" s="21">
        <f t="shared" si="13"/>
        <v>0.79152998058501678</v>
      </c>
    </row>
    <row r="136" spans="1:10">
      <c r="A136" s="47"/>
      <c r="B136" s="53"/>
      <c r="C136" s="11" t="s">
        <v>361</v>
      </c>
      <c r="D136" s="3">
        <v>25.155000000000001</v>
      </c>
      <c r="E136" s="10">
        <v>78.7</v>
      </c>
      <c r="F136">
        <f t="shared" si="14"/>
        <v>4.933971800000001</v>
      </c>
      <c r="G136">
        <v>1</v>
      </c>
      <c r="H136">
        <f t="shared" si="11"/>
        <v>3.1286026634863844</v>
      </c>
      <c r="I136">
        <f t="shared" si="12"/>
        <v>4.933971800000001</v>
      </c>
      <c r="J136" s="21">
        <f t="shared" si="13"/>
        <v>0.6340941517919465</v>
      </c>
    </row>
    <row r="137" spans="1:10">
      <c r="A137" s="47"/>
      <c r="B137" s="53"/>
      <c r="C137" s="11" t="s">
        <v>362</v>
      </c>
      <c r="D137" s="3">
        <v>25.155000000000001</v>
      </c>
      <c r="E137" s="10">
        <v>91.43</v>
      </c>
      <c r="F137">
        <f t="shared" si="14"/>
        <v>4.933971800000001</v>
      </c>
      <c r="G137">
        <v>1</v>
      </c>
      <c r="H137">
        <f t="shared" si="11"/>
        <v>3.6346650765255419</v>
      </c>
      <c r="I137">
        <f t="shared" si="12"/>
        <v>4.933971800000001</v>
      </c>
      <c r="J137" s="21">
        <f t="shared" si="13"/>
        <v>0.73666109654812806</v>
      </c>
    </row>
    <row r="138" spans="1:10">
      <c r="A138" s="47"/>
      <c r="B138" s="53"/>
      <c r="C138" s="11" t="s">
        <v>363</v>
      </c>
      <c r="D138" s="3">
        <v>25.155000000000001</v>
      </c>
      <c r="E138" s="10">
        <v>27.51</v>
      </c>
      <c r="F138">
        <f t="shared" si="14"/>
        <v>4.933971800000001</v>
      </c>
      <c r="G138">
        <v>1</v>
      </c>
      <c r="H138">
        <f t="shared" si="11"/>
        <v>1.0936195587358377</v>
      </c>
      <c r="I138">
        <f t="shared" si="12"/>
        <v>4.933971800000001</v>
      </c>
      <c r="J138" s="21">
        <f t="shared" si="13"/>
        <v>0.22165095445738817</v>
      </c>
    </row>
    <row r="139" spans="1:10">
      <c r="A139" s="47"/>
      <c r="B139" s="53"/>
      <c r="C139" s="11" t="s">
        <v>364</v>
      </c>
      <c r="D139" s="3">
        <v>25.155000000000001</v>
      </c>
      <c r="E139" s="10">
        <v>19.82</v>
      </c>
      <c r="F139">
        <f t="shared" si="14"/>
        <v>4.933971800000001</v>
      </c>
      <c r="G139">
        <v>1</v>
      </c>
      <c r="H139">
        <f t="shared" si="11"/>
        <v>0.78791492744981118</v>
      </c>
      <c r="I139">
        <f t="shared" si="12"/>
        <v>4.933971800000001</v>
      </c>
      <c r="J139" s="21">
        <f t="shared" si="13"/>
        <v>0.15969181815141525</v>
      </c>
    </row>
    <row r="140" spans="1:10">
      <c r="A140" s="47"/>
      <c r="B140" s="53"/>
      <c r="C140" s="11" t="s">
        <v>365</v>
      </c>
      <c r="D140" s="3">
        <v>25.155000000000001</v>
      </c>
      <c r="E140" s="10">
        <v>129.72</v>
      </c>
      <c r="F140">
        <f t="shared" si="14"/>
        <v>4.933971800000001</v>
      </c>
      <c r="G140">
        <v>1</v>
      </c>
      <c r="H140">
        <f t="shared" si="11"/>
        <v>5.1568276684555752</v>
      </c>
      <c r="I140">
        <f t="shared" si="12"/>
        <v>4.933971800000001</v>
      </c>
      <c r="J140" s="21">
        <f t="shared" si="13"/>
        <v>1.0451676413017954</v>
      </c>
    </row>
    <row r="141" spans="1:10">
      <c r="A141" s="47"/>
      <c r="B141" s="53"/>
      <c r="C141" s="11" t="s">
        <v>366</v>
      </c>
      <c r="D141" s="3">
        <v>25.155000000000001</v>
      </c>
      <c r="E141" s="10">
        <v>122.46</v>
      </c>
      <c r="F141">
        <f t="shared" si="14"/>
        <v>4.933971800000001</v>
      </c>
      <c r="G141">
        <v>1</v>
      </c>
      <c r="H141">
        <f t="shared" si="11"/>
        <v>4.8682170542635657</v>
      </c>
      <c r="I141">
        <f t="shared" si="12"/>
        <v>4.933971800000001</v>
      </c>
      <c r="J141" s="21">
        <f t="shared" si="13"/>
        <v>0.98667306008185229</v>
      </c>
    </row>
    <row r="142" spans="1:10">
      <c r="A142" s="47"/>
      <c r="B142" s="53"/>
      <c r="C142" s="11" t="s">
        <v>367</v>
      </c>
      <c r="D142" s="3">
        <v>25.155000000000001</v>
      </c>
      <c r="E142" s="10">
        <v>128.37</v>
      </c>
      <c r="F142">
        <f t="shared" si="14"/>
        <v>4.933971800000001</v>
      </c>
      <c r="G142">
        <v>1</v>
      </c>
      <c r="H142">
        <f t="shared" si="11"/>
        <v>5.1031604054859869</v>
      </c>
      <c r="I142">
        <f t="shared" si="12"/>
        <v>4.933971800000001</v>
      </c>
      <c r="J142" s="21">
        <f t="shared" si="13"/>
        <v>1.0342905497526325</v>
      </c>
    </row>
    <row r="143" spans="1:10">
      <c r="A143" s="47"/>
      <c r="B143" s="53"/>
      <c r="C143" s="11" t="s">
        <v>368</v>
      </c>
      <c r="D143" s="3">
        <v>25.155000000000001</v>
      </c>
      <c r="E143" s="10">
        <v>114.73</v>
      </c>
      <c r="F143">
        <f t="shared" si="14"/>
        <v>4.933971800000001</v>
      </c>
      <c r="G143">
        <v>1</v>
      </c>
      <c r="H143">
        <f t="shared" si="11"/>
        <v>4.5609222818525144</v>
      </c>
      <c r="I143">
        <f t="shared" si="12"/>
        <v>4.933971800000001</v>
      </c>
      <c r="J143" s="21">
        <f t="shared" si="13"/>
        <v>0.92439163958183013</v>
      </c>
    </row>
    <row r="144" spans="1:10">
      <c r="A144" s="47"/>
      <c r="B144" s="53"/>
      <c r="C144" s="11" t="s">
        <v>369</v>
      </c>
      <c r="D144" s="3">
        <v>25.155000000000001</v>
      </c>
      <c r="E144" s="10">
        <v>123.42</v>
      </c>
      <c r="F144">
        <f t="shared" si="14"/>
        <v>4.933971800000001</v>
      </c>
      <c r="G144">
        <v>1</v>
      </c>
      <c r="H144">
        <f t="shared" si="11"/>
        <v>4.9063804412641616</v>
      </c>
      <c r="I144">
        <f t="shared" si="12"/>
        <v>4.933971800000001</v>
      </c>
      <c r="J144" s="21">
        <f t="shared" si="13"/>
        <v>0.99440788073903474</v>
      </c>
    </row>
    <row r="145" spans="1:10">
      <c r="A145" s="47"/>
      <c r="B145" s="53"/>
      <c r="C145" s="11" t="s">
        <v>370</v>
      </c>
      <c r="D145" s="3">
        <v>25.155000000000001</v>
      </c>
      <c r="E145" s="10">
        <v>33.270000000000003</v>
      </c>
      <c r="F145">
        <f t="shared" si="14"/>
        <v>4.933971800000001</v>
      </c>
      <c r="G145">
        <v>1</v>
      </c>
      <c r="H145">
        <f t="shared" si="11"/>
        <v>1.3225998807394157</v>
      </c>
      <c r="I145">
        <f t="shared" si="12"/>
        <v>4.933971800000001</v>
      </c>
      <c r="J145" s="21">
        <f t="shared" si="13"/>
        <v>0.26805987840048368</v>
      </c>
    </row>
    <row r="146" spans="1:10">
      <c r="A146" s="47"/>
      <c r="B146" s="53"/>
      <c r="C146" s="11" t="s">
        <v>371</v>
      </c>
      <c r="D146" s="3">
        <v>25.155000000000001</v>
      </c>
      <c r="E146" s="10">
        <v>9.91</v>
      </c>
      <c r="F146">
        <f t="shared" si="14"/>
        <v>4.933971800000001</v>
      </c>
      <c r="G146">
        <v>1</v>
      </c>
      <c r="H146">
        <f t="shared" si="11"/>
        <v>0.39395746372490559</v>
      </c>
      <c r="I146">
        <f t="shared" si="12"/>
        <v>4.933971800000001</v>
      </c>
      <c r="J146" s="21">
        <f t="shared" si="13"/>
        <v>7.9845909075707627E-2</v>
      </c>
    </row>
    <row r="147" spans="1:10">
      <c r="A147" s="47"/>
      <c r="B147" s="53"/>
      <c r="C147" s="11" t="s">
        <v>372</v>
      </c>
      <c r="D147" s="3">
        <v>25.155000000000001</v>
      </c>
      <c r="E147" s="10">
        <v>6.72</v>
      </c>
      <c r="F147">
        <f t="shared" si="14"/>
        <v>4.933971800000001</v>
      </c>
      <c r="G147">
        <v>1</v>
      </c>
      <c r="H147">
        <f t="shared" si="11"/>
        <v>0.26714370900417411</v>
      </c>
      <c r="I147">
        <f t="shared" si="12"/>
        <v>4.933971800000001</v>
      </c>
      <c r="J147" s="21">
        <f t="shared" si="13"/>
        <v>5.4143744600278029E-2</v>
      </c>
    </row>
    <row r="148" spans="1:10">
      <c r="A148" s="47"/>
      <c r="B148" s="53"/>
      <c r="C148" s="11" t="s">
        <v>373</v>
      </c>
      <c r="D148" s="3">
        <v>25.155000000000001</v>
      </c>
      <c r="E148" s="10">
        <v>121.64</v>
      </c>
      <c r="F148">
        <f t="shared" si="14"/>
        <v>4.933971800000001</v>
      </c>
      <c r="G148">
        <v>1</v>
      </c>
      <c r="H148">
        <f t="shared" si="11"/>
        <v>4.8356191612005563</v>
      </c>
      <c r="I148">
        <f t="shared" si="12"/>
        <v>4.933971800000001</v>
      </c>
      <c r="J148" s="21">
        <f t="shared" si="13"/>
        <v>0.98006623410384208</v>
      </c>
    </row>
    <row r="149" spans="1:10">
      <c r="A149" s="47"/>
      <c r="B149" s="53"/>
      <c r="C149" s="11" t="s">
        <v>374</v>
      </c>
      <c r="D149" s="3">
        <v>25.155000000000001</v>
      </c>
      <c r="E149" s="10">
        <v>69.98</v>
      </c>
      <c r="F149">
        <f t="shared" si="14"/>
        <v>4.933971800000001</v>
      </c>
      <c r="G149">
        <v>1</v>
      </c>
      <c r="H149">
        <f t="shared" si="11"/>
        <v>2.7819518982309681</v>
      </c>
      <c r="I149">
        <f t="shared" si="12"/>
        <v>4.933971800000001</v>
      </c>
      <c r="J149" s="21">
        <f t="shared" si="13"/>
        <v>0.56383619748920488</v>
      </c>
    </row>
    <row r="150" spans="1:10">
      <c r="A150" s="47"/>
      <c r="B150" s="53"/>
      <c r="C150" s="11" t="s">
        <v>375</v>
      </c>
      <c r="D150" s="3">
        <v>25.155000000000001</v>
      </c>
      <c r="E150" s="10">
        <v>105.49</v>
      </c>
      <c r="F150">
        <f t="shared" si="14"/>
        <v>4.933971800000001</v>
      </c>
      <c r="G150">
        <v>1</v>
      </c>
      <c r="H150">
        <f t="shared" si="11"/>
        <v>4.1935996819717749</v>
      </c>
      <c r="I150">
        <f t="shared" si="12"/>
        <v>4.933971800000001</v>
      </c>
      <c r="J150" s="21">
        <f t="shared" si="13"/>
        <v>0.84994399075644778</v>
      </c>
    </row>
    <row r="151" spans="1:10">
      <c r="A151" s="47"/>
      <c r="B151" s="53"/>
      <c r="C151" s="11" t="s">
        <v>376</v>
      </c>
      <c r="D151" s="3">
        <v>25.155000000000001</v>
      </c>
      <c r="E151" s="10">
        <v>101.12</v>
      </c>
      <c r="F151">
        <f t="shared" si="14"/>
        <v>4.933971800000001</v>
      </c>
      <c r="G151">
        <v>1</v>
      </c>
      <c r="H151">
        <f t="shared" si="11"/>
        <v>4.0198767640628104</v>
      </c>
      <c r="I151">
        <f t="shared" si="12"/>
        <v>4.933971800000001</v>
      </c>
      <c r="J151" s="21">
        <f t="shared" si="13"/>
        <v>0.81473444255656458</v>
      </c>
    </row>
    <row r="152" spans="1:10">
      <c r="A152" s="47"/>
      <c r="B152" s="53"/>
      <c r="C152" s="11" t="s">
        <v>377</v>
      </c>
      <c r="D152" s="3">
        <v>25.155000000000001</v>
      </c>
      <c r="E152" s="10">
        <v>31.5</v>
      </c>
      <c r="F152">
        <f t="shared" si="14"/>
        <v>4.933971800000001</v>
      </c>
      <c r="G152">
        <v>1</v>
      </c>
      <c r="H152">
        <f t="shared" si="11"/>
        <v>1.2522361359570662</v>
      </c>
      <c r="I152">
        <f t="shared" si="12"/>
        <v>4.933971800000001</v>
      </c>
      <c r="J152" s="21">
        <f t="shared" si="13"/>
        <v>0.25379880281380324</v>
      </c>
    </row>
    <row r="153" spans="1:10">
      <c r="A153" s="47"/>
      <c r="B153" s="53"/>
      <c r="C153" s="11" t="s">
        <v>378</v>
      </c>
      <c r="D153" s="3">
        <v>25.155000000000001</v>
      </c>
      <c r="E153" s="10">
        <v>13.64</v>
      </c>
      <c r="F153">
        <f t="shared" si="14"/>
        <v>4.933971800000001</v>
      </c>
      <c r="G153">
        <v>1</v>
      </c>
      <c r="H153">
        <f t="shared" si="11"/>
        <v>0.54223812363347246</v>
      </c>
      <c r="I153">
        <f t="shared" si="12"/>
        <v>4.933971800000001</v>
      </c>
      <c r="J153" s="21">
        <f t="shared" si="13"/>
        <v>0.10989891017080243</v>
      </c>
    </row>
    <row r="154" spans="1:10">
      <c r="A154" s="47"/>
      <c r="B154" s="53"/>
      <c r="C154" s="11" t="s">
        <v>379</v>
      </c>
      <c r="D154" s="3">
        <v>25.155000000000001</v>
      </c>
      <c r="E154" s="10">
        <v>97.98</v>
      </c>
      <c r="F154">
        <f t="shared" si="14"/>
        <v>4.933971800000001</v>
      </c>
      <c r="G154">
        <v>1</v>
      </c>
      <c r="H154">
        <f t="shared" si="11"/>
        <v>3.8950506857483602</v>
      </c>
      <c r="I154">
        <f t="shared" si="12"/>
        <v>4.933971800000001</v>
      </c>
      <c r="J154" s="21">
        <f t="shared" si="13"/>
        <v>0.78943513332369664</v>
      </c>
    </row>
    <row r="155" spans="1:10">
      <c r="A155" s="47"/>
      <c r="B155" s="53"/>
      <c r="C155" s="11" t="s">
        <v>380</v>
      </c>
      <c r="D155" s="3">
        <v>25.155000000000001</v>
      </c>
      <c r="E155" s="10">
        <v>108.89</v>
      </c>
      <c r="F155">
        <f t="shared" si="14"/>
        <v>4.933971800000001</v>
      </c>
      <c r="G155">
        <v>1</v>
      </c>
      <c r="H155">
        <f t="shared" si="11"/>
        <v>4.3287616775988864</v>
      </c>
      <c r="I155">
        <f t="shared" si="12"/>
        <v>4.933971800000001</v>
      </c>
      <c r="J155" s="21">
        <f t="shared" si="13"/>
        <v>0.87733814725063597</v>
      </c>
    </row>
    <row r="156" spans="1:10">
      <c r="A156" s="47"/>
      <c r="B156" s="53"/>
      <c r="C156" s="11" t="s">
        <v>381</v>
      </c>
      <c r="D156" s="3">
        <v>25.155000000000001</v>
      </c>
      <c r="E156" s="10">
        <v>63.5</v>
      </c>
      <c r="F156">
        <f t="shared" si="14"/>
        <v>4.933971800000001</v>
      </c>
      <c r="G156">
        <v>1</v>
      </c>
      <c r="H156">
        <f t="shared" si="11"/>
        <v>2.5243490359769427</v>
      </c>
      <c r="I156">
        <f t="shared" si="12"/>
        <v>4.933971800000001</v>
      </c>
      <c r="J156" s="21">
        <f t="shared" si="13"/>
        <v>0.51162615805322242</v>
      </c>
    </row>
    <row r="157" spans="1:10">
      <c r="A157" s="47"/>
      <c r="B157" s="53"/>
      <c r="C157" s="11" t="s">
        <v>382</v>
      </c>
      <c r="D157" s="3">
        <v>25.155000000000001</v>
      </c>
      <c r="E157" s="10">
        <v>105.75</v>
      </c>
      <c r="F157">
        <f t="shared" si="14"/>
        <v>4.933971800000001</v>
      </c>
      <c r="G157">
        <v>1</v>
      </c>
      <c r="H157">
        <f t="shared" si="11"/>
        <v>4.2039355992844367</v>
      </c>
      <c r="I157">
        <f t="shared" si="12"/>
        <v>4.933971800000001</v>
      </c>
      <c r="J157" s="21">
        <f t="shared" si="13"/>
        <v>0.85203883801776814</v>
      </c>
    </row>
    <row r="158" spans="1:10">
      <c r="A158" s="47"/>
      <c r="B158" s="53"/>
      <c r="C158" s="11" t="s">
        <v>383</v>
      </c>
      <c r="D158" s="3">
        <v>25.155000000000001</v>
      </c>
      <c r="E158" s="10">
        <v>119.01</v>
      </c>
      <c r="F158">
        <f t="shared" si="14"/>
        <v>4.933971800000001</v>
      </c>
      <c r="G158">
        <v>1</v>
      </c>
      <c r="H158">
        <f t="shared" si="11"/>
        <v>4.7310673822301732</v>
      </c>
      <c r="I158">
        <f t="shared" si="12"/>
        <v>4.933971800000001</v>
      </c>
      <c r="J158" s="21">
        <f t="shared" si="13"/>
        <v>0.95887604834510243</v>
      </c>
    </row>
    <row r="159" spans="1:10">
      <c r="A159" s="47"/>
      <c r="B159" s="53"/>
      <c r="C159" s="11" t="s">
        <v>384</v>
      </c>
      <c r="D159" s="3">
        <v>25.155000000000001</v>
      </c>
      <c r="E159" s="10">
        <v>19.73</v>
      </c>
      <c r="F159">
        <f t="shared" si="14"/>
        <v>4.933971800000001</v>
      </c>
      <c r="G159">
        <v>1</v>
      </c>
      <c r="H159">
        <f t="shared" si="11"/>
        <v>0.78433710991850525</v>
      </c>
      <c r="I159">
        <f t="shared" si="12"/>
        <v>4.933971800000001</v>
      </c>
      <c r="J159" s="21">
        <f t="shared" si="13"/>
        <v>0.15896667871480438</v>
      </c>
    </row>
    <row r="160" spans="1:10">
      <c r="A160" s="47"/>
      <c r="B160" s="53"/>
      <c r="C160" s="11" t="s">
        <v>385</v>
      </c>
      <c r="D160" s="3">
        <v>25.155000000000001</v>
      </c>
      <c r="E160" s="10">
        <v>27.82</v>
      </c>
      <c r="F160">
        <f t="shared" si="14"/>
        <v>4.933971800000001</v>
      </c>
      <c r="G160">
        <v>1</v>
      </c>
      <c r="H160">
        <f t="shared" si="11"/>
        <v>1.1059431524547803</v>
      </c>
      <c r="I160">
        <f t="shared" si="12"/>
        <v>4.933971800000001</v>
      </c>
      <c r="J160" s="21">
        <f t="shared" si="13"/>
        <v>0.22414865696127004</v>
      </c>
    </row>
    <row r="161" spans="1:10">
      <c r="A161" s="47"/>
      <c r="B161" s="53"/>
      <c r="C161" s="11" t="s">
        <v>386</v>
      </c>
      <c r="D161" s="3">
        <v>25.155000000000001</v>
      </c>
      <c r="E161" s="10">
        <v>66.319999999999993</v>
      </c>
      <c r="F161">
        <f t="shared" si="14"/>
        <v>4.933971800000001</v>
      </c>
      <c r="G161">
        <v>1</v>
      </c>
      <c r="H161">
        <f t="shared" si="11"/>
        <v>2.6364539852911943</v>
      </c>
      <c r="I161">
        <f t="shared" si="12"/>
        <v>4.933971800000001</v>
      </c>
      <c r="J161" s="21">
        <f t="shared" si="13"/>
        <v>0.53434719373369621</v>
      </c>
    </row>
    <row r="162" spans="1:10">
      <c r="A162" s="47"/>
      <c r="B162" s="53"/>
      <c r="C162" s="11" t="s">
        <v>387</v>
      </c>
      <c r="D162" s="3">
        <v>25.155000000000001</v>
      </c>
      <c r="E162" s="10">
        <v>103.41</v>
      </c>
      <c r="F162">
        <f t="shared" si="14"/>
        <v>4.933971800000001</v>
      </c>
      <c r="G162">
        <v>1</v>
      </c>
      <c r="H162">
        <f t="shared" si="11"/>
        <v>4.1109123434704831</v>
      </c>
      <c r="I162">
        <f t="shared" si="12"/>
        <v>4.933971800000001</v>
      </c>
      <c r="J162" s="21">
        <f t="shared" si="13"/>
        <v>0.83318521266588552</v>
      </c>
    </row>
    <row r="163" spans="1:10">
      <c r="A163" s="47"/>
      <c r="B163" s="53"/>
      <c r="C163" s="11" t="s">
        <v>388</v>
      </c>
      <c r="D163" s="3">
        <v>25.155000000000001</v>
      </c>
      <c r="E163" s="10">
        <v>99.67</v>
      </c>
      <c r="F163">
        <f t="shared" si="14"/>
        <v>4.933971800000001</v>
      </c>
      <c r="G163">
        <v>1</v>
      </c>
      <c r="H163">
        <f t="shared" si="11"/>
        <v>3.9622341482806598</v>
      </c>
      <c r="I163">
        <f t="shared" si="12"/>
        <v>4.933971800000001</v>
      </c>
      <c r="J163" s="21">
        <f t="shared" si="13"/>
        <v>0.8030516405222784</v>
      </c>
    </row>
    <row r="164" spans="1:10">
      <c r="A164" s="48"/>
      <c r="B164" s="54"/>
      <c r="C164" s="31" t="s">
        <v>389</v>
      </c>
      <c r="D164" s="23">
        <v>25.155000000000001</v>
      </c>
      <c r="E164" s="32">
        <v>92.5</v>
      </c>
      <c r="F164" s="25">
        <f t="shared" si="14"/>
        <v>4.933971800000001</v>
      </c>
      <c r="G164" s="25">
        <v>1</v>
      </c>
      <c r="H164" s="25">
        <f t="shared" si="11"/>
        <v>3.677201351619956</v>
      </c>
      <c r="I164" s="25">
        <f t="shared" si="12"/>
        <v>4.933971800000001</v>
      </c>
      <c r="J164" s="21">
        <f t="shared" si="13"/>
        <v>0.74528219873894597</v>
      </c>
    </row>
    <row r="165" spans="1:10">
      <c r="A165" s="40" t="s">
        <v>485</v>
      </c>
      <c r="B165" s="52">
        <f>(2259.23/(D166*F165*30))</f>
        <v>0.63122386516439644</v>
      </c>
      <c r="C165" s="27" t="s">
        <v>390</v>
      </c>
      <c r="D165" s="28">
        <v>25.155000000000001</v>
      </c>
      <c r="E165" s="12">
        <v>113.53</v>
      </c>
      <c r="F165" s="29">
        <f>17.0603*0.278</f>
        <v>4.7427634000000012</v>
      </c>
      <c r="G165" s="29">
        <v>1</v>
      </c>
      <c r="H165" s="29">
        <f t="shared" si="11"/>
        <v>4.513218048101769</v>
      </c>
      <c r="I165" s="29">
        <f t="shared" si="12"/>
        <v>4.7427634000000012</v>
      </c>
      <c r="J165" s="21">
        <f t="shared" si="13"/>
        <v>0.95160092702532195</v>
      </c>
    </row>
    <row r="166" spans="1:10">
      <c r="A166" s="41"/>
      <c r="B166" s="53"/>
      <c r="C166" s="11" t="s">
        <v>391</v>
      </c>
      <c r="D166" s="3">
        <v>25.155000000000001</v>
      </c>
      <c r="E166" s="10">
        <v>33.42</v>
      </c>
      <c r="F166">
        <f t="shared" ref="F166:F194" si="15">17.0603*0.278</f>
        <v>4.7427634000000012</v>
      </c>
      <c r="G166">
        <v>1</v>
      </c>
      <c r="H166">
        <f t="shared" si="11"/>
        <v>1.3285629099582588</v>
      </c>
      <c r="I166">
        <f t="shared" si="12"/>
        <v>4.7427634000000012</v>
      </c>
      <c r="J166" s="21">
        <f t="shared" si="13"/>
        <v>0.28012422250670538</v>
      </c>
    </row>
    <row r="167" spans="1:10">
      <c r="A167" s="41"/>
      <c r="B167" s="53"/>
      <c r="C167" s="11" t="s">
        <v>392</v>
      </c>
      <c r="D167" s="3">
        <v>25.155000000000001</v>
      </c>
      <c r="E167" s="10">
        <v>45.3</v>
      </c>
      <c r="F167">
        <f t="shared" si="15"/>
        <v>4.7427634000000012</v>
      </c>
      <c r="G167">
        <v>1</v>
      </c>
      <c r="H167">
        <f t="shared" si="11"/>
        <v>1.8008348240906378</v>
      </c>
      <c r="I167">
        <f t="shared" si="12"/>
        <v>4.7427634000000012</v>
      </c>
      <c r="J167" s="21">
        <f t="shared" si="13"/>
        <v>0.37970159424158439</v>
      </c>
    </row>
    <row r="168" spans="1:10">
      <c r="A168" s="41"/>
      <c r="B168" s="53"/>
      <c r="C168" s="11" t="s">
        <v>393</v>
      </c>
      <c r="D168" s="3">
        <v>25.155000000000001</v>
      </c>
      <c r="E168" s="10">
        <v>84.25</v>
      </c>
      <c r="F168">
        <f t="shared" si="15"/>
        <v>4.7427634000000012</v>
      </c>
      <c r="G168">
        <v>1</v>
      </c>
      <c r="H168">
        <f t="shared" si="11"/>
        <v>3.3492347445835815</v>
      </c>
      <c r="I168">
        <f t="shared" si="12"/>
        <v>4.7427634000000012</v>
      </c>
      <c r="J168" s="21">
        <f t="shared" si="13"/>
        <v>0.70617790982016537</v>
      </c>
    </row>
    <row r="169" spans="1:10">
      <c r="A169" s="41"/>
      <c r="B169" s="53"/>
      <c r="C169" s="11" t="s">
        <v>394</v>
      </c>
      <c r="D169" s="3">
        <v>25.155000000000001</v>
      </c>
      <c r="E169" s="10">
        <v>78.19</v>
      </c>
      <c r="F169">
        <f t="shared" si="15"/>
        <v>4.7427634000000012</v>
      </c>
      <c r="G169">
        <v>1</v>
      </c>
      <c r="H169">
        <f t="shared" si="11"/>
        <v>3.1083283641423174</v>
      </c>
      <c r="I169">
        <f t="shared" si="12"/>
        <v>4.7427634000000012</v>
      </c>
      <c r="J169" s="21">
        <f t="shared" si="13"/>
        <v>0.65538339191499972</v>
      </c>
    </row>
    <row r="170" spans="1:10">
      <c r="A170" s="41"/>
      <c r="B170" s="53"/>
      <c r="C170" s="11" t="s">
        <v>395</v>
      </c>
      <c r="D170" s="3">
        <v>25.155000000000001</v>
      </c>
      <c r="E170" s="10">
        <v>68.849999999999994</v>
      </c>
      <c r="F170">
        <f t="shared" si="15"/>
        <v>4.7427634000000012</v>
      </c>
      <c r="G170">
        <v>1</v>
      </c>
      <c r="H170">
        <f t="shared" si="11"/>
        <v>2.7370304114490156</v>
      </c>
      <c r="I170">
        <f t="shared" si="12"/>
        <v>4.7427634000000012</v>
      </c>
      <c r="J170" s="21">
        <f t="shared" si="13"/>
        <v>0.57709613164532203</v>
      </c>
    </row>
    <row r="171" spans="1:10">
      <c r="A171" s="41"/>
      <c r="B171" s="53"/>
      <c r="C171" s="11" t="s">
        <v>396</v>
      </c>
      <c r="D171" s="3">
        <v>25.155000000000001</v>
      </c>
      <c r="E171" s="10">
        <v>92.31</v>
      </c>
      <c r="F171">
        <f t="shared" si="15"/>
        <v>4.7427634000000012</v>
      </c>
      <c r="G171">
        <v>1</v>
      </c>
      <c r="H171">
        <f t="shared" si="11"/>
        <v>3.6696481812760884</v>
      </c>
      <c r="I171">
        <f t="shared" si="12"/>
        <v>4.7427634000000012</v>
      </c>
      <c r="J171" s="21">
        <f t="shared" si="13"/>
        <v>0.77373629502076524</v>
      </c>
    </row>
    <row r="172" spans="1:10">
      <c r="A172" s="41"/>
      <c r="B172" s="53"/>
      <c r="C172" s="11" t="s">
        <v>397</v>
      </c>
      <c r="D172" s="3">
        <v>25.155000000000001</v>
      </c>
      <c r="E172" s="10">
        <v>105.95</v>
      </c>
      <c r="F172">
        <f t="shared" si="15"/>
        <v>4.7427634000000012</v>
      </c>
      <c r="G172">
        <v>1</v>
      </c>
      <c r="H172">
        <f t="shared" si="11"/>
        <v>4.2118863049095605</v>
      </c>
      <c r="I172">
        <f t="shared" si="12"/>
        <v>4.7427634000000012</v>
      </c>
      <c r="J172" s="21">
        <f t="shared" si="13"/>
        <v>0.88806586997562631</v>
      </c>
    </row>
    <row r="173" spans="1:10">
      <c r="A173" s="41"/>
      <c r="B173" s="53"/>
      <c r="C173" s="11" t="s">
        <v>398</v>
      </c>
      <c r="D173" s="3">
        <v>25.155000000000001</v>
      </c>
      <c r="E173" s="10">
        <v>39.43</v>
      </c>
      <c r="F173">
        <f t="shared" si="15"/>
        <v>4.7427634000000012</v>
      </c>
      <c r="G173">
        <v>1</v>
      </c>
      <c r="H173">
        <f t="shared" si="11"/>
        <v>1.5674816139932419</v>
      </c>
      <c r="I173">
        <f t="shared" si="12"/>
        <v>4.7427634000000012</v>
      </c>
      <c r="J173" s="21">
        <f t="shared" si="13"/>
        <v>0.33049964372948515</v>
      </c>
    </row>
    <row r="174" spans="1:10">
      <c r="A174" s="41"/>
      <c r="B174" s="53"/>
      <c r="C174" s="11" t="s">
        <v>399</v>
      </c>
      <c r="D174" s="3">
        <v>25.155000000000001</v>
      </c>
      <c r="E174" s="10">
        <v>20.45</v>
      </c>
      <c r="F174">
        <f t="shared" si="15"/>
        <v>4.7427634000000012</v>
      </c>
      <c r="G174">
        <v>1</v>
      </c>
      <c r="H174">
        <f t="shared" si="11"/>
        <v>0.81295965016895244</v>
      </c>
      <c r="I174">
        <f t="shared" si="12"/>
        <v>4.7427634000000012</v>
      </c>
      <c r="J174" s="21">
        <f t="shared" si="13"/>
        <v>0.1714105430958146</v>
      </c>
    </row>
    <row r="175" spans="1:10">
      <c r="A175" s="41"/>
      <c r="B175" s="53"/>
      <c r="C175" s="11" t="s">
        <v>400</v>
      </c>
      <c r="D175" s="3">
        <v>25.155000000000001</v>
      </c>
      <c r="E175" s="10">
        <v>110.59</v>
      </c>
      <c r="F175">
        <f t="shared" si="15"/>
        <v>4.7427634000000012</v>
      </c>
      <c r="G175">
        <v>1</v>
      </c>
      <c r="H175">
        <f t="shared" si="11"/>
        <v>4.3963426754124431</v>
      </c>
      <c r="I175">
        <f t="shared" si="12"/>
        <v>4.7427634000000012</v>
      </c>
      <c r="J175" s="21">
        <f t="shared" si="13"/>
        <v>0.92695804210103372</v>
      </c>
    </row>
    <row r="176" spans="1:10">
      <c r="A176" s="41"/>
      <c r="B176" s="53"/>
      <c r="C176" s="11" t="s">
        <v>401</v>
      </c>
      <c r="D176" s="3">
        <v>25.155000000000001</v>
      </c>
      <c r="E176" s="10">
        <v>102.56</v>
      </c>
      <c r="F176">
        <f t="shared" si="15"/>
        <v>4.7427634000000012</v>
      </c>
      <c r="G176">
        <v>1</v>
      </c>
      <c r="H176">
        <f t="shared" ref="H176:H194" si="16">E176/D176</f>
        <v>4.0771218445637052</v>
      </c>
      <c r="I176">
        <f t="shared" ref="I176:I194" si="17">F176/G176</f>
        <v>4.7427634000000012</v>
      </c>
      <c r="J176" s="21">
        <f t="shared" si="13"/>
        <v>0.85965111490986545</v>
      </c>
    </row>
    <row r="177" spans="1:10">
      <c r="A177" s="41"/>
      <c r="B177" s="53"/>
      <c r="C177" s="11" t="s">
        <v>402</v>
      </c>
      <c r="D177" s="3">
        <v>25.155000000000001</v>
      </c>
      <c r="E177" s="10">
        <v>102.23</v>
      </c>
      <c r="F177">
        <f t="shared" si="15"/>
        <v>4.7427634000000012</v>
      </c>
      <c r="G177">
        <v>1</v>
      </c>
      <c r="H177">
        <f t="shared" si="16"/>
        <v>4.06400318028225</v>
      </c>
      <c r="I177">
        <f t="shared" si="17"/>
        <v>4.7427634000000012</v>
      </c>
      <c r="J177" s="21">
        <f t="shared" si="13"/>
        <v>0.85688507680611881</v>
      </c>
    </row>
    <row r="178" spans="1:10">
      <c r="A178" s="41"/>
      <c r="B178" s="53"/>
      <c r="C178" s="11" t="s">
        <v>403</v>
      </c>
      <c r="D178" s="3">
        <v>25.155000000000001</v>
      </c>
      <c r="E178" s="10">
        <v>84.64</v>
      </c>
      <c r="F178">
        <f t="shared" si="15"/>
        <v>4.7427634000000012</v>
      </c>
      <c r="G178">
        <v>1</v>
      </c>
      <c r="H178">
        <f t="shared" si="16"/>
        <v>3.3647386205525738</v>
      </c>
      <c r="I178">
        <f t="shared" si="17"/>
        <v>4.7427634000000012</v>
      </c>
      <c r="J178" s="21">
        <f t="shared" si="13"/>
        <v>0.70944686394277501</v>
      </c>
    </row>
    <row r="179" spans="1:10">
      <c r="A179" s="41"/>
      <c r="B179" s="53"/>
      <c r="C179" s="11" t="s">
        <v>404</v>
      </c>
      <c r="D179" s="3">
        <v>25.155000000000001</v>
      </c>
      <c r="E179" s="10">
        <v>79.849999999999994</v>
      </c>
      <c r="F179">
        <f t="shared" si="15"/>
        <v>4.7427634000000012</v>
      </c>
      <c r="G179">
        <v>1</v>
      </c>
      <c r="H179">
        <f t="shared" si="16"/>
        <v>3.1743192208308484</v>
      </c>
      <c r="I179">
        <f t="shared" si="17"/>
        <v>4.7427634000000012</v>
      </c>
      <c r="J179" s="21">
        <f t="shared" si="13"/>
        <v>0.66929740177021013</v>
      </c>
    </row>
    <row r="180" spans="1:10">
      <c r="A180" s="41"/>
      <c r="B180" s="53"/>
      <c r="C180" s="11" t="s">
        <v>405</v>
      </c>
      <c r="D180" s="3">
        <v>25.155000000000001</v>
      </c>
      <c r="E180" s="10">
        <v>9.73</v>
      </c>
      <c r="F180">
        <f t="shared" si="15"/>
        <v>4.7427634000000012</v>
      </c>
      <c r="G180">
        <v>1</v>
      </c>
      <c r="H180">
        <f t="shared" si="16"/>
        <v>0.38680182866229379</v>
      </c>
      <c r="I180">
        <f t="shared" si="17"/>
        <v>4.7427634000000012</v>
      </c>
      <c r="J180" s="21">
        <f t="shared" si="13"/>
        <v>8.1556214392287357E-2</v>
      </c>
    </row>
    <row r="181" spans="1:10">
      <c r="A181" s="41"/>
      <c r="B181" s="53"/>
      <c r="C181" s="11" t="s">
        <v>406</v>
      </c>
      <c r="D181" s="3">
        <v>25.155000000000001</v>
      </c>
      <c r="E181" s="10">
        <v>6.79</v>
      </c>
      <c r="F181">
        <f t="shared" si="15"/>
        <v>4.7427634000000012</v>
      </c>
      <c r="G181">
        <v>1</v>
      </c>
      <c r="H181">
        <f t="shared" si="16"/>
        <v>0.2699264559729676</v>
      </c>
      <c r="I181">
        <f t="shared" si="17"/>
        <v>4.7427634000000012</v>
      </c>
      <c r="J181" s="21">
        <f t="shared" si="13"/>
        <v>5.6913329467999089E-2</v>
      </c>
    </row>
    <row r="182" spans="1:10">
      <c r="A182" s="41"/>
      <c r="B182" s="53"/>
      <c r="C182" s="11" t="s">
        <v>407</v>
      </c>
      <c r="D182" s="3">
        <v>25.155000000000001</v>
      </c>
      <c r="E182" s="10">
        <v>108.5</v>
      </c>
      <c r="F182">
        <f t="shared" si="15"/>
        <v>4.7427634000000012</v>
      </c>
      <c r="G182">
        <v>1</v>
      </c>
      <c r="H182">
        <f t="shared" si="16"/>
        <v>4.3132578016298941</v>
      </c>
      <c r="I182">
        <f t="shared" si="17"/>
        <v>4.7427634000000012</v>
      </c>
      <c r="J182" s="21">
        <f t="shared" si="13"/>
        <v>0.90943980077730491</v>
      </c>
    </row>
    <row r="183" spans="1:10">
      <c r="A183" s="41"/>
      <c r="B183" s="53"/>
      <c r="C183" s="11" t="s">
        <v>408</v>
      </c>
      <c r="D183" s="3">
        <v>25.155000000000001</v>
      </c>
      <c r="E183" s="10">
        <v>103.32</v>
      </c>
      <c r="F183">
        <f t="shared" si="15"/>
        <v>4.7427634000000012</v>
      </c>
      <c r="G183">
        <v>1</v>
      </c>
      <c r="H183">
        <f t="shared" si="16"/>
        <v>4.1073345259391765</v>
      </c>
      <c r="I183">
        <f t="shared" si="17"/>
        <v>4.7427634000000012</v>
      </c>
      <c r="J183" s="21">
        <f t="shared" si="13"/>
        <v>0.86602138448213029</v>
      </c>
    </row>
    <row r="184" spans="1:10">
      <c r="A184" s="41"/>
      <c r="B184" s="53"/>
      <c r="C184" s="11" t="s">
        <v>409</v>
      </c>
      <c r="D184" s="3">
        <v>25.155000000000001</v>
      </c>
      <c r="E184" s="10">
        <v>107.31</v>
      </c>
      <c r="F184">
        <f t="shared" si="15"/>
        <v>4.7427634000000012</v>
      </c>
      <c r="G184">
        <v>1</v>
      </c>
      <c r="H184">
        <f t="shared" si="16"/>
        <v>4.2659511031604058</v>
      </c>
      <c r="I184">
        <f t="shared" si="17"/>
        <v>4.7427634000000012</v>
      </c>
      <c r="J184" s="21">
        <f t="shared" si="13"/>
        <v>0.89946529973652167</v>
      </c>
    </row>
    <row r="185" spans="1:10">
      <c r="A185" s="41"/>
      <c r="B185" s="53"/>
      <c r="C185" s="11" t="s">
        <v>410</v>
      </c>
      <c r="D185" s="3">
        <v>25.155000000000001</v>
      </c>
      <c r="E185" s="10">
        <v>102.11</v>
      </c>
      <c r="F185">
        <f t="shared" si="15"/>
        <v>4.7427634000000012</v>
      </c>
      <c r="G185">
        <v>1</v>
      </c>
      <c r="H185">
        <f t="shared" si="16"/>
        <v>4.0592327569071749</v>
      </c>
      <c r="I185">
        <f t="shared" si="17"/>
        <v>4.7427634000000012</v>
      </c>
      <c r="J185" s="21">
        <f t="shared" si="13"/>
        <v>0.85587924476839261</v>
      </c>
    </row>
    <row r="186" spans="1:10">
      <c r="A186" s="41"/>
      <c r="B186" s="53"/>
      <c r="C186" s="11" t="s">
        <v>411</v>
      </c>
      <c r="D186" s="3">
        <v>25.155000000000001</v>
      </c>
      <c r="E186" s="10">
        <v>104.2</v>
      </c>
      <c r="F186">
        <f t="shared" si="15"/>
        <v>4.7427634000000012</v>
      </c>
      <c r="G186">
        <v>1</v>
      </c>
      <c r="H186">
        <f t="shared" si="16"/>
        <v>4.1423176306897238</v>
      </c>
      <c r="I186">
        <f t="shared" si="17"/>
        <v>4.7427634000000012</v>
      </c>
      <c r="J186" s="21">
        <f t="shared" si="13"/>
        <v>0.87339748609212142</v>
      </c>
    </row>
    <row r="187" spans="1:10">
      <c r="A187" s="41"/>
      <c r="B187" s="53"/>
      <c r="C187" s="11" t="s">
        <v>412</v>
      </c>
      <c r="D187" s="3">
        <v>25.155000000000001</v>
      </c>
      <c r="E187" s="10">
        <v>22.16</v>
      </c>
      <c r="F187">
        <f t="shared" si="15"/>
        <v>4.7427634000000012</v>
      </c>
      <c r="G187">
        <v>1</v>
      </c>
      <c r="H187">
        <f t="shared" si="16"/>
        <v>0.88093818326376461</v>
      </c>
      <c r="I187">
        <f t="shared" si="17"/>
        <v>4.7427634000000012</v>
      </c>
      <c r="J187" s="21">
        <f t="shared" si="13"/>
        <v>0.18574364963341083</v>
      </c>
    </row>
    <row r="188" spans="1:10">
      <c r="A188" s="41"/>
      <c r="B188" s="53"/>
      <c r="C188" s="11" t="s">
        <v>413</v>
      </c>
      <c r="D188" s="3">
        <v>25.155000000000001</v>
      </c>
      <c r="E188" s="10">
        <v>33.03</v>
      </c>
      <c r="F188">
        <f t="shared" si="15"/>
        <v>4.7427634000000012</v>
      </c>
      <c r="G188">
        <v>1</v>
      </c>
      <c r="H188">
        <f t="shared" si="16"/>
        <v>1.3130590339892665</v>
      </c>
      <c r="I188">
        <f t="shared" si="17"/>
        <v>4.7427634000000012</v>
      </c>
      <c r="J188" s="21">
        <f t="shared" si="13"/>
        <v>0.27685526838409569</v>
      </c>
    </row>
    <row r="189" spans="1:10">
      <c r="A189" s="41"/>
      <c r="B189" s="53"/>
      <c r="C189" s="11" t="s">
        <v>414</v>
      </c>
      <c r="D189" s="3">
        <v>25.155000000000001</v>
      </c>
      <c r="E189" s="10">
        <v>93.85</v>
      </c>
      <c r="F189">
        <f t="shared" si="15"/>
        <v>4.7427634000000012</v>
      </c>
      <c r="G189">
        <v>1</v>
      </c>
      <c r="H189">
        <f t="shared" si="16"/>
        <v>3.7308686145895442</v>
      </c>
      <c r="I189">
        <f t="shared" si="17"/>
        <v>4.7427634000000012</v>
      </c>
      <c r="J189" s="21">
        <f t="shared" si="13"/>
        <v>0.78664447283824934</v>
      </c>
    </row>
    <row r="190" spans="1:10">
      <c r="A190" s="41"/>
      <c r="B190" s="53"/>
      <c r="C190" s="11" t="s">
        <v>415</v>
      </c>
      <c r="D190" s="3">
        <v>25.155000000000001</v>
      </c>
      <c r="E190" s="10">
        <v>94.9</v>
      </c>
      <c r="F190">
        <f t="shared" si="15"/>
        <v>4.7427634000000012</v>
      </c>
      <c r="G190">
        <v>1</v>
      </c>
      <c r="H190">
        <f t="shared" si="16"/>
        <v>3.7726098191214472</v>
      </c>
      <c r="I190">
        <f t="shared" si="17"/>
        <v>4.7427634000000012</v>
      </c>
      <c r="J190" s="21">
        <f t="shared" si="13"/>
        <v>0.7954455031683525</v>
      </c>
    </row>
    <row r="191" spans="1:10">
      <c r="A191" s="41"/>
      <c r="B191" s="53"/>
      <c r="C191" s="11" t="s">
        <v>416</v>
      </c>
      <c r="D191" s="3">
        <v>25.155000000000001</v>
      </c>
      <c r="E191" s="10">
        <v>103.11</v>
      </c>
      <c r="F191">
        <f t="shared" si="15"/>
        <v>4.7427634000000012</v>
      </c>
      <c r="G191">
        <v>1</v>
      </c>
      <c r="H191">
        <f t="shared" si="16"/>
        <v>4.0989862850327965</v>
      </c>
      <c r="I191">
        <f t="shared" si="17"/>
        <v>4.7427634000000012</v>
      </c>
      <c r="J191" s="21">
        <f t="shared" si="13"/>
        <v>0.86426117841610983</v>
      </c>
    </row>
    <row r="192" spans="1:10">
      <c r="A192" s="41"/>
      <c r="B192" s="53"/>
      <c r="C192" s="11" t="s">
        <v>417</v>
      </c>
      <c r="D192" s="3">
        <v>25.155000000000001</v>
      </c>
      <c r="E192" s="10">
        <v>98.88</v>
      </c>
      <c r="F192">
        <f t="shared" si="15"/>
        <v>4.7427634000000012</v>
      </c>
      <c r="G192">
        <v>1</v>
      </c>
      <c r="H192">
        <f t="shared" si="16"/>
        <v>3.930828861061419</v>
      </c>
      <c r="I192">
        <f t="shared" si="17"/>
        <v>4.7427634000000012</v>
      </c>
      <c r="J192" s="21">
        <f t="shared" si="13"/>
        <v>0.8288055990862665</v>
      </c>
    </row>
    <row r="193" spans="1:13">
      <c r="A193" s="41"/>
      <c r="B193" s="53"/>
      <c r="C193" s="11" t="s">
        <v>418</v>
      </c>
      <c r="D193" s="3">
        <v>25.155000000000001</v>
      </c>
      <c r="E193" s="10">
        <v>91.24</v>
      </c>
      <c r="F193">
        <f t="shared" si="15"/>
        <v>4.7427634000000012</v>
      </c>
      <c r="G193">
        <v>1</v>
      </c>
      <c r="H193">
        <f t="shared" si="16"/>
        <v>3.6271119061816735</v>
      </c>
      <c r="I193">
        <f t="shared" si="17"/>
        <v>4.7427634000000012</v>
      </c>
      <c r="J193" s="21">
        <f t="shared" si="13"/>
        <v>0.76476762601770787</v>
      </c>
    </row>
    <row r="194" spans="1:13">
      <c r="A194" s="42"/>
      <c r="B194" s="54"/>
      <c r="C194" s="31" t="s">
        <v>419</v>
      </c>
      <c r="D194" s="23">
        <v>25.155000000000001</v>
      </c>
      <c r="E194" s="32">
        <v>18.55</v>
      </c>
      <c r="F194" s="25">
        <f t="shared" si="15"/>
        <v>4.7427634000000012</v>
      </c>
      <c r="G194" s="25">
        <v>1</v>
      </c>
      <c r="H194" s="25">
        <f t="shared" si="16"/>
        <v>0.73742794673027234</v>
      </c>
      <c r="I194" s="25">
        <f t="shared" si="17"/>
        <v>4.7427634000000012</v>
      </c>
      <c r="J194" s="21">
        <f t="shared" si="13"/>
        <v>0.15548486916515214</v>
      </c>
    </row>
    <row r="195" spans="1:13">
      <c r="A195" s="40" t="s">
        <v>486</v>
      </c>
      <c r="B195" s="52">
        <f>(1902.04/(D196*F195*31))</f>
        <v>0.53118021421647965</v>
      </c>
      <c r="C195" s="27" t="s">
        <v>420</v>
      </c>
      <c r="D195" s="28">
        <v>25.155000000000001</v>
      </c>
      <c r="E195" s="12">
        <v>21.89</v>
      </c>
      <c r="F195" s="29">
        <f>16.5176*0.278</f>
        <v>4.591892800000001</v>
      </c>
      <c r="G195" s="29">
        <v>1</v>
      </c>
      <c r="H195" s="29">
        <f>E195/D195</f>
        <v>0.87020473066984694</v>
      </c>
      <c r="I195" s="29">
        <f>F195/G195</f>
        <v>4.591892800000001</v>
      </c>
      <c r="J195" s="21">
        <f t="shared" ref="J195:J258" si="18">(H195/I195)</f>
        <v>0.18950893859496171</v>
      </c>
      <c r="M195" s="3"/>
    </row>
    <row r="196" spans="1:13">
      <c r="A196" s="41"/>
      <c r="B196" s="53"/>
      <c r="C196" s="11" t="s">
        <v>421</v>
      </c>
      <c r="D196" s="3">
        <v>25.155000000000001</v>
      </c>
      <c r="E196" s="10">
        <v>102.98</v>
      </c>
      <c r="F196">
        <f t="shared" ref="F196:F225" si="19">16.5176*0.278</f>
        <v>4.591892800000001</v>
      </c>
      <c r="G196">
        <v>1</v>
      </c>
      <c r="H196">
        <f t="shared" ref="H196:H225" si="20">E196/D196</f>
        <v>4.093818326376466</v>
      </c>
      <c r="I196">
        <f t="shared" ref="I196:I259" si="21">F196/G196</f>
        <v>4.591892800000001</v>
      </c>
      <c r="J196" s="21">
        <f t="shared" si="18"/>
        <v>0.89153177233938585</v>
      </c>
      <c r="M196" s="3"/>
    </row>
    <row r="197" spans="1:13">
      <c r="A197" s="41"/>
      <c r="B197" s="53"/>
      <c r="C197" s="11" t="s">
        <v>422</v>
      </c>
      <c r="D197" s="3">
        <v>25.155000000000001</v>
      </c>
      <c r="E197" s="10">
        <v>102.27</v>
      </c>
      <c r="F197">
        <f t="shared" si="19"/>
        <v>4.591892800000001</v>
      </c>
      <c r="G197">
        <v>1</v>
      </c>
      <c r="H197">
        <f t="shared" si="20"/>
        <v>4.0655933214072748</v>
      </c>
      <c r="I197">
        <f>F197/G197</f>
        <v>4.591892800000001</v>
      </c>
      <c r="J197" s="21">
        <f t="shared" si="18"/>
        <v>0.88538506852931631</v>
      </c>
      <c r="M197" s="3"/>
    </row>
    <row r="198" spans="1:13">
      <c r="A198" s="41"/>
      <c r="B198" s="53"/>
      <c r="C198" s="11" t="s">
        <v>423</v>
      </c>
      <c r="D198" s="3">
        <v>25.155000000000001</v>
      </c>
      <c r="E198" s="10">
        <v>103.16</v>
      </c>
      <c r="F198">
        <f t="shared" si="19"/>
        <v>4.591892800000001</v>
      </c>
      <c r="G198">
        <v>1</v>
      </c>
      <c r="H198">
        <f>E198/D198</f>
        <v>4.1009739614390774</v>
      </c>
      <c r="I198">
        <f>F198/G198</f>
        <v>4.591892800000001</v>
      </c>
      <c r="J198" s="21">
        <f t="shared" si="18"/>
        <v>0.89309009161517805</v>
      </c>
      <c r="M198" s="3"/>
    </row>
    <row r="199" spans="1:13">
      <c r="A199" s="41"/>
      <c r="B199" s="53"/>
      <c r="C199" s="11" t="s">
        <v>424</v>
      </c>
      <c r="D199" s="3">
        <v>25.155000000000001</v>
      </c>
      <c r="E199" s="10">
        <v>5.76</v>
      </c>
      <c r="F199">
        <f t="shared" si="19"/>
        <v>4.591892800000001</v>
      </c>
      <c r="G199">
        <v>1</v>
      </c>
      <c r="H199">
        <f t="shared" si="20"/>
        <v>0.22898032200357779</v>
      </c>
      <c r="I199">
        <f t="shared" si="21"/>
        <v>4.591892800000001</v>
      </c>
      <c r="J199" s="21">
        <f t="shared" si="18"/>
        <v>4.9866216825353096E-2</v>
      </c>
      <c r="M199" s="3"/>
    </row>
    <row r="200" spans="1:13">
      <c r="A200" s="41"/>
      <c r="B200" s="53"/>
      <c r="C200" s="11" t="s">
        <v>425</v>
      </c>
      <c r="D200" s="3">
        <v>25.155000000000001</v>
      </c>
      <c r="E200" s="10">
        <v>101.72</v>
      </c>
      <c r="F200">
        <f t="shared" si="19"/>
        <v>4.591892800000001</v>
      </c>
      <c r="G200">
        <v>1</v>
      </c>
      <c r="H200">
        <f t="shared" si="20"/>
        <v>4.0437288809381826</v>
      </c>
      <c r="I200">
        <f t="shared" si="21"/>
        <v>4.591892800000001</v>
      </c>
      <c r="J200" s="21">
        <f t="shared" si="18"/>
        <v>0.8806235374088397</v>
      </c>
      <c r="M200" s="3"/>
    </row>
    <row r="201" spans="1:13">
      <c r="A201" s="41"/>
      <c r="B201" s="53"/>
      <c r="C201" s="11" t="s">
        <v>426</v>
      </c>
      <c r="D201" s="3">
        <v>25.155000000000001</v>
      </c>
      <c r="E201" s="10">
        <v>12.59</v>
      </c>
      <c r="F201">
        <f t="shared" si="19"/>
        <v>4.591892800000001</v>
      </c>
      <c r="G201">
        <v>1</v>
      </c>
      <c r="H201">
        <f t="shared" si="20"/>
        <v>0.50049691910157024</v>
      </c>
      <c r="I201">
        <f t="shared" si="21"/>
        <v>4.591892800000001</v>
      </c>
      <c r="J201" s="21">
        <f t="shared" si="18"/>
        <v>0.10899577601236034</v>
      </c>
      <c r="M201" s="3"/>
    </row>
    <row r="202" spans="1:13">
      <c r="A202" s="41"/>
      <c r="B202" s="53"/>
      <c r="C202" s="11" t="s">
        <v>427</v>
      </c>
      <c r="D202" s="3">
        <v>25.155000000000001</v>
      </c>
      <c r="E202" s="10">
        <v>8.35</v>
      </c>
      <c r="F202">
        <f t="shared" si="19"/>
        <v>4.591892800000001</v>
      </c>
      <c r="G202">
        <v>1</v>
      </c>
      <c r="H202">
        <f t="shared" si="20"/>
        <v>0.33194195984893654</v>
      </c>
      <c r="I202">
        <f t="shared" si="21"/>
        <v>4.591892800000001</v>
      </c>
      <c r="J202" s="21">
        <f t="shared" si="18"/>
        <v>7.2288699738142073E-2</v>
      </c>
      <c r="M202" s="3"/>
    </row>
    <row r="203" spans="1:13">
      <c r="A203" s="41"/>
      <c r="B203" s="53"/>
      <c r="C203" s="11" t="s">
        <v>428</v>
      </c>
      <c r="D203" s="3">
        <v>25.155000000000001</v>
      </c>
      <c r="E203" s="10">
        <v>89.79</v>
      </c>
      <c r="F203">
        <f t="shared" si="19"/>
        <v>4.591892800000001</v>
      </c>
      <c r="G203">
        <v>1</v>
      </c>
      <c r="H203">
        <f t="shared" si="20"/>
        <v>3.5694692903995229</v>
      </c>
      <c r="I203">
        <f t="shared" si="21"/>
        <v>4.591892800000001</v>
      </c>
      <c r="J203" s="21">
        <f t="shared" si="18"/>
        <v>0.77734159874105124</v>
      </c>
      <c r="M203" s="3"/>
    </row>
    <row r="204" spans="1:13">
      <c r="A204" s="41"/>
      <c r="B204" s="53"/>
      <c r="C204" s="11" t="s">
        <v>429</v>
      </c>
      <c r="D204" s="3">
        <v>25.155000000000001</v>
      </c>
      <c r="E204" s="10">
        <v>17.52</v>
      </c>
      <c r="F204">
        <f t="shared" si="19"/>
        <v>4.591892800000001</v>
      </c>
      <c r="G204">
        <v>1</v>
      </c>
      <c r="H204">
        <f t="shared" si="20"/>
        <v>0.6964818127608825</v>
      </c>
      <c r="I204">
        <f t="shared" si="21"/>
        <v>4.591892800000001</v>
      </c>
      <c r="J204" s="21">
        <f t="shared" si="18"/>
        <v>0.151676409510449</v>
      </c>
      <c r="M204" s="3"/>
    </row>
    <row r="205" spans="1:13">
      <c r="A205" s="41"/>
      <c r="B205" s="53"/>
      <c r="C205" s="11" t="s">
        <v>430</v>
      </c>
      <c r="D205" s="3">
        <v>25.155000000000001</v>
      </c>
      <c r="E205" s="10">
        <v>100.59</v>
      </c>
      <c r="F205">
        <f t="shared" si="19"/>
        <v>4.591892800000001</v>
      </c>
      <c r="G205">
        <v>1</v>
      </c>
      <c r="H205">
        <f t="shared" si="20"/>
        <v>3.9988073941562314</v>
      </c>
      <c r="I205">
        <f t="shared" si="21"/>
        <v>4.591892800000001</v>
      </c>
      <c r="J205" s="21">
        <f t="shared" si="18"/>
        <v>0.87084075528858829</v>
      </c>
      <c r="M205" s="3"/>
    </row>
    <row r="206" spans="1:13">
      <c r="A206" s="41"/>
      <c r="B206" s="53"/>
      <c r="C206" s="11" t="s">
        <v>431</v>
      </c>
      <c r="D206" s="3">
        <v>25.155000000000001</v>
      </c>
      <c r="E206" s="10">
        <v>86.65</v>
      </c>
      <c r="F206">
        <f t="shared" si="19"/>
        <v>4.591892800000001</v>
      </c>
      <c r="G206">
        <v>1</v>
      </c>
      <c r="H206">
        <f t="shared" si="20"/>
        <v>3.4446432120850727</v>
      </c>
      <c r="I206">
        <f t="shared" si="21"/>
        <v>4.591892800000001</v>
      </c>
      <c r="J206" s="21">
        <f t="shared" si="18"/>
        <v>0.75015758470778582</v>
      </c>
      <c r="M206" s="3"/>
    </row>
    <row r="207" spans="1:13">
      <c r="A207" s="41"/>
      <c r="B207" s="53"/>
      <c r="C207" s="11" t="s">
        <v>432</v>
      </c>
      <c r="D207" s="3">
        <v>25.155000000000001</v>
      </c>
      <c r="E207" s="10">
        <v>68.91</v>
      </c>
      <c r="F207">
        <f t="shared" si="19"/>
        <v>4.591892800000001</v>
      </c>
      <c r="G207">
        <v>1</v>
      </c>
      <c r="H207">
        <f t="shared" si="20"/>
        <v>2.7394156231365532</v>
      </c>
      <c r="I207">
        <f t="shared" si="21"/>
        <v>4.591892800000001</v>
      </c>
      <c r="J207" s="21">
        <f t="shared" si="18"/>
        <v>0.59657656274914617</v>
      </c>
      <c r="M207" s="3"/>
    </row>
    <row r="208" spans="1:13">
      <c r="A208" s="41"/>
      <c r="B208" s="53"/>
      <c r="C208" s="11" t="s">
        <v>433</v>
      </c>
      <c r="D208" s="3">
        <v>25.155000000000001</v>
      </c>
      <c r="E208" s="10">
        <v>14.91</v>
      </c>
      <c r="F208">
        <f t="shared" si="19"/>
        <v>4.591892800000001</v>
      </c>
      <c r="G208">
        <v>1</v>
      </c>
      <c r="H208">
        <f t="shared" si="20"/>
        <v>0.59272510435301129</v>
      </c>
      <c r="I208">
        <f t="shared" si="21"/>
        <v>4.591892800000001</v>
      </c>
      <c r="J208" s="21">
        <f t="shared" si="18"/>
        <v>0.12908078001146089</v>
      </c>
      <c r="M208" s="3"/>
    </row>
    <row r="209" spans="1:13">
      <c r="A209" s="41"/>
      <c r="B209" s="53"/>
      <c r="C209" s="11" t="s">
        <v>434</v>
      </c>
      <c r="D209" s="3">
        <v>25.155000000000001</v>
      </c>
      <c r="E209" s="10">
        <v>20.55</v>
      </c>
      <c r="F209">
        <f t="shared" si="19"/>
        <v>4.591892800000001</v>
      </c>
      <c r="G209">
        <v>1</v>
      </c>
      <c r="H209">
        <f t="shared" si="20"/>
        <v>0.81693500298151456</v>
      </c>
      <c r="I209">
        <f t="shared" si="21"/>
        <v>4.591892800000001</v>
      </c>
      <c r="J209" s="21">
        <f t="shared" si="18"/>
        <v>0.17790811731961914</v>
      </c>
      <c r="M209" s="3"/>
    </row>
    <row r="210" spans="1:13">
      <c r="A210" s="41"/>
      <c r="B210" s="53"/>
      <c r="C210" s="11" t="s">
        <v>435</v>
      </c>
      <c r="D210" s="3">
        <v>25.155000000000001</v>
      </c>
      <c r="E210" s="10">
        <v>82.94</v>
      </c>
      <c r="F210">
        <f t="shared" si="19"/>
        <v>4.591892800000001</v>
      </c>
      <c r="G210">
        <v>1</v>
      </c>
      <c r="H210">
        <f t="shared" si="20"/>
        <v>3.297157622739018</v>
      </c>
      <c r="I210">
        <f t="shared" si="21"/>
        <v>4.591892800000001</v>
      </c>
      <c r="J210" s="21">
        <f t="shared" si="18"/>
        <v>0.71803889296784484</v>
      </c>
      <c r="M210" s="3"/>
    </row>
    <row r="211" spans="1:13">
      <c r="A211" s="41"/>
      <c r="B211" s="53"/>
      <c r="C211" s="11" t="s">
        <v>436</v>
      </c>
      <c r="D211" s="3">
        <v>25.155000000000001</v>
      </c>
      <c r="E211" s="10">
        <v>89.58</v>
      </c>
      <c r="F211">
        <f t="shared" si="19"/>
        <v>4.591892800000001</v>
      </c>
      <c r="G211">
        <v>1</v>
      </c>
      <c r="H211">
        <f t="shared" si="20"/>
        <v>3.5611210494931425</v>
      </c>
      <c r="I211">
        <f t="shared" si="21"/>
        <v>4.591892800000001</v>
      </c>
      <c r="J211" s="21">
        <f t="shared" si="18"/>
        <v>0.7755235595859602</v>
      </c>
      <c r="M211" s="3"/>
    </row>
    <row r="212" spans="1:13">
      <c r="A212" s="41"/>
      <c r="B212" s="53"/>
      <c r="C212" s="11" t="s">
        <v>437</v>
      </c>
      <c r="D212" s="3">
        <v>25.155000000000001</v>
      </c>
      <c r="E212" s="10">
        <v>103.77</v>
      </c>
      <c r="F212">
        <f t="shared" si="19"/>
        <v>4.591892800000001</v>
      </c>
      <c r="G212">
        <v>1</v>
      </c>
      <c r="H212">
        <f t="shared" si="20"/>
        <v>4.1252236135957059</v>
      </c>
      <c r="I212">
        <f t="shared" si="21"/>
        <v>4.591892800000001</v>
      </c>
      <c r="J212" s="21">
        <f t="shared" si="18"/>
        <v>0.8983710624942518</v>
      </c>
      <c r="M212" s="3"/>
    </row>
    <row r="213" spans="1:13">
      <c r="A213" s="41"/>
      <c r="B213" s="53"/>
      <c r="C213" s="11" t="s">
        <v>438</v>
      </c>
      <c r="D213" s="3">
        <v>25.155000000000001</v>
      </c>
      <c r="E213" s="10">
        <v>99.68</v>
      </c>
      <c r="F213">
        <f t="shared" si="19"/>
        <v>4.591892800000001</v>
      </c>
      <c r="G213">
        <v>1</v>
      </c>
      <c r="H213">
        <f t="shared" si="20"/>
        <v>3.9626316835619164</v>
      </c>
      <c r="I213">
        <f t="shared" si="21"/>
        <v>4.591892800000001</v>
      </c>
      <c r="J213" s="21">
        <f t="shared" si="18"/>
        <v>0.86296258561652739</v>
      </c>
      <c r="M213" s="3"/>
    </row>
    <row r="214" spans="1:13">
      <c r="A214" s="41"/>
      <c r="B214" s="53"/>
      <c r="C214" s="11" t="s">
        <v>439</v>
      </c>
      <c r="D214" s="3">
        <v>25.155000000000001</v>
      </c>
      <c r="E214" s="10">
        <v>85.59</v>
      </c>
      <c r="F214">
        <f t="shared" si="19"/>
        <v>4.591892800000001</v>
      </c>
      <c r="G214">
        <v>1</v>
      </c>
      <c r="H214">
        <f t="shared" si="20"/>
        <v>3.402504472271914</v>
      </c>
      <c r="I214">
        <f t="shared" si="21"/>
        <v>4.591892800000001</v>
      </c>
      <c r="J214" s="21">
        <f t="shared" si="18"/>
        <v>0.74098081563923124</v>
      </c>
      <c r="M214" s="3"/>
    </row>
    <row r="215" spans="1:13">
      <c r="A215" s="41"/>
      <c r="B215" s="53"/>
      <c r="C215" s="11" t="s">
        <v>440</v>
      </c>
      <c r="D215" s="3">
        <v>25.155000000000001</v>
      </c>
      <c r="E215" s="10">
        <v>34.83</v>
      </c>
      <c r="F215">
        <f t="shared" si="19"/>
        <v>4.591892800000001</v>
      </c>
      <c r="G215">
        <v>1</v>
      </c>
      <c r="H215">
        <f t="shared" si="20"/>
        <v>1.3846153846153846</v>
      </c>
      <c r="I215">
        <f t="shared" si="21"/>
        <v>4.591892800000001</v>
      </c>
      <c r="J215" s="21">
        <f t="shared" si="18"/>
        <v>0.30153477986580701</v>
      </c>
      <c r="M215" s="3"/>
    </row>
    <row r="216" spans="1:13">
      <c r="A216" s="41"/>
      <c r="B216" s="53"/>
      <c r="C216" s="11" t="s">
        <v>441</v>
      </c>
      <c r="D216" s="3">
        <v>25.155000000000001</v>
      </c>
      <c r="E216" s="10">
        <v>17.96</v>
      </c>
      <c r="F216">
        <f t="shared" si="19"/>
        <v>4.591892800000001</v>
      </c>
      <c r="G216">
        <v>1</v>
      </c>
      <c r="H216">
        <f t="shared" si="20"/>
        <v>0.71397336513615584</v>
      </c>
      <c r="I216">
        <f t="shared" si="21"/>
        <v>4.591892800000001</v>
      </c>
      <c r="J216" s="21">
        <f t="shared" si="18"/>
        <v>0.15548563440683016</v>
      </c>
      <c r="M216" s="3"/>
    </row>
    <row r="217" spans="1:13">
      <c r="A217" s="41"/>
      <c r="B217" s="53"/>
      <c r="C217" s="11" t="s">
        <v>442</v>
      </c>
      <c r="D217" s="3">
        <v>25.155000000000001</v>
      </c>
      <c r="E217" s="10">
        <v>84.72</v>
      </c>
      <c r="F217">
        <f t="shared" si="19"/>
        <v>4.591892800000001</v>
      </c>
      <c r="G217">
        <v>1</v>
      </c>
      <c r="H217">
        <f t="shared" si="20"/>
        <v>3.3679189028026237</v>
      </c>
      <c r="I217">
        <f t="shared" si="21"/>
        <v>4.591892800000001</v>
      </c>
      <c r="J217" s="21">
        <f t="shared" si="18"/>
        <v>0.73344893913956855</v>
      </c>
      <c r="M217" s="3"/>
    </row>
    <row r="218" spans="1:13">
      <c r="A218" s="41"/>
      <c r="B218" s="53"/>
      <c r="C218" s="11" t="s">
        <v>252</v>
      </c>
      <c r="D218" s="3">
        <v>25.155000000000001</v>
      </c>
      <c r="E218" s="10">
        <v>87.18</v>
      </c>
      <c r="F218">
        <f t="shared" si="19"/>
        <v>4.591892800000001</v>
      </c>
      <c r="G218">
        <v>1</v>
      </c>
      <c r="H218">
        <f t="shared" si="20"/>
        <v>3.4657125819916517</v>
      </c>
      <c r="I218">
        <f t="shared" si="21"/>
        <v>4.591892800000001</v>
      </c>
      <c r="J218" s="21">
        <f t="shared" si="18"/>
        <v>0.75474596924206305</v>
      </c>
      <c r="M218" s="3"/>
    </row>
    <row r="219" spans="1:13">
      <c r="A219" s="41"/>
      <c r="B219" s="53"/>
      <c r="C219" s="11" t="s">
        <v>253</v>
      </c>
      <c r="D219" s="3">
        <v>25.155000000000001</v>
      </c>
      <c r="E219" s="10">
        <v>87.96</v>
      </c>
      <c r="F219">
        <f t="shared" si="19"/>
        <v>4.591892800000001</v>
      </c>
      <c r="G219">
        <v>1</v>
      </c>
      <c r="H219">
        <f t="shared" si="20"/>
        <v>3.4967203339296358</v>
      </c>
      <c r="I219">
        <f t="shared" si="21"/>
        <v>4.591892800000001</v>
      </c>
      <c r="J219" s="21">
        <f t="shared" si="18"/>
        <v>0.76149868610382954</v>
      </c>
      <c r="M219" s="3"/>
    </row>
    <row r="220" spans="1:13">
      <c r="A220" s="41"/>
      <c r="B220" s="53"/>
      <c r="C220" s="11" t="s">
        <v>254</v>
      </c>
      <c r="D220" s="3">
        <v>25.155000000000001</v>
      </c>
      <c r="E220" s="10">
        <v>87.46</v>
      </c>
      <c r="F220">
        <f t="shared" si="19"/>
        <v>4.591892800000001</v>
      </c>
      <c r="G220">
        <v>1</v>
      </c>
      <c r="H220">
        <f t="shared" si="20"/>
        <v>3.4768435698668254</v>
      </c>
      <c r="I220">
        <f t="shared" si="21"/>
        <v>4.591892800000001</v>
      </c>
      <c r="J220" s="21">
        <f t="shared" si="18"/>
        <v>0.75717002144885104</v>
      </c>
      <c r="M220" s="3"/>
    </row>
    <row r="221" spans="1:13">
      <c r="A221" s="41"/>
      <c r="B221" s="53"/>
      <c r="C221" s="11" t="s">
        <v>255</v>
      </c>
      <c r="D221" s="3">
        <v>25.155000000000001</v>
      </c>
      <c r="E221" s="10">
        <v>104.73</v>
      </c>
      <c r="F221">
        <f t="shared" si="19"/>
        <v>4.591892800000001</v>
      </c>
      <c r="G221">
        <v>1</v>
      </c>
      <c r="H221">
        <f t="shared" si="20"/>
        <v>4.1633870005963027</v>
      </c>
      <c r="I221">
        <f t="shared" si="21"/>
        <v>4.591892800000001</v>
      </c>
      <c r="J221" s="21">
        <f t="shared" si="18"/>
        <v>0.90668209863181082</v>
      </c>
      <c r="M221" s="3"/>
    </row>
    <row r="222" spans="1:13">
      <c r="A222" s="41"/>
      <c r="B222" s="53"/>
      <c r="C222" s="11" t="s">
        <v>256</v>
      </c>
      <c r="D222" s="3">
        <v>25.155000000000001</v>
      </c>
      <c r="E222" s="10">
        <v>23.4</v>
      </c>
      <c r="F222">
        <f t="shared" si="19"/>
        <v>4.591892800000001</v>
      </c>
      <c r="G222">
        <v>1</v>
      </c>
      <c r="H222">
        <f t="shared" si="20"/>
        <v>0.93023255813953476</v>
      </c>
      <c r="I222">
        <f t="shared" si="21"/>
        <v>4.591892800000001</v>
      </c>
      <c r="J222" s="21">
        <f t="shared" si="18"/>
        <v>0.20258150585299695</v>
      </c>
      <c r="M222" s="3"/>
    </row>
    <row r="223" spans="1:13">
      <c r="A223" s="41"/>
      <c r="B223" s="53"/>
      <c r="C223" s="11" t="s">
        <v>257</v>
      </c>
      <c r="D223" s="3">
        <v>25.155000000000001</v>
      </c>
      <c r="E223" s="10">
        <v>26.57</v>
      </c>
      <c r="F223">
        <f t="shared" si="19"/>
        <v>4.591892800000001</v>
      </c>
      <c r="G223">
        <v>1</v>
      </c>
      <c r="H223">
        <f t="shared" si="20"/>
        <v>1.0562512422977539</v>
      </c>
      <c r="I223">
        <f t="shared" si="21"/>
        <v>4.591892800000001</v>
      </c>
      <c r="J223" s="21">
        <f t="shared" si="18"/>
        <v>0.23002523976556111</v>
      </c>
      <c r="M223" s="3"/>
    </row>
    <row r="224" spans="1:13">
      <c r="A224" s="41"/>
      <c r="B224" s="53"/>
      <c r="C224" s="11" t="s">
        <v>258</v>
      </c>
      <c r="D224" s="3">
        <v>25.155000000000001</v>
      </c>
      <c r="E224" s="10">
        <v>13.15</v>
      </c>
      <c r="F224">
        <f t="shared" si="19"/>
        <v>4.591892800000001</v>
      </c>
      <c r="G224">
        <v>1</v>
      </c>
      <c r="H224">
        <f t="shared" si="20"/>
        <v>0.52275889485191807</v>
      </c>
      <c r="I224">
        <f t="shared" si="21"/>
        <v>4.591892800000001</v>
      </c>
      <c r="J224" s="21">
        <f t="shared" si="18"/>
        <v>0.11384388042593632</v>
      </c>
      <c r="M224" s="3"/>
    </row>
    <row r="225" spans="1:13">
      <c r="A225" s="42"/>
      <c r="B225" s="54"/>
      <c r="C225" s="31" t="s">
        <v>259</v>
      </c>
      <c r="D225" s="23">
        <v>25.155000000000001</v>
      </c>
      <c r="E225" s="32">
        <v>14.88</v>
      </c>
      <c r="F225" s="25">
        <f t="shared" si="19"/>
        <v>4.591892800000001</v>
      </c>
      <c r="G225" s="25">
        <v>1</v>
      </c>
      <c r="H225" s="25">
        <f t="shared" si="20"/>
        <v>0.59153249850924272</v>
      </c>
      <c r="I225" s="25">
        <f t="shared" si="21"/>
        <v>4.591892800000001</v>
      </c>
      <c r="J225" s="21">
        <f t="shared" si="18"/>
        <v>0.12882106013216219</v>
      </c>
      <c r="M225" s="3"/>
    </row>
    <row r="226" spans="1:13">
      <c r="A226" s="46" t="s">
        <v>476</v>
      </c>
      <c r="B226" s="44">
        <f>(2077.698/(D226*F226*31))</f>
        <v>0.55737101302182468</v>
      </c>
      <c r="C226" s="33" t="s">
        <v>70</v>
      </c>
      <c r="D226" s="28">
        <v>25.155000000000001</v>
      </c>
      <c r="E226" s="28">
        <v>20.92</v>
      </c>
      <c r="F226" s="29">
        <f>17.1952*0.278</f>
        <v>4.7802656000000008</v>
      </c>
      <c r="G226" s="29">
        <v>1</v>
      </c>
      <c r="H226" s="29">
        <f>E226/D226</f>
        <v>0.83164380838799445</v>
      </c>
      <c r="I226" s="29">
        <f t="shared" si="21"/>
        <v>4.7802656000000008</v>
      </c>
      <c r="J226" s="21">
        <f t="shared" si="18"/>
        <v>0.17397439347052063</v>
      </c>
      <c r="M226" s="3"/>
    </row>
    <row r="227" spans="1:13">
      <c r="A227" s="47"/>
      <c r="B227" s="43"/>
      <c r="C227" s="5" t="s">
        <v>71</v>
      </c>
      <c r="D227" s="3">
        <v>25.155000000000001</v>
      </c>
      <c r="E227" s="3">
        <v>99.23</v>
      </c>
      <c r="F227">
        <f t="shared" ref="F227:F256" si="22">17.1952*0.278</f>
        <v>4.7802656000000008</v>
      </c>
      <c r="G227">
        <v>1</v>
      </c>
      <c r="H227">
        <f t="shared" ref="H227:H290" si="23">E227/D227</f>
        <v>3.9447425959053866</v>
      </c>
      <c r="I227">
        <f t="shared" si="21"/>
        <v>4.7802656000000008</v>
      </c>
      <c r="J227" s="21">
        <f t="shared" si="18"/>
        <v>0.82521410440151821</v>
      </c>
      <c r="M227" s="3"/>
    </row>
    <row r="228" spans="1:13">
      <c r="A228" s="47"/>
      <c r="B228" s="43"/>
      <c r="C228" s="5" t="s">
        <v>72</v>
      </c>
      <c r="D228" s="3">
        <v>25.155000000000001</v>
      </c>
      <c r="E228" s="3">
        <v>103.2</v>
      </c>
      <c r="F228">
        <f t="shared" si="22"/>
        <v>4.7802656000000008</v>
      </c>
      <c r="G228">
        <v>1</v>
      </c>
      <c r="H228">
        <f t="shared" si="23"/>
        <v>4.1025641025641022</v>
      </c>
      <c r="I228">
        <f t="shared" si="21"/>
        <v>4.7802656000000008</v>
      </c>
      <c r="J228" s="21">
        <f t="shared" si="18"/>
        <v>0.85822932151805575</v>
      </c>
      <c r="M228" s="3"/>
    </row>
    <row r="229" spans="1:13">
      <c r="A229" s="47"/>
      <c r="B229" s="43"/>
      <c r="C229" s="5" t="s">
        <v>73</v>
      </c>
      <c r="D229" s="3">
        <v>25.155000000000001</v>
      </c>
      <c r="E229" s="3">
        <v>24.06</v>
      </c>
      <c r="F229">
        <f t="shared" si="22"/>
        <v>4.7802656000000008</v>
      </c>
      <c r="G229">
        <v>1</v>
      </c>
      <c r="H229">
        <f t="shared" si="23"/>
        <v>0.9564698867024447</v>
      </c>
      <c r="I229">
        <f t="shared" si="21"/>
        <v>4.7802656000000008</v>
      </c>
      <c r="J229" s="21">
        <f t="shared" si="18"/>
        <v>0.20008718484229088</v>
      </c>
      <c r="M229" s="3"/>
    </row>
    <row r="230" spans="1:13">
      <c r="A230" s="47"/>
      <c r="B230" s="43"/>
      <c r="C230" s="5" t="s">
        <v>74</v>
      </c>
      <c r="D230" s="3">
        <v>25.155000000000001</v>
      </c>
      <c r="E230" s="3">
        <v>27.29</v>
      </c>
      <c r="F230">
        <f t="shared" si="22"/>
        <v>4.7802656000000008</v>
      </c>
      <c r="G230">
        <v>1</v>
      </c>
      <c r="H230">
        <f t="shared" si="23"/>
        <v>1.0848737825482011</v>
      </c>
      <c r="I230">
        <f t="shared" si="21"/>
        <v>4.7802656000000008</v>
      </c>
      <c r="J230" s="21">
        <f t="shared" si="18"/>
        <v>0.22694843201771067</v>
      </c>
      <c r="M230" s="3"/>
    </row>
    <row r="231" spans="1:13">
      <c r="A231" s="47"/>
      <c r="B231" s="43"/>
      <c r="C231" s="5" t="s">
        <v>75</v>
      </c>
      <c r="D231" s="3">
        <v>25.155000000000001</v>
      </c>
      <c r="E231" s="3">
        <v>98.29</v>
      </c>
      <c r="F231">
        <f t="shared" si="22"/>
        <v>4.7802656000000008</v>
      </c>
      <c r="G231">
        <v>1</v>
      </c>
      <c r="H231">
        <f t="shared" si="23"/>
        <v>3.907374279467303</v>
      </c>
      <c r="I231">
        <f t="shared" si="21"/>
        <v>4.7802656000000008</v>
      </c>
      <c r="J231" s="21">
        <f t="shared" si="18"/>
        <v>0.81739689934117932</v>
      </c>
      <c r="M231" s="3"/>
    </row>
    <row r="232" spans="1:13">
      <c r="A232" s="47"/>
      <c r="B232" s="43"/>
      <c r="C232" s="5" t="s">
        <v>76</v>
      </c>
      <c r="D232" s="3">
        <v>25.155000000000001</v>
      </c>
      <c r="E232" s="3">
        <v>89</v>
      </c>
      <c r="F232">
        <f t="shared" si="22"/>
        <v>4.7802656000000008</v>
      </c>
      <c r="G232">
        <v>1</v>
      </c>
      <c r="H232">
        <f t="shared" si="23"/>
        <v>3.5380640031802821</v>
      </c>
      <c r="I232">
        <f t="shared" si="21"/>
        <v>4.7802656000000008</v>
      </c>
      <c r="J232" s="21">
        <f t="shared" si="18"/>
        <v>0.74013962805336209</v>
      </c>
      <c r="M232" s="3"/>
    </row>
    <row r="233" spans="1:13">
      <c r="A233" s="47"/>
      <c r="B233" s="43"/>
      <c r="C233" s="5" t="s">
        <v>77</v>
      </c>
      <c r="D233" s="3">
        <v>25.155000000000001</v>
      </c>
      <c r="E233" s="3">
        <v>95.26</v>
      </c>
      <c r="F233">
        <f t="shared" si="22"/>
        <v>4.7802656000000008</v>
      </c>
      <c r="G233">
        <v>1</v>
      </c>
      <c r="H233">
        <f t="shared" si="23"/>
        <v>3.7869210892466705</v>
      </c>
      <c r="I233">
        <f t="shared" si="21"/>
        <v>4.7802656000000008</v>
      </c>
      <c r="J233" s="21">
        <f t="shared" si="18"/>
        <v>0.79219888728498056</v>
      </c>
      <c r="M233" s="3"/>
    </row>
    <row r="234" spans="1:13">
      <c r="A234" s="47"/>
      <c r="B234" s="43"/>
      <c r="C234" s="5" t="s">
        <v>78</v>
      </c>
      <c r="D234" s="3">
        <v>25.155000000000001</v>
      </c>
      <c r="E234" s="3">
        <v>92.8</v>
      </c>
      <c r="F234">
        <f t="shared" si="22"/>
        <v>4.7802656000000008</v>
      </c>
      <c r="G234">
        <v>1</v>
      </c>
      <c r="H234">
        <f t="shared" si="23"/>
        <v>3.6891274100576426</v>
      </c>
      <c r="I234">
        <f t="shared" si="21"/>
        <v>4.7802656000000008</v>
      </c>
      <c r="J234" s="21">
        <f t="shared" si="18"/>
        <v>0.77174109531856183</v>
      </c>
      <c r="M234" s="3"/>
    </row>
    <row r="235" spans="1:13">
      <c r="A235" s="47"/>
      <c r="B235" s="43"/>
      <c r="C235" s="5" t="s">
        <v>79</v>
      </c>
      <c r="D235" s="3">
        <v>25.155000000000001</v>
      </c>
      <c r="E235" s="3">
        <v>83.3</v>
      </c>
      <c r="F235">
        <f t="shared" si="22"/>
        <v>4.7802656000000008</v>
      </c>
      <c r="G235">
        <v>1</v>
      </c>
      <c r="H235">
        <f t="shared" si="23"/>
        <v>3.3114688928642413</v>
      </c>
      <c r="I235">
        <f t="shared" si="21"/>
        <v>4.7802656000000008</v>
      </c>
      <c r="J235" s="21">
        <f t="shared" si="18"/>
        <v>0.69273742715556241</v>
      </c>
      <c r="M235" s="3"/>
    </row>
    <row r="236" spans="1:13">
      <c r="A236" s="47"/>
      <c r="B236" s="43"/>
      <c r="C236" s="5" t="s">
        <v>80</v>
      </c>
      <c r="D236" s="3">
        <v>25.155000000000001</v>
      </c>
      <c r="E236" s="3">
        <v>22.46</v>
      </c>
      <c r="F236">
        <f t="shared" si="22"/>
        <v>4.7802656000000008</v>
      </c>
      <c r="G236">
        <v>1</v>
      </c>
      <c r="H236">
        <f t="shared" si="23"/>
        <v>0.89286424170145096</v>
      </c>
      <c r="I236">
        <f t="shared" si="21"/>
        <v>4.7802656000000008</v>
      </c>
      <c r="J236" s="21">
        <f t="shared" si="18"/>
        <v>0.1867813038885226</v>
      </c>
      <c r="M236" s="3"/>
    </row>
    <row r="237" spans="1:13">
      <c r="A237" s="47"/>
      <c r="B237" s="43"/>
      <c r="C237" s="5" t="s">
        <v>81</v>
      </c>
      <c r="D237" s="3">
        <v>25.155000000000001</v>
      </c>
      <c r="E237" s="3">
        <v>6.51</v>
      </c>
      <c r="F237">
        <f t="shared" si="22"/>
        <v>4.7802656000000008</v>
      </c>
      <c r="G237">
        <v>1</v>
      </c>
      <c r="H237">
        <f t="shared" si="23"/>
        <v>0.25879546809779364</v>
      </c>
      <c r="I237">
        <f t="shared" si="21"/>
        <v>4.7802656000000008</v>
      </c>
      <c r="J237" s="21">
        <f t="shared" si="18"/>
        <v>5.4138303130644792E-2</v>
      </c>
      <c r="M237" s="3"/>
    </row>
    <row r="238" spans="1:13">
      <c r="A238" s="47"/>
      <c r="B238" s="43"/>
      <c r="C238" s="5" t="s">
        <v>82</v>
      </c>
      <c r="D238" s="3">
        <v>25.155000000000001</v>
      </c>
      <c r="E238" s="3">
        <v>72.47</v>
      </c>
      <c r="F238">
        <f t="shared" si="22"/>
        <v>4.7802656000000008</v>
      </c>
      <c r="G238">
        <v>1</v>
      </c>
      <c r="H238">
        <f t="shared" si="23"/>
        <v>2.8809381832637646</v>
      </c>
      <c r="I238">
        <f t="shared" si="21"/>
        <v>4.7802656000000008</v>
      </c>
      <c r="J238" s="21">
        <f t="shared" si="18"/>
        <v>0.60267324544974321</v>
      </c>
      <c r="M238" s="3"/>
    </row>
    <row r="239" spans="1:13">
      <c r="A239" s="47"/>
      <c r="B239" s="43"/>
      <c r="C239" s="5" t="s">
        <v>83</v>
      </c>
      <c r="D239" s="3">
        <v>25.155000000000001</v>
      </c>
      <c r="E239" s="3">
        <v>77.48</v>
      </c>
      <c r="F239">
        <f t="shared" si="22"/>
        <v>4.7802656000000008</v>
      </c>
      <c r="G239">
        <v>1</v>
      </c>
      <c r="H239">
        <f t="shared" si="23"/>
        <v>3.0801033591731266</v>
      </c>
      <c r="I239">
        <f t="shared" si="21"/>
        <v>4.7802656000000008</v>
      </c>
      <c r="J239" s="21">
        <f t="shared" si="18"/>
        <v>0.64433728518623024</v>
      </c>
      <c r="M239" s="3"/>
    </row>
    <row r="240" spans="1:13">
      <c r="A240" s="47"/>
      <c r="B240" s="43"/>
      <c r="C240" s="5" t="s">
        <v>84</v>
      </c>
      <c r="D240" s="3">
        <v>25.155000000000001</v>
      </c>
      <c r="E240" s="3">
        <v>86.21</v>
      </c>
      <c r="F240">
        <f t="shared" si="22"/>
        <v>4.7802656000000008</v>
      </c>
      <c r="G240">
        <v>1</v>
      </c>
      <c r="H240">
        <f t="shared" si="23"/>
        <v>3.4271516597097986</v>
      </c>
      <c r="I240">
        <f t="shared" si="21"/>
        <v>4.7802656000000008</v>
      </c>
      <c r="J240" s="21">
        <f t="shared" si="18"/>
        <v>0.71693749814022845</v>
      </c>
      <c r="M240" s="3"/>
    </row>
    <row r="241" spans="1:13">
      <c r="A241" s="47"/>
      <c r="B241" s="43"/>
      <c r="C241" s="5" t="s">
        <v>85</v>
      </c>
      <c r="D241" s="3">
        <v>25.155000000000001</v>
      </c>
      <c r="E241" s="3">
        <v>78.349999999999994</v>
      </c>
      <c r="F241">
        <f t="shared" si="22"/>
        <v>4.7802656000000008</v>
      </c>
      <c r="G241">
        <v>1</v>
      </c>
      <c r="H241">
        <f t="shared" si="23"/>
        <v>3.1146889286424169</v>
      </c>
      <c r="I241">
        <f t="shared" si="21"/>
        <v>4.7802656000000008</v>
      </c>
      <c r="J241" s="21">
        <f t="shared" si="18"/>
        <v>0.6515723579548417</v>
      </c>
      <c r="M241" s="3"/>
    </row>
    <row r="242" spans="1:13">
      <c r="A242" s="47"/>
      <c r="B242" s="43"/>
      <c r="C242" s="5" t="s">
        <v>86</v>
      </c>
      <c r="D242" s="3">
        <v>25.155000000000001</v>
      </c>
      <c r="E242" s="3">
        <v>73.36</v>
      </c>
      <c r="F242">
        <f t="shared" si="22"/>
        <v>4.7802656000000008</v>
      </c>
      <c r="G242">
        <v>1</v>
      </c>
      <c r="H242">
        <f t="shared" si="23"/>
        <v>2.9163188232955672</v>
      </c>
      <c r="I242">
        <f t="shared" si="21"/>
        <v>4.7802656000000008</v>
      </c>
      <c r="J242" s="21">
        <f t="shared" si="18"/>
        <v>0.61007464173027681</v>
      </c>
      <c r="M242" s="3"/>
    </row>
    <row r="243" spans="1:13">
      <c r="A243" s="47"/>
      <c r="B243" s="43"/>
      <c r="C243" s="5" t="s">
        <v>87</v>
      </c>
      <c r="D243" s="3">
        <v>25.155000000000001</v>
      </c>
      <c r="E243" s="3">
        <v>20</v>
      </c>
      <c r="F243">
        <f t="shared" si="22"/>
        <v>4.7802656000000008</v>
      </c>
      <c r="G243">
        <v>1</v>
      </c>
      <c r="H243">
        <f t="shared" si="23"/>
        <v>0.79507056251242292</v>
      </c>
      <c r="I243">
        <f t="shared" si="21"/>
        <v>4.7802656000000008</v>
      </c>
      <c r="J243" s="21">
        <f t="shared" si="18"/>
        <v>0.16632351192210382</v>
      </c>
    </row>
    <row r="244" spans="1:13">
      <c r="A244" s="47"/>
      <c r="B244" s="43"/>
      <c r="C244" s="5" t="s">
        <v>88</v>
      </c>
      <c r="D244" s="3">
        <v>25.155000000000001</v>
      </c>
      <c r="E244" s="3">
        <v>9.84</v>
      </c>
      <c r="F244">
        <f t="shared" si="22"/>
        <v>4.7802656000000008</v>
      </c>
      <c r="G244">
        <v>1</v>
      </c>
      <c r="H244">
        <f t="shared" si="23"/>
        <v>0.3911747167561121</v>
      </c>
      <c r="I244">
        <f t="shared" si="21"/>
        <v>4.7802656000000008</v>
      </c>
      <c r="J244" s="21">
        <f t="shared" si="18"/>
        <v>8.1831167865675083E-2</v>
      </c>
    </row>
    <row r="245" spans="1:13">
      <c r="A245" s="47"/>
      <c r="B245" s="43"/>
      <c r="C245" s="5" t="s">
        <v>89</v>
      </c>
      <c r="D245" s="3">
        <v>25.155000000000001</v>
      </c>
      <c r="E245" s="3">
        <v>83.64</v>
      </c>
      <c r="F245">
        <f t="shared" si="22"/>
        <v>4.7802656000000008</v>
      </c>
      <c r="G245">
        <v>1</v>
      </c>
      <c r="H245">
        <f t="shared" si="23"/>
        <v>3.3249850924269526</v>
      </c>
      <c r="I245">
        <f t="shared" si="21"/>
        <v>4.7802656000000008</v>
      </c>
      <c r="J245" s="21">
        <f t="shared" si="18"/>
        <v>0.69556492685823823</v>
      </c>
    </row>
    <row r="246" spans="1:13" ht="16.2" customHeight="1">
      <c r="A246" s="47"/>
      <c r="B246" s="43"/>
      <c r="C246" s="5" t="s">
        <v>90</v>
      </c>
      <c r="D246" s="3">
        <v>25.155000000000001</v>
      </c>
      <c r="E246" s="3">
        <v>80.319999999999993</v>
      </c>
      <c r="F246">
        <f t="shared" si="22"/>
        <v>4.7802656000000008</v>
      </c>
      <c r="G246">
        <v>1</v>
      </c>
      <c r="H246">
        <f t="shared" si="23"/>
        <v>3.1930033790498902</v>
      </c>
      <c r="I246">
        <f t="shared" si="21"/>
        <v>4.7802656000000008</v>
      </c>
      <c r="J246" s="21">
        <f t="shared" si="18"/>
        <v>0.66795522387916895</v>
      </c>
    </row>
    <row r="247" spans="1:13">
      <c r="A247" s="47"/>
      <c r="B247" s="43"/>
      <c r="C247" s="5" t="s">
        <v>91</v>
      </c>
      <c r="D247" s="3">
        <v>25.155000000000001</v>
      </c>
      <c r="E247" s="3">
        <v>87.64</v>
      </c>
      <c r="F247">
        <f t="shared" si="22"/>
        <v>4.7802656000000008</v>
      </c>
      <c r="G247">
        <v>1</v>
      </c>
      <c r="H247">
        <f t="shared" si="23"/>
        <v>3.4839992049294373</v>
      </c>
      <c r="I247">
        <f t="shared" si="21"/>
        <v>4.7802656000000008</v>
      </c>
      <c r="J247" s="21">
        <f t="shared" si="18"/>
        <v>0.72882962924265893</v>
      </c>
    </row>
    <row r="248" spans="1:13">
      <c r="A248" s="47"/>
      <c r="B248" s="43"/>
      <c r="C248" s="5" t="s">
        <v>92</v>
      </c>
      <c r="D248" s="3">
        <v>25.155000000000001</v>
      </c>
      <c r="E248" s="3">
        <v>95.92</v>
      </c>
      <c r="F248">
        <f t="shared" si="22"/>
        <v>4.7802656000000008</v>
      </c>
      <c r="G248">
        <v>1</v>
      </c>
      <c r="H248">
        <f t="shared" si="23"/>
        <v>3.8131584178095803</v>
      </c>
      <c r="I248">
        <f t="shared" si="21"/>
        <v>4.7802656000000008</v>
      </c>
      <c r="J248" s="21">
        <f t="shared" si="18"/>
        <v>0.79768756317840994</v>
      </c>
    </row>
    <row r="249" spans="1:13">
      <c r="A249" s="47"/>
      <c r="B249" s="43"/>
      <c r="C249" s="5" t="s">
        <v>93</v>
      </c>
      <c r="D249" s="3">
        <v>25.155000000000001</v>
      </c>
      <c r="E249" s="3">
        <v>97.99</v>
      </c>
      <c r="F249">
        <f t="shared" si="22"/>
        <v>4.7802656000000008</v>
      </c>
      <c r="G249">
        <v>1</v>
      </c>
      <c r="H249">
        <f t="shared" si="23"/>
        <v>3.895448221029616</v>
      </c>
      <c r="I249">
        <f t="shared" si="21"/>
        <v>4.7802656000000008</v>
      </c>
      <c r="J249" s="21">
        <f t="shared" si="18"/>
        <v>0.81490204666234767</v>
      </c>
    </row>
    <row r="250" spans="1:13">
      <c r="A250" s="47"/>
      <c r="B250" s="43"/>
      <c r="C250" s="5" t="s">
        <v>94</v>
      </c>
      <c r="D250" s="3">
        <v>25.155000000000001</v>
      </c>
      <c r="E250" s="3">
        <v>6.77</v>
      </c>
      <c r="F250">
        <f t="shared" si="22"/>
        <v>4.7802656000000008</v>
      </c>
      <c r="G250">
        <v>1</v>
      </c>
      <c r="H250">
        <f t="shared" si="23"/>
        <v>0.26913138541045517</v>
      </c>
      <c r="I250">
        <f t="shared" si="21"/>
        <v>4.7802656000000008</v>
      </c>
      <c r="J250" s="21">
        <f t="shared" si="18"/>
        <v>5.6300508785632149E-2</v>
      </c>
    </row>
    <row r="251" spans="1:13">
      <c r="A251" s="47"/>
      <c r="B251" s="43"/>
      <c r="C251" s="5" t="s">
        <v>95</v>
      </c>
      <c r="D251" s="3">
        <v>25.155000000000001</v>
      </c>
      <c r="E251" s="3">
        <v>18.09</v>
      </c>
      <c r="F251">
        <f t="shared" si="22"/>
        <v>4.7802656000000008</v>
      </c>
      <c r="G251">
        <v>1</v>
      </c>
      <c r="H251">
        <f t="shared" si="23"/>
        <v>0.71914132379248652</v>
      </c>
      <c r="I251">
        <f t="shared" si="21"/>
        <v>4.7802656000000008</v>
      </c>
      <c r="J251" s="21">
        <f t="shared" si="18"/>
        <v>0.1504396165335429</v>
      </c>
    </row>
    <row r="252" spans="1:13">
      <c r="A252" s="47"/>
      <c r="B252" s="43"/>
      <c r="C252" s="5" t="s">
        <v>96</v>
      </c>
      <c r="D252" s="3">
        <v>25.155000000000001</v>
      </c>
      <c r="E252" s="3">
        <v>94.25</v>
      </c>
      <c r="F252">
        <f t="shared" si="22"/>
        <v>4.7802656000000008</v>
      </c>
      <c r="G252">
        <v>1</v>
      </c>
      <c r="H252">
        <f t="shared" si="23"/>
        <v>3.7467700258397931</v>
      </c>
      <c r="I252">
        <f t="shared" si="21"/>
        <v>4.7802656000000008</v>
      </c>
      <c r="J252" s="21">
        <f t="shared" si="18"/>
        <v>0.78379954993291434</v>
      </c>
    </row>
    <row r="253" spans="1:13">
      <c r="A253" s="47"/>
      <c r="B253" s="43"/>
      <c r="C253" s="5" t="s">
        <v>97</v>
      </c>
      <c r="D253" s="3">
        <v>25.155000000000001</v>
      </c>
      <c r="E253" s="3">
        <v>79.41</v>
      </c>
      <c r="F253">
        <f t="shared" si="22"/>
        <v>4.7802656000000008</v>
      </c>
      <c r="G253">
        <v>1</v>
      </c>
      <c r="H253">
        <f t="shared" si="23"/>
        <v>3.1568276684555752</v>
      </c>
      <c r="I253">
        <f t="shared" si="21"/>
        <v>4.7802656000000008</v>
      </c>
      <c r="J253" s="21">
        <f t="shared" si="18"/>
        <v>0.66038750408671321</v>
      </c>
    </row>
    <row r="254" spans="1:13">
      <c r="A254" s="47"/>
      <c r="B254" s="43"/>
      <c r="C254" s="5" t="s">
        <v>98</v>
      </c>
      <c r="D254" s="3">
        <v>25.155000000000001</v>
      </c>
      <c r="E254" s="3">
        <v>80.290000000000006</v>
      </c>
      <c r="F254">
        <f t="shared" si="22"/>
        <v>4.7802656000000008</v>
      </c>
      <c r="G254">
        <v>1</v>
      </c>
      <c r="H254">
        <f t="shared" si="23"/>
        <v>3.1918107732061221</v>
      </c>
      <c r="I254">
        <f t="shared" si="21"/>
        <v>4.7802656000000008</v>
      </c>
      <c r="J254" s="21">
        <f t="shared" si="18"/>
        <v>0.6677057386112859</v>
      </c>
    </row>
    <row r="255" spans="1:13">
      <c r="A255" s="47"/>
      <c r="B255" s="43"/>
      <c r="C255" s="5" t="s">
        <v>99</v>
      </c>
      <c r="D255" s="3">
        <v>25.155000000000001</v>
      </c>
      <c r="E255" s="3">
        <v>77</v>
      </c>
      <c r="F255">
        <f t="shared" si="22"/>
        <v>4.7802656000000008</v>
      </c>
      <c r="G255">
        <v>1</v>
      </c>
      <c r="H255">
        <f t="shared" si="23"/>
        <v>3.0610216656728282</v>
      </c>
      <c r="I255">
        <f t="shared" si="21"/>
        <v>4.7802656000000008</v>
      </c>
      <c r="J255" s="21">
        <f t="shared" si="18"/>
        <v>0.64034552090009966</v>
      </c>
    </row>
    <row r="256" spans="1:13" ht="26.4" customHeight="1">
      <c r="A256" s="48"/>
      <c r="B256" s="55"/>
      <c r="C256" s="34" t="s">
        <v>100</v>
      </c>
      <c r="D256" s="23">
        <v>25.155000000000001</v>
      </c>
      <c r="E256" s="23">
        <v>95.34</v>
      </c>
      <c r="F256" s="25">
        <f t="shared" si="22"/>
        <v>4.7802656000000008</v>
      </c>
      <c r="G256" s="25">
        <v>1</v>
      </c>
      <c r="H256" s="25">
        <f t="shared" si="23"/>
        <v>3.7901013714967204</v>
      </c>
      <c r="I256" s="25">
        <f t="shared" si="21"/>
        <v>4.7802656000000008</v>
      </c>
      <c r="J256" s="21">
        <f t="shared" si="18"/>
        <v>0.792864181332669</v>
      </c>
    </row>
    <row r="257" spans="1:10" ht="16.8" customHeight="1">
      <c r="A257" s="40" t="s">
        <v>477</v>
      </c>
      <c r="B257" s="59">
        <f>(1921.56/(D226*F257*28))</f>
        <v>0.5056505601642417</v>
      </c>
      <c r="C257" s="27" t="s">
        <v>101</v>
      </c>
      <c r="D257" s="28">
        <v>25.155000000000001</v>
      </c>
      <c r="E257" s="12">
        <v>18.420000000000002</v>
      </c>
      <c r="F257" s="29">
        <f>19.4078*0.278</f>
        <v>5.3953684000000006</v>
      </c>
      <c r="G257" s="29">
        <v>1</v>
      </c>
      <c r="H257" s="29">
        <f t="shared" si="23"/>
        <v>0.73225998807394155</v>
      </c>
      <c r="I257" s="29">
        <f t="shared" si="21"/>
        <v>5.3953684000000006</v>
      </c>
      <c r="J257" s="21">
        <f t="shared" si="18"/>
        <v>0.13572010913544688</v>
      </c>
    </row>
    <row r="258" spans="1:10">
      <c r="A258" s="41"/>
      <c r="B258" s="53"/>
      <c r="C258" s="11" t="s">
        <v>102</v>
      </c>
      <c r="D258" s="3">
        <v>25.155000000000001</v>
      </c>
      <c r="E258" s="10">
        <v>7.76</v>
      </c>
      <c r="F258">
        <f t="shared" ref="F258:F284" si="24">19.4078*0.278</f>
        <v>5.3953684000000006</v>
      </c>
      <c r="G258">
        <v>1</v>
      </c>
      <c r="H258">
        <f t="shared" si="23"/>
        <v>0.30848737825482009</v>
      </c>
      <c r="I258">
        <f t="shared" si="21"/>
        <v>5.3953684000000006</v>
      </c>
      <c r="J258" s="21">
        <f t="shared" si="18"/>
        <v>5.7176332621664917E-2</v>
      </c>
    </row>
    <row r="259" spans="1:10">
      <c r="A259" s="41"/>
      <c r="B259" s="53"/>
      <c r="C259" s="11" t="s">
        <v>103</v>
      </c>
      <c r="D259" s="3">
        <v>25.155000000000001</v>
      </c>
      <c r="E259" s="10">
        <v>104.2</v>
      </c>
      <c r="F259">
        <f t="shared" si="24"/>
        <v>5.3953684000000006</v>
      </c>
      <c r="G259">
        <v>1</v>
      </c>
      <c r="H259">
        <f t="shared" si="23"/>
        <v>4.1423176306897238</v>
      </c>
      <c r="I259">
        <f t="shared" si="21"/>
        <v>5.3953684000000006</v>
      </c>
      <c r="J259" s="21">
        <f t="shared" ref="J259:J322" si="25">(H259/I259)</f>
        <v>0.76775436329606772</v>
      </c>
    </row>
    <row r="260" spans="1:10">
      <c r="A260" s="41"/>
      <c r="B260" s="53"/>
      <c r="C260" s="11" t="s">
        <v>104</v>
      </c>
      <c r="D260" s="3">
        <v>25.155000000000001</v>
      </c>
      <c r="E260" s="10">
        <v>99.07</v>
      </c>
      <c r="F260">
        <f t="shared" si="24"/>
        <v>5.3953684000000006</v>
      </c>
      <c r="G260">
        <v>1</v>
      </c>
      <c r="H260">
        <f t="shared" si="23"/>
        <v>3.9383820314052866</v>
      </c>
      <c r="I260">
        <f t="shared" ref="I260:I323" si="26">F260/G260</f>
        <v>5.3953684000000006</v>
      </c>
      <c r="J260" s="21">
        <f t="shared" si="25"/>
        <v>0.72995609185932253</v>
      </c>
    </row>
    <row r="261" spans="1:10">
      <c r="A261" s="41"/>
      <c r="B261" s="53"/>
      <c r="C261" s="11" t="s">
        <v>105</v>
      </c>
      <c r="D261" s="3">
        <v>25.155000000000001</v>
      </c>
      <c r="E261" s="10">
        <v>91.74</v>
      </c>
      <c r="F261">
        <f t="shared" si="24"/>
        <v>5.3953684000000006</v>
      </c>
      <c r="G261">
        <v>1</v>
      </c>
      <c r="H261">
        <f t="shared" si="23"/>
        <v>3.6469886702444838</v>
      </c>
      <c r="I261">
        <f t="shared" si="26"/>
        <v>5.3953684000000006</v>
      </c>
      <c r="J261" s="21">
        <f t="shared" si="25"/>
        <v>0.67594803540097159</v>
      </c>
    </row>
    <row r="262" spans="1:10">
      <c r="A262" s="41"/>
      <c r="B262" s="53"/>
      <c r="C262" s="11" t="s">
        <v>106</v>
      </c>
      <c r="D262" s="3">
        <v>25.155000000000001</v>
      </c>
      <c r="E262" s="10">
        <v>99.73</v>
      </c>
      <c r="F262">
        <f t="shared" si="24"/>
        <v>5.3953684000000006</v>
      </c>
      <c r="G262">
        <v>1</v>
      </c>
      <c r="H262">
        <f t="shared" si="23"/>
        <v>3.9646193599681974</v>
      </c>
      <c r="I262">
        <f t="shared" si="26"/>
        <v>5.3953684000000006</v>
      </c>
      <c r="J262" s="21">
        <f t="shared" si="25"/>
        <v>0.73481902736580451</v>
      </c>
    </row>
    <row r="263" spans="1:10">
      <c r="A263" s="41"/>
      <c r="B263" s="53"/>
      <c r="C263" s="11" t="s">
        <v>107</v>
      </c>
      <c r="D263" s="3">
        <v>25.155000000000001</v>
      </c>
      <c r="E263" s="10">
        <v>96.92</v>
      </c>
      <c r="F263">
        <f t="shared" si="24"/>
        <v>5.3953684000000006</v>
      </c>
      <c r="G263">
        <v>1</v>
      </c>
      <c r="H263">
        <f t="shared" si="23"/>
        <v>3.8529119459352015</v>
      </c>
      <c r="I263">
        <f t="shared" si="26"/>
        <v>5.3953684000000006</v>
      </c>
      <c r="J263" s="21">
        <f t="shared" si="25"/>
        <v>0.71411471104275304</v>
      </c>
    </row>
    <row r="264" spans="1:10">
      <c r="A264" s="41"/>
      <c r="B264" s="53"/>
      <c r="C264" s="11" t="s">
        <v>108</v>
      </c>
      <c r="D264" s="3">
        <v>25.155000000000001</v>
      </c>
      <c r="E264" s="10">
        <v>6.81</v>
      </c>
      <c r="F264">
        <f t="shared" si="24"/>
        <v>5.3953684000000006</v>
      </c>
      <c r="G264">
        <v>1</v>
      </c>
      <c r="H264">
        <f t="shared" si="23"/>
        <v>0.27072152653547998</v>
      </c>
      <c r="I264">
        <f t="shared" si="26"/>
        <v>5.3953684000000006</v>
      </c>
      <c r="J264" s="21">
        <f t="shared" si="25"/>
        <v>5.0176652725971403E-2</v>
      </c>
    </row>
    <row r="265" spans="1:10">
      <c r="A265" s="41"/>
      <c r="B265" s="53"/>
      <c r="C265" s="11" t="s">
        <v>109</v>
      </c>
      <c r="D265" s="3">
        <v>25.155000000000001</v>
      </c>
      <c r="E265" s="10">
        <v>7.8</v>
      </c>
      <c r="F265">
        <f t="shared" si="24"/>
        <v>5.3953684000000006</v>
      </c>
      <c r="G265">
        <v>1</v>
      </c>
      <c r="H265">
        <f t="shared" si="23"/>
        <v>0.31007751937984496</v>
      </c>
      <c r="I265">
        <f t="shared" si="26"/>
        <v>5.3953684000000006</v>
      </c>
      <c r="J265" s="21">
        <f t="shared" si="25"/>
        <v>5.7471055985694124E-2</v>
      </c>
    </row>
    <row r="266" spans="1:10">
      <c r="A266" s="41"/>
      <c r="B266" s="53"/>
      <c r="C266" s="11" t="s">
        <v>110</v>
      </c>
      <c r="D266" s="3">
        <v>25.155000000000001</v>
      </c>
      <c r="E266" s="10">
        <v>86.68</v>
      </c>
      <c r="F266">
        <f t="shared" si="24"/>
        <v>5.3953684000000006</v>
      </c>
      <c r="G266">
        <v>1</v>
      </c>
      <c r="H266">
        <f t="shared" si="23"/>
        <v>3.4458358179288413</v>
      </c>
      <c r="I266">
        <f t="shared" si="26"/>
        <v>5.3953684000000006</v>
      </c>
      <c r="J266" s="21">
        <f t="shared" si="25"/>
        <v>0.63866552985127778</v>
      </c>
    </row>
    <row r="267" spans="1:10">
      <c r="A267" s="41"/>
      <c r="B267" s="53"/>
      <c r="C267" s="11" t="s">
        <v>111</v>
      </c>
      <c r="D267" s="3">
        <v>25.155000000000001</v>
      </c>
      <c r="E267" s="10">
        <v>98.02</v>
      </c>
      <c r="F267">
        <f t="shared" si="24"/>
        <v>5.3953684000000006</v>
      </c>
      <c r="G267">
        <v>1</v>
      </c>
      <c r="H267">
        <f t="shared" si="23"/>
        <v>3.8966408268733845</v>
      </c>
      <c r="I267">
        <f t="shared" si="26"/>
        <v>5.3953684000000006</v>
      </c>
      <c r="J267" s="21">
        <f t="shared" si="25"/>
        <v>0.72221960355355608</v>
      </c>
    </row>
    <row r="268" spans="1:10">
      <c r="A268" s="41"/>
      <c r="B268" s="53"/>
      <c r="C268" s="11" t="s">
        <v>112</v>
      </c>
      <c r="D268" s="3">
        <v>25.155000000000001</v>
      </c>
      <c r="E268" s="10">
        <v>13.82</v>
      </c>
      <c r="F268">
        <f t="shared" si="24"/>
        <v>5.3953684000000006</v>
      </c>
      <c r="G268">
        <v>1</v>
      </c>
      <c r="H268">
        <f t="shared" si="23"/>
        <v>0.54939375869608431</v>
      </c>
      <c r="I268">
        <f t="shared" si="26"/>
        <v>5.3953684000000006</v>
      </c>
      <c r="J268" s="21">
        <f t="shared" si="25"/>
        <v>0.10182692227208882</v>
      </c>
    </row>
    <row r="269" spans="1:10">
      <c r="A269" s="41"/>
      <c r="B269" s="53"/>
      <c r="C269" s="11" t="s">
        <v>113</v>
      </c>
      <c r="D269" s="3">
        <v>25.155000000000001</v>
      </c>
      <c r="E269" s="10">
        <v>113.28</v>
      </c>
      <c r="F269">
        <f t="shared" si="24"/>
        <v>5.3953684000000006</v>
      </c>
      <c r="G269">
        <v>1</v>
      </c>
      <c r="H269">
        <f t="shared" si="23"/>
        <v>4.5032796660703633</v>
      </c>
      <c r="I269">
        <f t="shared" si="26"/>
        <v>5.3953684000000006</v>
      </c>
      <c r="J269" s="21">
        <f t="shared" si="25"/>
        <v>0.83465656693069612</v>
      </c>
    </row>
    <row r="270" spans="1:10">
      <c r="A270" s="41"/>
      <c r="B270" s="53"/>
      <c r="C270" s="11" t="s">
        <v>114</v>
      </c>
      <c r="D270" s="3">
        <v>25.155000000000001</v>
      </c>
      <c r="E270" s="10">
        <v>110.73</v>
      </c>
      <c r="F270">
        <f t="shared" si="24"/>
        <v>5.3953684000000006</v>
      </c>
      <c r="G270">
        <v>1</v>
      </c>
      <c r="H270">
        <f t="shared" si="23"/>
        <v>4.4019081693500297</v>
      </c>
      <c r="I270">
        <f t="shared" si="26"/>
        <v>5.3953684000000006</v>
      </c>
      <c r="J270" s="21">
        <f t="shared" si="25"/>
        <v>0.81586795247383459</v>
      </c>
    </row>
    <row r="271" spans="1:10">
      <c r="A271" s="41"/>
      <c r="B271" s="53"/>
      <c r="C271" s="11" t="s">
        <v>115</v>
      </c>
      <c r="D271" s="3">
        <v>25.155000000000001</v>
      </c>
      <c r="E271" s="10">
        <v>31.89</v>
      </c>
      <c r="F271">
        <f t="shared" si="24"/>
        <v>5.3953684000000006</v>
      </c>
      <c r="G271">
        <v>1</v>
      </c>
      <c r="H271">
        <f t="shared" si="23"/>
        <v>1.2677400119260585</v>
      </c>
      <c r="I271">
        <f t="shared" si="26"/>
        <v>5.3953684000000006</v>
      </c>
      <c r="J271" s="21">
        <f t="shared" si="25"/>
        <v>0.23496820197228022</v>
      </c>
    </row>
    <row r="272" spans="1:10">
      <c r="A272" s="41"/>
      <c r="B272" s="53"/>
      <c r="C272" s="11" t="s">
        <v>116</v>
      </c>
      <c r="D272" s="3">
        <v>25.155000000000001</v>
      </c>
      <c r="E272" s="10">
        <v>30.23</v>
      </c>
      <c r="F272">
        <f t="shared" si="24"/>
        <v>5.3953684000000006</v>
      </c>
      <c r="G272">
        <v>1</v>
      </c>
      <c r="H272">
        <f t="shared" si="23"/>
        <v>1.2017491552375272</v>
      </c>
      <c r="I272">
        <f t="shared" si="26"/>
        <v>5.3953684000000006</v>
      </c>
      <c r="J272" s="21">
        <f t="shared" si="25"/>
        <v>0.22273718236506837</v>
      </c>
    </row>
    <row r="273" spans="1:10">
      <c r="A273" s="41"/>
      <c r="B273" s="53"/>
      <c r="C273" s="11" t="s">
        <v>117</v>
      </c>
      <c r="D273" s="3">
        <v>25.155000000000001</v>
      </c>
      <c r="E273" s="10">
        <v>85.25</v>
      </c>
      <c r="F273">
        <f t="shared" si="24"/>
        <v>5.3953684000000006</v>
      </c>
      <c r="G273">
        <v>1</v>
      </c>
      <c r="H273">
        <f t="shared" si="23"/>
        <v>3.3889882727092027</v>
      </c>
      <c r="I273">
        <f t="shared" si="26"/>
        <v>5.3953684000000006</v>
      </c>
      <c r="J273" s="21">
        <f t="shared" si="25"/>
        <v>0.62812916958723375</v>
      </c>
    </row>
    <row r="274" spans="1:10">
      <c r="A274" s="41"/>
      <c r="B274" s="53"/>
      <c r="C274" s="11" t="s">
        <v>118</v>
      </c>
      <c r="D274" s="3">
        <v>25.155000000000001</v>
      </c>
      <c r="E274" s="10">
        <v>94.34</v>
      </c>
      <c r="F274">
        <f t="shared" si="24"/>
        <v>5.3953684000000006</v>
      </c>
      <c r="G274">
        <v>1</v>
      </c>
      <c r="H274">
        <f t="shared" si="23"/>
        <v>3.7503478433710993</v>
      </c>
      <c r="I274">
        <f t="shared" si="26"/>
        <v>5.3953684000000006</v>
      </c>
      <c r="J274" s="21">
        <f t="shared" si="25"/>
        <v>0.69510505406286971</v>
      </c>
    </row>
    <row r="275" spans="1:10">
      <c r="A275" s="41"/>
      <c r="B275" s="53"/>
      <c r="C275" s="11" t="s">
        <v>119</v>
      </c>
      <c r="D275" s="3">
        <v>25.155000000000001</v>
      </c>
      <c r="E275" s="10">
        <v>82.09</v>
      </c>
      <c r="F275">
        <f t="shared" si="24"/>
        <v>5.3953684000000006</v>
      </c>
      <c r="G275">
        <v>1</v>
      </c>
      <c r="H275">
        <f t="shared" si="23"/>
        <v>3.2633671238322401</v>
      </c>
      <c r="I275">
        <f t="shared" si="26"/>
        <v>5.3953684000000006</v>
      </c>
      <c r="J275" s="21">
        <f t="shared" si="25"/>
        <v>0.60484602382892705</v>
      </c>
    </row>
    <row r="276" spans="1:10">
      <c r="A276" s="41"/>
      <c r="B276" s="53"/>
      <c r="C276" s="11" t="s">
        <v>120</v>
      </c>
      <c r="D276" s="3">
        <v>25.155000000000001</v>
      </c>
      <c r="E276" s="10">
        <v>101.8</v>
      </c>
      <c r="F276">
        <f t="shared" si="24"/>
        <v>5.3953684000000006</v>
      </c>
      <c r="G276">
        <v>1</v>
      </c>
      <c r="H276">
        <f t="shared" si="23"/>
        <v>4.046909163188233</v>
      </c>
      <c r="I276">
        <f t="shared" si="26"/>
        <v>5.3953684000000006</v>
      </c>
      <c r="J276" s="21">
        <f t="shared" si="25"/>
        <v>0.75007096145431562</v>
      </c>
    </row>
    <row r="277" spans="1:10">
      <c r="A277" s="41"/>
      <c r="B277" s="53"/>
      <c r="C277" s="11" t="s">
        <v>121</v>
      </c>
      <c r="D277" s="3">
        <v>25.155000000000001</v>
      </c>
      <c r="E277" s="10">
        <v>102.65</v>
      </c>
      <c r="F277">
        <f t="shared" si="24"/>
        <v>5.3953684000000006</v>
      </c>
      <c r="G277">
        <v>1</v>
      </c>
      <c r="H277">
        <f t="shared" si="23"/>
        <v>4.0806996620950109</v>
      </c>
      <c r="I277">
        <f t="shared" si="26"/>
        <v>5.3953684000000006</v>
      </c>
      <c r="J277" s="21">
        <f t="shared" si="25"/>
        <v>0.75633383293993617</v>
      </c>
    </row>
    <row r="278" spans="1:10">
      <c r="A278" s="41"/>
      <c r="B278" s="53"/>
      <c r="C278" s="11" t="s">
        <v>122</v>
      </c>
      <c r="D278" s="3">
        <v>25.155000000000001</v>
      </c>
      <c r="E278" s="10">
        <v>18.989999999999998</v>
      </c>
      <c r="F278">
        <f t="shared" si="24"/>
        <v>5.3953684000000006</v>
      </c>
      <c r="G278">
        <v>1</v>
      </c>
      <c r="H278">
        <f t="shared" si="23"/>
        <v>0.75491949910554557</v>
      </c>
      <c r="I278">
        <f t="shared" si="26"/>
        <v>5.3953684000000006</v>
      </c>
      <c r="J278" s="21">
        <f t="shared" si="25"/>
        <v>0.139919917072863</v>
      </c>
    </row>
    <row r="279" spans="1:10">
      <c r="A279" s="41"/>
      <c r="B279" s="53"/>
      <c r="C279" s="11" t="s">
        <v>123</v>
      </c>
      <c r="D279" s="3">
        <v>25.155000000000001</v>
      </c>
      <c r="E279" s="10">
        <v>24.51</v>
      </c>
      <c r="F279">
        <f t="shared" si="24"/>
        <v>5.3953684000000006</v>
      </c>
      <c r="G279">
        <v>1</v>
      </c>
      <c r="H279">
        <f t="shared" si="23"/>
        <v>0.97435897435897434</v>
      </c>
      <c r="I279">
        <f t="shared" si="26"/>
        <v>5.3953684000000006</v>
      </c>
      <c r="J279" s="21">
        <f t="shared" si="25"/>
        <v>0.18059174130889269</v>
      </c>
    </row>
    <row r="280" spans="1:10">
      <c r="A280" s="41"/>
      <c r="B280" s="53"/>
      <c r="C280" s="11" t="s">
        <v>124</v>
      </c>
      <c r="D280" s="3">
        <v>25.155000000000001</v>
      </c>
      <c r="E280" s="10">
        <v>61</v>
      </c>
      <c r="F280">
        <f t="shared" si="24"/>
        <v>5.3953684000000006</v>
      </c>
      <c r="G280">
        <v>1</v>
      </c>
      <c r="H280">
        <f t="shared" si="23"/>
        <v>2.42496521566289</v>
      </c>
      <c r="I280">
        <f t="shared" si="26"/>
        <v>5.3953684000000006</v>
      </c>
      <c r="J280" s="21">
        <f t="shared" si="25"/>
        <v>0.44945313014453098</v>
      </c>
    </row>
    <row r="281" spans="1:10">
      <c r="A281" s="41"/>
      <c r="B281" s="53"/>
      <c r="C281" s="11" t="s">
        <v>125</v>
      </c>
      <c r="D281" s="3">
        <v>25.155000000000001</v>
      </c>
      <c r="E281" s="10">
        <v>84.01</v>
      </c>
      <c r="F281">
        <f t="shared" si="24"/>
        <v>5.3953684000000006</v>
      </c>
      <c r="G281">
        <v>1</v>
      </c>
      <c r="H281">
        <f t="shared" si="23"/>
        <v>3.339693897833433</v>
      </c>
      <c r="I281">
        <f t="shared" si="26"/>
        <v>5.3953684000000006</v>
      </c>
      <c r="J281" s="21">
        <f t="shared" si="25"/>
        <v>0.61899274530232873</v>
      </c>
    </row>
    <row r="282" spans="1:10">
      <c r="A282" s="41"/>
      <c r="B282" s="53"/>
      <c r="C282" s="11" t="s">
        <v>126</v>
      </c>
      <c r="D282" s="3">
        <v>25.155000000000001</v>
      </c>
      <c r="E282" s="10">
        <v>9.9</v>
      </c>
      <c r="F282">
        <f t="shared" si="24"/>
        <v>5.3953684000000006</v>
      </c>
      <c r="G282">
        <v>1</v>
      </c>
      <c r="H282">
        <f t="shared" si="23"/>
        <v>0.39355992844364934</v>
      </c>
      <c r="I282">
        <f t="shared" si="26"/>
        <v>5.3953684000000006</v>
      </c>
      <c r="J282" s="21">
        <f t="shared" si="25"/>
        <v>7.2944032597227149E-2</v>
      </c>
    </row>
    <row r="283" spans="1:10">
      <c r="A283" s="41"/>
      <c r="B283" s="53"/>
      <c r="C283" s="11" t="s">
        <v>127</v>
      </c>
      <c r="D283" s="3">
        <v>25.155000000000001</v>
      </c>
      <c r="E283" s="10">
        <v>117.78</v>
      </c>
      <c r="F283">
        <f t="shared" si="24"/>
        <v>5.3953684000000006</v>
      </c>
      <c r="G283">
        <v>1</v>
      </c>
      <c r="H283">
        <f t="shared" si="23"/>
        <v>4.6821705426356584</v>
      </c>
      <c r="I283">
        <f t="shared" si="26"/>
        <v>5.3953684000000006</v>
      </c>
      <c r="J283" s="21">
        <f t="shared" si="25"/>
        <v>0.86781294538398113</v>
      </c>
    </row>
    <row r="284" spans="1:10">
      <c r="A284" s="42"/>
      <c r="B284" s="54"/>
      <c r="C284" s="31" t="s">
        <v>128</v>
      </c>
      <c r="D284" s="23">
        <v>25.155000000000001</v>
      </c>
      <c r="E284" s="32">
        <v>122.14</v>
      </c>
      <c r="F284" s="25">
        <f t="shared" si="24"/>
        <v>5.3953684000000006</v>
      </c>
      <c r="G284" s="25">
        <v>1</v>
      </c>
      <c r="H284" s="25">
        <f t="shared" si="23"/>
        <v>4.8554959252633667</v>
      </c>
      <c r="I284" s="25">
        <f t="shared" si="26"/>
        <v>5.3953684000000006</v>
      </c>
      <c r="J284" s="21">
        <f t="shared" si="25"/>
        <v>0.89993779206316404</v>
      </c>
    </row>
    <row r="285" spans="1:10">
      <c r="A285" s="40" t="s">
        <v>478</v>
      </c>
      <c r="B285" s="52">
        <f>(2799.11/(D226*F285*31))</f>
        <v>0.63011167048063177</v>
      </c>
      <c r="C285" s="27" t="s">
        <v>129</v>
      </c>
      <c r="D285" s="28">
        <v>25.155000000000001</v>
      </c>
      <c r="E285" s="12">
        <v>72.11</v>
      </c>
      <c r="F285" s="29">
        <f>20.4914*0.278</f>
        <v>5.6966092000000002</v>
      </c>
      <c r="G285" s="29">
        <v>1</v>
      </c>
      <c r="H285" s="29">
        <f t="shared" si="23"/>
        <v>2.8666269131385409</v>
      </c>
      <c r="I285" s="29">
        <f t="shared" si="26"/>
        <v>5.6966092000000002</v>
      </c>
      <c r="J285" s="21">
        <f t="shared" si="25"/>
        <v>0.50321635423727873</v>
      </c>
    </row>
    <row r="286" spans="1:10">
      <c r="A286" s="41"/>
      <c r="B286" s="53"/>
      <c r="C286" s="11" t="s">
        <v>130</v>
      </c>
      <c r="D286" s="3">
        <v>25.155000000000001</v>
      </c>
      <c r="E286" s="10">
        <v>55.37</v>
      </c>
      <c r="F286">
        <f t="shared" ref="F286:F315" si="27">20.4914*0.278</f>
        <v>5.6966092000000002</v>
      </c>
      <c r="G286">
        <v>1</v>
      </c>
      <c r="H286">
        <f t="shared" si="23"/>
        <v>2.2011528523156429</v>
      </c>
      <c r="I286">
        <f t="shared" si="26"/>
        <v>5.6966092000000002</v>
      </c>
      <c r="J286" s="21">
        <f t="shared" si="25"/>
        <v>0.38639702585103486</v>
      </c>
    </row>
    <row r="287" spans="1:10">
      <c r="A287" s="41"/>
      <c r="B287" s="53"/>
      <c r="C287" s="11" t="s">
        <v>131</v>
      </c>
      <c r="D287" s="3">
        <v>25.155000000000001</v>
      </c>
      <c r="E287" s="10">
        <v>97.88</v>
      </c>
      <c r="F287">
        <f t="shared" si="27"/>
        <v>5.6966092000000002</v>
      </c>
      <c r="G287">
        <v>1</v>
      </c>
      <c r="H287">
        <f t="shared" si="23"/>
        <v>3.8910753329357979</v>
      </c>
      <c r="I287">
        <f t="shared" si="26"/>
        <v>5.6966092000000002</v>
      </c>
      <c r="J287" s="21">
        <f t="shared" si="25"/>
        <v>0.68305112678886204</v>
      </c>
    </row>
    <row r="288" spans="1:10">
      <c r="A288" s="41"/>
      <c r="B288" s="53"/>
      <c r="C288" s="11" t="s">
        <v>132</v>
      </c>
      <c r="D288" s="3">
        <v>25.155000000000001</v>
      </c>
      <c r="E288" s="10">
        <v>103.31</v>
      </c>
      <c r="F288">
        <f t="shared" si="27"/>
        <v>5.6966092000000002</v>
      </c>
      <c r="G288">
        <v>1</v>
      </c>
      <c r="H288">
        <f t="shared" si="23"/>
        <v>4.1069369906579212</v>
      </c>
      <c r="I288">
        <f t="shared" si="26"/>
        <v>5.6966092000000002</v>
      </c>
      <c r="J288" s="21">
        <f t="shared" si="25"/>
        <v>0.72094413474210606</v>
      </c>
    </row>
    <row r="289" spans="1:10">
      <c r="A289" s="41"/>
      <c r="B289" s="53"/>
      <c r="C289" s="11" t="s">
        <v>133</v>
      </c>
      <c r="D289" s="3">
        <v>25.155000000000001</v>
      </c>
      <c r="E289" s="10">
        <v>125.85</v>
      </c>
      <c r="F289">
        <f t="shared" si="27"/>
        <v>5.6966092000000002</v>
      </c>
      <c r="G289">
        <v>1</v>
      </c>
      <c r="H289">
        <f t="shared" si="23"/>
        <v>5.002981514609421</v>
      </c>
      <c r="I289">
        <f t="shared" si="26"/>
        <v>5.6966092000000002</v>
      </c>
      <c r="J289" s="21">
        <f t="shared" si="25"/>
        <v>0.87823849924783692</v>
      </c>
    </row>
    <row r="290" spans="1:10">
      <c r="A290" s="41"/>
      <c r="B290" s="53"/>
      <c r="C290" s="11" t="s">
        <v>134</v>
      </c>
      <c r="D290" s="3">
        <v>25.155000000000001</v>
      </c>
      <c r="E290" s="10">
        <v>113.27</v>
      </c>
      <c r="F290">
        <f t="shared" si="27"/>
        <v>5.6966092000000002</v>
      </c>
      <c r="G290">
        <v>1</v>
      </c>
      <c r="H290">
        <f t="shared" si="23"/>
        <v>4.5028821307891072</v>
      </c>
      <c r="I290">
        <f t="shared" si="26"/>
        <v>5.6966092000000002</v>
      </c>
      <c r="J290" s="21">
        <f t="shared" si="25"/>
        <v>0.79044954159557002</v>
      </c>
    </row>
    <row r="291" spans="1:10">
      <c r="A291" s="41"/>
      <c r="B291" s="53"/>
      <c r="C291" s="11" t="s">
        <v>135</v>
      </c>
      <c r="D291" s="3">
        <v>25.155000000000001</v>
      </c>
      <c r="E291" s="10">
        <v>18.97</v>
      </c>
      <c r="F291">
        <f t="shared" si="27"/>
        <v>5.6966092000000002</v>
      </c>
      <c r="G291">
        <v>1</v>
      </c>
      <c r="H291">
        <f t="shared" ref="H291:H354" si="28">E291/D291</f>
        <v>0.75412442854303308</v>
      </c>
      <c r="I291">
        <f t="shared" si="26"/>
        <v>5.6966092000000002</v>
      </c>
      <c r="J291" s="21">
        <f t="shared" si="25"/>
        <v>0.13238128192873633</v>
      </c>
    </row>
    <row r="292" spans="1:10">
      <c r="A292" s="41"/>
      <c r="B292" s="53"/>
      <c r="C292" s="11" t="s">
        <v>136</v>
      </c>
      <c r="D292" s="3">
        <v>25.155000000000001</v>
      </c>
      <c r="E292" s="10">
        <v>12.18</v>
      </c>
      <c r="F292">
        <f t="shared" si="27"/>
        <v>5.6966092000000002</v>
      </c>
      <c r="G292">
        <v>1</v>
      </c>
      <c r="H292">
        <f t="shared" si="28"/>
        <v>0.48419797257006558</v>
      </c>
      <c r="I292">
        <f t="shared" si="26"/>
        <v>5.6966092000000002</v>
      </c>
      <c r="J292" s="21">
        <f t="shared" si="25"/>
        <v>8.4997575850922963E-2</v>
      </c>
    </row>
    <row r="293" spans="1:10">
      <c r="A293" s="41"/>
      <c r="B293" s="53"/>
      <c r="C293" s="11" t="s">
        <v>137</v>
      </c>
      <c r="D293" s="3">
        <v>25.155000000000001</v>
      </c>
      <c r="E293" s="10">
        <v>36.31</v>
      </c>
      <c r="F293">
        <f t="shared" si="27"/>
        <v>5.6966092000000002</v>
      </c>
      <c r="G293">
        <v>1</v>
      </c>
      <c r="H293">
        <f t="shared" si="28"/>
        <v>1.4434506062413039</v>
      </c>
      <c r="I293">
        <f t="shared" si="26"/>
        <v>5.6966092000000002</v>
      </c>
      <c r="J293" s="21">
        <f t="shared" si="25"/>
        <v>0.25338768301699616</v>
      </c>
    </row>
    <row r="294" spans="1:10">
      <c r="A294" s="41"/>
      <c r="B294" s="53"/>
      <c r="C294" s="11" t="s">
        <v>138</v>
      </c>
      <c r="D294" s="3">
        <v>25.155000000000001</v>
      </c>
      <c r="E294" s="10">
        <v>134.04</v>
      </c>
      <c r="F294">
        <f t="shared" si="27"/>
        <v>5.6966092000000002</v>
      </c>
      <c r="G294">
        <v>1</v>
      </c>
      <c r="H294">
        <f t="shared" si="28"/>
        <v>5.3285629099582579</v>
      </c>
      <c r="I294">
        <f t="shared" si="26"/>
        <v>5.6966092000000002</v>
      </c>
      <c r="J294" s="21">
        <f t="shared" si="25"/>
        <v>0.93539204163035405</v>
      </c>
    </row>
    <row r="295" spans="1:10">
      <c r="A295" s="41"/>
      <c r="B295" s="53"/>
      <c r="C295" s="11" t="s">
        <v>139</v>
      </c>
      <c r="D295" s="3">
        <v>25.155000000000001</v>
      </c>
      <c r="E295" s="10">
        <v>108.42</v>
      </c>
      <c r="F295">
        <f t="shared" si="27"/>
        <v>5.6966092000000002</v>
      </c>
      <c r="G295">
        <v>1</v>
      </c>
      <c r="H295">
        <f t="shared" si="28"/>
        <v>4.3100775193798446</v>
      </c>
      <c r="I295">
        <f t="shared" si="26"/>
        <v>5.6966092000000002</v>
      </c>
      <c r="J295" s="21">
        <f t="shared" si="25"/>
        <v>0.75660403725427483</v>
      </c>
    </row>
    <row r="296" spans="1:10">
      <c r="A296" s="41"/>
      <c r="B296" s="53"/>
      <c r="C296" s="11" t="s">
        <v>140</v>
      </c>
      <c r="D296" s="3">
        <v>25.155000000000001</v>
      </c>
      <c r="E296" s="10">
        <v>126.96</v>
      </c>
      <c r="F296">
        <f t="shared" si="27"/>
        <v>5.6966092000000002</v>
      </c>
      <c r="G296">
        <v>1</v>
      </c>
      <c r="H296">
        <f t="shared" si="28"/>
        <v>5.0471079308288607</v>
      </c>
      <c r="I296">
        <f t="shared" si="26"/>
        <v>5.6966092000000002</v>
      </c>
      <c r="J296" s="21">
        <f t="shared" si="25"/>
        <v>0.88598458374656641</v>
      </c>
    </row>
    <row r="297" spans="1:10">
      <c r="A297" s="41"/>
      <c r="B297" s="53"/>
      <c r="C297" s="11" t="s">
        <v>141</v>
      </c>
      <c r="D297" s="3">
        <v>25.155000000000001</v>
      </c>
      <c r="E297" s="10">
        <v>106.88</v>
      </c>
      <c r="F297">
        <f t="shared" si="27"/>
        <v>5.6966092000000002</v>
      </c>
      <c r="G297">
        <v>1</v>
      </c>
      <c r="H297">
        <f t="shared" si="28"/>
        <v>4.2488570860663879</v>
      </c>
      <c r="I297">
        <f t="shared" si="26"/>
        <v>5.6966092000000002</v>
      </c>
      <c r="J297" s="21">
        <f t="shared" si="25"/>
        <v>0.7458572173191006</v>
      </c>
    </row>
    <row r="298" spans="1:10">
      <c r="A298" s="41"/>
      <c r="B298" s="53"/>
      <c r="C298" s="11" t="s">
        <v>142</v>
      </c>
      <c r="D298" s="3">
        <v>25.155000000000001</v>
      </c>
      <c r="E298" s="10">
        <v>105.8</v>
      </c>
      <c r="F298">
        <f t="shared" si="27"/>
        <v>5.6966092000000002</v>
      </c>
      <c r="G298">
        <v>1</v>
      </c>
      <c r="H298">
        <f t="shared" si="28"/>
        <v>4.2059232756907177</v>
      </c>
      <c r="I298">
        <f t="shared" si="26"/>
        <v>5.6966092000000002</v>
      </c>
      <c r="J298" s="21">
        <f t="shared" si="25"/>
        <v>0.7383204864554721</v>
      </c>
    </row>
    <row r="299" spans="1:10">
      <c r="A299" s="41"/>
      <c r="B299" s="53"/>
      <c r="C299" s="11" t="s">
        <v>143</v>
      </c>
      <c r="D299" s="3">
        <v>25.155000000000001</v>
      </c>
      <c r="E299" s="10">
        <v>44.43</v>
      </c>
      <c r="F299">
        <f t="shared" si="27"/>
        <v>5.6966092000000002</v>
      </c>
      <c r="G299">
        <v>1</v>
      </c>
      <c r="H299">
        <f t="shared" si="28"/>
        <v>1.7662492546213475</v>
      </c>
      <c r="I299">
        <f t="shared" si="26"/>
        <v>5.6966092000000002</v>
      </c>
      <c r="J299" s="21">
        <f t="shared" si="25"/>
        <v>0.3100527335842781</v>
      </c>
    </row>
    <row r="300" spans="1:10">
      <c r="A300" s="41"/>
      <c r="B300" s="53"/>
      <c r="C300" s="11" t="s">
        <v>144</v>
      </c>
      <c r="D300" s="3">
        <v>25.155000000000001</v>
      </c>
      <c r="E300" s="10">
        <v>36.32</v>
      </c>
      <c r="F300">
        <f t="shared" si="27"/>
        <v>5.6966092000000002</v>
      </c>
      <c r="G300">
        <v>1</v>
      </c>
      <c r="H300">
        <f t="shared" si="28"/>
        <v>1.4438481415225601</v>
      </c>
      <c r="I300">
        <f t="shared" si="26"/>
        <v>5.6966092000000002</v>
      </c>
      <c r="J300" s="21">
        <f t="shared" si="25"/>
        <v>0.25345746756202975</v>
      </c>
    </row>
    <row r="301" spans="1:10">
      <c r="A301" s="41"/>
      <c r="B301" s="53"/>
      <c r="C301" s="11" t="s">
        <v>145</v>
      </c>
      <c r="D301" s="3">
        <v>25.155000000000001</v>
      </c>
      <c r="E301" s="10">
        <v>90.72</v>
      </c>
      <c r="F301">
        <f t="shared" si="27"/>
        <v>5.6966092000000002</v>
      </c>
      <c r="G301">
        <v>1</v>
      </c>
      <c r="H301">
        <f t="shared" si="28"/>
        <v>3.6064400715563503</v>
      </c>
      <c r="I301">
        <f t="shared" si="26"/>
        <v>5.6966092000000002</v>
      </c>
      <c r="J301" s="21">
        <f t="shared" si="25"/>
        <v>0.63308539254480545</v>
      </c>
    </row>
    <row r="302" spans="1:10">
      <c r="A302" s="41"/>
      <c r="B302" s="53"/>
      <c r="C302" s="11" t="s">
        <v>146</v>
      </c>
      <c r="D302" s="3">
        <v>25.155000000000001</v>
      </c>
      <c r="E302" s="10">
        <v>107.75</v>
      </c>
      <c r="F302">
        <f t="shared" si="27"/>
        <v>5.6966092000000002</v>
      </c>
      <c r="G302">
        <v>1</v>
      </c>
      <c r="H302">
        <f t="shared" si="28"/>
        <v>4.2834426555356782</v>
      </c>
      <c r="I302">
        <f t="shared" si="26"/>
        <v>5.6966092000000002</v>
      </c>
      <c r="J302" s="21">
        <f t="shared" si="25"/>
        <v>0.75192847273702368</v>
      </c>
    </row>
    <row r="303" spans="1:10">
      <c r="A303" s="41"/>
      <c r="B303" s="53"/>
      <c r="C303" s="11" t="s">
        <v>147</v>
      </c>
      <c r="D303" s="3">
        <v>25.155000000000001</v>
      </c>
      <c r="E303" s="10">
        <v>125.85</v>
      </c>
      <c r="F303">
        <f t="shared" si="27"/>
        <v>5.6966092000000002</v>
      </c>
      <c r="G303">
        <v>1</v>
      </c>
      <c r="H303">
        <f t="shared" si="28"/>
        <v>5.002981514609421</v>
      </c>
      <c r="I303">
        <f t="shared" si="26"/>
        <v>5.6966092000000002</v>
      </c>
      <c r="J303" s="21">
        <f t="shared" si="25"/>
        <v>0.87823849924783692</v>
      </c>
    </row>
    <row r="304" spans="1:10">
      <c r="A304" s="41"/>
      <c r="B304" s="53"/>
      <c r="C304" s="11" t="s">
        <v>148</v>
      </c>
      <c r="D304" s="3">
        <v>25.155000000000001</v>
      </c>
      <c r="E304" s="10">
        <v>117.31</v>
      </c>
      <c r="F304">
        <f t="shared" si="27"/>
        <v>5.6966092000000002</v>
      </c>
      <c r="G304">
        <v>1</v>
      </c>
      <c r="H304">
        <f t="shared" si="28"/>
        <v>4.6634863844166166</v>
      </c>
      <c r="I304">
        <f t="shared" si="26"/>
        <v>5.6966092000000002</v>
      </c>
      <c r="J304" s="21">
        <f t="shared" si="25"/>
        <v>0.81864249778914389</v>
      </c>
    </row>
    <row r="305" spans="1:10">
      <c r="A305" s="41"/>
      <c r="B305" s="53"/>
      <c r="C305" s="11" t="s">
        <v>149</v>
      </c>
      <c r="D305" s="3">
        <v>25.155000000000001</v>
      </c>
      <c r="E305" s="10">
        <v>96.43</v>
      </c>
      <c r="F305">
        <f t="shared" si="27"/>
        <v>5.6966092000000002</v>
      </c>
      <c r="G305">
        <v>1</v>
      </c>
      <c r="H305">
        <f t="shared" si="28"/>
        <v>3.8334327171536473</v>
      </c>
      <c r="I305">
        <f t="shared" si="26"/>
        <v>5.6966092000000002</v>
      </c>
      <c r="J305" s="21">
        <f t="shared" si="25"/>
        <v>0.67293236775899024</v>
      </c>
    </row>
    <row r="306" spans="1:10">
      <c r="A306" s="41"/>
      <c r="B306" s="53"/>
      <c r="C306" s="11" t="s">
        <v>150</v>
      </c>
      <c r="D306" s="3">
        <v>25.155000000000001</v>
      </c>
      <c r="E306" s="10">
        <v>63.57</v>
      </c>
      <c r="F306">
        <f t="shared" si="27"/>
        <v>5.6966092000000002</v>
      </c>
      <c r="G306">
        <v>1</v>
      </c>
      <c r="H306">
        <f t="shared" si="28"/>
        <v>2.5271317829457365</v>
      </c>
      <c r="I306">
        <f t="shared" si="26"/>
        <v>5.6966092000000002</v>
      </c>
      <c r="J306" s="21">
        <f t="shared" si="25"/>
        <v>0.44362035277858564</v>
      </c>
    </row>
    <row r="307" spans="1:10">
      <c r="A307" s="41"/>
      <c r="B307" s="53"/>
      <c r="C307" s="11" t="s">
        <v>151</v>
      </c>
      <c r="D307" s="3">
        <v>25.155000000000001</v>
      </c>
      <c r="E307" s="10">
        <v>74.150000000000006</v>
      </c>
      <c r="F307">
        <f t="shared" si="27"/>
        <v>5.6966092000000002</v>
      </c>
      <c r="G307">
        <v>1</v>
      </c>
      <c r="H307">
        <f t="shared" si="28"/>
        <v>2.9477241105148084</v>
      </c>
      <c r="I307">
        <f t="shared" si="26"/>
        <v>5.6966092000000002</v>
      </c>
      <c r="J307" s="21">
        <f t="shared" si="25"/>
        <v>0.51745240142413285</v>
      </c>
    </row>
    <row r="308" spans="1:10">
      <c r="A308" s="41"/>
      <c r="B308" s="53"/>
      <c r="C308" s="11" t="s">
        <v>152</v>
      </c>
      <c r="D308" s="3">
        <v>25.155000000000001</v>
      </c>
      <c r="E308" s="10">
        <v>120.32</v>
      </c>
      <c r="F308">
        <f t="shared" si="27"/>
        <v>5.6966092000000002</v>
      </c>
      <c r="G308">
        <v>1</v>
      </c>
      <c r="H308">
        <f t="shared" si="28"/>
        <v>4.7831445040747358</v>
      </c>
      <c r="I308">
        <f t="shared" si="26"/>
        <v>5.6966092000000002</v>
      </c>
      <c r="J308" s="21">
        <f t="shared" si="25"/>
        <v>0.83964764584425688</v>
      </c>
    </row>
    <row r="309" spans="1:10">
      <c r="A309" s="41"/>
      <c r="B309" s="53"/>
      <c r="C309" s="11" t="s">
        <v>153</v>
      </c>
      <c r="D309" s="3">
        <v>25.155000000000001</v>
      </c>
      <c r="E309" s="10">
        <v>115.93</v>
      </c>
      <c r="F309">
        <f t="shared" si="27"/>
        <v>5.6966092000000002</v>
      </c>
      <c r="G309">
        <v>1</v>
      </c>
      <c r="H309">
        <f t="shared" si="28"/>
        <v>4.6086265156032598</v>
      </c>
      <c r="I309">
        <f t="shared" si="26"/>
        <v>5.6966092000000002</v>
      </c>
      <c r="J309" s="21">
        <f t="shared" si="25"/>
        <v>0.80901223057450733</v>
      </c>
    </row>
    <row r="310" spans="1:10">
      <c r="A310" s="41"/>
      <c r="B310" s="53"/>
      <c r="C310" s="11" t="s">
        <v>154</v>
      </c>
      <c r="D310" s="3">
        <v>25.155000000000001</v>
      </c>
      <c r="E310" s="10">
        <v>119.54</v>
      </c>
      <c r="F310">
        <f t="shared" si="27"/>
        <v>5.6966092000000002</v>
      </c>
      <c r="G310">
        <v>1</v>
      </c>
      <c r="H310">
        <f t="shared" si="28"/>
        <v>4.7521367521367521</v>
      </c>
      <c r="I310">
        <f t="shared" si="26"/>
        <v>5.6966092000000002</v>
      </c>
      <c r="J310" s="21">
        <f t="shared" si="25"/>
        <v>0.83420445133163634</v>
      </c>
    </row>
    <row r="311" spans="1:10">
      <c r="A311" s="41"/>
      <c r="B311" s="53"/>
      <c r="C311" s="11" t="s">
        <v>155</v>
      </c>
      <c r="D311" s="3">
        <v>25.155000000000001</v>
      </c>
      <c r="E311" s="10">
        <v>119.51</v>
      </c>
      <c r="F311">
        <f t="shared" si="27"/>
        <v>5.6966092000000002</v>
      </c>
      <c r="G311">
        <v>1</v>
      </c>
      <c r="H311">
        <f t="shared" si="28"/>
        <v>4.7509441462929836</v>
      </c>
      <c r="I311">
        <f t="shared" si="26"/>
        <v>5.6966092000000002</v>
      </c>
      <c r="J311" s="21">
        <f t="shared" si="25"/>
        <v>0.83399509769653557</v>
      </c>
    </row>
    <row r="312" spans="1:10">
      <c r="A312" s="41"/>
      <c r="B312" s="53"/>
      <c r="C312" s="11" t="s">
        <v>156</v>
      </c>
      <c r="D312" s="3">
        <v>25.155000000000001</v>
      </c>
      <c r="E312" s="10">
        <v>124.08</v>
      </c>
      <c r="F312">
        <f t="shared" si="27"/>
        <v>5.6966092000000002</v>
      </c>
      <c r="G312">
        <v>1</v>
      </c>
      <c r="H312">
        <f t="shared" si="28"/>
        <v>4.9326177698270719</v>
      </c>
      <c r="I312">
        <f t="shared" si="26"/>
        <v>5.6966092000000002</v>
      </c>
      <c r="J312" s="21">
        <f t="shared" si="25"/>
        <v>0.8658866347768901</v>
      </c>
    </row>
    <row r="313" spans="1:10">
      <c r="A313" s="41"/>
      <c r="B313" s="53"/>
      <c r="C313" s="11" t="s">
        <v>157</v>
      </c>
      <c r="D313" s="3">
        <v>25.155000000000001</v>
      </c>
      <c r="E313" s="10">
        <v>109.26</v>
      </c>
      <c r="F313">
        <f t="shared" si="27"/>
        <v>5.6966092000000002</v>
      </c>
      <c r="G313">
        <v>1</v>
      </c>
      <c r="H313">
        <f t="shared" si="28"/>
        <v>4.3434704830053663</v>
      </c>
      <c r="I313">
        <f t="shared" si="26"/>
        <v>5.6966092000000002</v>
      </c>
      <c r="J313" s="21">
        <f t="shared" si="25"/>
        <v>0.76246593903709703</v>
      </c>
    </row>
    <row r="314" spans="1:10">
      <c r="A314" s="41"/>
      <c r="B314" s="53"/>
      <c r="C314" s="11" t="s">
        <v>158</v>
      </c>
      <c r="D314" s="3">
        <v>25.155000000000001</v>
      </c>
      <c r="E314" s="10">
        <v>44.23</v>
      </c>
      <c r="F314">
        <f t="shared" si="27"/>
        <v>5.6966092000000002</v>
      </c>
      <c r="G314">
        <v>1</v>
      </c>
      <c r="H314">
        <f t="shared" si="28"/>
        <v>1.7582985489962233</v>
      </c>
      <c r="I314">
        <f t="shared" si="26"/>
        <v>5.6966092000000002</v>
      </c>
      <c r="J314" s="21">
        <f t="shared" si="25"/>
        <v>0.30865704268360611</v>
      </c>
    </row>
    <row r="315" spans="1:10">
      <c r="A315" s="42"/>
      <c r="B315" s="54"/>
      <c r="C315" s="31" t="s">
        <v>159</v>
      </c>
      <c r="D315" s="23">
        <v>25.155000000000001</v>
      </c>
      <c r="E315" s="32">
        <v>72.36</v>
      </c>
      <c r="F315" s="25">
        <f t="shared" si="27"/>
        <v>5.6966092000000002</v>
      </c>
      <c r="G315" s="25">
        <v>1</v>
      </c>
      <c r="H315" s="25">
        <f t="shared" si="28"/>
        <v>2.8765652951699461</v>
      </c>
      <c r="I315" s="25">
        <f t="shared" si="26"/>
        <v>5.6966092000000002</v>
      </c>
      <c r="J315" s="21">
        <f t="shared" si="25"/>
        <v>0.50496096786311861</v>
      </c>
    </row>
    <row r="316" spans="1:10">
      <c r="A316" s="46" t="s">
        <v>479</v>
      </c>
      <c r="B316" s="52">
        <f>(3013.29/(D226*F316*30))</f>
        <v>0.66568003953668053</v>
      </c>
      <c r="C316" s="27" t="s">
        <v>40</v>
      </c>
      <c r="D316" s="28">
        <v>25.155000000000001</v>
      </c>
      <c r="E316" s="12">
        <v>126.26</v>
      </c>
      <c r="F316" s="29">
        <f>21.5767*0.278</f>
        <v>5.9983225999999998</v>
      </c>
      <c r="G316" s="29">
        <v>1</v>
      </c>
      <c r="H316" s="29">
        <f t="shared" si="28"/>
        <v>5.0192804611409265</v>
      </c>
      <c r="I316" s="29">
        <f t="shared" si="26"/>
        <v>5.9983225999999998</v>
      </c>
      <c r="J316" s="21">
        <f t="shared" si="25"/>
        <v>0.83678067950878909</v>
      </c>
    </row>
    <row r="317" spans="1:10">
      <c r="A317" s="47"/>
      <c r="B317" s="53"/>
      <c r="C317" s="11" t="s">
        <v>41</v>
      </c>
      <c r="D317" s="3">
        <v>25.155000000000001</v>
      </c>
      <c r="E317" s="10">
        <v>128.61000000000001</v>
      </c>
      <c r="F317">
        <f t="shared" ref="F317:F345" si="29">21.5767*0.278</f>
        <v>5.9983225999999998</v>
      </c>
      <c r="G317">
        <v>1</v>
      </c>
      <c r="H317">
        <f t="shared" si="28"/>
        <v>5.1127012522361364</v>
      </c>
      <c r="I317">
        <f t="shared" si="26"/>
        <v>5.9983225999999998</v>
      </c>
      <c r="J317" s="21">
        <f t="shared" si="25"/>
        <v>0.85235516546511458</v>
      </c>
    </row>
    <row r="318" spans="1:10">
      <c r="A318" s="47"/>
      <c r="B318" s="53"/>
      <c r="C318" s="11" t="s">
        <v>42</v>
      </c>
      <c r="D318" s="3">
        <v>25.155000000000001</v>
      </c>
      <c r="E318" s="10">
        <v>105.78</v>
      </c>
      <c r="F318">
        <f t="shared" si="29"/>
        <v>5.9983225999999998</v>
      </c>
      <c r="G318">
        <v>1</v>
      </c>
      <c r="H318">
        <f t="shared" si="28"/>
        <v>4.2051282051282053</v>
      </c>
      <c r="I318">
        <f t="shared" si="26"/>
        <v>5.9983225999999998</v>
      </c>
      <c r="J318" s="21">
        <f t="shared" si="25"/>
        <v>0.70105069125962072</v>
      </c>
    </row>
    <row r="319" spans="1:10">
      <c r="A319" s="47"/>
      <c r="B319" s="53"/>
      <c r="C319" s="11" t="s">
        <v>43</v>
      </c>
      <c r="D319" s="3">
        <v>25.155000000000001</v>
      </c>
      <c r="E319" s="10">
        <v>128.97</v>
      </c>
      <c r="F319">
        <f t="shared" si="29"/>
        <v>5.9983225999999998</v>
      </c>
      <c r="G319">
        <v>1</v>
      </c>
      <c r="H319">
        <f t="shared" si="28"/>
        <v>5.1270125223613592</v>
      </c>
      <c r="I319">
        <f t="shared" si="26"/>
        <v>5.9983225999999998</v>
      </c>
      <c r="J319" s="21">
        <f t="shared" si="25"/>
        <v>0.8547410441648069</v>
      </c>
    </row>
    <row r="320" spans="1:10">
      <c r="A320" s="47"/>
      <c r="B320" s="53"/>
      <c r="C320" s="11" t="s">
        <v>44</v>
      </c>
      <c r="D320" s="3">
        <v>25.155000000000001</v>
      </c>
      <c r="E320" s="10">
        <v>71.59</v>
      </c>
      <c r="F320">
        <f t="shared" si="29"/>
        <v>5.9983225999999998</v>
      </c>
      <c r="G320">
        <v>1</v>
      </c>
      <c r="H320">
        <f t="shared" si="28"/>
        <v>2.8459550785132182</v>
      </c>
      <c r="I320">
        <f t="shared" si="26"/>
        <v>5.9983225999999998</v>
      </c>
      <c r="J320" s="21">
        <f t="shared" si="25"/>
        <v>0.47445848919716627</v>
      </c>
    </row>
    <row r="321" spans="1:10">
      <c r="A321" s="47"/>
      <c r="B321" s="53"/>
      <c r="C321" s="11" t="s">
        <v>45</v>
      </c>
      <c r="D321" s="3">
        <v>25.155000000000001</v>
      </c>
      <c r="E321" s="10">
        <v>63.25</v>
      </c>
      <c r="F321">
        <f t="shared" si="29"/>
        <v>5.9983225999999998</v>
      </c>
      <c r="G321">
        <v>1</v>
      </c>
      <c r="H321">
        <f t="shared" si="28"/>
        <v>2.5144106539455375</v>
      </c>
      <c r="I321">
        <f t="shared" si="26"/>
        <v>5.9983225999999998</v>
      </c>
      <c r="J321" s="21">
        <f t="shared" si="25"/>
        <v>0.41918563265429198</v>
      </c>
    </row>
    <row r="322" spans="1:10">
      <c r="A322" s="47"/>
      <c r="B322" s="53"/>
      <c r="C322" s="11" t="s">
        <v>46</v>
      </c>
      <c r="D322" s="3">
        <v>25.155000000000001</v>
      </c>
      <c r="E322" s="10">
        <v>66.069999999999993</v>
      </c>
      <c r="F322">
        <f t="shared" si="29"/>
        <v>5.9983225999999998</v>
      </c>
      <c r="G322">
        <v>1</v>
      </c>
      <c r="H322">
        <f t="shared" si="28"/>
        <v>2.6265156032597887</v>
      </c>
      <c r="I322">
        <f t="shared" si="26"/>
        <v>5.9983225999999998</v>
      </c>
      <c r="J322" s="21">
        <f t="shared" si="25"/>
        <v>0.43787501580188248</v>
      </c>
    </row>
    <row r="323" spans="1:10">
      <c r="A323" s="47"/>
      <c r="B323" s="53"/>
      <c r="C323" s="11" t="s">
        <v>47</v>
      </c>
      <c r="D323" s="3">
        <v>25.155000000000001</v>
      </c>
      <c r="E323" s="10">
        <v>114.17</v>
      </c>
      <c r="F323">
        <f t="shared" si="29"/>
        <v>5.9983225999999998</v>
      </c>
      <c r="G323">
        <v>1</v>
      </c>
      <c r="H323">
        <f t="shared" si="28"/>
        <v>4.5386603061021669</v>
      </c>
      <c r="I323">
        <f t="shared" si="26"/>
        <v>5.9983225999999998</v>
      </c>
      <c r="J323" s="21">
        <f t="shared" ref="J323:J386" si="30">(H323/I323)</f>
        <v>0.75665491984411892</v>
      </c>
    </row>
    <row r="324" spans="1:10">
      <c r="A324" s="47"/>
      <c r="B324" s="53"/>
      <c r="C324" s="11" t="s">
        <v>48</v>
      </c>
      <c r="D324" s="3">
        <v>25.155000000000001</v>
      </c>
      <c r="E324" s="10">
        <v>115.45</v>
      </c>
      <c r="F324">
        <f t="shared" si="29"/>
        <v>5.9983225999999998</v>
      </c>
      <c r="G324">
        <v>1</v>
      </c>
      <c r="H324">
        <f t="shared" si="28"/>
        <v>4.5895448221029618</v>
      </c>
      <c r="I324">
        <f t="shared" ref="I324:I387" si="31">F324/G324</f>
        <v>5.9983225999999998</v>
      </c>
      <c r="J324" s="21">
        <f t="shared" si="30"/>
        <v>0.76513804410969188</v>
      </c>
    </row>
    <row r="325" spans="1:10">
      <c r="A325" s="47"/>
      <c r="B325" s="53"/>
      <c r="C325" s="11" t="s">
        <v>49</v>
      </c>
      <c r="D325" s="3">
        <v>25.155000000000001</v>
      </c>
      <c r="E325" s="10">
        <v>76.91</v>
      </c>
      <c r="F325">
        <f t="shared" si="29"/>
        <v>5.9983225999999998</v>
      </c>
      <c r="G325">
        <v>1</v>
      </c>
      <c r="H325">
        <f t="shared" si="28"/>
        <v>3.0574438481415225</v>
      </c>
      <c r="I325">
        <f t="shared" si="31"/>
        <v>5.9983225999999998</v>
      </c>
      <c r="J325" s="21">
        <f t="shared" si="30"/>
        <v>0.50971647442595414</v>
      </c>
    </row>
    <row r="326" spans="1:10">
      <c r="A326" s="47"/>
      <c r="B326" s="53"/>
      <c r="C326" s="11" t="s">
        <v>50</v>
      </c>
      <c r="D326" s="3">
        <v>25.155000000000001</v>
      </c>
      <c r="E326" s="10">
        <v>96.03</v>
      </c>
      <c r="F326">
        <f t="shared" si="29"/>
        <v>5.9983225999999998</v>
      </c>
      <c r="G326">
        <v>1</v>
      </c>
      <c r="H326">
        <f t="shared" si="28"/>
        <v>3.8175313059033988</v>
      </c>
      <c r="I326">
        <f t="shared" si="31"/>
        <v>5.9983225999999998</v>
      </c>
      <c r="J326" s="21">
        <f t="shared" si="30"/>
        <v>0.63643314314295119</v>
      </c>
    </row>
    <row r="327" spans="1:10">
      <c r="A327" s="47"/>
      <c r="B327" s="53"/>
      <c r="C327" s="11" t="s">
        <v>51</v>
      </c>
      <c r="D327" s="3">
        <v>25.155000000000001</v>
      </c>
      <c r="E327" s="10">
        <v>93.7</v>
      </c>
      <c r="F327">
        <f t="shared" si="29"/>
        <v>5.9983225999999998</v>
      </c>
      <c r="G327">
        <v>1</v>
      </c>
      <c r="H327">
        <f t="shared" si="28"/>
        <v>3.7249055853707014</v>
      </c>
      <c r="I327">
        <f t="shared" si="31"/>
        <v>5.9983225999999998</v>
      </c>
      <c r="J327" s="21">
        <f t="shared" si="30"/>
        <v>0.62099120600327518</v>
      </c>
    </row>
    <row r="328" spans="1:10">
      <c r="A328" s="47"/>
      <c r="B328" s="53"/>
      <c r="C328" s="11" t="s">
        <v>52</v>
      </c>
      <c r="D328" s="3">
        <v>25.155000000000001</v>
      </c>
      <c r="E328" s="10">
        <v>7.7</v>
      </c>
      <c r="F328">
        <f t="shared" si="29"/>
        <v>5.9983225999999998</v>
      </c>
      <c r="G328">
        <v>1</v>
      </c>
      <c r="H328">
        <f t="shared" si="28"/>
        <v>0.30610216656728284</v>
      </c>
      <c r="I328">
        <f t="shared" si="31"/>
        <v>5.9983225999999998</v>
      </c>
      <c r="J328" s="21">
        <f t="shared" si="30"/>
        <v>5.1031294410087719E-2</v>
      </c>
    </row>
    <row r="329" spans="1:10">
      <c r="A329" s="47"/>
      <c r="B329" s="53"/>
      <c r="C329" s="11" t="s">
        <v>53</v>
      </c>
      <c r="D329" s="3">
        <v>25.155000000000001</v>
      </c>
      <c r="E329" s="10">
        <v>58.82</v>
      </c>
      <c r="F329">
        <f t="shared" si="29"/>
        <v>5.9983225999999998</v>
      </c>
      <c r="G329">
        <v>1</v>
      </c>
      <c r="H329">
        <f t="shared" si="28"/>
        <v>2.3383025243490358</v>
      </c>
      <c r="I329">
        <f t="shared" si="31"/>
        <v>5.9983225999999998</v>
      </c>
      <c r="J329" s="21">
        <f t="shared" si="30"/>
        <v>0.38982606976641032</v>
      </c>
    </row>
    <row r="330" spans="1:10">
      <c r="A330" s="47"/>
      <c r="B330" s="53"/>
      <c r="C330" s="11" t="s">
        <v>54</v>
      </c>
      <c r="D330" s="3">
        <v>25.155000000000001</v>
      </c>
      <c r="E330" s="10">
        <v>93.46</v>
      </c>
      <c r="F330">
        <f t="shared" si="29"/>
        <v>5.9983225999999998</v>
      </c>
      <c r="G330">
        <v>1</v>
      </c>
      <c r="H330">
        <f t="shared" si="28"/>
        <v>3.7153647386205519</v>
      </c>
      <c r="I330">
        <f t="shared" si="31"/>
        <v>5.9983225999999998</v>
      </c>
      <c r="J330" s="21">
        <f t="shared" si="30"/>
        <v>0.61940062020348019</v>
      </c>
    </row>
    <row r="331" spans="1:10">
      <c r="A331" s="47"/>
      <c r="B331" s="53"/>
      <c r="C331" s="11" t="s">
        <v>55</v>
      </c>
      <c r="D331" s="3">
        <v>25.155000000000001</v>
      </c>
      <c r="E331" s="10">
        <v>73.45</v>
      </c>
      <c r="F331">
        <f t="shared" si="29"/>
        <v>5.9983225999999998</v>
      </c>
      <c r="G331">
        <v>1</v>
      </c>
      <c r="H331">
        <f t="shared" si="28"/>
        <v>2.9198966408268734</v>
      </c>
      <c r="I331">
        <f t="shared" si="31"/>
        <v>5.9983225999999998</v>
      </c>
      <c r="J331" s="21">
        <f t="shared" si="30"/>
        <v>0.48678552914557705</v>
      </c>
    </row>
    <row r="332" spans="1:10">
      <c r="A332" s="47"/>
      <c r="B332" s="53"/>
      <c r="C332" s="11" t="s">
        <v>56</v>
      </c>
      <c r="D332" s="3">
        <v>25.155000000000001</v>
      </c>
      <c r="E332" s="10">
        <v>105.85</v>
      </c>
      <c r="F332">
        <f t="shared" si="29"/>
        <v>5.9983225999999998</v>
      </c>
      <c r="G332">
        <v>1</v>
      </c>
      <c r="H332">
        <f t="shared" si="28"/>
        <v>4.2079109520969986</v>
      </c>
      <c r="I332">
        <f t="shared" si="31"/>
        <v>5.9983225999999998</v>
      </c>
      <c r="J332" s="21">
        <f t="shared" si="30"/>
        <v>0.70151461211789423</v>
      </c>
    </row>
    <row r="333" spans="1:10">
      <c r="A333" s="47"/>
      <c r="B333" s="53"/>
      <c r="C333" s="11" t="s">
        <v>57</v>
      </c>
      <c r="D333" s="3">
        <v>25.155000000000001</v>
      </c>
      <c r="E333" s="10">
        <v>128.27000000000001</v>
      </c>
      <c r="F333">
        <f t="shared" si="29"/>
        <v>5.9983225999999998</v>
      </c>
      <c r="G333">
        <v>1</v>
      </c>
      <c r="H333">
        <f t="shared" si="28"/>
        <v>5.099185052673425</v>
      </c>
      <c r="I333">
        <f t="shared" si="31"/>
        <v>5.9983225999999998</v>
      </c>
      <c r="J333" s="21">
        <f t="shared" si="30"/>
        <v>0.85010183558207175</v>
      </c>
    </row>
    <row r="334" spans="1:10">
      <c r="A334" s="47"/>
      <c r="B334" s="53"/>
      <c r="C334" s="11" t="s">
        <v>58</v>
      </c>
      <c r="D334" s="3">
        <v>25.155000000000001</v>
      </c>
      <c r="E334" s="10">
        <v>116.24</v>
      </c>
      <c r="F334">
        <f t="shared" si="29"/>
        <v>5.9983225999999998</v>
      </c>
      <c r="G334">
        <v>1</v>
      </c>
      <c r="H334">
        <f t="shared" si="28"/>
        <v>4.6209501093222016</v>
      </c>
      <c r="I334">
        <f t="shared" si="31"/>
        <v>5.9983225999999998</v>
      </c>
      <c r="J334" s="21">
        <f t="shared" si="30"/>
        <v>0.77037372236735013</v>
      </c>
    </row>
    <row r="335" spans="1:10">
      <c r="A335" s="47"/>
      <c r="B335" s="53"/>
      <c r="C335" s="11" t="s">
        <v>59</v>
      </c>
      <c r="D335" s="3">
        <v>25.155000000000001</v>
      </c>
      <c r="E335" s="10">
        <v>106.42</v>
      </c>
      <c r="F335">
        <f t="shared" si="29"/>
        <v>5.9983225999999998</v>
      </c>
      <c r="G335">
        <v>1</v>
      </c>
      <c r="H335">
        <f t="shared" si="28"/>
        <v>4.2305704631286023</v>
      </c>
      <c r="I335">
        <f t="shared" si="31"/>
        <v>5.9983225999999998</v>
      </c>
      <c r="J335" s="21">
        <f t="shared" si="30"/>
        <v>0.70529225339240709</v>
      </c>
    </row>
    <row r="336" spans="1:10">
      <c r="A336" s="47"/>
      <c r="B336" s="53"/>
      <c r="C336" s="11" t="s">
        <v>60</v>
      </c>
      <c r="D336" s="3">
        <v>25.155000000000001</v>
      </c>
      <c r="E336" s="10">
        <v>132.11000000000001</v>
      </c>
      <c r="F336">
        <f t="shared" si="29"/>
        <v>5.9983225999999998</v>
      </c>
      <c r="G336">
        <v>1</v>
      </c>
      <c r="H336">
        <f t="shared" si="28"/>
        <v>5.2518386006758107</v>
      </c>
      <c r="I336">
        <f t="shared" si="31"/>
        <v>5.9983225999999998</v>
      </c>
      <c r="J336" s="21">
        <f t="shared" si="30"/>
        <v>0.87555120837879086</v>
      </c>
    </row>
    <row r="337" spans="1:10">
      <c r="A337" s="47"/>
      <c r="B337" s="53"/>
      <c r="C337" s="11" t="s">
        <v>61</v>
      </c>
      <c r="D337" s="3">
        <v>25.155000000000001</v>
      </c>
      <c r="E337" s="10">
        <v>112.55</v>
      </c>
      <c r="F337">
        <f t="shared" si="29"/>
        <v>5.9983225999999998</v>
      </c>
      <c r="G337">
        <v>1</v>
      </c>
      <c r="H337">
        <f t="shared" si="28"/>
        <v>4.4742595905386597</v>
      </c>
      <c r="I337">
        <f t="shared" si="31"/>
        <v>5.9983225999999998</v>
      </c>
      <c r="J337" s="21">
        <f t="shared" si="30"/>
        <v>0.74591846569550291</v>
      </c>
    </row>
    <row r="338" spans="1:10">
      <c r="A338" s="47"/>
      <c r="B338" s="53"/>
      <c r="C338" s="11" t="s">
        <v>62</v>
      </c>
      <c r="D338" s="3">
        <v>25.155000000000001</v>
      </c>
      <c r="E338" s="10">
        <v>128.47</v>
      </c>
      <c r="F338">
        <f t="shared" si="29"/>
        <v>5.9983225999999998</v>
      </c>
      <c r="G338">
        <v>1</v>
      </c>
      <c r="H338">
        <f t="shared" si="28"/>
        <v>5.1071357582985488</v>
      </c>
      <c r="I338">
        <f t="shared" si="31"/>
        <v>5.9983225999999998</v>
      </c>
      <c r="J338" s="21">
        <f t="shared" si="30"/>
        <v>0.85142732374856744</v>
      </c>
    </row>
    <row r="339" spans="1:10">
      <c r="A339" s="47"/>
      <c r="B339" s="53"/>
      <c r="C339" s="11" t="s">
        <v>63</v>
      </c>
      <c r="D339" s="3">
        <v>25.155000000000001</v>
      </c>
      <c r="E339" s="10">
        <v>133.76</v>
      </c>
      <c r="F339">
        <f t="shared" si="29"/>
        <v>5.9983225999999998</v>
      </c>
      <c r="G339">
        <v>1</v>
      </c>
      <c r="H339">
        <f t="shared" si="28"/>
        <v>5.3174319220830846</v>
      </c>
      <c r="I339">
        <f t="shared" si="31"/>
        <v>5.9983225999999998</v>
      </c>
      <c r="J339" s="21">
        <f t="shared" si="30"/>
        <v>0.88648648575238098</v>
      </c>
    </row>
    <row r="340" spans="1:10">
      <c r="A340" s="47"/>
      <c r="B340" s="53"/>
      <c r="C340" s="11" t="s">
        <v>64</v>
      </c>
      <c r="D340" s="3">
        <v>25.155000000000001</v>
      </c>
      <c r="E340" s="10">
        <v>133.9</v>
      </c>
      <c r="F340">
        <f t="shared" si="29"/>
        <v>5.9983225999999998</v>
      </c>
      <c r="G340">
        <v>1</v>
      </c>
      <c r="H340">
        <f t="shared" si="28"/>
        <v>5.3229974160206721</v>
      </c>
      <c r="I340">
        <f t="shared" si="31"/>
        <v>5.9983225999999998</v>
      </c>
      <c r="J340" s="21">
        <f t="shared" si="30"/>
        <v>0.88741432746892812</v>
      </c>
    </row>
    <row r="341" spans="1:10">
      <c r="A341" s="47"/>
      <c r="B341" s="53"/>
      <c r="C341" s="11" t="s">
        <v>65</v>
      </c>
      <c r="D341" s="3">
        <v>25.155000000000001</v>
      </c>
      <c r="E341" s="10">
        <v>77.62</v>
      </c>
      <c r="F341">
        <f t="shared" si="29"/>
        <v>5.9983225999999998</v>
      </c>
      <c r="G341">
        <v>1</v>
      </c>
      <c r="H341">
        <f t="shared" si="28"/>
        <v>3.0856688531107137</v>
      </c>
      <c r="I341">
        <f t="shared" si="31"/>
        <v>5.9983225999999998</v>
      </c>
      <c r="J341" s="21">
        <f t="shared" si="30"/>
        <v>0.51442195741701413</v>
      </c>
    </row>
    <row r="342" spans="1:10">
      <c r="A342" s="47"/>
      <c r="B342" s="53"/>
      <c r="C342" s="11" t="s">
        <v>66</v>
      </c>
      <c r="D342" s="3">
        <v>25.155000000000001</v>
      </c>
      <c r="E342" s="10">
        <v>69.84</v>
      </c>
      <c r="F342">
        <f t="shared" si="29"/>
        <v>5.9983225999999998</v>
      </c>
      <c r="G342">
        <v>1</v>
      </c>
      <c r="H342">
        <f t="shared" si="28"/>
        <v>2.776386404293381</v>
      </c>
      <c r="I342">
        <f t="shared" si="31"/>
        <v>5.9983225999999998</v>
      </c>
      <c r="J342" s="21">
        <f t="shared" si="30"/>
        <v>0.46286046774032813</v>
      </c>
    </row>
    <row r="343" spans="1:10">
      <c r="A343" s="47"/>
      <c r="B343" s="53"/>
      <c r="C343" s="11" t="s">
        <v>67</v>
      </c>
      <c r="D343" s="3">
        <v>25.155000000000001</v>
      </c>
      <c r="E343" s="10">
        <v>106.1</v>
      </c>
      <c r="F343">
        <f t="shared" si="29"/>
        <v>5.9983225999999998</v>
      </c>
      <c r="G343">
        <v>1</v>
      </c>
      <c r="H343">
        <f t="shared" si="28"/>
        <v>4.2178493341284033</v>
      </c>
      <c r="I343">
        <f t="shared" si="31"/>
        <v>5.9983225999999998</v>
      </c>
      <c r="J343" s="21">
        <f t="shared" si="30"/>
        <v>0.70317147232601385</v>
      </c>
    </row>
    <row r="344" spans="1:10">
      <c r="A344" s="47"/>
      <c r="B344" s="53"/>
      <c r="C344" s="11" t="s">
        <v>68</v>
      </c>
      <c r="D344" s="3">
        <v>25.155000000000001</v>
      </c>
      <c r="E344" s="10">
        <v>109.19</v>
      </c>
      <c r="F344">
        <f t="shared" si="29"/>
        <v>5.9983225999999998</v>
      </c>
      <c r="G344">
        <v>1</v>
      </c>
      <c r="H344">
        <f t="shared" si="28"/>
        <v>4.340687736036573</v>
      </c>
      <c r="I344">
        <f t="shared" si="31"/>
        <v>5.9983225999999998</v>
      </c>
      <c r="J344" s="21">
        <f t="shared" si="30"/>
        <v>0.72365026449837377</v>
      </c>
    </row>
    <row r="345" spans="1:10">
      <c r="A345" s="48"/>
      <c r="B345" s="54"/>
      <c r="C345" s="31" t="s">
        <v>69</v>
      </c>
      <c r="D345" s="23">
        <v>25.155000000000001</v>
      </c>
      <c r="E345" s="32">
        <v>132.75</v>
      </c>
      <c r="F345" s="25">
        <f t="shared" si="29"/>
        <v>5.9983225999999998</v>
      </c>
      <c r="G345" s="25">
        <v>1</v>
      </c>
      <c r="H345" s="25">
        <f t="shared" si="28"/>
        <v>5.2772808586762077</v>
      </c>
      <c r="I345" s="25">
        <f t="shared" si="31"/>
        <v>5.9983225999999998</v>
      </c>
      <c r="J345" s="21">
        <f t="shared" si="30"/>
        <v>0.87979277051157734</v>
      </c>
    </row>
    <row r="346" spans="1:10">
      <c r="A346" s="40" t="s">
        <v>480</v>
      </c>
      <c r="B346" s="56">
        <f>(2249.92/(D226*F347*31))</f>
        <v>0.50987919530610626</v>
      </c>
      <c r="C346" s="27" t="s">
        <v>160</v>
      </c>
      <c r="D346" s="28">
        <v>25.155000000000001</v>
      </c>
      <c r="E346" s="12">
        <v>64.58</v>
      </c>
      <c r="F346" s="29">
        <f>20.3549*0.278</f>
        <v>5.6586622000000011</v>
      </c>
      <c r="G346" s="29">
        <v>1</v>
      </c>
      <c r="H346" s="29">
        <f t="shared" si="28"/>
        <v>2.5672828463526134</v>
      </c>
      <c r="I346" s="29">
        <f t="shared" si="31"/>
        <v>5.6586622000000011</v>
      </c>
      <c r="J346" s="21">
        <f t="shared" si="30"/>
        <v>0.45369077630267679</v>
      </c>
    </row>
    <row r="347" spans="1:10">
      <c r="A347" s="41"/>
      <c r="B347" s="57"/>
      <c r="C347" s="11" t="s">
        <v>161</v>
      </c>
      <c r="D347" s="3">
        <v>25.155000000000001</v>
      </c>
      <c r="E347" s="10">
        <v>116.39</v>
      </c>
      <c r="F347">
        <f t="shared" ref="F347:F376" si="32">20.3549*0.278</f>
        <v>5.6586622000000011</v>
      </c>
      <c r="G347">
        <v>1</v>
      </c>
      <c r="H347">
        <f t="shared" si="28"/>
        <v>4.6269131385410454</v>
      </c>
      <c r="I347">
        <f t="shared" si="31"/>
        <v>5.6586622000000011</v>
      </c>
      <c r="J347" s="21">
        <f t="shared" si="30"/>
        <v>0.81766908414166239</v>
      </c>
    </row>
    <row r="348" spans="1:10">
      <c r="A348" s="41"/>
      <c r="B348" s="57"/>
      <c r="C348" s="11" t="s">
        <v>162</v>
      </c>
      <c r="D348" s="3">
        <v>25.155000000000001</v>
      </c>
      <c r="E348" s="10">
        <v>10.62</v>
      </c>
      <c r="F348">
        <f t="shared" si="32"/>
        <v>5.6586622000000011</v>
      </c>
      <c r="G348">
        <v>1</v>
      </c>
      <c r="H348">
        <f t="shared" si="28"/>
        <v>0.42218246869409654</v>
      </c>
      <c r="I348">
        <f t="shared" si="31"/>
        <v>5.6586622000000011</v>
      </c>
      <c r="J348" s="21">
        <f t="shared" si="30"/>
        <v>7.4608176592357189E-2</v>
      </c>
    </row>
    <row r="349" spans="1:10">
      <c r="A349" s="41"/>
      <c r="B349" s="57"/>
      <c r="C349" s="11" t="s">
        <v>163</v>
      </c>
      <c r="D349" s="3">
        <v>25.155000000000001</v>
      </c>
      <c r="E349" s="10">
        <v>6.73</v>
      </c>
      <c r="F349">
        <f t="shared" si="32"/>
        <v>5.6586622000000011</v>
      </c>
      <c r="G349">
        <v>1</v>
      </c>
      <c r="H349">
        <f t="shared" si="28"/>
        <v>0.26754124428543036</v>
      </c>
      <c r="I349">
        <f t="shared" si="31"/>
        <v>5.6586622000000011</v>
      </c>
      <c r="J349" s="21">
        <f t="shared" si="30"/>
        <v>4.727994618329228E-2</v>
      </c>
    </row>
    <row r="350" spans="1:10">
      <c r="A350" s="41"/>
      <c r="B350" s="57"/>
      <c r="C350" s="11" t="s">
        <v>164</v>
      </c>
      <c r="D350" s="3">
        <v>25.155000000000001</v>
      </c>
      <c r="E350" s="10">
        <v>47.8</v>
      </c>
      <c r="F350">
        <f t="shared" si="32"/>
        <v>5.6586622000000011</v>
      </c>
      <c r="G350">
        <v>1</v>
      </c>
      <c r="H350">
        <f t="shared" si="28"/>
        <v>1.9002186444046907</v>
      </c>
      <c r="I350">
        <f t="shared" si="31"/>
        <v>5.6586622000000011</v>
      </c>
      <c r="J350" s="21">
        <f t="shared" si="30"/>
        <v>0.33580704718593918</v>
      </c>
    </row>
    <row r="351" spans="1:10">
      <c r="A351" s="41"/>
      <c r="B351" s="57"/>
      <c r="C351" s="11" t="s">
        <v>165</v>
      </c>
      <c r="D351" s="3">
        <v>25.155000000000001</v>
      </c>
      <c r="E351" s="10">
        <v>131.55000000000001</v>
      </c>
      <c r="F351">
        <f t="shared" si="32"/>
        <v>5.6586622000000011</v>
      </c>
      <c r="G351">
        <v>1</v>
      </c>
      <c r="H351">
        <f t="shared" si="28"/>
        <v>5.2295766249254623</v>
      </c>
      <c r="I351">
        <f t="shared" si="31"/>
        <v>5.6586622000000011</v>
      </c>
      <c r="J351" s="21">
        <f t="shared" si="30"/>
        <v>0.92417190496465074</v>
      </c>
    </row>
    <row r="352" spans="1:10">
      <c r="A352" s="41"/>
      <c r="B352" s="57"/>
      <c r="C352" s="11" t="s">
        <v>166</v>
      </c>
      <c r="D352" s="3">
        <v>25.155000000000001</v>
      </c>
      <c r="E352" s="10">
        <v>130.41999999999999</v>
      </c>
      <c r="F352">
        <f t="shared" si="32"/>
        <v>5.6586622000000011</v>
      </c>
      <c r="G352">
        <v>1</v>
      </c>
      <c r="H352">
        <f t="shared" si="28"/>
        <v>5.1846551381435093</v>
      </c>
      <c r="I352">
        <f t="shared" si="31"/>
        <v>5.6586622000000011</v>
      </c>
      <c r="J352" s="21">
        <f t="shared" si="30"/>
        <v>0.91623337016715867</v>
      </c>
    </row>
    <row r="353" spans="1:10">
      <c r="A353" s="41"/>
      <c r="B353" s="57"/>
      <c r="C353" s="11" t="s">
        <v>167</v>
      </c>
      <c r="D353" s="3">
        <v>25.155000000000001</v>
      </c>
      <c r="E353" s="10">
        <v>128.96</v>
      </c>
      <c r="F353">
        <f t="shared" si="32"/>
        <v>5.6586622000000011</v>
      </c>
      <c r="G353">
        <v>1</v>
      </c>
      <c r="H353">
        <f t="shared" si="28"/>
        <v>5.1266149870801039</v>
      </c>
      <c r="I353">
        <f t="shared" si="31"/>
        <v>5.6586622000000011</v>
      </c>
      <c r="J353" s="21">
        <f t="shared" si="30"/>
        <v>0.90597650219871806</v>
      </c>
    </row>
    <row r="354" spans="1:10">
      <c r="A354" s="41"/>
      <c r="B354" s="57"/>
      <c r="C354" s="11" t="s">
        <v>168</v>
      </c>
      <c r="D354" s="3">
        <v>25.155000000000001</v>
      </c>
      <c r="E354" s="10">
        <v>35.33</v>
      </c>
      <c r="F354">
        <f t="shared" si="32"/>
        <v>5.6586622000000011</v>
      </c>
      <c r="G354">
        <v>1</v>
      </c>
      <c r="H354">
        <f t="shared" si="28"/>
        <v>1.4044921486781952</v>
      </c>
      <c r="I354">
        <f t="shared" si="31"/>
        <v>5.6586622000000011</v>
      </c>
      <c r="J354" s="21">
        <f t="shared" si="30"/>
        <v>0.2482021543322015</v>
      </c>
    </row>
    <row r="355" spans="1:10">
      <c r="A355" s="41"/>
      <c r="B355" s="57"/>
      <c r="C355" s="11" t="s">
        <v>169</v>
      </c>
      <c r="D355" s="3">
        <v>25.155000000000001</v>
      </c>
      <c r="E355" s="10">
        <v>5.28</v>
      </c>
      <c r="F355">
        <f t="shared" si="32"/>
        <v>5.6586622000000011</v>
      </c>
      <c r="G355">
        <v>1</v>
      </c>
      <c r="H355">
        <f t="shared" ref="H355:H418" si="33">E355/D355</f>
        <v>0.20989862850327967</v>
      </c>
      <c r="I355">
        <f t="shared" si="31"/>
        <v>5.6586622000000011</v>
      </c>
      <c r="J355" s="21">
        <f t="shared" si="30"/>
        <v>3.7093330735183241E-2</v>
      </c>
    </row>
    <row r="356" spans="1:10">
      <c r="A356" s="41"/>
      <c r="B356" s="57"/>
      <c r="C356" s="11" t="s">
        <v>170</v>
      </c>
      <c r="D356" s="3">
        <v>25.155000000000001</v>
      </c>
      <c r="E356" s="10">
        <v>26.95</v>
      </c>
      <c r="F356">
        <f t="shared" si="32"/>
        <v>5.6586622000000011</v>
      </c>
      <c r="G356">
        <v>1</v>
      </c>
      <c r="H356">
        <f t="shared" si="33"/>
        <v>1.0713575829854898</v>
      </c>
      <c r="I356">
        <f t="shared" si="31"/>
        <v>5.6586622000000011</v>
      </c>
      <c r="J356" s="21">
        <f t="shared" si="30"/>
        <v>0.18933054229416443</v>
      </c>
    </row>
    <row r="357" spans="1:10">
      <c r="A357" s="41"/>
      <c r="B357" s="57"/>
      <c r="C357" s="11" t="s">
        <v>171</v>
      </c>
      <c r="D357" s="3">
        <v>25.155000000000001</v>
      </c>
      <c r="E357" s="10">
        <v>42.59</v>
      </c>
      <c r="F357">
        <f t="shared" si="32"/>
        <v>5.6586622000000011</v>
      </c>
      <c r="G357">
        <v>1</v>
      </c>
      <c r="H357">
        <f t="shared" si="33"/>
        <v>1.6931027628702049</v>
      </c>
      <c r="I357">
        <f t="shared" si="31"/>
        <v>5.6586622000000011</v>
      </c>
      <c r="J357" s="21">
        <f t="shared" si="30"/>
        <v>0.29920548409307851</v>
      </c>
    </row>
    <row r="358" spans="1:10">
      <c r="A358" s="41"/>
      <c r="B358" s="57"/>
      <c r="C358" s="11" t="s">
        <v>172</v>
      </c>
      <c r="D358" s="3">
        <v>25.155000000000001</v>
      </c>
      <c r="E358" s="10">
        <v>54.14</v>
      </c>
      <c r="F358">
        <f t="shared" si="32"/>
        <v>5.6586622000000011</v>
      </c>
      <c r="G358">
        <v>1</v>
      </c>
      <c r="H358">
        <f t="shared" si="33"/>
        <v>2.152256012721129</v>
      </c>
      <c r="I358">
        <f t="shared" si="31"/>
        <v>5.6586622000000011</v>
      </c>
      <c r="J358" s="21">
        <f t="shared" si="30"/>
        <v>0.3803471450762918</v>
      </c>
    </row>
    <row r="359" spans="1:10">
      <c r="A359" s="41"/>
      <c r="B359" s="57"/>
      <c r="C359" s="11" t="s">
        <v>173</v>
      </c>
      <c r="D359" s="3">
        <v>25.155000000000001</v>
      </c>
      <c r="E359" s="10">
        <v>104.24</v>
      </c>
      <c r="F359">
        <f t="shared" si="32"/>
        <v>5.6586622000000011</v>
      </c>
      <c r="G359">
        <v>1</v>
      </c>
      <c r="H359">
        <f t="shared" si="33"/>
        <v>4.1439077718147486</v>
      </c>
      <c r="I359">
        <f t="shared" si="31"/>
        <v>5.6586622000000011</v>
      </c>
      <c r="J359" s="21">
        <f t="shared" si="30"/>
        <v>0.73231227193854187</v>
      </c>
    </row>
    <row r="360" spans="1:10">
      <c r="A360" s="41"/>
      <c r="B360" s="57"/>
      <c r="C360" s="11" t="s">
        <v>174</v>
      </c>
      <c r="D360" s="3">
        <v>25.155000000000001</v>
      </c>
      <c r="E360" s="10">
        <v>103.77</v>
      </c>
      <c r="F360">
        <f t="shared" si="32"/>
        <v>5.6586622000000011</v>
      </c>
      <c r="G360">
        <v>1</v>
      </c>
      <c r="H360">
        <f t="shared" si="33"/>
        <v>4.1252236135957059</v>
      </c>
      <c r="I360">
        <f t="shared" si="31"/>
        <v>5.6586622000000011</v>
      </c>
      <c r="J360" s="21">
        <f t="shared" si="30"/>
        <v>0.72901040348294777</v>
      </c>
    </row>
    <row r="361" spans="1:10">
      <c r="A361" s="41"/>
      <c r="B361" s="57"/>
      <c r="C361" s="11" t="s">
        <v>175</v>
      </c>
      <c r="D361" s="3">
        <v>25.155000000000001</v>
      </c>
      <c r="E361" s="10">
        <v>86.16</v>
      </c>
      <c r="F361">
        <f t="shared" si="32"/>
        <v>5.6586622000000011</v>
      </c>
      <c r="G361">
        <v>1</v>
      </c>
      <c r="H361">
        <f t="shared" si="33"/>
        <v>3.4251639833035177</v>
      </c>
      <c r="I361">
        <f t="shared" si="31"/>
        <v>5.6586622000000011</v>
      </c>
      <c r="J361" s="21">
        <f t="shared" si="30"/>
        <v>0.60529571517867187</v>
      </c>
    </row>
    <row r="362" spans="1:10">
      <c r="A362" s="41"/>
      <c r="B362" s="57"/>
      <c r="C362" s="11" t="s">
        <v>176</v>
      </c>
      <c r="D362" s="3">
        <v>25.155000000000001</v>
      </c>
      <c r="E362" s="10">
        <v>9.14</v>
      </c>
      <c r="F362">
        <f t="shared" si="32"/>
        <v>5.6586622000000011</v>
      </c>
      <c r="G362">
        <v>1</v>
      </c>
      <c r="H362">
        <f t="shared" si="33"/>
        <v>0.36334724706817728</v>
      </c>
      <c r="I362">
        <f t="shared" si="31"/>
        <v>5.6586622000000011</v>
      </c>
      <c r="J362" s="21">
        <f t="shared" si="30"/>
        <v>6.4210803583252804E-2</v>
      </c>
    </row>
    <row r="363" spans="1:10">
      <c r="A363" s="41"/>
      <c r="B363" s="57"/>
      <c r="C363" s="11" t="s">
        <v>177</v>
      </c>
      <c r="D363" s="3">
        <v>25.155000000000001</v>
      </c>
      <c r="E363" s="10">
        <v>46.03</v>
      </c>
      <c r="F363">
        <f t="shared" si="32"/>
        <v>5.6586622000000011</v>
      </c>
      <c r="G363">
        <v>1</v>
      </c>
      <c r="H363">
        <f t="shared" si="33"/>
        <v>1.8298548996223414</v>
      </c>
      <c r="I363">
        <f t="shared" si="31"/>
        <v>5.6586622000000011</v>
      </c>
      <c r="J363" s="21">
        <f t="shared" si="30"/>
        <v>0.32337235108721296</v>
      </c>
    </row>
    <row r="364" spans="1:10">
      <c r="A364" s="41"/>
      <c r="B364" s="57"/>
      <c r="C364" s="11" t="s">
        <v>178</v>
      </c>
      <c r="D364" s="3">
        <v>25.155000000000001</v>
      </c>
      <c r="E364" s="10">
        <v>115.48</v>
      </c>
      <c r="F364">
        <f t="shared" si="32"/>
        <v>5.6586622000000011</v>
      </c>
      <c r="G364">
        <v>1</v>
      </c>
      <c r="H364">
        <f t="shared" si="33"/>
        <v>4.5907374279467303</v>
      </c>
      <c r="I364">
        <f t="shared" si="31"/>
        <v>5.6586622000000011</v>
      </c>
      <c r="J364" s="21">
        <f t="shared" si="30"/>
        <v>0.81127610479146983</v>
      </c>
    </row>
    <row r="365" spans="1:10">
      <c r="A365" s="41"/>
      <c r="B365" s="57"/>
      <c r="C365" s="11" t="s">
        <v>179</v>
      </c>
      <c r="D365" s="3">
        <v>25.155000000000001</v>
      </c>
      <c r="E365" s="10">
        <v>125.8</v>
      </c>
      <c r="F365">
        <f t="shared" si="32"/>
        <v>5.6586622000000011</v>
      </c>
      <c r="G365">
        <v>1</v>
      </c>
      <c r="H365">
        <f t="shared" si="33"/>
        <v>5.00099383820314</v>
      </c>
      <c r="I365">
        <f t="shared" si="31"/>
        <v>5.6586622000000011</v>
      </c>
      <c r="J365" s="21">
        <f t="shared" si="30"/>
        <v>0.88377670577387335</v>
      </c>
    </row>
    <row r="366" spans="1:10">
      <c r="A366" s="41"/>
      <c r="B366" s="57"/>
      <c r="C366" s="11" t="s">
        <v>180</v>
      </c>
      <c r="D366" s="3">
        <v>25.155000000000001</v>
      </c>
      <c r="E366" s="10">
        <v>106.18</v>
      </c>
      <c r="F366">
        <f t="shared" si="32"/>
        <v>5.6586622000000011</v>
      </c>
      <c r="G366">
        <v>1</v>
      </c>
      <c r="H366">
        <f t="shared" si="33"/>
        <v>4.2210296163784538</v>
      </c>
      <c r="I366">
        <f t="shared" si="31"/>
        <v>5.6586622000000011</v>
      </c>
      <c r="J366" s="21">
        <f t="shared" si="30"/>
        <v>0.74594126088290846</v>
      </c>
    </row>
    <row r="367" spans="1:10">
      <c r="A367" s="41"/>
      <c r="B367" s="57"/>
      <c r="C367" s="11" t="s">
        <v>181</v>
      </c>
      <c r="D367" s="3">
        <v>25.155000000000001</v>
      </c>
      <c r="E367" s="10">
        <v>137.72</v>
      </c>
      <c r="F367">
        <f t="shared" si="32"/>
        <v>5.6586622000000011</v>
      </c>
      <c r="G367">
        <v>1</v>
      </c>
      <c r="H367">
        <f t="shared" si="33"/>
        <v>5.4748558934605445</v>
      </c>
      <c r="I367">
        <f t="shared" si="31"/>
        <v>5.6586622000000011</v>
      </c>
      <c r="J367" s="21">
        <f t="shared" si="30"/>
        <v>0.96751771000936293</v>
      </c>
    </row>
    <row r="368" spans="1:10">
      <c r="A368" s="41"/>
      <c r="B368" s="57"/>
      <c r="C368" s="11" t="s">
        <v>182</v>
      </c>
      <c r="D368" s="3">
        <v>25.155000000000001</v>
      </c>
      <c r="E368" s="10">
        <v>94.48</v>
      </c>
      <c r="F368">
        <f t="shared" si="32"/>
        <v>5.6586622000000011</v>
      </c>
      <c r="G368">
        <v>1</v>
      </c>
      <c r="H368">
        <f t="shared" si="33"/>
        <v>3.7559133373086859</v>
      </c>
      <c r="I368">
        <f t="shared" si="31"/>
        <v>5.6586622000000011</v>
      </c>
      <c r="J368" s="21">
        <f t="shared" si="30"/>
        <v>0.66374581209471828</v>
      </c>
    </row>
    <row r="369" spans="1:10">
      <c r="A369" s="41"/>
      <c r="B369" s="57"/>
      <c r="C369" s="11" t="s">
        <v>183</v>
      </c>
      <c r="D369" s="3">
        <v>25.155000000000001</v>
      </c>
      <c r="E369" s="10">
        <v>7.3</v>
      </c>
      <c r="F369">
        <f t="shared" si="32"/>
        <v>5.6586622000000011</v>
      </c>
      <c r="G369">
        <v>1</v>
      </c>
      <c r="H369">
        <f t="shared" si="33"/>
        <v>0.29020075531703438</v>
      </c>
      <c r="I369">
        <f t="shared" si="31"/>
        <v>5.6586622000000011</v>
      </c>
      <c r="J369" s="21">
        <f t="shared" si="30"/>
        <v>5.1284339842204103E-2</v>
      </c>
    </row>
    <row r="370" spans="1:10">
      <c r="A370" s="41"/>
      <c r="B370" s="57"/>
      <c r="C370" s="11" t="s">
        <v>184</v>
      </c>
      <c r="D370" s="3">
        <v>25.155000000000001</v>
      </c>
      <c r="E370" s="10">
        <v>10.72</v>
      </c>
      <c r="F370">
        <f t="shared" si="32"/>
        <v>5.6586622000000011</v>
      </c>
      <c r="G370">
        <v>1</v>
      </c>
      <c r="H370">
        <f t="shared" si="33"/>
        <v>0.42615782150665871</v>
      </c>
      <c r="I370">
        <f t="shared" si="31"/>
        <v>5.6586622000000011</v>
      </c>
      <c r="J370" s="21">
        <f t="shared" si="30"/>
        <v>7.5310701795675061E-2</v>
      </c>
    </row>
    <row r="371" spans="1:10">
      <c r="A371" s="41"/>
      <c r="B371" s="57"/>
      <c r="C371" s="11" t="s">
        <v>185</v>
      </c>
      <c r="D371" s="3">
        <v>25.155000000000001</v>
      </c>
      <c r="E371" s="10">
        <v>91.17</v>
      </c>
      <c r="F371">
        <f t="shared" si="32"/>
        <v>5.6586622000000011</v>
      </c>
      <c r="G371">
        <v>1</v>
      </c>
      <c r="H371">
        <f t="shared" si="33"/>
        <v>3.6243291592128801</v>
      </c>
      <c r="I371">
        <f t="shared" si="31"/>
        <v>5.6586622000000011</v>
      </c>
      <c r="J371" s="21">
        <f t="shared" si="30"/>
        <v>0.64049222786489701</v>
      </c>
    </row>
    <row r="372" spans="1:10">
      <c r="A372" s="41"/>
      <c r="B372" s="57"/>
      <c r="C372" s="11" t="s">
        <v>186</v>
      </c>
      <c r="D372" s="3">
        <v>25.155000000000001</v>
      </c>
      <c r="E372" s="10">
        <v>94.05</v>
      </c>
      <c r="F372">
        <f t="shared" si="32"/>
        <v>5.6586622000000011</v>
      </c>
      <c r="G372">
        <v>1</v>
      </c>
      <c r="H372">
        <f t="shared" si="33"/>
        <v>3.7388193202146689</v>
      </c>
      <c r="I372">
        <f t="shared" si="31"/>
        <v>5.6586622000000011</v>
      </c>
      <c r="J372" s="21">
        <f t="shared" si="30"/>
        <v>0.66072495372045148</v>
      </c>
    </row>
    <row r="373" spans="1:10">
      <c r="A373" s="41"/>
      <c r="B373" s="57"/>
      <c r="C373" s="11" t="s">
        <v>187</v>
      </c>
      <c r="D373" s="3">
        <v>25.155000000000001</v>
      </c>
      <c r="E373" s="10">
        <v>106.98</v>
      </c>
      <c r="F373">
        <f t="shared" si="32"/>
        <v>5.6586622000000011</v>
      </c>
      <c r="G373">
        <v>1</v>
      </c>
      <c r="H373">
        <f t="shared" si="33"/>
        <v>4.2528324388789507</v>
      </c>
      <c r="I373">
        <f t="shared" si="31"/>
        <v>5.6586622000000011</v>
      </c>
      <c r="J373" s="21">
        <f t="shared" si="30"/>
        <v>0.75156146250945144</v>
      </c>
    </row>
    <row r="374" spans="1:10">
      <c r="A374" s="41"/>
      <c r="B374" s="57"/>
      <c r="C374" s="11" t="s">
        <v>188</v>
      </c>
      <c r="D374" s="3">
        <v>25.155000000000001</v>
      </c>
      <c r="E374" s="10">
        <v>121.61</v>
      </c>
      <c r="F374">
        <f t="shared" si="32"/>
        <v>5.6586622000000011</v>
      </c>
      <c r="G374">
        <v>1</v>
      </c>
      <c r="H374">
        <f t="shared" si="33"/>
        <v>4.8344265553567878</v>
      </c>
      <c r="I374">
        <f t="shared" si="31"/>
        <v>5.6586622000000011</v>
      </c>
      <c r="J374" s="21">
        <f t="shared" si="30"/>
        <v>0.85434089975485494</v>
      </c>
    </row>
    <row r="375" spans="1:10">
      <c r="A375" s="41"/>
      <c r="B375" s="57"/>
      <c r="C375" s="11" t="s">
        <v>189</v>
      </c>
      <c r="D375" s="3">
        <v>25.155000000000001</v>
      </c>
      <c r="E375" s="10">
        <v>72.27</v>
      </c>
      <c r="F375">
        <f t="shared" si="32"/>
        <v>5.6586622000000011</v>
      </c>
      <c r="G375">
        <v>1</v>
      </c>
      <c r="H375">
        <f t="shared" si="33"/>
        <v>2.8729874776386399</v>
      </c>
      <c r="I375">
        <f t="shared" si="31"/>
        <v>5.6586622000000011</v>
      </c>
      <c r="J375" s="21">
        <f t="shared" si="30"/>
        <v>0.50771496443782049</v>
      </c>
    </row>
    <row r="376" spans="1:10">
      <c r="A376" s="42"/>
      <c r="B376" s="58"/>
      <c r="C376" s="31" t="s">
        <v>190</v>
      </c>
      <c r="D376" s="23">
        <v>25.155000000000001</v>
      </c>
      <c r="E376" s="32">
        <v>15.48</v>
      </c>
      <c r="F376" s="25">
        <f t="shared" si="32"/>
        <v>5.6586622000000011</v>
      </c>
      <c r="G376" s="25">
        <v>1</v>
      </c>
      <c r="H376" s="25">
        <f t="shared" si="33"/>
        <v>0.61538461538461542</v>
      </c>
      <c r="I376" s="25">
        <f t="shared" si="31"/>
        <v>5.6586622000000011</v>
      </c>
      <c r="J376" s="21">
        <f t="shared" si="30"/>
        <v>0.10875090147360542</v>
      </c>
    </row>
    <row r="377" spans="1:10">
      <c r="A377" s="40" t="s">
        <v>481</v>
      </c>
      <c r="B377" s="52">
        <f>(2395.61/(D226*F377*30))</f>
        <v>0.59639823416968574</v>
      </c>
      <c r="C377" s="27" t="s">
        <v>191</v>
      </c>
      <c r="D377" s="28">
        <v>25.155000000000001</v>
      </c>
      <c r="E377" s="12">
        <v>9.61</v>
      </c>
      <c r="F377" s="29">
        <f>19.1465*0.278</f>
        <v>5.3227270000000004</v>
      </c>
      <c r="G377" s="29">
        <v>1</v>
      </c>
      <c r="H377" s="29">
        <f t="shared" si="33"/>
        <v>0.38203140528721918</v>
      </c>
      <c r="I377" s="29">
        <f t="shared" si="31"/>
        <v>5.3227270000000004</v>
      </c>
      <c r="J377" s="21">
        <f t="shared" si="30"/>
        <v>7.1773623799834027E-2</v>
      </c>
    </row>
    <row r="378" spans="1:10">
      <c r="A378" s="41"/>
      <c r="B378" s="53"/>
      <c r="C378" s="11" t="s">
        <v>192</v>
      </c>
      <c r="D378" s="3">
        <v>25.155000000000001</v>
      </c>
      <c r="E378" s="10">
        <v>51.46</v>
      </c>
      <c r="F378">
        <f t="shared" ref="F378:F406" si="34">19.1465*0.278</f>
        <v>5.3227270000000004</v>
      </c>
      <c r="G378">
        <v>1</v>
      </c>
      <c r="H378">
        <f t="shared" si="33"/>
        <v>2.0457165573444644</v>
      </c>
      <c r="I378">
        <f t="shared" si="31"/>
        <v>5.3227270000000004</v>
      </c>
      <c r="J378" s="21">
        <f t="shared" si="30"/>
        <v>0.38433617905717582</v>
      </c>
    </row>
    <row r="379" spans="1:10">
      <c r="A379" s="41"/>
      <c r="B379" s="53"/>
      <c r="C379" s="11" t="s">
        <v>193</v>
      </c>
      <c r="D379" s="3">
        <v>25.155000000000001</v>
      </c>
      <c r="E379" s="10">
        <v>25.53</v>
      </c>
      <c r="F379">
        <f t="shared" si="34"/>
        <v>5.3227270000000004</v>
      </c>
      <c r="G379">
        <v>1</v>
      </c>
      <c r="H379">
        <f t="shared" si="33"/>
        <v>1.014907573047108</v>
      </c>
      <c r="I379">
        <f t="shared" si="31"/>
        <v>5.3227270000000004</v>
      </c>
      <c r="J379" s="21">
        <f t="shared" si="30"/>
        <v>0.19067436166594828</v>
      </c>
    </row>
    <row r="380" spans="1:10">
      <c r="A380" s="41"/>
      <c r="B380" s="53"/>
      <c r="C380" s="11" t="s">
        <v>194</v>
      </c>
      <c r="D380" s="3">
        <v>25.155000000000001</v>
      </c>
      <c r="E380" s="10">
        <v>136.83000000000001</v>
      </c>
      <c r="F380">
        <f t="shared" si="34"/>
        <v>5.3227270000000004</v>
      </c>
      <c r="G380">
        <v>1</v>
      </c>
      <c r="H380">
        <f t="shared" si="33"/>
        <v>5.4394752534287418</v>
      </c>
      <c r="I380">
        <f t="shared" si="31"/>
        <v>5.3227270000000004</v>
      </c>
      <c r="J380" s="21">
        <f t="shared" si="30"/>
        <v>1.0219339172249002</v>
      </c>
    </row>
    <row r="381" spans="1:10">
      <c r="A381" s="41"/>
      <c r="B381" s="53"/>
      <c r="C381" s="11" t="s">
        <v>195</v>
      </c>
      <c r="D381" s="3">
        <v>25.155000000000001</v>
      </c>
      <c r="E381" s="10">
        <v>133.94999999999999</v>
      </c>
      <c r="F381">
        <f t="shared" si="34"/>
        <v>5.3227270000000004</v>
      </c>
      <c r="G381">
        <v>1</v>
      </c>
      <c r="H381">
        <f t="shared" si="33"/>
        <v>5.3249850924269522</v>
      </c>
      <c r="I381">
        <f t="shared" si="31"/>
        <v>5.3227270000000004</v>
      </c>
      <c r="J381" s="21">
        <f t="shared" si="30"/>
        <v>1.0004242360028894</v>
      </c>
    </row>
    <row r="382" spans="1:10">
      <c r="A382" s="41"/>
      <c r="B382" s="53"/>
      <c r="C382" s="11" t="s">
        <v>196</v>
      </c>
      <c r="D382" s="3">
        <v>25.155000000000001</v>
      </c>
      <c r="E382" s="10">
        <v>124.28</v>
      </c>
      <c r="F382">
        <f t="shared" si="34"/>
        <v>5.3227270000000004</v>
      </c>
      <c r="G382">
        <v>1</v>
      </c>
      <c r="H382">
        <f t="shared" si="33"/>
        <v>4.9405684754521966</v>
      </c>
      <c r="I382">
        <f t="shared" si="31"/>
        <v>5.3227270000000004</v>
      </c>
      <c r="J382" s="21">
        <f t="shared" si="30"/>
        <v>0.92820249384426368</v>
      </c>
    </row>
    <row r="383" spans="1:10">
      <c r="A383" s="41"/>
      <c r="B383" s="53"/>
      <c r="C383" s="11" t="s">
        <v>197</v>
      </c>
      <c r="D383" s="3">
        <v>25.155000000000001</v>
      </c>
      <c r="E383" s="10">
        <v>11.09</v>
      </c>
      <c r="F383">
        <f t="shared" si="34"/>
        <v>5.3227270000000004</v>
      </c>
      <c r="G383">
        <v>1</v>
      </c>
      <c r="H383">
        <f t="shared" si="33"/>
        <v>0.44086662691313849</v>
      </c>
      <c r="I383">
        <f t="shared" si="31"/>
        <v>5.3227270000000004</v>
      </c>
      <c r="J383" s="21">
        <f t="shared" si="30"/>
        <v>8.2827209983367261E-2</v>
      </c>
    </row>
    <row r="384" spans="1:10">
      <c r="A384" s="41"/>
      <c r="B384" s="53"/>
      <c r="C384" s="11" t="s">
        <v>198</v>
      </c>
      <c r="D384" s="3">
        <v>25.155000000000001</v>
      </c>
      <c r="E384" s="10">
        <v>16.93</v>
      </c>
      <c r="F384">
        <f t="shared" si="34"/>
        <v>5.3227270000000004</v>
      </c>
      <c r="G384">
        <v>1</v>
      </c>
      <c r="H384">
        <f t="shared" si="33"/>
        <v>0.67302723116676599</v>
      </c>
      <c r="I384">
        <f t="shared" si="31"/>
        <v>5.3227270000000004</v>
      </c>
      <c r="J384" s="21">
        <f t="shared" si="30"/>
        <v>0.12644406357244434</v>
      </c>
    </row>
    <row r="385" spans="1:10">
      <c r="A385" s="41"/>
      <c r="B385" s="53"/>
      <c r="C385" s="11" t="s">
        <v>199</v>
      </c>
      <c r="D385" s="3">
        <v>25.155000000000001</v>
      </c>
      <c r="E385" s="10">
        <v>128.71</v>
      </c>
      <c r="F385">
        <f t="shared" si="34"/>
        <v>5.3227270000000004</v>
      </c>
      <c r="G385">
        <v>1</v>
      </c>
      <c r="H385">
        <f t="shared" si="33"/>
        <v>5.1166766050486983</v>
      </c>
      <c r="I385">
        <f t="shared" si="31"/>
        <v>5.3227270000000004</v>
      </c>
      <c r="J385" s="21">
        <f t="shared" si="30"/>
        <v>0.9612885660017314</v>
      </c>
    </row>
    <row r="386" spans="1:10">
      <c r="A386" s="41"/>
      <c r="B386" s="53"/>
      <c r="C386" s="11" t="s">
        <v>200</v>
      </c>
      <c r="D386" s="3">
        <v>25.155000000000001</v>
      </c>
      <c r="E386" s="10">
        <v>123.3</v>
      </c>
      <c r="F386">
        <f t="shared" si="34"/>
        <v>5.3227270000000004</v>
      </c>
      <c r="G386">
        <v>1</v>
      </c>
      <c r="H386">
        <f t="shared" si="33"/>
        <v>4.9016100178890873</v>
      </c>
      <c r="I386">
        <f t="shared" si="31"/>
        <v>5.3227270000000004</v>
      </c>
      <c r="J386" s="21">
        <f t="shared" si="30"/>
        <v>0.92088322731732941</v>
      </c>
    </row>
    <row r="387" spans="1:10">
      <c r="A387" s="41"/>
      <c r="B387" s="53"/>
      <c r="C387" s="11" t="s">
        <v>201</v>
      </c>
      <c r="D387" s="3">
        <v>25.155000000000001</v>
      </c>
      <c r="E387" s="10">
        <v>40.01</v>
      </c>
      <c r="F387">
        <f t="shared" si="34"/>
        <v>5.3227270000000004</v>
      </c>
      <c r="G387">
        <v>1</v>
      </c>
      <c r="H387">
        <f t="shared" si="33"/>
        <v>1.590538660306102</v>
      </c>
      <c r="I387">
        <f t="shared" si="31"/>
        <v>5.3227270000000004</v>
      </c>
      <c r="J387" s="21">
        <f t="shared" ref="J387:J450" si="35">(H387/I387)</f>
        <v>0.29882025892105718</v>
      </c>
    </row>
    <row r="388" spans="1:10">
      <c r="A388" s="41"/>
      <c r="B388" s="53"/>
      <c r="C388" s="11" t="s">
        <v>202</v>
      </c>
      <c r="D388" s="3">
        <v>25.155000000000001</v>
      </c>
      <c r="E388" s="10">
        <v>101.62</v>
      </c>
      <c r="F388">
        <f t="shared" si="34"/>
        <v>5.3227270000000004</v>
      </c>
      <c r="G388">
        <v>1</v>
      </c>
      <c r="H388">
        <f t="shared" si="33"/>
        <v>4.0397535281256207</v>
      </c>
      <c r="I388">
        <f t="shared" ref="I388:I437" si="36">F388/G388</f>
        <v>5.3227270000000004</v>
      </c>
      <c r="J388" s="21">
        <f t="shared" si="35"/>
        <v>0.75896312700719393</v>
      </c>
    </row>
    <row r="389" spans="1:10">
      <c r="A389" s="41"/>
      <c r="B389" s="53"/>
      <c r="C389" s="11" t="s">
        <v>203</v>
      </c>
      <c r="D389" s="3">
        <v>25.155000000000001</v>
      </c>
      <c r="E389" s="10">
        <v>53.63</v>
      </c>
      <c r="F389">
        <f t="shared" si="34"/>
        <v>5.3227270000000004</v>
      </c>
      <c r="G389">
        <v>1</v>
      </c>
      <c r="H389">
        <f t="shared" si="33"/>
        <v>2.1319817133770624</v>
      </c>
      <c r="I389">
        <f t="shared" si="36"/>
        <v>5.3227270000000004</v>
      </c>
      <c r="J389" s="21">
        <f t="shared" si="35"/>
        <v>0.40054312636681577</v>
      </c>
    </row>
    <row r="390" spans="1:10">
      <c r="A390" s="41"/>
      <c r="B390" s="53"/>
      <c r="C390" s="11" t="s">
        <v>204</v>
      </c>
      <c r="D390" s="3">
        <v>25.155000000000001</v>
      </c>
      <c r="E390" s="10">
        <v>9.9</v>
      </c>
      <c r="F390">
        <f t="shared" si="34"/>
        <v>5.3227270000000004</v>
      </c>
      <c r="G390">
        <v>1</v>
      </c>
      <c r="H390">
        <f t="shared" si="33"/>
        <v>0.39355992844364934</v>
      </c>
      <c r="I390">
        <f t="shared" si="36"/>
        <v>5.3227270000000004</v>
      </c>
      <c r="J390" s="21">
        <f t="shared" si="35"/>
        <v>7.3939529200661491E-2</v>
      </c>
    </row>
    <row r="391" spans="1:10">
      <c r="A391" s="41"/>
      <c r="B391" s="53"/>
      <c r="C391" s="11" t="s">
        <v>205</v>
      </c>
      <c r="D391" s="3">
        <v>25.155000000000001</v>
      </c>
      <c r="E391" s="10">
        <v>17.77</v>
      </c>
      <c r="F391">
        <f t="shared" si="34"/>
        <v>5.3227270000000004</v>
      </c>
      <c r="G391">
        <v>1</v>
      </c>
      <c r="H391">
        <f t="shared" si="33"/>
        <v>0.70642019479228779</v>
      </c>
      <c r="I391">
        <f t="shared" si="36"/>
        <v>5.3227270000000004</v>
      </c>
      <c r="J391" s="21">
        <f t="shared" si="35"/>
        <v>0.13271772059553077</v>
      </c>
    </row>
    <row r="392" spans="1:10">
      <c r="A392" s="41"/>
      <c r="B392" s="53"/>
      <c r="C392" s="11" t="s">
        <v>206</v>
      </c>
      <c r="D392" s="3">
        <v>25.155000000000001</v>
      </c>
      <c r="E392" s="10">
        <v>130.44</v>
      </c>
      <c r="F392">
        <f t="shared" si="34"/>
        <v>5.3227270000000004</v>
      </c>
      <c r="G392">
        <v>1</v>
      </c>
      <c r="H392">
        <f t="shared" si="33"/>
        <v>5.1854502087060226</v>
      </c>
      <c r="I392">
        <f t="shared" si="36"/>
        <v>5.3227270000000004</v>
      </c>
      <c r="J392" s="21">
        <f t="shared" si="35"/>
        <v>0.97420931201356409</v>
      </c>
    </row>
    <row r="393" spans="1:10">
      <c r="A393" s="41"/>
      <c r="B393" s="53"/>
      <c r="C393" s="11" t="s">
        <v>207</v>
      </c>
      <c r="D393" s="3">
        <v>25.155000000000001</v>
      </c>
      <c r="E393" s="10">
        <v>142.79</v>
      </c>
      <c r="F393">
        <f t="shared" si="34"/>
        <v>5.3227270000000004</v>
      </c>
      <c r="G393">
        <v>1</v>
      </c>
      <c r="H393">
        <f t="shared" si="33"/>
        <v>5.6764062810574432</v>
      </c>
      <c r="I393">
        <f t="shared" si="36"/>
        <v>5.3227270000000004</v>
      </c>
      <c r="J393" s="21">
        <f t="shared" si="35"/>
        <v>1.0664470075315609</v>
      </c>
    </row>
    <row r="394" spans="1:10">
      <c r="A394" s="41"/>
      <c r="B394" s="53"/>
      <c r="C394" s="11" t="s">
        <v>208</v>
      </c>
      <c r="D394" s="3">
        <v>25.155000000000001</v>
      </c>
      <c r="E394" s="10">
        <v>133.36000000000001</v>
      </c>
      <c r="F394">
        <f t="shared" si="34"/>
        <v>5.3227270000000004</v>
      </c>
      <c r="G394">
        <v>1</v>
      </c>
      <c r="H394">
        <f t="shared" si="33"/>
        <v>5.301530510832837</v>
      </c>
      <c r="I394">
        <f t="shared" si="36"/>
        <v>5.3227270000000004</v>
      </c>
      <c r="J394" s="21">
        <f t="shared" si="35"/>
        <v>0.99601773880810285</v>
      </c>
    </row>
    <row r="395" spans="1:10">
      <c r="A395" s="41"/>
      <c r="B395" s="53"/>
      <c r="C395" s="11" t="s">
        <v>209</v>
      </c>
      <c r="D395" s="3">
        <v>25.155000000000001</v>
      </c>
      <c r="E395" s="10">
        <v>125.51</v>
      </c>
      <c r="F395">
        <f t="shared" si="34"/>
        <v>5.3227270000000004</v>
      </c>
      <c r="G395">
        <v>1</v>
      </c>
      <c r="H395">
        <f t="shared" si="33"/>
        <v>4.9894653150467105</v>
      </c>
      <c r="I395">
        <f t="shared" si="36"/>
        <v>5.3227270000000004</v>
      </c>
      <c r="J395" s="21">
        <f t="shared" si="35"/>
        <v>0.93738892019949738</v>
      </c>
    </row>
    <row r="396" spans="1:10">
      <c r="A396" s="41"/>
      <c r="B396" s="53"/>
      <c r="C396" s="11" t="s">
        <v>210</v>
      </c>
      <c r="D396" s="3">
        <v>25.155000000000001</v>
      </c>
      <c r="E396" s="10">
        <v>99.63</v>
      </c>
      <c r="F396">
        <f t="shared" si="34"/>
        <v>5.3227270000000004</v>
      </c>
      <c r="G396">
        <v>1</v>
      </c>
      <c r="H396">
        <f t="shared" si="33"/>
        <v>3.9606440071556346</v>
      </c>
      <c r="I396">
        <f t="shared" si="36"/>
        <v>5.3227270000000004</v>
      </c>
      <c r="J396" s="21">
        <f t="shared" si="35"/>
        <v>0.74410053477392968</v>
      </c>
    </row>
    <row r="397" spans="1:10">
      <c r="A397" s="41"/>
      <c r="B397" s="53"/>
      <c r="C397" s="11" t="s">
        <v>211</v>
      </c>
      <c r="D397" s="3">
        <v>25.155000000000001</v>
      </c>
      <c r="E397" s="10">
        <v>20.07</v>
      </c>
      <c r="F397">
        <f t="shared" si="34"/>
        <v>5.3227270000000004</v>
      </c>
      <c r="G397">
        <v>1</v>
      </c>
      <c r="H397">
        <f t="shared" si="33"/>
        <v>0.79785330948121647</v>
      </c>
      <c r="I397">
        <f t="shared" si="36"/>
        <v>5.3227270000000004</v>
      </c>
      <c r="J397" s="21">
        <f t="shared" si="35"/>
        <v>0.14989559101588648</v>
      </c>
    </row>
    <row r="398" spans="1:10">
      <c r="A398" s="41"/>
      <c r="B398" s="53"/>
      <c r="C398" s="11" t="s">
        <v>212</v>
      </c>
      <c r="D398" s="3">
        <v>25.155000000000001</v>
      </c>
      <c r="E398" s="10">
        <v>18.53</v>
      </c>
      <c r="F398">
        <f t="shared" si="34"/>
        <v>5.3227270000000004</v>
      </c>
      <c r="G398">
        <v>1</v>
      </c>
      <c r="H398">
        <f t="shared" si="33"/>
        <v>0.73663287616775985</v>
      </c>
      <c r="I398">
        <f t="shared" si="36"/>
        <v>5.3227270000000004</v>
      </c>
      <c r="J398" s="21">
        <f t="shared" si="35"/>
        <v>0.13839388647356135</v>
      </c>
    </row>
    <row r="399" spans="1:10">
      <c r="A399" s="41"/>
      <c r="B399" s="53"/>
      <c r="C399" s="11" t="s">
        <v>213</v>
      </c>
      <c r="D399" s="3">
        <v>25.155000000000001</v>
      </c>
      <c r="E399" s="10">
        <v>132.26</v>
      </c>
      <c r="F399">
        <f t="shared" si="34"/>
        <v>5.3227270000000004</v>
      </c>
      <c r="G399">
        <v>1</v>
      </c>
      <c r="H399">
        <f t="shared" si="33"/>
        <v>5.2578016298946526</v>
      </c>
      <c r="I399">
        <f t="shared" si="36"/>
        <v>5.3227270000000004</v>
      </c>
      <c r="J399" s="21">
        <f t="shared" si="35"/>
        <v>0.9878022355635846</v>
      </c>
    </row>
    <row r="400" spans="1:10">
      <c r="A400" s="41"/>
      <c r="B400" s="53"/>
      <c r="C400" s="11" t="s">
        <v>214</v>
      </c>
      <c r="D400" s="3">
        <v>25.155000000000001</v>
      </c>
      <c r="E400" s="10">
        <v>130.46</v>
      </c>
      <c r="F400">
        <f t="shared" si="34"/>
        <v>5.3227270000000004</v>
      </c>
      <c r="G400">
        <v>1</v>
      </c>
      <c r="H400">
        <f t="shared" si="33"/>
        <v>5.186245279268535</v>
      </c>
      <c r="I400">
        <f t="shared" si="36"/>
        <v>5.3227270000000004</v>
      </c>
      <c r="J400" s="21">
        <f t="shared" si="35"/>
        <v>0.97435868479982812</v>
      </c>
    </row>
    <row r="401" spans="1:11">
      <c r="A401" s="41"/>
      <c r="B401" s="53"/>
      <c r="C401" s="11" t="s">
        <v>215</v>
      </c>
      <c r="D401" s="3">
        <v>25.155000000000001</v>
      </c>
      <c r="E401" s="10">
        <v>125.82</v>
      </c>
      <c r="F401">
        <f t="shared" si="34"/>
        <v>5.3227270000000004</v>
      </c>
      <c r="G401">
        <v>1</v>
      </c>
      <c r="H401">
        <f t="shared" si="33"/>
        <v>5.0017889087656524</v>
      </c>
      <c r="I401">
        <f t="shared" si="36"/>
        <v>5.3227270000000004</v>
      </c>
      <c r="J401" s="21">
        <f t="shared" si="35"/>
        <v>0.9397041983865887</v>
      </c>
    </row>
    <row r="402" spans="1:11">
      <c r="A402" s="41"/>
      <c r="B402" s="53"/>
      <c r="C402" s="11" t="s">
        <v>216</v>
      </c>
      <c r="D402" s="3">
        <v>25.155000000000001</v>
      </c>
      <c r="E402" s="10">
        <v>106.39</v>
      </c>
      <c r="F402">
        <f t="shared" si="34"/>
        <v>5.3227270000000004</v>
      </c>
      <c r="G402">
        <v>1</v>
      </c>
      <c r="H402">
        <f t="shared" si="33"/>
        <v>4.2293778572848337</v>
      </c>
      <c r="I402">
        <f t="shared" si="36"/>
        <v>5.3227270000000004</v>
      </c>
      <c r="J402" s="21">
        <f t="shared" si="35"/>
        <v>0.79458853653114903</v>
      </c>
    </row>
    <row r="403" spans="1:11">
      <c r="A403" s="41"/>
      <c r="B403" s="53"/>
      <c r="C403" s="11" t="s">
        <v>217</v>
      </c>
      <c r="D403" s="3">
        <v>25.155000000000001</v>
      </c>
      <c r="E403" s="10">
        <v>105.91</v>
      </c>
      <c r="F403">
        <f t="shared" si="34"/>
        <v>5.3227270000000004</v>
      </c>
      <c r="G403">
        <v>1</v>
      </c>
      <c r="H403">
        <f t="shared" si="33"/>
        <v>4.2102961637845358</v>
      </c>
      <c r="I403">
        <f t="shared" si="36"/>
        <v>5.3227270000000004</v>
      </c>
      <c r="J403" s="21">
        <f t="shared" si="35"/>
        <v>0.79100358966081397</v>
      </c>
    </row>
    <row r="404" spans="1:11">
      <c r="A404" s="41"/>
      <c r="B404" s="53"/>
      <c r="C404" s="11" t="s">
        <v>218</v>
      </c>
      <c r="D404" s="3">
        <v>25.155000000000001</v>
      </c>
      <c r="E404" s="10">
        <v>10.79</v>
      </c>
      <c r="F404">
        <f t="shared" si="34"/>
        <v>5.3227270000000004</v>
      </c>
      <c r="G404">
        <v>1</v>
      </c>
      <c r="H404">
        <f t="shared" si="33"/>
        <v>0.42894056847545214</v>
      </c>
      <c r="I404">
        <f t="shared" si="36"/>
        <v>5.3227270000000004</v>
      </c>
      <c r="J404" s="21">
        <f t="shared" si="35"/>
        <v>8.0586618189407822E-2</v>
      </c>
    </row>
    <row r="405" spans="1:11">
      <c r="A405" s="41"/>
      <c r="B405" s="53"/>
      <c r="C405" s="11" t="s">
        <v>219</v>
      </c>
      <c r="D405" s="3">
        <v>25.155000000000001</v>
      </c>
      <c r="E405" s="10">
        <v>19.97</v>
      </c>
      <c r="F405">
        <f t="shared" si="34"/>
        <v>5.3227270000000004</v>
      </c>
      <c r="G405">
        <v>1</v>
      </c>
      <c r="H405">
        <f t="shared" si="33"/>
        <v>0.79387795666865424</v>
      </c>
      <c r="I405">
        <f t="shared" si="36"/>
        <v>5.3227270000000004</v>
      </c>
      <c r="J405" s="21">
        <f t="shared" si="35"/>
        <v>0.14914872708456664</v>
      </c>
    </row>
    <row r="406" spans="1:11">
      <c r="A406" s="42"/>
      <c r="B406" s="54"/>
      <c r="C406" s="31" t="s">
        <v>220</v>
      </c>
      <c r="D406" s="23">
        <v>25.155000000000001</v>
      </c>
      <c r="E406" s="32">
        <v>109.06</v>
      </c>
      <c r="F406" s="25">
        <f t="shared" si="34"/>
        <v>5.3227270000000004</v>
      </c>
      <c r="G406" s="25">
        <v>1</v>
      </c>
      <c r="H406" s="25">
        <f t="shared" si="33"/>
        <v>4.3355197773802425</v>
      </c>
      <c r="I406" s="25">
        <f t="shared" si="36"/>
        <v>5.3227270000000004</v>
      </c>
      <c r="J406" s="21">
        <f t="shared" si="35"/>
        <v>0.81452980349738813</v>
      </c>
    </row>
    <row r="407" spans="1:11">
      <c r="A407" s="40" t="s">
        <v>482</v>
      </c>
      <c r="B407" s="52">
        <f>(2396.74/(D226*F407*31))</f>
        <v>0.60434343934818757</v>
      </c>
      <c r="C407" s="27" t="s">
        <v>221</v>
      </c>
      <c r="D407" s="28">
        <v>25.155000000000001</v>
      </c>
      <c r="E407" s="12">
        <v>69.31</v>
      </c>
      <c r="F407" s="29">
        <f>18.2939*0.278</f>
        <v>5.0857042000000003</v>
      </c>
      <c r="G407" s="29">
        <v>1</v>
      </c>
      <c r="H407" s="29">
        <f t="shared" si="33"/>
        <v>2.7553170343868016</v>
      </c>
      <c r="I407" s="29">
        <f t="shared" si="36"/>
        <v>5.0857042000000003</v>
      </c>
      <c r="J407" s="21">
        <f t="shared" si="35"/>
        <v>0.54177689579091159</v>
      </c>
      <c r="K407">
        <v>1</v>
      </c>
    </row>
    <row r="408" spans="1:11">
      <c r="A408" s="41"/>
      <c r="B408" s="53"/>
      <c r="C408" s="11" t="s">
        <v>222</v>
      </c>
      <c r="D408" s="3">
        <v>25.155000000000001</v>
      </c>
      <c r="E408" s="10">
        <v>99.09</v>
      </c>
      <c r="F408">
        <f t="shared" ref="F408:F437" si="37">18.2939*0.278</f>
        <v>5.0857042000000003</v>
      </c>
      <c r="G408">
        <v>1</v>
      </c>
      <c r="H408">
        <f t="shared" si="33"/>
        <v>3.9391771019677995</v>
      </c>
      <c r="I408">
        <f t="shared" si="36"/>
        <v>5.0857042000000003</v>
      </c>
      <c r="J408" s="21">
        <f t="shared" si="35"/>
        <v>0.77455883139404746</v>
      </c>
      <c r="K408">
        <v>2</v>
      </c>
    </row>
    <row r="409" spans="1:11">
      <c r="A409" s="41"/>
      <c r="B409" s="53"/>
      <c r="C409" s="11" t="s">
        <v>223</v>
      </c>
      <c r="D409" s="3">
        <v>25.155000000000001</v>
      </c>
      <c r="E409" s="10">
        <v>66.459999999999994</v>
      </c>
      <c r="F409">
        <f t="shared" si="37"/>
        <v>5.0857042000000003</v>
      </c>
      <c r="G409">
        <v>1</v>
      </c>
      <c r="H409">
        <f t="shared" si="33"/>
        <v>2.642019479228781</v>
      </c>
      <c r="I409">
        <f t="shared" si="36"/>
        <v>5.0857042000000003</v>
      </c>
      <c r="J409" s="21">
        <f t="shared" si="35"/>
        <v>0.51949924245078605</v>
      </c>
      <c r="K409">
        <v>3</v>
      </c>
    </row>
    <row r="410" spans="1:11">
      <c r="A410" s="41"/>
      <c r="B410" s="53"/>
      <c r="C410" s="11" t="s">
        <v>224</v>
      </c>
      <c r="D410" s="3">
        <v>25.155000000000001</v>
      </c>
      <c r="E410" s="10">
        <v>95.69</v>
      </c>
      <c r="F410">
        <f t="shared" si="37"/>
        <v>5.0857042000000003</v>
      </c>
      <c r="G410">
        <v>1</v>
      </c>
      <c r="H410">
        <f t="shared" si="33"/>
        <v>3.8040151063406875</v>
      </c>
      <c r="I410">
        <f t="shared" si="36"/>
        <v>5.0857042000000003</v>
      </c>
      <c r="J410" s="21">
        <f t="shared" si="35"/>
        <v>0.74798198179530129</v>
      </c>
      <c r="K410">
        <v>4</v>
      </c>
    </row>
    <row r="411" spans="1:11">
      <c r="A411" s="41"/>
      <c r="B411" s="53"/>
      <c r="C411" s="11" t="s">
        <v>225</v>
      </c>
      <c r="D411" s="3">
        <v>25.155000000000001</v>
      </c>
      <c r="E411" s="10">
        <v>57.17</v>
      </c>
      <c r="F411">
        <f t="shared" si="37"/>
        <v>5.0857042000000003</v>
      </c>
      <c r="G411">
        <v>1</v>
      </c>
      <c r="H411">
        <f t="shared" si="33"/>
        <v>2.272709202941761</v>
      </c>
      <c r="I411">
        <f t="shared" si="36"/>
        <v>5.0857042000000003</v>
      </c>
      <c r="J411" s="21">
        <f t="shared" si="35"/>
        <v>0.44688190928244725</v>
      </c>
      <c r="K411">
        <v>5</v>
      </c>
    </row>
    <row r="412" spans="1:11">
      <c r="A412" s="41"/>
      <c r="B412" s="53"/>
      <c r="C412" s="11" t="s">
        <v>226</v>
      </c>
      <c r="D412" s="3">
        <v>25.155000000000001</v>
      </c>
      <c r="E412" s="10">
        <v>23.96</v>
      </c>
      <c r="F412">
        <f t="shared" si="37"/>
        <v>5.0857042000000003</v>
      </c>
      <c r="G412">
        <v>1</v>
      </c>
      <c r="H412">
        <f t="shared" si="33"/>
        <v>0.9524945338898827</v>
      </c>
      <c r="I412">
        <f t="shared" si="36"/>
        <v>5.0857042000000003</v>
      </c>
      <c r="J412" s="21">
        <f t="shared" si="35"/>
        <v>0.18728862246645855</v>
      </c>
      <c r="K412">
        <v>6</v>
      </c>
    </row>
    <row r="413" spans="1:11">
      <c r="A413" s="41"/>
      <c r="B413" s="53"/>
      <c r="C413" s="11" t="s">
        <v>227</v>
      </c>
      <c r="D413" s="3">
        <v>25.155000000000001</v>
      </c>
      <c r="E413" s="10">
        <v>126.34</v>
      </c>
      <c r="F413">
        <f t="shared" si="37"/>
        <v>5.0857042000000003</v>
      </c>
      <c r="G413">
        <v>1</v>
      </c>
      <c r="H413">
        <f t="shared" si="33"/>
        <v>5.022460743390976</v>
      </c>
      <c r="I413">
        <f t="shared" si="36"/>
        <v>5.0857042000000003</v>
      </c>
      <c r="J413" s="21">
        <f t="shared" si="35"/>
        <v>0.98756446420752819</v>
      </c>
      <c r="K413">
        <v>7</v>
      </c>
    </row>
    <row r="414" spans="1:11">
      <c r="A414" s="41"/>
      <c r="B414" s="53"/>
      <c r="C414" s="11" t="s">
        <v>228</v>
      </c>
      <c r="D414" s="3">
        <v>25.155000000000001</v>
      </c>
      <c r="E414" s="10">
        <v>102.16</v>
      </c>
      <c r="F414">
        <f t="shared" si="37"/>
        <v>5.0857042000000003</v>
      </c>
      <c r="G414">
        <v>1</v>
      </c>
      <c r="H414">
        <f t="shared" si="33"/>
        <v>4.0612204333134558</v>
      </c>
      <c r="I414">
        <f t="shared" si="36"/>
        <v>5.0857042000000003</v>
      </c>
      <c r="J414" s="21">
        <f t="shared" si="35"/>
        <v>0.79855616323762113</v>
      </c>
      <c r="K414">
        <v>8</v>
      </c>
    </row>
    <row r="415" spans="1:11">
      <c r="A415" s="41"/>
      <c r="B415" s="53"/>
      <c r="C415" s="11" t="s">
        <v>229</v>
      </c>
      <c r="D415" s="3">
        <v>25.155000000000001</v>
      </c>
      <c r="E415" s="10">
        <v>83.1</v>
      </c>
      <c r="F415">
        <f t="shared" si="37"/>
        <v>5.0857042000000003</v>
      </c>
      <c r="G415">
        <v>1</v>
      </c>
      <c r="H415">
        <f t="shared" si="33"/>
        <v>3.3035181872391171</v>
      </c>
      <c r="I415">
        <f t="shared" si="36"/>
        <v>5.0857042000000003</v>
      </c>
      <c r="J415" s="21">
        <f t="shared" si="35"/>
        <v>0.6495694710752381</v>
      </c>
      <c r="K415">
        <v>9</v>
      </c>
    </row>
    <row r="416" spans="1:11">
      <c r="A416" s="41"/>
      <c r="B416" s="53"/>
      <c r="C416" s="11" t="s">
        <v>230</v>
      </c>
      <c r="D416" s="3">
        <v>25.155000000000001</v>
      </c>
      <c r="E416" s="10">
        <v>71.37</v>
      </c>
      <c r="F416">
        <f t="shared" si="37"/>
        <v>5.0857042000000003</v>
      </c>
      <c r="G416">
        <v>1</v>
      </c>
      <c r="H416">
        <f t="shared" si="33"/>
        <v>2.8372093023255816</v>
      </c>
      <c r="I416">
        <f t="shared" si="36"/>
        <v>5.0857042000000003</v>
      </c>
      <c r="J416" s="21">
        <f t="shared" si="35"/>
        <v>0.55787933995956374</v>
      </c>
      <c r="K416">
        <v>10</v>
      </c>
    </row>
    <row r="417" spans="1:11">
      <c r="A417" s="41"/>
      <c r="B417" s="53"/>
      <c r="C417" s="11" t="s">
        <v>231</v>
      </c>
      <c r="D417" s="3">
        <v>25.155000000000001</v>
      </c>
      <c r="E417" s="10">
        <v>45.76</v>
      </c>
      <c r="F417">
        <f t="shared" si="37"/>
        <v>5.0857042000000003</v>
      </c>
      <c r="G417">
        <v>1</v>
      </c>
      <c r="H417">
        <f t="shared" si="33"/>
        <v>1.8191214470284236</v>
      </c>
      <c r="I417">
        <f t="shared" si="36"/>
        <v>5.0857042000000003</v>
      </c>
      <c r="J417" s="21">
        <f t="shared" si="35"/>
        <v>0.35769312871724301</v>
      </c>
      <c r="K417">
        <v>11</v>
      </c>
    </row>
    <row r="418" spans="1:11">
      <c r="A418" s="41"/>
      <c r="B418" s="53"/>
      <c r="C418" s="11" t="s">
        <v>232</v>
      </c>
      <c r="D418" s="3">
        <v>25.155000000000001</v>
      </c>
      <c r="E418" s="10">
        <v>84.92</v>
      </c>
      <c r="F418">
        <f t="shared" si="37"/>
        <v>5.0857042000000003</v>
      </c>
      <c r="G418">
        <v>1</v>
      </c>
      <c r="H418">
        <f t="shared" si="33"/>
        <v>3.375869608427748</v>
      </c>
      <c r="I418">
        <f t="shared" si="36"/>
        <v>5.0857042000000003</v>
      </c>
      <c r="J418" s="21">
        <f t="shared" si="35"/>
        <v>0.66379590233103758</v>
      </c>
      <c r="K418">
        <v>12</v>
      </c>
    </row>
    <row r="419" spans="1:11">
      <c r="A419" s="41"/>
      <c r="B419" s="53"/>
      <c r="C419" s="11" t="s">
        <v>233</v>
      </c>
      <c r="D419" s="3">
        <v>25.155000000000001</v>
      </c>
      <c r="E419" s="10">
        <v>21.65</v>
      </c>
      <c r="F419">
        <f t="shared" si="37"/>
        <v>5.0857042000000003</v>
      </c>
      <c r="G419">
        <v>1</v>
      </c>
      <c r="H419">
        <f t="shared" ref="H419:H437" si="38">E419/D419</f>
        <v>0.86066388391969773</v>
      </c>
      <c r="I419">
        <f t="shared" si="36"/>
        <v>5.0857042000000003</v>
      </c>
      <c r="J419" s="21">
        <f t="shared" si="35"/>
        <v>0.16923199818025156</v>
      </c>
      <c r="K419">
        <v>13</v>
      </c>
    </row>
    <row r="420" spans="1:11">
      <c r="A420" s="41"/>
      <c r="B420" s="53"/>
      <c r="C420" s="11" t="s">
        <v>234</v>
      </c>
      <c r="D420" s="3">
        <v>25.155000000000001</v>
      </c>
      <c r="E420" s="10">
        <v>108.3</v>
      </c>
      <c r="F420">
        <f t="shared" si="37"/>
        <v>5.0857042000000003</v>
      </c>
      <c r="G420">
        <v>1</v>
      </c>
      <c r="H420">
        <f t="shared" si="38"/>
        <v>4.3053070960047704</v>
      </c>
      <c r="I420">
        <f t="shared" si="36"/>
        <v>5.0857042000000003</v>
      </c>
      <c r="J420" s="21">
        <f t="shared" si="35"/>
        <v>0.84655082692476891</v>
      </c>
      <c r="K420">
        <v>14</v>
      </c>
    </row>
    <row r="421" spans="1:11">
      <c r="A421" s="41"/>
      <c r="B421" s="53"/>
      <c r="C421" s="11" t="s">
        <v>235</v>
      </c>
      <c r="D421" s="3">
        <v>25.155000000000001</v>
      </c>
      <c r="E421" s="10">
        <v>111.46</v>
      </c>
      <c r="F421">
        <f t="shared" si="37"/>
        <v>5.0857042000000003</v>
      </c>
      <c r="G421">
        <v>1</v>
      </c>
      <c r="H421">
        <f t="shared" si="38"/>
        <v>4.4309282448817324</v>
      </c>
      <c r="I421">
        <f t="shared" si="36"/>
        <v>5.0857042000000003</v>
      </c>
      <c r="J421" s="21">
        <f t="shared" si="35"/>
        <v>0.8712516636106622</v>
      </c>
      <c r="K421">
        <v>15</v>
      </c>
    </row>
    <row r="422" spans="1:11">
      <c r="A422" s="41"/>
      <c r="B422" s="53"/>
      <c r="C422" s="11" t="s">
        <v>236</v>
      </c>
      <c r="D422" s="3">
        <v>25.155000000000001</v>
      </c>
      <c r="E422" s="10">
        <v>81.45</v>
      </c>
      <c r="F422">
        <f t="shared" si="37"/>
        <v>5.0857042000000003</v>
      </c>
      <c r="G422">
        <v>1</v>
      </c>
      <c r="H422">
        <f t="shared" si="38"/>
        <v>3.2379248658318427</v>
      </c>
      <c r="I422">
        <f t="shared" si="36"/>
        <v>5.0857042000000003</v>
      </c>
      <c r="J422" s="21">
        <f t="shared" si="35"/>
        <v>0.6366718822993761</v>
      </c>
      <c r="K422">
        <v>16</v>
      </c>
    </row>
    <row r="423" spans="1:11">
      <c r="A423" s="41"/>
      <c r="B423" s="53"/>
      <c r="C423" s="11" t="s">
        <v>237</v>
      </c>
      <c r="D423" s="3">
        <v>25.155000000000001</v>
      </c>
      <c r="E423" s="10">
        <v>96.28</v>
      </c>
      <c r="F423">
        <f t="shared" si="37"/>
        <v>5.0857042000000003</v>
      </c>
      <c r="G423">
        <v>1</v>
      </c>
      <c r="H423">
        <f t="shared" si="38"/>
        <v>3.827469687934804</v>
      </c>
      <c r="I423">
        <f t="shared" si="36"/>
        <v>5.0857042000000003</v>
      </c>
      <c r="J423" s="21">
        <f t="shared" si="35"/>
        <v>0.75259384687273079</v>
      </c>
      <c r="K423">
        <v>17</v>
      </c>
    </row>
    <row r="424" spans="1:11">
      <c r="A424" s="41"/>
      <c r="B424" s="53"/>
      <c r="C424" s="11" t="s">
        <v>238</v>
      </c>
      <c r="D424" s="3">
        <v>25.155000000000001</v>
      </c>
      <c r="E424" s="10">
        <v>118.98</v>
      </c>
      <c r="F424">
        <f t="shared" si="37"/>
        <v>5.0857042000000003</v>
      </c>
      <c r="G424">
        <v>1</v>
      </c>
      <c r="H424">
        <f t="shared" si="38"/>
        <v>4.7298747763864046</v>
      </c>
      <c r="I424">
        <f t="shared" si="36"/>
        <v>5.0857042000000003</v>
      </c>
      <c r="J424" s="21">
        <f t="shared" si="35"/>
        <v>0.93003340154671288</v>
      </c>
      <c r="K424">
        <v>18</v>
      </c>
    </row>
    <row r="425" spans="1:11">
      <c r="A425" s="41"/>
      <c r="B425" s="53"/>
      <c r="C425" s="11" t="s">
        <v>239</v>
      </c>
      <c r="D425" s="3">
        <v>25.155000000000001</v>
      </c>
      <c r="E425" s="10">
        <v>84.64</v>
      </c>
      <c r="F425">
        <f t="shared" si="37"/>
        <v>5.0857042000000003</v>
      </c>
      <c r="G425">
        <v>1</v>
      </c>
      <c r="H425">
        <f t="shared" si="38"/>
        <v>3.3647386205525738</v>
      </c>
      <c r="I425">
        <f t="shared" si="36"/>
        <v>5.0857042000000003</v>
      </c>
      <c r="J425" s="21">
        <f t="shared" si="35"/>
        <v>0.66160722059937616</v>
      </c>
      <c r="K425">
        <v>19</v>
      </c>
    </row>
    <row r="426" spans="1:11">
      <c r="A426" s="41"/>
      <c r="B426" s="53"/>
      <c r="C426" s="11" t="s">
        <v>240</v>
      </c>
      <c r="D426" s="3">
        <v>25.155000000000001</v>
      </c>
      <c r="E426" s="10">
        <v>79.010000000000005</v>
      </c>
      <c r="F426">
        <f t="shared" si="37"/>
        <v>5.0857042000000003</v>
      </c>
      <c r="G426">
        <v>1</v>
      </c>
      <c r="H426">
        <f t="shared" si="38"/>
        <v>3.1409262572053271</v>
      </c>
      <c r="I426">
        <f t="shared" si="36"/>
        <v>5.0857042000000003</v>
      </c>
      <c r="J426" s="21">
        <f t="shared" si="35"/>
        <v>0.61759908435204058</v>
      </c>
      <c r="K426">
        <v>20</v>
      </c>
    </row>
    <row r="427" spans="1:11">
      <c r="A427" s="41"/>
      <c r="B427" s="53"/>
      <c r="C427" s="11" t="s">
        <v>241</v>
      </c>
      <c r="D427" s="3">
        <v>25.155000000000001</v>
      </c>
      <c r="E427" s="10">
        <v>79.53</v>
      </c>
      <c r="F427">
        <f t="shared" si="37"/>
        <v>5.0857042000000003</v>
      </c>
      <c r="G427">
        <v>1</v>
      </c>
      <c r="H427">
        <f t="shared" si="38"/>
        <v>3.1615980918306499</v>
      </c>
      <c r="I427">
        <f t="shared" si="36"/>
        <v>5.0857042000000003</v>
      </c>
      <c r="J427" s="21">
        <f t="shared" si="35"/>
        <v>0.62166377899655467</v>
      </c>
      <c r="K427">
        <v>21</v>
      </c>
    </row>
    <row r="428" spans="1:11">
      <c r="A428" s="41"/>
      <c r="B428" s="53"/>
      <c r="C428" s="11" t="s">
        <v>242</v>
      </c>
      <c r="D428" s="3">
        <v>25.155000000000001</v>
      </c>
      <c r="E428" s="10">
        <v>54.22</v>
      </c>
      <c r="F428">
        <f t="shared" si="37"/>
        <v>5.0857042000000003</v>
      </c>
      <c r="G428">
        <v>1</v>
      </c>
      <c r="H428">
        <f t="shared" si="38"/>
        <v>2.1554362949711785</v>
      </c>
      <c r="I428">
        <f t="shared" si="36"/>
        <v>5.0857042000000003</v>
      </c>
      <c r="J428" s="21">
        <f t="shared" si="35"/>
        <v>0.42382258389529975</v>
      </c>
      <c r="K428">
        <v>22</v>
      </c>
    </row>
    <row r="429" spans="1:11">
      <c r="A429" s="41"/>
      <c r="B429" s="53"/>
      <c r="C429" s="11" t="s">
        <v>243</v>
      </c>
      <c r="D429" s="3">
        <v>25.155000000000001</v>
      </c>
      <c r="E429" s="10">
        <v>75.89</v>
      </c>
      <c r="F429">
        <f t="shared" si="37"/>
        <v>5.0857042000000003</v>
      </c>
      <c r="G429">
        <v>1</v>
      </c>
      <c r="H429">
        <f t="shared" si="38"/>
        <v>3.0168952494533889</v>
      </c>
      <c r="I429">
        <f t="shared" si="36"/>
        <v>5.0857042000000003</v>
      </c>
      <c r="J429" s="21">
        <f t="shared" si="35"/>
        <v>0.59321091648495572</v>
      </c>
      <c r="K429">
        <v>23</v>
      </c>
    </row>
    <row r="430" spans="1:11">
      <c r="A430" s="41"/>
      <c r="B430" s="53"/>
      <c r="C430" s="11" t="s">
        <v>244</v>
      </c>
      <c r="D430" s="3">
        <v>25.155000000000001</v>
      </c>
      <c r="E430" s="10">
        <v>67.47</v>
      </c>
      <c r="F430">
        <f t="shared" si="37"/>
        <v>5.0857042000000003</v>
      </c>
      <c r="G430">
        <v>1</v>
      </c>
      <c r="H430">
        <f t="shared" si="38"/>
        <v>2.6821705426356588</v>
      </c>
      <c r="I430">
        <f t="shared" si="36"/>
        <v>5.0857042000000003</v>
      </c>
      <c r="J430" s="21">
        <f t="shared" si="35"/>
        <v>0.52739413012570779</v>
      </c>
      <c r="K430">
        <v>24</v>
      </c>
    </row>
    <row r="431" spans="1:11">
      <c r="A431" s="41"/>
      <c r="B431" s="53"/>
      <c r="C431" s="11" t="s">
        <v>245</v>
      </c>
      <c r="D431" s="3">
        <v>25.155000000000001</v>
      </c>
      <c r="E431" s="10">
        <v>84.19</v>
      </c>
      <c r="F431">
        <f t="shared" si="37"/>
        <v>5.0857042000000003</v>
      </c>
      <c r="G431">
        <v>1</v>
      </c>
      <c r="H431">
        <f t="shared" si="38"/>
        <v>3.3468495328960444</v>
      </c>
      <c r="I431">
        <f t="shared" si="36"/>
        <v>5.0857042000000003</v>
      </c>
      <c r="J431" s="21">
        <f t="shared" si="35"/>
        <v>0.65808969638777737</v>
      </c>
      <c r="K431">
        <v>25</v>
      </c>
    </row>
    <row r="432" spans="1:11">
      <c r="A432" s="41"/>
      <c r="B432" s="53"/>
      <c r="C432" s="11" t="s">
        <v>246</v>
      </c>
      <c r="D432" s="3">
        <v>25.155000000000001</v>
      </c>
      <c r="E432" s="10">
        <v>53.93</v>
      </c>
      <c r="F432">
        <f t="shared" si="37"/>
        <v>5.0857042000000003</v>
      </c>
      <c r="G432">
        <v>1</v>
      </c>
      <c r="H432">
        <f t="shared" si="38"/>
        <v>2.1439077718147486</v>
      </c>
      <c r="I432">
        <f t="shared" si="36"/>
        <v>5.0857042000000003</v>
      </c>
      <c r="J432" s="21">
        <f t="shared" si="35"/>
        <v>0.42155573495893617</v>
      </c>
      <c r="K432">
        <v>26</v>
      </c>
    </row>
    <row r="433" spans="1:11">
      <c r="A433" s="41"/>
      <c r="B433" s="53"/>
      <c r="C433" s="11" t="s">
        <v>247</v>
      </c>
      <c r="D433" s="3">
        <v>25.155000000000001</v>
      </c>
      <c r="E433" s="10">
        <v>39.25</v>
      </c>
      <c r="F433">
        <f t="shared" si="37"/>
        <v>5.0857042000000003</v>
      </c>
      <c r="G433">
        <v>1</v>
      </c>
      <c r="H433">
        <f t="shared" si="38"/>
        <v>1.5603259789306301</v>
      </c>
      <c r="I433">
        <f t="shared" si="36"/>
        <v>5.0857042000000003</v>
      </c>
      <c r="J433" s="21">
        <f t="shared" si="35"/>
        <v>0.3068062784561143</v>
      </c>
      <c r="K433">
        <v>27</v>
      </c>
    </row>
    <row r="434" spans="1:11">
      <c r="A434" s="41"/>
      <c r="B434" s="53"/>
      <c r="C434" s="11" t="s">
        <v>248</v>
      </c>
      <c r="D434" s="3">
        <v>25.155000000000001</v>
      </c>
      <c r="E434" s="10">
        <v>35.67</v>
      </c>
      <c r="F434">
        <f t="shared" si="37"/>
        <v>5.0857042000000003</v>
      </c>
      <c r="G434">
        <v>1</v>
      </c>
      <c r="H434">
        <f t="shared" si="38"/>
        <v>1.4180083482409065</v>
      </c>
      <c r="I434">
        <f t="shared" si="36"/>
        <v>5.0857042000000003</v>
      </c>
      <c r="J434" s="21">
        <f t="shared" si="35"/>
        <v>0.2788224191727286</v>
      </c>
      <c r="K434">
        <v>28</v>
      </c>
    </row>
    <row r="435" spans="1:11">
      <c r="A435" s="41"/>
      <c r="B435" s="53"/>
      <c r="C435" s="11" t="s">
        <v>249</v>
      </c>
      <c r="D435" s="3">
        <v>25.155000000000001</v>
      </c>
      <c r="E435" s="10">
        <v>98.7</v>
      </c>
      <c r="F435">
        <f t="shared" si="37"/>
        <v>5.0857042000000003</v>
      </c>
      <c r="G435">
        <v>1</v>
      </c>
      <c r="H435">
        <f t="shared" si="38"/>
        <v>3.9236732259988072</v>
      </c>
      <c r="I435">
        <f t="shared" si="36"/>
        <v>5.0857042000000003</v>
      </c>
      <c r="J435" s="21">
        <f t="shared" si="35"/>
        <v>0.77151031041066187</v>
      </c>
      <c r="K435">
        <v>29</v>
      </c>
    </row>
    <row r="436" spans="1:11">
      <c r="A436" s="41"/>
      <c r="B436" s="53"/>
      <c r="C436" s="11" t="s">
        <v>250</v>
      </c>
      <c r="D436" s="3">
        <v>25.155000000000001</v>
      </c>
      <c r="E436" s="10">
        <v>73.98</v>
      </c>
      <c r="F436">
        <f t="shared" si="37"/>
        <v>5.0857042000000003</v>
      </c>
      <c r="G436">
        <v>1</v>
      </c>
      <c r="H436">
        <f t="shared" si="38"/>
        <v>2.9409660107334528</v>
      </c>
      <c r="I436">
        <f t="shared" si="36"/>
        <v>5.0857042000000003</v>
      </c>
      <c r="J436" s="21">
        <f t="shared" si="35"/>
        <v>0.57828098038683662</v>
      </c>
      <c r="K436">
        <v>30</v>
      </c>
    </row>
    <row r="437" spans="1:11">
      <c r="A437" s="42"/>
      <c r="B437" s="54"/>
      <c r="C437" s="31" t="s">
        <v>251</v>
      </c>
      <c r="D437" s="23">
        <v>25.155000000000001</v>
      </c>
      <c r="E437" s="32">
        <v>106.81</v>
      </c>
      <c r="F437" s="25">
        <f t="shared" si="37"/>
        <v>5.0857042000000003</v>
      </c>
      <c r="G437" s="25">
        <v>1</v>
      </c>
      <c r="H437" s="25">
        <f t="shared" si="38"/>
        <v>4.2460743390975946</v>
      </c>
      <c r="I437" s="25">
        <f t="shared" si="36"/>
        <v>5.0857042000000003</v>
      </c>
      <c r="J437" s="21">
        <f t="shared" si="35"/>
        <v>0.83490391342414183</v>
      </c>
      <c r="K437">
        <v>31</v>
      </c>
    </row>
    <row r="438" spans="1:11">
      <c r="A438" s="40" t="s">
        <v>483</v>
      </c>
      <c r="B438" s="52">
        <f>(2526.22/(D226*F438*31))</f>
        <v>0.66371652048749508</v>
      </c>
      <c r="C438" s="33" t="s">
        <v>36</v>
      </c>
      <c r="D438" s="28">
        <v>25.155000000000001</v>
      </c>
      <c r="E438" s="28">
        <v>128.88999999999999</v>
      </c>
      <c r="F438" s="29">
        <f>17.5573*0.278</f>
        <v>4.8809294000000012</v>
      </c>
      <c r="G438" s="29">
        <v>1</v>
      </c>
      <c r="H438" s="29">
        <f>E438/D438</f>
        <v>5.1238322401113088</v>
      </c>
      <c r="I438" s="29">
        <f>F438/G438</f>
        <v>4.8809294000000012</v>
      </c>
      <c r="J438" s="21">
        <f t="shared" si="35"/>
        <v>1.0497656942366975</v>
      </c>
    </row>
    <row r="439" spans="1:11">
      <c r="A439" s="41"/>
      <c r="B439" s="53"/>
      <c r="C439" s="5" t="s">
        <v>37</v>
      </c>
      <c r="D439" s="3">
        <v>25.155000000000001</v>
      </c>
      <c r="E439" s="3">
        <v>81.3</v>
      </c>
      <c r="F439">
        <f t="shared" ref="F439:F469" si="39">17.5573*0.278</f>
        <v>4.8809294000000012</v>
      </c>
      <c r="G439">
        <v>1</v>
      </c>
      <c r="H439">
        <f t="shared" ref="H439:H440" si="40">E439/D439</f>
        <v>3.231961836612999</v>
      </c>
      <c r="I439">
        <f t="shared" ref="I439" si="41">F439/G439</f>
        <v>4.8809294000000012</v>
      </c>
      <c r="J439" s="21">
        <f t="shared" si="35"/>
        <v>0.66216115246678187</v>
      </c>
    </row>
    <row r="440" spans="1:11">
      <c r="A440" s="41"/>
      <c r="B440" s="53"/>
      <c r="C440" s="5" t="s">
        <v>38</v>
      </c>
      <c r="D440" s="3">
        <v>25.155000000000001</v>
      </c>
      <c r="E440" s="3">
        <v>103.58</v>
      </c>
      <c r="F440">
        <f t="shared" si="39"/>
        <v>4.8809294000000012</v>
      </c>
      <c r="G440">
        <v>1</v>
      </c>
      <c r="H440">
        <f t="shared" si="40"/>
        <v>4.1176704432518383</v>
      </c>
      <c r="I440">
        <f>F440/G440</f>
        <v>4.8809294000000012</v>
      </c>
      <c r="J440" s="21">
        <f t="shared" si="35"/>
        <v>0.84362425796444362</v>
      </c>
    </row>
    <row r="441" spans="1:11">
      <c r="A441" s="41"/>
      <c r="B441" s="53"/>
      <c r="C441" s="5" t="s">
        <v>39</v>
      </c>
      <c r="D441" s="3">
        <v>25.155000000000001</v>
      </c>
      <c r="E441" s="3">
        <v>136.35</v>
      </c>
      <c r="F441">
        <f t="shared" si="39"/>
        <v>4.8809294000000012</v>
      </c>
      <c r="G441">
        <v>1</v>
      </c>
      <c r="H441">
        <f>E441/D441</f>
        <v>5.420393559928443</v>
      </c>
      <c r="I441">
        <f>F441/G441</f>
        <v>4.8809294000000012</v>
      </c>
      <c r="J441" s="21">
        <f t="shared" si="35"/>
        <v>1.1105248848566507</v>
      </c>
    </row>
    <row r="442" spans="1:11">
      <c r="A442" s="41"/>
      <c r="B442" s="53"/>
      <c r="C442" s="5" t="s">
        <v>27</v>
      </c>
      <c r="D442" s="3">
        <v>25.155000000000001</v>
      </c>
      <c r="E442" s="3">
        <v>106.33</v>
      </c>
      <c r="F442">
        <f t="shared" si="39"/>
        <v>4.8809294000000012</v>
      </c>
      <c r="G442">
        <v>1</v>
      </c>
      <c r="H442">
        <f t="shared" ref="H442:H499" si="42">E442/D442</f>
        <v>4.2269926455972966</v>
      </c>
      <c r="I442">
        <f t="shared" ref="I442:I498" si="43">F442/G442</f>
        <v>4.8809294000000012</v>
      </c>
      <c r="J442" s="21">
        <f t="shared" si="35"/>
        <v>0.86602208292488225</v>
      </c>
    </row>
    <row r="443" spans="1:11">
      <c r="A443" s="41"/>
      <c r="B443" s="53"/>
      <c r="C443" s="5" t="s">
        <v>28</v>
      </c>
      <c r="D443" s="3">
        <v>25.155000000000001</v>
      </c>
      <c r="E443" s="3">
        <v>94.01</v>
      </c>
      <c r="F443">
        <f t="shared" si="39"/>
        <v>4.8809294000000012</v>
      </c>
      <c r="G443">
        <v>1</v>
      </c>
      <c r="H443">
        <f t="shared" si="42"/>
        <v>3.7372291790896441</v>
      </c>
      <c r="I443">
        <f t="shared" si="43"/>
        <v>4.8809294000000012</v>
      </c>
      <c r="J443" s="21">
        <f t="shared" si="35"/>
        <v>0.76567982710211768</v>
      </c>
    </row>
    <row r="444" spans="1:11">
      <c r="A444" s="41"/>
      <c r="B444" s="53"/>
      <c r="C444" s="5" t="s">
        <v>29</v>
      </c>
      <c r="D444" s="3">
        <v>25.155000000000001</v>
      </c>
      <c r="E444" s="3">
        <v>105.52</v>
      </c>
      <c r="F444">
        <f t="shared" si="39"/>
        <v>4.8809294000000012</v>
      </c>
      <c r="G444">
        <v>1</v>
      </c>
      <c r="H444">
        <f t="shared" si="42"/>
        <v>4.1947922878155435</v>
      </c>
      <c r="I444">
        <f t="shared" si="43"/>
        <v>4.8809294000000012</v>
      </c>
      <c r="J444" s="21">
        <f t="shared" si="35"/>
        <v>0.8594249053910803</v>
      </c>
    </row>
    <row r="445" spans="1:11">
      <c r="A445" s="41"/>
      <c r="B445" s="53"/>
      <c r="C445" s="5" t="s">
        <v>30</v>
      </c>
      <c r="D445" s="3">
        <v>25.155000000000001</v>
      </c>
      <c r="E445" s="3">
        <v>127.05</v>
      </c>
      <c r="F445">
        <f t="shared" si="39"/>
        <v>4.8809294000000012</v>
      </c>
      <c r="G445">
        <v>1</v>
      </c>
      <c r="H445">
        <f t="shared" si="42"/>
        <v>5.0506857483601664</v>
      </c>
      <c r="I445">
        <f t="shared" si="43"/>
        <v>4.8809294000000012</v>
      </c>
      <c r="J445" s="21">
        <f t="shared" si="35"/>
        <v>1.0347795131722588</v>
      </c>
    </row>
    <row r="446" spans="1:11">
      <c r="A446" s="41"/>
      <c r="B446" s="53"/>
      <c r="C446" s="5" t="s">
        <v>31</v>
      </c>
      <c r="D446" s="3">
        <v>25.155000000000001</v>
      </c>
      <c r="E446" s="3">
        <v>110.09</v>
      </c>
      <c r="F446">
        <f t="shared" si="39"/>
        <v>4.8809294000000012</v>
      </c>
      <c r="G446">
        <v>1</v>
      </c>
      <c r="H446">
        <f t="shared" si="42"/>
        <v>4.3764659113496318</v>
      </c>
      <c r="I446">
        <f t="shared" si="43"/>
        <v>4.8809294000000012</v>
      </c>
      <c r="J446" s="21">
        <f t="shared" si="35"/>
        <v>0.89664601814351808</v>
      </c>
    </row>
    <row r="447" spans="1:11">
      <c r="A447" s="41"/>
      <c r="B447" s="53"/>
      <c r="C447" s="5" t="s">
        <v>32</v>
      </c>
      <c r="D447" s="3">
        <v>25.155000000000001</v>
      </c>
      <c r="E447" s="3">
        <v>29.31</v>
      </c>
      <c r="F447">
        <f t="shared" si="39"/>
        <v>4.8809294000000012</v>
      </c>
      <c r="G447">
        <v>1</v>
      </c>
      <c r="H447">
        <f t="shared" si="42"/>
        <v>1.1651759093619558</v>
      </c>
      <c r="I447">
        <f t="shared" si="43"/>
        <v>4.8809294000000012</v>
      </c>
      <c r="J447" s="21">
        <f t="shared" si="35"/>
        <v>0.23872009076016457</v>
      </c>
    </row>
    <row r="448" spans="1:11">
      <c r="A448" s="41"/>
      <c r="B448" s="53"/>
      <c r="C448" s="5" t="s">
        <v>33</v>
      </c>
      <c r="D448" s="3">
        <v>25.155000000000001</v>
      </c>
      <c r="E448" s="3">
        <v>51.48</v>
      </c>
      <c r="F448">
        <f t="shared" si="39"/>
        <v>4.8809294000000012</v>
      </c>
      <c r="G448">
        <v>1</v>
      </c>
      <c r="H448">
        <f t="shared" si="42"/>
        <v>2.0465116279069764</v>
      </c>
      <c r="I448">
        <f t="shared" si="43"/>
        <v>4.8809294000000012</v>
      </c>
      <c r="J448" s="21">
        <f t="shared" si="35"/>
        <v>0.41928728325940873</v>
      </c>
    </row>
    <row r="449" spans="1:10">
      <c r="A449" s="41"/>
      <c r="B449" s="53"/>
      <c r="C449" s="5" t="s">
        <v>34</v>
      </c>
      <c r="D449" s="3">
        <v>25.155000000000001</v>
      </c>
      <c r="E449" s="3">
        <v>31.8</v>
      </c>
      <c r="F449">
        <f t="shared" si="39"/>
        <v>4.8809294000000012</v>
      </c>
      <c r="G449">
        <v>1</v>
      </c>
      <c r="H449">
        <f t="shared" si="42"/>
        <v>1.2641621943947525</v>
      </c>
      <c r="I449">
        <f t="shared" si="43"/>
        <v>4.8809294000000012</v>
      </c>
      <c r="J449" s="21">
        <f t="shared" si="35"/>
        <v>0.25900030317888889</v>
      </c>
    </row>
    <row r="450" spans="1:10">
      <c r="A450" s="41"/>
      <c r="B450" s="53"/>
      <c r="C450" s="5" t="s">
        <v>0</v>
      </c>
      <c r="D450" s="3">
        <v>25.155000000000001</v>
      </c>
      <c r="E450" s="3">
        <v>115.64</v>
      </c>
      <c r="F450">
        <f t="shared" si="39"/>
        <v>4.8809294000000012</v>
      </c>
      <c r="G450">
        <v>1</v>
      </c>
      <c r="H450">
        <f t="shared" si="42"/>
        <v>4.5970979924468294</v>
      </c>
      <c r="I450">
        <f t="shared" si="43"/>
        <v>4.8809294000000012</v>
      </c>
      <c r="J450" s="21">
        <f t="shared" si="35"/>
        <v>0.94184890124549403</v>
      </c>
    </row>
    <row r="451" spans="1:10">
      <c r="A451" s="41"/>
      <c r="B451" s="53"/>
      <c r="C451" s="5" t="s">
        <v>1</v>
      </c>
      <c r="D451" s="3">
        <v>25.155000000000001</v>
      </c>
      <c r="E451" s="3">
        <v>93.53</v>
      </c>
      <c r="F451">
        <f t="shared" si="39"/>
        <v>4.8809294000000012</v>
      </c>
      <c r="G451">
        <v>1</v>
      </c>
      <c r="H451">
        <f t="shared" si="42"/>
        <v>3.7181474855893457</v>
      </c>
      <c r="I451">
        <f t="shared" si="43"/>
        <v>4.8809294000000012</v>
      </c>
      <c r="J451" s="21">
        <f t="shared" ref="J451:J499" si="44">(H451/I451)</f>
        <v>0.76177038856356838</v>
      </c>
    </row>
    <row r="452" spans="1:10">
      <c r="A452" s="41"/>
      <c r="B452" s="53"/>
      <c r="C452" s="5" t="s">
        <v>2</v>
      </c>
      <c r="D452" s="3">
        <v>25.155000000000001</v>
      </c>
      <c r="E452" s="3">
        <v>78.98</v>
      </c>
      <c r="F452">
        <f t="shared" si="39"/>
        <v>4.8809294000000012</v>
      </c>
      <c r="G452">
        <v>1</v>
      </c>
      <c r="H452">
        <f t="shared" si="42"/>
        <v>3.1397336513615586</v>
      </c>
      <c r="I452">
        <f t="shared" si="43"/>
        <v>4.8809294000000012</v>
      </c>
      <c r="J452" s="21">
        <f t="shared" si="44"/>
        <v>0.64326553286379384</v>
      </c>
    </row>
    <row r="453" spans="1:10">
      <c r="A453" s="41"/>
      <c r="B453" s="53"/>
      <c r="C453" s="5" t="s">
        <v>3</v>
      </c>
      <c r="D453" s="3">
        <v>25.155000000000001</v>
      </c>
      <c r="E453" s="3">
        <v>27.03</v>
      </c>
      <c r="F453">
        <f t="shared" si="39"/>
        <v>4.8809294000000012</v>
      </c>
      <c r="G453">
        <v>1</v>
      </c>
      <c r="H453">
        <f t="shared" si="42"/>
        <v>1.0745378652355397</v>
      </c>
      <c r="I453">
        <f t="shared" si="43"/>
        <v>4.8809294000000012</v>
      </c>
      <c r="J453" s="21">
        <f t="shared" si="44"/>
        <v>0.22015025770205557</v>
      </c>
    </row>
    <row r="454" spans="1:10">
      <c r="A454" s="41"/>
      <c r="B454" s="53"/>
      <c r="C454" s="5" t="s">
        <v>4</v>
      </c>
      <c r="D454" s="3">
        <v>25.155000000000001</v>
      </c>
      <c r="E454" s="3">
        <v>25.07</v>
      </c>
      <c r="F454">
        <f t="shared" si="39"/>
        <v>4.8809294000000012</v>
      </c>
      <c r="G454">
        <v>1</v>
      </c>
      <c r="H454">
        <f t="shared" si="42"/>
        <v>0.99662095010932217</v>
      </c>
      <c r="I454">
        <f t="shared" si="43"/>
        <v>4.8809294000000012</v>
      </c>
      <c r="J454" s="21">
        <f t="shared" si="44"/>
        <v>0.20418671700297938</v>
      </c>
    </row>
    <row r="455" spans="1:10">
      <c r="A455" s="41"/>
      <c r="B455" s="53"/>
      <c r="C455" s="5" t="s">
        <v>5</v>
      </c>
      <c r="D455" s="3">
        <v>25.155000000000001</v>
      </c>
      <c r="E455" s="3">
        <v>105.91</v>
      </c>
      <c r="F455">
        <f t="shared" si="39"/>
        <v>4.8809294000000012</v>
      </c>
      <c r="G455">
        <v>1</v>
      </c>
      <c r="H455">
        <f t="shared" si="42"/>
        <v>4.2102961637845358</v>
      </c>
      <c r="I455">
        <f t="shared" si="43"/>
        <v>4.8809294000000012</v>
      </c>
      <c r="J455" s="21">
        <f t="shared" si="44"/>
        <v>0.86260132420365165</v>
      </c>
    </row>
    <row r="456" spans="1:10">
      <c r="A456" s="41"/>
      <c r="B456" s="53"/>
      <c r="C456" s="5" t="s">
        <v>6</v>
      </c>
      <c r="D456" s="3">
        <v>25.155000000000001</v>
      </c>
      <c r="E456" s="3">
        <v>125.88</v>
      </c>
      <c r="F456">
        <f t="shared" si="39"/>
        <v>4.8809294000000012</v>
      </c>
      <c r="G456">
        <v>1</v>
      </c>
      <c r="H456">
        <f t="shared" si="42"/>
        <v>5.0041741204531895</v>
      </c>
      <c r="I456">
        <f t="shared" si="43"/>
        <v>4.8809294000000012</v>
      </c>
      <c r="J456" s="21">
        <f t="shared" si="44"/>
        <v>1.025250256734545</v>
      </c>
    </row>
    <row r="457" spans="1:10">
      <c r="A457" s="41"/>
      <c r="B457" s="53"/>
      <c r="C457" s="5" t="s">
        <v>7</v>
      </c>
      <c r="D457" s="3">
        <v>25.155000000000001</v>
      </c>
      <c r="E457" s="3">
        <v>132.16999999999999</v>
      </c>
      <c r="F457">
        <f t="shared" si="39"/>
        <v>4.8809294000000012</v>
      </c>
      <c r="G457">
        <v>1</v>
      </c>
      <c r="H457">
        <f t="shared" si="42"/>
        <v>5.2542238123633469</v>
      </c>
      <c r="I457">
        <f t="shared" si="43"/>
        <v>4.8809294000000012</v>
      </c>
      <c r="J457" s="21">
        <f t="shared" si="44"/>
        <v>1.0764801909167843</v>
      </c>
    </row>
    <row r="458" spans="1:10">
      <c r="A458" s="41"/>
      <c r="B458" s="53"/>
      <c r="C458" s="5" t="s">
        <v>8</v>
      </c>
      <c r="D458" s="3">
        <v>25.155000000000001</v>
      </c>
      <c r="E458" s="3">
        <v>104.4</v>
      </c>
      <c r="F458">
        <f t="shared" si="39"/>
        <v>4.8809294000000012</v>
      </c>
      <c r="G458">
        <v>1</v>
      </c>
      <c r="H458">
        <f t="shared" si="42"/>
        <v>4.1502683363148476</v>
      </c>
      <c r="I458">
        <f t="shared" si="43"/>
        <v>4.8809294000000012</v>
      </c>
      <c r="J458" s="21">
        <f t="shared" si="44"/>
        <v>0.85030288213446537</v>
      </c>
    </row>
    <row r="459" spans="1:10">
      <c r="A459" s="41"/>
      <c r="B459" s="53"/>
      <c r="C459" s="5" t="s">
        <v>9</v>
      </c>
      <c r="D459" s="3">
        <v>25.155000000000001</v>
      </c>
      <c r="E459" s="3">
        <v>76.180000000000007</v>
      </c>
      <c r="F459">
        <f t="shared" si="39"/>
        <v>4.8809294000000012</v>
      </c>
      <c r="G459">
        <v>1</v>
      </c>
      <c r="H459">
        <f t="shared" si="42"/>
        <v>3.0284237726098193</v>
      </c>
      <c r="I459">
        <f t="shared" si="43"/>
        <v>4.8809294000000012</v>
      </c>
      <c r="J459" s="21">
        <f t="shared" si="44"/>
        <v>0.62046047472225652</v>
      </c>
    </row>
    <row r="460" spans="1:10">
      <c r="A460" s="41"/>
      <c r="B460" s="53"/>
      <c r="C460" s="5" t="s">
        <v>10</v>
      </c>
      <c r="D460" s="3">
        <v>25.155000000000001</v>
      </c>
      <c r="E460" s="3">
        <v>30.28</v>
      </c>
      <c r="F460">
        <f t="shared" si="39"/>
        <v>4.8809294000000012</v>
      </c>
      <c r="G460">
        <v>1</v>
      </c>
      <c r="H460">
        <f t="shared" si="42"/>
        <v>1.2037368316438084</v>
      </c>
      <c r="I460">
        <f t="shared" si="43"/>
        <v>4.8809294000000012</v>
      </c>
      <c r="J460" s="21">
        <f t="shared" si="44"/>
        <v>0.24662041447348287</v>
      </c>
    </row>
    <row r="461" spans="1:10">
      <c r="A461" s="41"/>
      <c r="B461" s="53"/>
      <c r="C461" s="5" t="s">
        <v>11</v>
      </c>
      <c r="D461" s="3">
        <v>25.155000000000001</v>
      </c>
      <c r="E461" s="3">
        <v>6.16</v>
      </c>
      <c r="F461">
        <f t="shared" si="39"/>
        <v>4.8809294000000012</v>
      </c>
      <c r="G461">
        <v>1</v>
      </c>
      <c r="H461">
        <f t="shared" si="42"/>
        <v>0.24488173325382628</v>
      </c>
      <c r="I461">
        <f t="shared" si="43"/>
        <v>4.8809294000000012</v>
      </c>
      <c r="J461" s="21">
        <f t="shared" si="44"/>
        <v>5.017112791138225E-2</v>
      </c>
    </row>
    <row r="462" spans="1:10">
      <c r="A462" s="41"/>
      <c r="B462" s="53"/>
      <c r="C462" s="5" t="s">
        <v>12</v>
      </c>
      <c r="D462" s="3">
        <v>25.155000000000001</v>
      </c>
      <c r="E462" s="3">
        <v>82.78</v>
      </c>
      <c r="F462">
        <f t="shared" si="39"/>
        <v>4.8809294000000012</v>
      </c>
      <c r="G462">
        <v>1</v>
      </c>
      <c r="H462">
        <f t="shared" si="42"/>
        <v>3.2907970582389185</v>
      </c>
      <c r="I462">
        <f t="shared" si="43"/>
        <v>4.8809294000000012</v>
      </c>
      <c r="J462" s="21">
        <f t="shared" si="44"/>
        <v>0.6742152546273088</v>
      </c>
    </row>
    <row r="463" spans="1:10">
      <c r="A463" s="41"/>
      <c r="B463" s="53"/>
      <c r="C463" s="5" t="s">
        <v>13</v>
      </c>
      <c r="D463" s="3">
        <v>25.155000000000001</v>
      </c>
      <c r="E463" s="3">
        <v>99.69</v>
      </c>
      <c r="F463">
        <f t="shared" si="39"/>
        <v>4.8809294000000012</v>
      </c>
      <c r="G463">
        <v>1</v>
      </c>
      <c r="H463">
        <f t="shared" si="42"/>
        <v>3.9630292188431722</v>
      </c>
      <c r="I463">
        <f t="shared" si="43"/>
        <v>4.8809294000000012</v>
      </c>
      <c r="J463" s="21">
        <f t="shared" si="44"/>
        <v>0.81194151647495072</v>
      </c>
    </row>
    <row r="464" spans="1:10">
      <c r="A464" s="41"/>
      <c r="B464" s="53"/>
      <c r="C464" s="5" t="s">
        <v>14</v>
      </c>
      <c r="D464" s="3">
        <v>25.155000000000001</v>
      </c>
      <c r="E464" s="3">
        <v>99.97</v>
      </c>
      <c r="F464">
        <f t="shared" si="39"/>
        <v>4.8809294000000012</v>
      </c>
      <c r="G464">
        <v>1</v>
      </c>
      <c r="H464">
        <f t="shared" si="42"/>
        <v>3.9741602067183459</v>
      </c>
      <c r="I464">
        <f t="shared" si="43"/>
        <v>4.8809294000000012</v>
      </c>
      <c r="J464" s="21">
        <f t="shared" si="44"/>
        <v>0.81422202228910434</v>
      </c>
    </row>
    <row r="465" spans="1:23">
      <c r="A465" s="41"/>
      <c r="B465" s="53"/>
      <c r="C465" s="5" t="s">
        <v>15</v>
      </c>
      <c r="D465" s="3">
        <v>25.155000000000001</v>
      </c>
      <c r="E465" s="3">
        <v>102.58</v>
      </c>
      <c r="F465">
        <f t="shared" si="39"/>
        <v>4.8809294000000012</v>
      </c>
      <c r="G465">
        <v>1</v>
      </c>
      <c r="H465">
        <f t="shared" si="42"/>
        <v>4.0779169151262176</v>
      </c>
      <c r="I465">
        <f t="shared" si="43"/>
        <v>4.8809294000000012</v>
      </c>
      <c r="J465" s="21">
        <f t="shared" si="44"/>
        <v>0.8354795943424661</v>
      </c>
    </row>
    <row r="466" spans="1:23">
      <c r="A466" s="41"/>
      <c r="B466" s="53"/>
      <c r="C466" s="5" t="s">
        <v>16</v>
      </c>
      <c r="D466" s="3">
        <v>25.155000000000001</v>
      </c>
      <c r="E466" s="3">
        <v>93.7</v>
      </c>
      <c r="F466">
        <f t="shared" si="39"/>
        <v>4.8809294000000012</v>
      </c>
      <c r="G466">
        <v>1</v>
      </c>
      <c r="H466">
        <f t="shared" si="42"/>
        <v>3.7249055853707014</v>
      </c>
      <c r="I466">
        <f t="shared" si="43"/>
        <v>4.8809294000000012</v>
      </c>
      <c r="J466" s="21">
        <f t="shared" si="44"/>
        <v>0.7631549813793046</v>
      </c>
    </row>
    <row r="467" spans="1:23">
      <c r="A467" s="41"/>
      <c r="B467" s="53"/>
      <c r="C467" s="5" t="s">
        <v>17</v>
      </c>
      <c r="D467" s="3">
        <v>25.155000000000001</v>
      </c>
      <c r="E467" s="3">
        <v>13.54</v>
      </c>
      <c r="F467">
        <f t="shared" si="39"/>
        <v>4.8809294000000012</v>
      </c>
      <c r="G467">
        <v>1</v>
      </c>
      <c r="H467">
        <f t="shared" si="42"/>
        <v>0.53826277082091034</v>
      </c>
      <c r="I467">
        <f t="shared" si="43"/>
        <v>4.8809294000000012</v>
      </c>
      <c r="J467" s="21">
        <f t="shared" si="44"/>
        <v>0.11027874544157722</v>
      </c>
    </row>
    <row r="468" spans="1:23">
      <c r="A468" s="42"/>
      <c r="B468" s="54"/>
      <c r="C468" s="70" t="s">
        <v>18</v>
      </c>
      <c r="D468" s="65">
        <v>25.155000000000001</v>
      </c>
      <c r="E468" s="23">
        <v>7.02</v>
      </c>
      <c r="F468" s="66">
        <f t="shared" si="39"/>
        <v>4.8809294000000012</v>
      </c>
      <c r="G468" s="25">
        <v>1</v>
      </c>
      <c r="H468" s="66">
        <f t="shared" si="42"/>
        <v>0.27906976744186046</v>
      </c>
      <c r="I468" s="25">
        <f t="shared" si="43"/>
        <v>4.8809294000000012</v>
      </c>
      <c r="J468" s="21">
        <f t="shared" si="44"/>
        <v>5.7175538626283016E-2</v>
      </c>
    </row>
    <row r="469" spans="1:23">
      <c r="A469" s="40" t="s">
        <v>527</v>
      </c>
      <c r="B469" s="52">
        <f>(1946.36/(D257*F469*30))</f>
        <v>0.52734864313485752</v>
      </c>
      <c r="C469" s="63" t="s">
        <v>489</v>
      </c>
      <c r="D469" s="65">
        <v>25.155000000000001</v>
      </c>
      <c r="E469" s="63">
        <v>110.3</v>
      </c>
      <c r="F469" s="29">
        <f>17.5928*0.278</f>
        <v>4.8907984000000004</v>
      </c>
      <c r="G469" s="71">
        <v>1</v>
      </c>
      <c r="H469" s="29">
        <f t="shared" si="42"/>
        <v>4.3848141522560127</v>
      </c>
      <c r="I469" s="71">
        <f t="shared" si="43"/>
        <v>4.8907984000000004</v>
      </c>
      <c r="J469" s="21">
        <f t="shared" si="44"/>
        <v>0.89654363022937367</v>
      </c>
    </row>
    <row r="470" spans="1:23">
      <c r="A470" s="41"/>
      <c r="B470" s="53"/>
      <c r="C470" s="63" t="s">
        <v>490</v>
      </c>
      <c r="D470" s="65">
        <v>25.155000000000001</v>
      </c>
      <c r="E470" s="63">
        <v>35.06</v>
      </c>
      <c r="F470" s="66">
        <f t="shared" ref="F470:F498" si="45">17.5928*0.278</f>
        <v>4.8907984000000004</v>
      </c>
      <c r="G470" s="71">
        <v>1</v>
      </c>
      <c r="H470" s="66">
        <f t="shared" si="42"/>
        <v>1.3937586960842776</v>
      </c>
      <c r="I470" s="71">
        <f t="shared" si="43"/>
        <v>4.8907984000000004</v>
      </c>
      <c r="J470" s="21">
        <f t="shared" si="44"/>
        <v>0.28497569969031589</v>
      </c>
    </row>
    <row r="471" spans="1:23">
      <c r="A471" s="41"/>
      <c r="B471" s="53"/>
      <c r="C471" s="63" t="s">
        <v>491</v>
      </c>
      <c r="D471" s="65">
        <v>25.155000000000001</v>
      </c>
      <c r="E471" s="63">
        <v>83.13</v>
      </c>
      <c r="F471" s="66">
        <f t="shared" si="45"/>
        <v>4.8907984000000004</v>
      </c>
      <c r="G471" s="71">
        <v>1</v>
      </c>
      <c r="H471" s="66">
        <f t="shared" si="42"/>
        <v>3.3047107930828856</v>
      </c>
      <c r="I471" s="71">
        <f t="shared" si="43"/>
        <v>4.8907984000000004</v>
      </c>
      <c r="J471" s="21">
        <f t="shared" si="44"/>
        <v>0.67569965531249154</v>
      </c>
    </row>
    <row r="472" spans="1:23">
      <c r="A472" s="41"/>
      <c r="B472" s="53"/>
      <c r="C472" s="63" t="s">
        <v>492</v>
      </c>
      <c r="D472" s="65">
        <v>25.155000000000001</v>
      </c>
      <c r="E472" s="63">
        <v>103.93</v>
      </c>
      <c r="F472" s="66">
        <f t="shared" si="45"/>
        <v>4.8907984000000004</v>
      </c>
      <c r="G472" s="71">
        <v>1</v>
      </c>
      <c r="H472" s="66">
        <f t="shared" si="42"/>
        <v>4.1315841780958058</v>
      </c>
      <c r="I472" s="71">
        <f t="shared" si="43"/>
        <v>4.8907984000000004</v>
      </c>
      <c r="J472" s="21">
        <f t="shared" si="44"/>
        <v>0.84476681314359747</v>
      </c>
    </row>
    <row r="473" spans="1:23">
      <c r="A473" s="41"/>
      <c r="B473" s="53"/>
      <c r="C473" s="63" t="s">
        <v>493</v>
      </c>
      <c r="D473" s="65">
        <v>25.155000000000001</v>
      </c>
      <c r="E473" s="63">
        <v>80.59</v>
      </c>
      <c r="F473" s="66">
        <f t="shared" si="45"/>
        <v>4.8907984000000004</v>
      </c>
      <c r="G473" s="71">
        <v>1</v>
      </c>
      <c r="H473" s="66">
        <f t="shared" si="42"/>
        <v>3.2037368316438082</v>
      </c>
      <c r="I473" s="71">
        <f t="shared" si="43"/>
        <v>4.8907984000000004</v>
      </c>
      <c r="J473" s="21">
        <f t="shared" si="44"/>
        <v>0.65505395430811619</v>
      </c>
    </row>
    <row r="474" spans="1:23">
      <c r="A474" s="41"/>
      <c r="B474" s="53"/>
      <c r="C474" s="63" t="s">
        <v>512</v>
      </c>
      <c r="D474" s="65">
        <v>25.155000000000001</v>
      </c>
      <c r="E474" s="63">
        <v>6.56</v>
      </c>
      <c r="F474" s="66">
        <f t="shared" si="45"/>
        <v>4.8907984000000004</v>
      </c>
      <c r="G474" s="71">
        <v>1</v>
      </c>
      <c r="H474" s="66">
        <f t="shared" si="42"/>
        <v>0.26078314450407469</v>
      </c>
      <c r="I474" s="71">
        <f t="shared" si="43"/>
        <v>4.8907984000000004</v>
      </c>
      <c r="J474" s="21">
        <f t="shared" si="44"/>
        <v>5.3321180546733363E-2</v>
      </c>
      <c r="U474" s="72"/>
      <c r="V474" s="72"/>
      <c r="W474" s="73"/>
    </row>
    <row r="475" spans="1:23">
      <c r="A475" s="41"/>
      <c r="B475" s="53"/>
      <c r="C475" s="63" t="s">
        <v>513</v>
      </c>
      <c r="D475" s="65">
        <v>25.155000000000001</v>
      </c>
      <c r="E475" s="63">
        <v>18.739999999999998</v>
      </c>
      <c r="F475" s="66">
        <f t="shared" si="45"/>
        <v>4.8907984000000004</v>
      </c>
      <c r="G475" s="71">
        <v>1</v>
      </c>
      <c r="H475" s="66">
        <f t="shared" si="42"/>
        <v>0.74498111707414028</v>
      </c>
      <c r="I475" s="71">
        <f t="shared" si="43"/>
        <v>4.8907984000000004</v>
      </c>
      <c r="J475" s="21">
        <f t="shared" si="44"/>
        <v>0.15232300662283282</v>
      </c>
    </row>
    <row r="476" spans="1:23">
      <c r="A476" s="41"/>
      <c r="B476" s="53"/>
      <c r="C476" s="63" t="s">
        <v>514</v>
      </c>
      <c r="D476" s="65">
        <v>25.155000000000001</v>
      </c>
      <c r="E476" s="63">
        <v>83.74</v>
      </c>
      <c r="F476" s="66">
        <f t="shared" si="45"/>
        <v>4.8907984000000004</v>
      </c>
      <c r="G476" s="71">
        <v>1</v>
      </c>
      <c r="H476" s="66">
        <f t="shared" si="42"/>
        <v>3.3289604452395145</v>
      </c>
      <c r="I476" s="71">
        <f t="shared" si="43"/>
        <v>4.8907984000000004</v>
      </c>
      <c r="J476" s="21">
        <f t="shared" si="44"/>
        <v>0.68065787484503848</v>
      </c>
    </row>
    <row r="477" spans="1:23">
      <c r="A477" s="41"/>
      <c r="B477" s="53"/>
      <c r="C477" s="63" t="s">
        <v>515</v>
      </c>
      <c r="D477" s="65">
        <v>25.155000000000001</v>
      </c>
      <c r="E477" s="63">
        <v>98.63</v>
      </c>
      <c r="F477" s="66">
        <f t="shared" si="45"/>
        <v>4.8907984000000004</v>
      </c>
      <c r="G477" s="71">
        <v>1</v>
      </c>
      <c r="H477" s="66">
        <f t="shared" si="42"/>
        <v>3.9208904790300134</v>
      </c>
      <c r="I477" s="71">
        <f t="shared" si="43"/>
        <v>4.8907984000000004</v>
      </c>
      <c r="J477" s="21">
        <f t="shared" si="44"/>
        <v>0.80168720081163292</v>
      </c>
    </row>
    <row r="478" spans="1:23">
      <c r="A478" s="41"/>
      <c r="B478" s="53"/>
      <c r="C478" s="63" t="s">
        <v>516</v>
      </c>
      <c r="D478" s="65">
        <v>25.155000000000001</v>
      </c>
      <c r="E478" s="63">
        <v>96.44</v>
      </c>
      <c r="F478" s="66">
        <f t="shared" si="45"/>
        <v>4.8907984000000004</v>
      </c>
      <c r="G478" s="71">
        <v>1</v>
      </c>
      <c r="H478" s="66">
        <f t="shared" si="42"/>
        <v>3.8338302524349035</v>
      </c>
      <c r="I478" s="71">
        <f t="shared" si="43"/>
        <v>4.8907984000000004</v>
      </c>
      <c r="J478" s="21">
        <f t="shared" si="44"/>
        <v>0.78388637986691567</v>
      </c>
    </row>
    <row r="479" spans="1:23">
      <c r="A479" s="41"/>
      <c r="B479" s="53"/>
      <c r="C479" s="63" t="s">
        <v>517</v>
      </c>
      <c r="D479" s="65">
        <v>25.155000000000001</v>
      </c>
      <c r="E479" s="63">
        <v>123.51</v>
      </c>
      <c r="F479" s="66">
        <f t="shared" si="45"/>
        <v>4.8907984000000004</v>
      </c>
      <c r="G479" s="71">
        <v>1</v>
      </c>
      <c r="H479" s="66">
        <f t="shared" si="42"/>
        <v>4.9099582587954682</v>
      </c>
      <c r="I479" s="71">
        <f t="shared" si="43"/>
        <v>4.8907984000000004</v>
      </c>
      <c r="J479" s="21">
        <f t="shared" si="44"/>
        <v>1.0039175319096096</v>
      </c>
    </row>
    <row r="480" spans="1:23">
      <c r="A480" s="41"/>
      <c r="B480" s="53"/>
      <c r="C480" s="63" t="s">
        <v>518</v>
      </c>
      <c r="D480" s="65">
        <v>25.155000000000001</v>
      </c>
      <c r="E480" s="63">
        <v>132.56</v>
      </c>
      <c r="F480" s="66">
        <f t="shared" si="45"/>
        <v>4.8907984000000004</v>
      </c>
      <c r="G480" s="71">
        <v>1</v>
      </c>
      <c r="H480" s="66">
        <f t="shared" si="42"/>
        <v>5.2697276883323392</v>
      </c>
      <c r="I480" s="71">
        <f t="shared" si="43"/>
        <v>4.8907984000000004</v>
      </c>
      <c r="J480" s="21">
        <f t="shared" si="44"/>
        <v>1.0774780020236243</v>
      </c>
    </row>
    <row r="481" spans="1:10">
      <c r="A481" s="41"/>
      <c r="B481" s="53"/>
      <c r="C481" s="63" t="s">
        <v>494</v>
      </c>
      <c r="D481" s="65">
        <v>25.155000000000001</v>
      </c>
      <c r="E481" s="63">
        <v>9.7200000000000006</v>
      </c>
      <c r="F481" s="66">
        <f t="shared" si="45"/>
        <v>4.8907984000000004</v>
      </c>
      <c r="G481" s="71">
        <v>1</v>
      </c>
      <c r="H481" s="66">
        <f t="shared" si="42"/>
        <v>0.3864042933810376</v>
      </c>
      <c r="I481" s="71">
        <f t="shared" si="43"/>
        <v>4.8907984000000004</v>
      </c>
      <c r="J481" s="21">
        <f t="shared" si="44"/>
        <v>7.9006383371074462E-2</v>
      </c>
    </row>
    <row r="482" spans="1:10">
      <c r="A482" s="41"/>
      <c r="B482" s="53"/>
      <c r="C482" s="63" t="s">
        <v>495</v>
      </c>
      <c r="D482" s="65">
        <v>25.155000000000001</v>
      </c>
      <c r="E482" s="63">
        <v>34.44</v>
      </c>
      <c r="F482" s="66">
        <f t="shared" si="45"/>
        <v>4.8907984000000004</v>
      </c>
      <c r="G482" s="71">
        <v>1</v>
      </c>
      <c r="H482" s="66">
        <f t="shared" si="42"/>
        <v>1.3691115086463923</v>
      </c>
      <c r="I482" s="71">
        <f t="shared" si="43"/>
        <v>4.8907984000000004</v>
      </c>
      <c r="J482" s="21">
        <f t="shared" si="44"/>
        <v>0.27993619787035018</v>
      </c>
    </row>
    <row r="483" spans="1:10">
      <c r="A483" s="41"/>
      <c r="B483" s="53"/>
      <c r="C483" s="63" t="s">
        <v>496</v>
      </c>
      <c r="D483" s="65">
        <v>25.155000000000001</v>
      </c>
      <c r="E483" s="63">
        <v>81.290000000000006</v>
      </c>
      <c r="F483" s="66">
        <f t="shared" si="45"/>
        <v>4.8907984000000004</v>
      </c>
      <c r="G483" s="71">
        <v>1</v>
      </c>
      <c r="H483" s="66">
        <f t="shared" si="42"/>
        <v>3.2315643013317432</v>
      </c>
      <c r="I483" s="71">
        <f t="shared" si="43"/>
        <v>4.8907984000000004</v>
      </c>
      <c r="J483" s="21">
        <f t="shared" si="44"/>
        <v>0.66074371442743229</v>
      </c>
    </row>
    <row r="484" spans="1:10">
      <c r="A484" s="41"/>
      <c r="B484" s="53"/>
      <c r="C484" s="63" t="s">
        <v>497</v>
      </c>
      <c r="D484" s="65">
        <v>25.155000000000001</v>
      </c>
      <c r="E484" s="63">
        <v>88.77</v>
      </c>
      <c r="F484" s="66">
        <f t="shared" si="45"/>
        <v>4.8907984000000004</v>
      </c>
      <c r="G484" s="71">
        <v>1</v>
      </c>
      <c r="H484" s="66">
        <f t="shared" si="42"/>
        <v>3.5289206917113889</v>
      </c>
      <c r="I484" s="71">
        <f t="shared" si="43"/>
        <v>4.8907984000000004</v>
      </c>
      <c r="J484" s="21">
        <f t="shared" si="44"/>
        <v>0.72154286541669532</v>
      </c>
    </row>
    <row r="485" spans="1:10">
      <c r="A485" s="41"/>
      <c r="B485" s="53"/>
      <c r="C485" s="63" t="s">
        <v>498</v>
      </c>
      <c r="D485" s="65">
        <v>25.155000000000001</v>
      </c>
      <c r="E485" s="63">
        <v>103.03</v>
      </c>
      <c r="F485" s="66">
        <f t="shared" si="45"/>
        <v>4.8907984000000004</v>
      </c>
      <c r="G485" s="71">
        <v>1</v>
      </c>
      <c r="H485" s="66">
        <f t="shared" si="42"/>
        <v>4.095806002782747</v>
      </c>
      <c r="I485" s="71">
        <f t="shared" si="43"/>
        <v>4.8907984000000004</v>
      </c>
      <c r="J485" s="21">
        <f t="shared" si="44"/>
        <v>0.83745140727590539</v>
      </c>
    </row>
    <row r="486" spans="1:10">
      <c r="A486" s="41"/>
      <c r="B486" s="53"/>
      <c r="C486" s="63" t="s">
        <v>499</v>
      </c>
      <c r="D486" s="65">
        <v>25.155000000000001</v>
      </c>
      <c r="E486" s="63">
        <v>120.73</v>
      </c>
      <c r="F486" s="66">
        <f t="shared" si="45"/>
        <v>4.8907984000000004</v>
      </c>
      <c r="G486" s="71">
        <v>1</v>
      </c>
      <c r="H486" s="66">
        <f t="shared" si="42"/>
        <v>4.7994434506062413</v>
      </c>
      <c r="I486" s="71">
        <f t="shared" si="43"/>
        <v>4.8907984000000004</v>
      </c>
      <c r="J486" s="21">
        <f t="shared" si="44"/>
        <v>0.981321056007183</v>
      </c>
    </row>
    <row r="487" spans="1:10">
      <c r="A487" s="41"/>
      <c r="B487" s="53"/>
      <c r="C487" s="63" t="s">
        <v>500</v>
      </c>
      <c r="D487" s="65">
        <v>25.155000000000001</v>
      </c>
      <c r="E487" s="63">
        <v>78.34</v>
      </c>
      <c r="F487" s="66">
        <f t="shared" si="45"/>
        <v>4.8907984000000004</v>
      </c>
      <c r="G487" s="71">
        <v>1</v>
      </c>
      <c r="H487" s="66">
        <f t="shared" si="42"/>
        <v>3.1142913933611607</v>
      </c>
      <c r="I487" s="71">
        <f t="shared" si="43"/>
        <v>4.8907984000000004</v>
      </c>
      <c r="J487" s="21">
        <f t="shared" si="44"/>
        <v>0.63676543963888599</v>
      </c>
    </row>
    <row r="488" spans="1:10">
      <c r="A488" s="41"/>
      <c r="B488" s="53"/>
      <c r="C488" s="63" t="s">
        <v>501</v>
      </c>
      <c r="D488" s="65">
        <v>25.155000000000001</v>
      </c>
      <c r="E488" s="63">
        <v>6.68</v>
      </c>
      <c r="F488" s="66">
        <f t="shared" si="45"/>
        <v>4.8907984000000004</v>
      </c>
      <c r="G488" s="71">
        <v>1</v>
      </c>
      <c r="H488" s="66">
        <f t="shared" si="42"/>
        <v>0.26555356787914924</v>
      </c>
      <c r="I488" s="71">
        <f t="shared" si="43"/>
        <v>4.8907984000000004</v>
      </c>
      <c r="J488" s="21">
        <f t="shared" si="44"/>
        <v>5.4296567995758979E-2</v>
      </c>
    </row>
    <row r="489" spans="1:10">
      <c r="A489" s="41"/>
      <c r="B489" s="53"/>
      <c r="C489" s="63" t="s">
        <v>502</v>
      </c>
      <c r="D489" s="65">
        <v>25.155000000000001</v>
      </c>
      <c r="E489" s="63">
        <v>58.1</v>
      </c>
      <c r="F489" s="66">
        <f t="shared" si="45"/>
        <v>4.8907984000000004</v>
      </c>
      <c r="G489" s="71">
        <v>1</v>
      </c>
      <c r="H489" s="66">
        <f t="shared" si="42"/>
        <v>2.3096799840985889</v>
      </c>
      <c r="I489" s="71">
        <f t="shared" si="43"/>
        <v>4.8907984000000004</v>
      </c>
      <c r="J489" s="21">
        <f t="shared" si="44"/>
        <v>0.47225008990323314</v>
      </c>
    </row>
    <row r="490" spans="1:10">
      <c r="A490" s="41"/>
      <c r="B490" s="53"/>
      <c r="C490" s="63" t="s">
        <v>503</v>
      </c>
      <c r="D490" s="65">
        <v>25.155000000000001</v>
      </c>
      <c r="E490" s="63">
        <v>82.02</v>
      </c>
      <c r="F490" s="66">
        <f t="shared" si="45"/>
        <v>4.8907984000000004</v>
      </c>
      <c r="G490" s="71">
        <v>1</v>
      </c>
      <c r="H490" s="66">
        <f t="shared" si="42"/>
        <v>3.2605843768634464</v>
      </c>
      <c r="I490" s="71">
        <f t="shared" si="43"/>
        <v>4.8907984000000004</v>
      </c>
      <c r="J490" s="21">
        <f t="shared" si="44"/>
        <v>0.66667732140900471</v>
      </c>
    </row>
    <row r="491" spans="1:10">
      <c r="A491" s="41"/>
      <c r="B491" s="53"/>
      <c r="C491" s="63" t="s">
        <v>504</v>
      </c>
      <c r="D491" s="65">
        <v>25.155000000000001</v>
      </c>
      <c r="E491" s="63">
        <v>77.92</v>
      </c>
      <c r="F491" s="66">
        <f t="shared" si="45"/>
        <v>4.8907984000000004</v>
      </c>
      <c r="G491" s="71">
        <v>1</v>
      </c>
      <c r="H491" s="66">
        <f t="shared" si="42"/>
        <v>3.0975949115483998</v>
      </c>
      <c r="I491" s="71">
        <f t="shared" si="43"/>
        <v>4.8907984000000004</v>
      </c>
      <c r="J491" s="21">
        <f t="shared" si="44"/>
        <v>0.63335158356729637</v>
      </c>
    </row>
    <row r="492" spans="1:10">
      <c r="A492" s="41"/>
      <c r="B492" s="53"/>
      <c r="C492" s="63" t="s">
        <v>505</v>
      </c>
      <c r="D492" s="65">
        <v>25.155000000000001</v>
      </c>
      <c r="E492" s="63">
        <v>77.7</v>
      </c>
      <c r="F492" s="66">
        <f t="shared" si="45"/>
        <v>4.8907984000000004</v>
      </c>
      <c r="G492" s="71">
        <v>1</v>
      </c>
      <c r="H492" s="66">
        <f t="shared" si="42"/>
        <v>3.0888491353607632</v>
      </c>
      <c r="I492" s="71">
        <f t="shared" si="43"/>
        <v>4.8907984000000004</v>
      </c>
      <c r="J492" s="21">
        <f t="shared" si="44"/>
        <v>0.63156337324408285</v>
      </c>
    </row>
    <row r="493" spans="1:10">
      <c r="A493" s="41"/>
      <c r="B493" s="53"/>
      <c r="C493" s="63" t="s">
        <v>506</v>
      </c>
      <c r="D493" s="65">
        <v>25.155000000000001</v>
      </c>
      <c r="E493" s="63">
        <v>0</v>
      </c>
      <c r="F493" s="66">
        <f t="shared" si="45"/>
        <v>4.8907984000000004</v>
      </c>
      <c r="G493" s="71">
        <v>1</v>
      </c>
      <c r="H493" s="66">
        <f t="shared" si="42"/>
        <v>0</v>
      </c>
      <c r="I493" s="71">
        <f t="shared" si="43"/>
        <v>4.8907984000000004</v>
      </c>
      <c r="J493" s="21">
        <f t="shared" si="44"/>
        <v>0</v>
      </c>
    </row>
    <row r="494" spans="1:10">
      <c r="A494" s="41"/>
      <c r="B494" s="53"/>
      <c r="C494" s="63" t="s">
        <v>507</v>
      </c>
      <c r="D494" s="65">
        <v>25.155000000000001</v>
      </c>
      <c r="E494" s="63">
        <v>0</v>
      </c>
      <c r="F494" s="66">
        <f t="shared" si="45"/>
        <v>4.8907984000000004</v>
      </c>
      <c r="G494" s="71">
        <v>1</v>
      </c>
      <c r="H494" s="66">
        <f t="shared" si="42"/>
        <v>0</v>
      </c>
      <c r="I494" s="71">
        <f t="shared" si="43"/>
        <v>4.8907984000000004</v>
      </c>
      <c r="J494" s="21">
        <f t="shared" si="44"/>
        <v>0</v>
      </c>
    </row>
    <row r="495" spans="1:10">
      <c r="A495" s="41"/>
      <c r="B495" s="53"/>
      <c r="C495" s="63" t="s">
        <v>508</v>
      </c>
      <c r="D495" s="65">
        <v>25.155000000000001</v>
      </c>
      <c r="E495" s="63">
        <v>11.17</v>
      </c>
      <c r="F495" s="66">
        <f t="shared" si="45"/>
        <v>4.8907984000000004</v>
      </c>
      <c r="G495" s="71">
        <v>1</v>
      </c>
      <c r="H495" s="66">
        <f t="shared" si="42"/>
        <v>0.44404690916318823</v>
      </c>
      <c r="I495" s="71">
        <f t="shared" si="43"/>
        <v>4.8907984000000004</v>
      </c>
      <c r="J495" s="21">
        <f t="shared" si="44"/>
        <v>9.0792315046800576E-2</v>
      </c>
    </row>
    <row r="496" spans="1:10">
      <c r="A496" s="41"/>
      <c r="B496" s="53"/>
      <c r="C496" s="63" t="s">
        <v>509</v>
      </c>
      <c r="D496" s="65">
        <v>25.155000000000001</v>
      </c>
      <c r="E496" s="63">
        <v>36.43</v>
      </c>
      <c r="F496" s="66">
        <f t="shared" si="45"/>
        <v>4.8907984000000004</v>
      </c>
      <c r="G496" s="71">
        <v>1</v>
      </c>
      <c r="H496" s="66">
        <f t="shared" si="42"/>
        <v>1.4482210296163784</v>
      </c>
      <c r="I496" s="71">
        <f t="shared" si="43"/>
        <v>4.8907984000000004</v>
      </c>
      <c r="J496" s="21">
        <f t="shared" si="44"/>
        <v>0.29611137306669161</v>
      </c>
    </row>
    <row r="497" spans="1:10">
      <c r="A497" s="41"/>
      <c r="B497" s="53"/>
      <c r="C497" s="63" t="s">
        <v>510</v>
      </c>
      <c r="D497" s="65">
        <v>25.155000000000001</v>
      </c>
      <c r="E497" s="63">
        <v>35.17</v>
      </c>
      <c r="F497" s="66">
        <f t="shared" si="45"/>
        <v>4.8907984000000004</v>
      </c>
      <c r="G497" s="71">
        <v>1</v>
      </c>
      <c r="H497" s="66">
        <f t="shared" si="42"/>
        <v>1.3981315841780959</v>
      </c>
      <c r="I497" s="71">
        <f t="shared" si="43"/>
        <v>4.8907984000000004</v>
      </c>
      <c r="J497" s="21">
        <f t="shared" si="44"/>
        <v>0.2858698048519227</v>
      </c>
    </row>
    <row r="498" spans="1:10">
      <c r="A498" s="41"/>
      <c r="B498" s="53"/>
      <c r="C498" s="63" t="s">
        <v>511</v>
      </c>
      <c r="D498" s="65">
        <v>25.155000000000001</v>
      </c>
      <c r="E498" s="63">
        <v>71.66</v>
      </c>
      <c r="F498" s="66">
        <f t="shared" si="45"/>
        <v>4.8907984000000004</v>
      </c>
      <c r="G498" s="71">
        <v>1</v>
      </c>
      <c r="H498" s="66">
        <f t="shared" si="42"/>
        <v>2.848737825482011</v>
      </c>
      <c r="I498" s="71">
        <f t="shared" si="43"/>
        <v>4.8907984000000004</v>
      </c>
      <c r="J498" s="21">
        <f t="shared" si="44"/>
        <v>0.582468871643127</v>
      </c>
    </row>
    <row r="499" spans="1:10">
      <c r="B499" s="74"/>
      <c r="H499" s="66"/>
      <c r="J499" s="21">
        <f>AVERAGE(J226:J498)</f>
        <v>0.58520409334361223</v>
      </c>
    </row>
  </sheetData>
  <mergeCells count="36">
    <mergeCell ref="B469:B498"/>
    <mergeCell ref="A469:A498"/>
    <mergeCell ref="A1:B1"/>
    <mergeCell ref="U474:V474"/>
    <mergeCell ref="A377:A406"/>
    <mergeCell ref="A407:A437"/>
    <mergeCell ref="A438:A468"/>
    <mergeCell ref="A226:A256"/>
    <mergeCell ref="A257:A284"/>
    <mergeCell ref="A285:A315"/>
    <mergeCell ref="A134:A164"/>
    <mergeCell ref="A165:A194"/>
    <mergeCell ref="A195:A225"/>
    <mergeCell ref="A316:A345"/>
    <mergeCell ref="A346:A376"/>
    <mergeCell ref="A2:A11"/>
    <mergeCell ref="A12:A41"/>
    <mergeCell ref="A42:A72"/>
    <mergeCell ref="A73:A103"/>
    <mergeCell ref="A104:A133"/>
    <mergeCell ref="B316:B345"/>
    <mergeCell ref="B346:B376"/>
    <mergeCell ref="B377:B406"/>
    <mergeCell ref="B165:B194"/>
    <mergeCell ref="B407:B437"/>
    <mergeCell ref="B438:B468"/>
    <mergeCell ref="B195:B225"/>
    <mergeCell ref="B226:B256"/>
    <mergeCell ref="B257:B284"/>
    <mergeCell ref="B285:B315"/>
    <mergeCell ref="B2:B11"/>
    <mergeCell ref="B42:B72"/>
    <mergeCell ref="B104:B133"/>
    <mergeCell ref="B134:B164"/>
    <mergeCell ref="B12:B41"/>
    <mergeCell ref="B73:B1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สหกรณ์การเกษตรดอนตูม</vt:lpstr>
      <vt:lpstr>สหกรณ์การเกษตรจัตุรัส</vt:lpstr>
      <vt:lpstr>สหกรณ์การเกษตรโนนสูง</vt:lpstr>
      <vt:lpstr>สหกรณ์นิคมสันทราย</vt:lpstr>
      <vt:lpstr>สหกรณ์หนองสูง(ปศุสัตว์)</vt:lpstr>
      <vt:lpstr>สหกรณ์หนองสูง(สำนักงานใหญ่) </vt:lpstr>
      <vt:lpstr>สหกรณ์หนองสูง(ปั๊มน้ำมัน)</vt:lpstr>
      <vt:lpstr>  โรงสี สกก.เมืองลับแล</vt:lpstr>
      <vt:lpstr>สำนักงาน พิมาย</vt:lpstr>
      <vt:lpstr>โรงสี สกกพิมาย</vt:lpstr>
      <vt:lpstr>รวม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jinjutha 6453</dc:creator>
  <cp:lastModifiedBy>jinjutha 6453</cp:lastModifiedBy>
  <cp:lastPrinted>2025-09-17T09:07:51Z</cp:lastPrinted>
  <dcterms:created xsi:type="dcterms:W3CDTF">2025-09-03T07:40:54Z</dcterms:created>
  <dcterms:modified xsi:type="dcterms:W3CDTF">2025-10-14T04:57:41Z</dcterms:modified>
</cp:coreProperties>
</file>