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<sst xmlns="http://schemas.openxmlformats.org/spreadsheetml/2006/main" count="29" uniqueCount="26">
  <si>
    <t xml:space="preserve">Inpatient Data</t>
  </si>
  <si>
    <t xml:space="preserve">Outpatient Data</t>
  </si>
  <si>
    <t xml:space="preserve">Overall Total</t>
  </si>
  <si>
    <t xml:space="preserve">Total</t>
  </si>
  <si>
    <t xml:space="preserve">Full claims:</t>
  </si>
  <si>
    <t xml:space="preserve">All Conditions</t>
  </si>
  <si>
    <t xml:space="preserve">Pediatric Only</t>
  </si>
  <si>
    <t xml:space="preserve">With NPI</t>
  </si>
  <si>
    <t xml:space="preserve">With Type of Bill</t>
  </si>
  <si>
    <t xml:space="preserve">Aggregate to Unique Visits:</t>
  </si>
  <si>
    <t xml:space="preserve">Unique and complete admits*</t>
  </si>
  <si>
    <t xml:space="preserve">Within 180 miles</t>
  </si>
  <si>
    <t xml:space="preserve">Excluding transfers</t>
  </si>
  <si>
    <t xml:space="preserve">n/a</t>
  </si>
  <si>
    <t xml:space="preserve">Excluding outliers*</t>
  </si>
  <si>
    <t xml:space="preserve">Specific Exclusions:</t>
  </si>
  <si>
    <t xml:space="preserve">Matching IP NPI</t>
  </si>
  <si>
    <t xml:space="preserve">Excluding Newborns</t>
  </si>
  <si>
    <t xml:space="preserve">Excluding Missing “Consolidated NPIs”</t>
  </si>
  <si>
    <t xml:space="preserve">Surgery of Interest</t>
  </si>
  <si>
    <t xml:space="preserve">Final analytic data</t>
  </si>
  <si>
    <t xml:space="preserve">TOB IP: Inpatient, swing bed, non-medical hospital, or critical access hospital</t>
  </si>
  <si>
    <t xml:space="preserve">TOB OP: hospital outpatient, ambulatory surgery center, critical access hospital</t>
  </si>
  <si>
    <t xml:space="preserve">*”Unique” denotes a claims aggregated to a single inpatient or outpatient visit</t>
  </si>
  <si>
    <r>
      <rPr>
        <sz val="11"/>
        <color rgb="FF000000"/>
        <rFont val="Calibri"/>
        <family val="2"/>
        <charset val="1"/>
      </rPr>
      <t xml:space="preserve">*”Complete” denotes observation with non-missing patient zip code, DRG, and MDC, as well as length of stay (for IP only)&gt;0 and below 99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percentile, charge&gt;0, and payment&gt;0</t>
    </r>
  </si>
  <si>
    <r>
      <rPr>
        <sz val="11"/>
        <color rgb="FF000000"/>
        <rFont val="Calibri"/>
        <family val="2"/>
        <charset val="1"/>
      </rPr>
      <t xml:space="preserve">*”outliers” defined as below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or above the 95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percentile of payment ratios (allowed amount/charge)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</si>
</sst>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ColWidth="10.43359375" defaultRowHeight="15" zeroHeight="false" outlineLevelRow="0" outlineLevelCol="0"/>
  <cols>
    <col collapsed="false" customWidth="true" hidden="false" outlineLevel="0" max="1" min="1" style="0" width="40.57"/>
    <col collapsed="false" customWidth="true" hidden="false" outlineLevel="0" max="8" min="8" style="0" width="13.14"/>
    <col collapsed="false" customWidth="true" hidden="false" outlineLevel="0" max="16" min="16" style="0" width="12.78"/>
    <col collapsed="false" customWidth="true" hidden="false" outlineLevel="0" max="18" min="18" style="0" width="14.03"/>
  </cols>
  <sheetData>
    <row r="1" customFormat="false" ht="13.8" hidden="false" customHeight="false" outlineLevel="0" collapsed="false">
      <c r="B1" s="1" t="s">
        <v>0</v>
      </c>
      <c r="J1" s="1" t="s">
        <v>1</v>
      </c>
      <c r="R1" s="1" t="s">
        <v>2</v>
      </c>
    </row>
    <row r="2" customFormat="false" ht="15" hidden="false" customHeight="false" outlineLevel="0" collapsed="false">
      <c r="B2" s="0" t="n">
        <v>2010</v>
      </c>
      <c r="C2" s="0" t="n">
        <v>2011</v>
      </c>
      <c r="D2" s="0" t="n">
        <v>2012</v>
      </c>
      <c r="E2" s="0" t="n">
        <v>2013</v>
      </c>
      <c r="F2" s="0" t="n">
        <v>2014</v>
      </c>
      <c r="G2" s="0" t="n">
        <v>2015</v>
      </c>
      <c r="H2" s="0" t="s">
        <v>3</v>
      </c>
      <c r="J2" s="0" t="n">
        <v>2010</v>
      </c>
      <c r="K2" s="0" t="n">
        <v>2011</v>
      </c>
      <c r="L2" s="0" t="n">
        <v>2012</v>
      </c>
      <c r="M2" s="0" t="n">
        <v>2013</v>
      </c>
      <c r="N2" s="0" t="n">
        <v>2014</v>
      </c>
      <c r="O2" s="0" t="n">
        <v>2015</v>
      </c>
      <c r="P2" s="0" t="s">
        <v>3</v>
      </c>
    </row>
    <row r="3" customFormat="false" ht="13.8" hidden="false" customHeight="false" outlineLevel="0" collapsed="false">
      <c r="A3" s="1" t="s">
        <v>4</v>
      </c>
    </row>
    <row r="4" customFormat="false" ht="13.8" hidden="false" customHeight="false" outlineLevel="0" collapsed="false">
      <c r="A4" s="2" t="s">
        <v>5</v>
      </c>
      <c r="B4" s="3" t="n">
        <v>2625146</v>
      </c>
      <c r="C4" s="3" t="n">
        <v>2487174</v>
      </c>
      <c r="D4" s="3" t="n">
        <v>2472447</v>
      </c>
      <c r="E4" s="3" t="n">
        <v>2298198</v>
      </c>
      <c r="F4" s="3" t="n">
        <v>1967087</v>
      </c>
      <c r="G4" s="3" t="n">
        <v>1440078</v>
      </c>
      <c r="H4" s="3" t="n">
        <f aca="false">SUM(B4:G4)</f>
        <v>13290130</v>
      </c>
      <c r="J4" s="3" t="n">
        <v>8424848</v>
      </c>
      <c r="K4" s="3" t="n">
        <v>9304755</v>
      </c>
      <c r="L4" s="3" t="n">
        <v>9761181</v>
      </c>
      <c r="M4" s="3" t="n">
        <v>9778564</v>
      </c>
      <c r="N4" s="3" t="n">
        <v>9058887</v>
      </c>
      <c r="O4" s="3" t="n">
        <v>8320846</v>
      </c>
      <c r="P4" s="3" t="n">
        <f aca="false">SUM(J4:O4)</f>
        <v>54649081</v>
      </c>
      <c r="R4" s="3" t="n">
        <f aca="false">H4+P4</f>
        <v>67939211</v>
      </c>
    </row>
    <row r="5" customFormat="false" ht="13.8" hidden="false" customHeight="false" outlineLevel="0" collapsed="false">
      <c r="A5" s="2" t="s">
        <v>6</v>
      </c>
      <c r="B5" s="3" t="n">
        <f aca="false">B4-1649889</f>
        <v>975257</v>
      </c>
      <c r="C5" s="3" t="n">
        <f aca="false">C4-1543571</f>
        <v>943603</v>
      </c>
      <c r="D5" s="3" t="n">
        <f aca="false">D4-1520464</f>
        <v>951983</v>
      </c>
      <c r="E5" s="3" t="n">
        <f aca="false">E4-1394820</f>
        <v>903378</v>
      </c>
      <c r="F5" s="3" t="n">
        <f aca="false">F4-1157768</f>
        <v>809319</v>
      </c>
      <c r="G5" s="3" t="n">
        <f aca="false">G4-865000</f>
        <v>575078</v>
      </c>
      <c r="H5" s="3" t="n">
        <f aca="false">SUM(B5:G5)</f>
        <v>5158618</v>
      </c>
      <c r="J5" s="3" t="n">
        <v>2786359</v>
      </c>
      <c r="K5" s="3" t="n">
        <v>3049836</v>
      </c>
      <c r="L5" s="3" t="n">
        <v>3171140</v>
      </c>
      <c r="M5" s="3" t="n">
        <v>3142754</v>
      </c>
      <c r="N5" s="3" t="n">
        <v>2875340</v>
      </c>
      <c r="O5" s="3" t="n">
        <v>2694525</v>
      </c>
      <c r="P5" s="3" t="n">
        <f aca="false">SUM(J5:O5)</f>
        <v>17719954</v>
      </c>
      <c r="R5" s="3" t="n">
        <f aca="false">H5+P5</f>
        <v>22878572</v>
      </c>
    </row>
    <row r="6" customFormat="false" ht="13.8" hidden="false" customHeight="false" outlineLevel="0" collapsed="false">
      <c r="A6" s="2" t="s">
        <v>7</v>
      </c>
      <c r="B6" s="3" t="n">
        <f aca="false">B5-80736</f>
        <v>894521</v>
      </c>
      <c r="C6" s="3" t="n">
        <f aca="false">C5-85044</f>
        <v>858559</v>
      </c>
      <c r="D6" s="3" t="n">
        <f aca="false">D5-91516</f>
        <v>860467</v>
      </c>
      <c r="E6" s="3" t="n">
        <f aca="false">E5-88029</f>
        <v>815349</v>
      </c>
      <c r="F6" s="3" t="n">
        <f aca="false">F5-23249</f>
        <v>786070</v>
      </c>
      <c r="G6" s="3" t="n">
        <f aca="false">G5-6521</f>
        <v>568557</v>
      </c>
      <c r="H6" s="3" t="n">
        <f aca="false">SUM(B6:G6)</f>
        <v>4783523</v>
      </c>
      <c r="J6" s="3" t="n">
        <v>2509104</v>
      </c>
      <c r="K6" s="3" t="n">
        <v>2732981</v>
      </c>
      <c r="L6" s="3" t="n">
        <v>2820214</v>
      </c>
      <c r="M6" s="3" t="n">
        <v>2795720</v>
      </c>
      <c r="N6" s="3" t="n">
        <v>2798139</v>
      </c>
      <c r="O6" s="3" t="n">
        <v>2653435</v>
      </c>
      <c r="P6" s="3" t="n">
        <f aca="false">SUM(J6:O6)</f>
        <v>16309593</v>
      </c>
      <c r="R6" s="3" t="n">
        <f aca="false">H6+P6</f>
        <v>21093116</v>
      </c>
    </row>
    <row r="7" customFormat="false" ht="13.8" hidden="false" customHeight="false" outlineLevel="0" collapsed="false">
      <c r="A7" s="2" t="s">
        <v>8</v>
      </c>
      <c r="B7" s="3" t="n">
        <f aca="false">B6-3031</f>
        <v>891490</v>
      </c>
      <c r="C7" s="3" t="n">
        <f aca="false">C6-3321</f>
        <v>855238</v>
      </c>
      <c r="D7" s="3" t="n">
        <f aca="false">D6-3597</f>
        <v>856870</v>
      </c>
      <c r="E7" s="3" t="n">
        <f aca="false">E6-3622</f>
        <v>811727</v>
      </c>
      <c r="F7" s="3" t="n">
        <f aca="false">F6-4071</f>
        <v>781999</v>
      </c>
      <c r="G7" s="3" t="n">
        <f aca="false">G6-1847</f>
        <v>566710</v>
      </c>
      <c r="H7" s="3" t="n">
        <f aca="false">SUM(B7:G7)</f>
        <v>4764034</v>
      </c>
      <c r="J7" s="3" t="n">
        <v>1353283</v>
      </c>
      <c r="K7" s="3" t="n">
        <v>2024754</v>
      </c>
      <c r="L7" s="3" t="n">
        <v>2750845</v>
      </c>
      <c r="M7" s="3" t="n">
        <v>2721227</v>
      </c>
      <c r="N7" s="3" t="n">
        <v>2720499</v>
      </c>
      <c r="O7" s="3" t="n">
        <v>2588237</v>
      </c>
      <c r="P7" s="3" t="n">
        <f aca="false">SUM(J7:O7)</f>
        <v>14158845</v>
      </c>
      <c r="R7" s="3" t="n">
        <f aca="false">H7+P7</f>
        <v>18922879</v>
      </c>
    </row>
    <row r="8" customFormat="false" ht="13.8" hidden="false" customHeight="false" outlineLevel="0" collapsed="false">
      <c r="A8" s="1" t="s">
        <v>9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</row>
    <row r="9" customFormat="false" ht="13.8" hidden="false" customHeight="false" outlineLevel="0" collapsed="false">
      <c r="A9" s="4" t="s">
        <v>10</v>
      </c>
      <c r="B9" s="5" t="n">
        <v>81344</v>
      </c>
      <c r="C9" s="5" t="n">
        <v>84153</v>
      </c>
      <c r="D9" s="5" t="n">
        <v>82293</v>
      </c>
      <c r="E9" s="5" t="n">
        <v>79648</v>
      </c>
      <c r="F9" s="5" t="n">
        <v>77906</v>
      </c>
      <c r="G9" s="5" t="n">
        <v>56325</v>
      </c>
      <c r="H9" s="3" t="n">
        <f aca="false">SUM(B9:G9)</f>
        <v>461669</v>
      </c>
      <c r="J9" s="3" t="n">
        <v>287806</v>
      </c>
      <c r="K9" s="3" t="n">
        <v>443624</v>
      </c>
      <c r="L9" s="3" t="n">
        <v>610644</v>
      </c>
      <c r="M9" s="3" t="n">
        <v>600505</v>
      </c>
      <c r="N9" s="3" t="n">
        <v>599372</v>
      </c>
      <c r="O9" s="3" t="n">
        <v>549476</v>
      </c>
      <c r="P9" s="3" t="n">
        <f aca="false">SUM(J9:O9)</f>
        <v>3091427</v>
      </c>
      <c r="R9" s="3" t="n">
        <f aca="false">H9+P9</f>
        <v>3553096</v>
      </c>
    </row>
    <row r="10" customFormat="false" ht="13.8" hidden="false" customHeight="false" outlineLevel="0" collapsed="false">
      <c r="A10" s="4" t="s">
        <v>11</v>
      </c>
      <c r="B10" s="5" t="n">
        <v>78573</v>
      </c>
      <c r="C10" s="5" t="n">
        <v>81711</v>
      </c>
      <c r="D10" s="5" t="n">
        <v>80079</v>
      </c>
      <c r="E10" s="5" t="n">
        <v>77574</v>
      </c>
      <c r="F10" s="5" t="n">
        <v>75608</v>
      </c>
      <c r="G10" s="5" t="n">
        <v>54800</v>
      </c>
      <c r="H10" s="3" t="n">
        <f aca="false">SUM(B10:G10)</f>
        <v>448345</v>
      </c>
      <c r="J10" s="3" t="n">
        <v>266355</v>
      </c>
      <c r="K10" s="3" t="n">
        <v>421934</v>
      </c>
      <c r="L10" s="3" t="n">
        <v>588294</v>
      </c>
      <c r="M10" s="3" t="n">
        <v>578435</v>
      </c>
      <c r="N10" s="3" t="n">
        <v>576198</v>
      </c>
      <c r="O10" s="3" t="n">
        <v>530341</v>
      </c>
      <c r="P10" s="3" t="n">
        <f aca="false">SUM(J10:O10)</f>
        <v>2961557</v>
      </c>
      <c r="R10" s="3" t="n">
        <f aca="false">H10+P10</f>
        <v>3409902</v>
      </c>
    </row>
    <row r="11" customFormat="false" ht="13.8" hidden="false" customHeight="false" outlineLevel="0" collapsed="false">
      <c r="A11" s="4" t="s">
        <v>12</v>
      </c>
      <c r="B11" s="5" t="n">
        <f aca="false">B10-444</f>
        <v>78129</v>
      </c>
      <c r="C11" s="5" t="n">
        <f aca="false">C10-399</f>
        <v>81312</v>
      </c>
      <c r="D11" s="5" t="n">
        <f aca="false">D10-450</f>
        <v>79629</v>
      </c>
      <c r="E11" s="5" t="n">
        <f aca="false">E10-385</f>
        <v>77189</v>
      </c>
      <c r="F11" s="5" t="n">
        <f aca="false">F10-428</f>
        <v>75180</v>
      </c>
      <c r="G11" s="5" t="n">
        <f aca="false">G10-304</f>
        <v>54496</v>
      </c>
      <c r="H11" s="3" t="n">
        <f aca="false">SUM(B11:G11)</f>
        <v>445935</v>
      </c>
      <c r="J11" s="3"/>
      <c r="K11" s="3"/>
      <c r="L11" s="3"/>
      <c r="M11" s="3"/>
      <c r="N11" s="3"/>
      <c r="O11" s="3"/>
      <c r="P11" s="6" t="s">
        <v>13</v>
      </c>
    </row>
    <row r="12" customFormat="false" ht="13.8" hidden="false" customHeight="false" outlineLevel="0" collapsed="false">
      <c r="A12" s="4" t="s">
        <v>14</v>
      </c>
      <c r="B12" s="5" t="n">
        <f aca="false">B11-6818</f>
        <v>71311</v>
      </c>
      <c r="C12" s="5" t="n">
        <f aca="false">C11-7177</f>
        <v>74135</v>
      </c>
      <c r="D12" s="5" t="n">
        <f aca="false">D11-6284</f>
        <v>73345</v>
      </c>
      <c r="E12" s="5" t="n">
        <f aca="false">E11-6007</f>
        <v>71182</v>
      </c>
      <c r="F12" s="5" t="n">
        <f aca="false">F11-6002</f>
        <v>69178</v>
      </c>
      <c r="G12" s="5" t="n">
        <f aca="false">G11-4432</f>
        <v>50064</v>
      </c>
      <c r="H12" s="3" t="n">
        <f aca="false">SUM(B12:G12)</f>
        <v>409215</v>
      </c>
      <c r="J12" s="3" t="n">
        <f aca="false">J10-26634</f>
        <v>239721</v>
      </c>
      <c r="K12" s="3" t="n">
        <f aca="false">K10-27030</f>
        <v>394904</v>
      </c>
      <c r="L12" s="3" t="n">
        <f aca="false">L10-36554</f>
        <v>551740</v>
      </c>
      <c r="M12" s="3" t="n">
        <f aca="false">M10-35773</f>
        <v>542662</v>
      </c>
      <c r="N12" s="3" t="n">
        <f aca="false">N10-35684</f>
        <v>540514</v>
      </c>
      <c r="O12" s="3" t="n">
        <f aca="false">O10-31998</f>
        <v>498343</v>
      </c>
      <c r="P12" s="3" t="n">
        <f aca="false">SUM(J12:O12)</f>
        <v>2767884</v>
      </c>
      <c r="Q12" s="3"/>
      <c r="R12" s="3" t="n">
        <f aca="false">H12+P12</f>
        <v>3177099</v>
      </c>
    </row>
    <row r="13" customFormat="false" ht="13.8" hidden="false" customHeight="false" outlineLevel="0" collapsed="false">
      <c r="A13" s="7" t="s">
        <v>15</v>
      </c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3"/>
    </row>
    <row r="14" customFormat="false" ht="13.8" hidden="false" customHeight="false" outlineLevel="0" collapsed="false">
      <c r="A14" s="4" t="s">
        <v>16</v>
      </c>
      <c r="B14" s="8"/>
      <c r="C14" s="8"/>
      <c r="D14" s="8"/>
      <c r="E14" s="8"/>
      <c r="F14" s="8"/>
      <c r="G14" s="8"/>
      <c r="H14" s="9" t="s">
        <v>13</v>
      </c>
      <c r="J14" s="3" t="n">
        <v>233923</v>
      </c>
      <c r="K14" s="3" t="n">
        <v>385444</v>
      </c>
      <c r="L14" s="3" t="n">
        <v>537644</v>
      </c>
      <c r="M14" s="3" t="n">
        <v>528522</v>
      </c>
      <c r="N14" s="3" t="n">
        <v>524733</v>
      </c>
      <c r="O14" s="3" t="n">
        <v>483404</v>
      </c>
      <c r="P14" s="3" t="n">
        <f aca="false">SUM(J14:O14)</f>
        <v>2693670</v>
      </c>
    </row>
    <row r="15" customFormat="false" ht="13.8" hidden="false" customHeight="false" outlineLevel="0" collapsed="false">
      <c r="A15" s="4" t="s">
        <v>17</v>
      </c>
      <c r="B15" s="5" t="n">
        <v>19824</v>
      </c>
      <c r="C15" s="5" t="n">
        <v>21359</v>
      </c>
      <c r="D15" s="5" t="n">
        <v>20633</v>
      </c>
      <c r="E15" s="5" t="n">
        <v>18446</v>
      </c>
      <c r="F15" s="5" t="n">
        <v>17146</v>
      </c>
      <c r="G15" s="5" t="n">
        <v>13904</v>
      </c>
      <c r="H15" s="3" t="n">
        <f aca="false">SUM(B15:G15)</f>
        <v>111312</v>
      </c>
      <c r="J15" s="8"/>
      <c r="K15" s="8"/>
      <c r="L15" s="8"/>
      <c r="M15" s="8"/>
      <c r="N15" s="8"/>
      <c r="O15" s="8"/>
      <c r="P15" s="9" t="s">
        <v>13</v>
      </c>
    </row>
    <row r="16" customFormat="false" ht="13.8" hidden="false" customHeight="false" outlineLevel="0" collapsed="false">
      <c r="A16" s="4" t="s">
        <v>18</v>
      </c>
      <c r="B16" s="5" t="n">
        <v>19587</v>
      </c>
      <c r="C16" s="5" t="n">
        <v>21119</v>
      </c>
      <c r="D16" s="5" t="n">
        <v>20399</v>
      </c>
      <c r="E16" s="5" t="n">
        <v>18175</v>
      </c>
      <c r="F16" s="5" t="n">
        <v>15801</v>
      </c>
      <c r="G16" s="5" t="n">
        <v>12735</v>
      </c>
      <c r="H16" s="3" t="n">
        <f aca="false">SUM(B16:G16)</f>
        <v>107816</v>
      </c>
      <c r="J16" s="3" t="n">
        <v>207838</v>
      </c>
      <c r="K16" s="3" t="n">
        <v>349294</v>
      </c>
      <c r="L16" s="3" t="n">
        <v>488715</v>
      </c>
      <c r="M16" s="3" t="n">
        <v>481702</v>
      </c>
      <c r="N16" s="3" t="n">
        <v>450180</v>
      </c>
      <c r="O16" s="3" t="n">
        <v>408463</v>
      </c>
      <c r="P16" s="3" t="n">
        <f aca="false">SUM(J16:O16)</f>
        <v>2386192</v>
      </c>
      <c r="R16" s="3" t="n">
        <f aca="false">H16+P16</f>
        <v>2494008</v>
      </c>
    </row>
    <row r="17" customFormat="false" ht="13.8" hidden="false" customHeight="false" outlineLevel="0" collapsed="false">
      <c r="A17" s="4" t="s">
        <v>19</v>
      </c>
      <c r="B17" s="5" t="n">
        <v>7141</v>
      </c>
      <c r="C17" s="5" t="n">
        <v>6429</v>
      </c>
      <c r="D17" s="5" t="n">
        <v>5958</v>
      </c>
      <c r="E17" s="5" t="n">
        <v>4932</v>
      </c>
      <c r="F17" s="5" t="n">
        <v>4334</v>
      </c>
      <c r="G17" s="5" t="n">
        <v>2929</v>
      </c>
      <c r="H17" s="3" t="n">
        <f aca="false">SUM(B17:G17)</f>
        <v>31723</v>
      </c>
      <c r="J17" s="5" t="n">
        <v>39855</v>
      </c>
      <c r="K17" s="5" t="n">
        <v>51748</v>
      </c>
      <c r="L17" s="5" t="n">
        <v>65772</v>
      </c>
      <c r="M17" s="5" t="n">
        <v>62234</v>
      </c>
      <c r="N17" s="5" t="n">
        <v>57333</v>
      </c>
      <c r="O17" s="5" t="n">
        <v>59555</v>
      </c>
      <c r="P17" s="3" t="n">
        <f aca="false">SUM(J17:O17)</f>
        <v>336497</v>
      </c>
      <c r="Q17" s="3"/>
      <c r="R17" s="3" t="n">
        <f aca="false">H17+P17</f>
        <v>368220</v>
      </c>
    </row>
    <row r="18" customFormat="false" ht="13.8" hidden="false" customHeight="false" outlineLevel="0" collapsed="false">
      <c r="A18" s="4"/>
      <c r="B18" s="5"/>
      <c r="C18" s="5"/>
      <c r="D18" s="5"/>
      <c r="E18" s="5"/>
      <c r="F18" s="5"/>
      <c r="G18" s="5"/>
      <c r="H18" s="3"/>
      <c r="J18" s="5"/>
      <c r="K18" s="5"/>
      <c r="L18" s="5"/>
      <c r="M18" s="5"/>
      <c r="N18" s="5"/>
      <c r="O18" s="5"/>
      <c r="P18" s="3"/>
      <c r="Q18" s="3"/>
      <c r="R18" s="3"/>
    </row>
    <row r="19" customFormat="false" ht="13.8" hidden="false" customHeight="false" outlineLevel="0" collapsed="false">
      <c r="A19" s="10" t="s">
        <v>20</v>
      </c>
      <c r="B19" s="11" t="n">
        <f aca="false">B17</f>
        <v>7141</v>
      </c>
      <c r="C19" s="11" t="n">
        <f aca="false">C17</f>
        <v>6429</v>
      </c>
      <c r="D19" s="11" t="n">
        <f aca="false">D17</f>
        <v>5958</v>
      </c>
      <c r="E19" s="11" t="n">
        <f aca="false">E17</f>
        <v>4932</v>
      </c>
      <c r="F19" s="11" t="n">
        <f aca="false">F17</f>
        <v>4334</v>
      </c>
      <c r="G19" s="11" t="n">
        <f aca="false">G17</f>
        <v>2929</v>
      </c>
      <c r="H19" s="11" t="n">
        <f aca="false">H17</f>
        <v>31723</v>
      </c>
      <c r="I19" s="1"/>
      <c r="J19" s="11" t="n">
        <f aca="false">J17</f>
        <v>39855</v>
      </c>
      <c r="K19" s="11" t="n">
        <f aca="false">K17</f>
        <v>51748</v>
      </c>
      <c r="L19" s="11" t="n">
        <f aca="false">L17</f>
        <v>65772</v>
      </c>
      <c r="M19" s="11" t="n">
        <f aca="false">M17</f>
        <v>62234</v>
      </c>
      <c r="N19" s="11" t="n">
        <f aca="false">N17</f>
        <v>57333</v>
      </c>
      <c r="O19" s="11" t="n">
        <f aca="false">O17</f>
        <v>59555</v>
      </c>
      <c r="P19" s="11" t="n">
        <f aca="false">P17</f>
        <v>336497</v>
      </c>
      <c r="Q19" s="3"/>
      <c r="R19" s="12" t="n">
        <f aca="false">H19+P19</f>
        <v>368220</v>
      </c>
    </row>
    <row r="20" customFormat="false" ht="13.8" hidden="false" customHeight="false" outlineLevel="0" collapsed="false">
      <c r="A20" s="4"/>
      <c r="B20" s="5"/>
      <c r="C20" s="5"/>
      <c r="D20" s="5"/>
      <c r="E20" s="5"/>
      <c r="F20" s="5"/>
      <c r="G20" s="5"/>
      <c r="H20" s="3"/>
      <c r="J20" s="5"/>
      <c r="K20" s="5"/>
      <c r="L20" s="5"/>
      <c r="M20" s="5"/>
      <c r="N20" s="5"/>
      <c r="O20" s="5"/>
      <c r="P20" s="3"/>
      <c r="Q20" s="3"/>
    </row>
    <row r="23" customFormat="false" ht="13.8" hidden="false" customHeight="false" outlineLevel="0" collapsed="false">
      <c r="A23" s="0" t="s">
        <v>21</v>
      </c>
    </row>
    <row r="24" customFormat="false" ht="13.8" hidden="false" customHeight="false" outlineLevel="0" collapsed="false">
      <c r="A24" s="0" t="s">
        <v>22</v>
      </c>
    </row>
    <row r="25" customFormat="false" ht="13.8" hidden="false" customHeight="false" outlineLevel="0" collapsed="false">
      <c r="A25" s="0" t="s">
        <v>23</v>
      </c>
    </row>
    <row r="26" customFormat="false" ht="13.8" hidden="false" customHeight="true" outlineLevel="0" collapsed="false">
      <c r="A26" s="13" t="s">
        <v>24</v>
      </c>
      <c r="B26" s="13"/>
      <c r="C26" s="13"/>
      <c r="D26" s="13"/>
      <c r="E26" s="13"/>
      <c r="F26" s="13"/>
      <c r="G26" s="13"/>
      <c r="H26" s="13"/>
    </row>
    <row r="27" customFormat="false" ht="13.8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</row>
    <row r="28" customFormat="false" ht="13.8" hidden="false" customHeight="false" outlineLevel="0" collapsed="false">
      <c r="A28" s="0" t="s">
        <v>25</v>
      </c>
    </row>
    <row r="29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6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2019-09-04T14:00:29Z</dcterms:created>
  <dc:creator>Ian McCarthy</dc:creator>
  <dc:description/>
  <dc:language>en-US</dc:language>
  <cp:lastModifiedBy/>
  <dcterms:modified xsi:type="dcterms:W3CDTF">2021-08-04T13:11:16Z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