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Production.Unit3\Desktop\PROCESS CALC\PROCESS CALC\LEARNING\"/>
    </mc:Choice>
  </mc:AlternateContent>
  <bookViews>
    <workbookView xWindow="-120" yWindow="-120" windowWidth="24240" windowHeight="13140" tabRatio="500" activeTab="1"/>
  </bookViews>
  <sheets>
    <sheet name="ABOUT US" sheetId="2" r:id="rId1"/>
    <sheet name="CALCULATION" sheetId="1" r:id="rId2"/>
    <sheet name="Sheet1" sheetId="3" r:id="rId3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4" i="1" l="1"/>
  <c r="W17" i="1" l="1"/>
  <c r="W14" i="1" s="1"/>
  <c r="M20" i="1"/>
  <c r="M17" i="1"/>
  <c r="D18" i="1"/>
  <c r="R17" i="1" l="1"/>
  <c r="W20" i="1"/>
  <c r="R14" i="1"/>
  <c r="R20" i="1" l="1"/>
  <c r="H30" i="1" s="1"/>
  <c r="K30" i="1" s="1"/>
  <c r="N30" i="1" s="1"/>
</calcChain>
</file>

<file path=xl/sharedStrings.xml><?xml version="1.0" encoding="utf-8"?>
<sst xmlns="http://schemas.openxmlformats.org/spreadsheetml/2006/main" count="123" uniqueCount="112">
  <si>
    <t>INPUT DATA</t>
  </si>
  <si>
    <t>Volume of Reactor, V</t>
  </si>
  <si>
    <t>L/D ration</t>
  </si>
  <si>
    <t>Cu.m</t>
  </si>
  <si>
    <t>m</t>
  </si>
  <si>
    <t>BATCH INPUT DATA</t>
  </si>
  <si>
    <t>Batch Volume, Vb</t>
  </si>
  <si>
    <t>Volume to be Distilled, Vd</t>
  </si>
  <si>
    <t>Temperature of Distillation, T</t>
  </si>
  <si>
    <t>™¢•</t>
  </si>
  <si>
    <t>Kcal/Kg</t>
  </si>
  <si>
    <t>Kg/Cu.m</t>
  </si>
  <si>
    <t>Specific heat of Distillate, Cp</t>
  </si>
  <si>
    <t>Latent heat of Distillate, ƛ</t>
  </si>
  <si>
    <t>Density of Distillate, ϱ</t>
  </si>
  <si>
    <t>OUTPUT HEAT LOADS</t>
  </si>
  <si>
    <t>Sensible Heat Load, S</t>
  </si>
  <si>
    <t>Latent Heat Load, L</t>
  </si>
  <si>
    <t>Overall Heat Load,
S+L</t>
  </si>
  <si>
    <t>Kcal</t>
  </si>
  <si>
    <t>KCal/Kg.K</t>
  </si>
  <si>
    <t>[HOW TO] Find Time-Cycle Required For Distillation Theoretically</t>
  </si>
  <si>
    <t>TIME-CYCLE REQUIRED FOR DISTILLATION</t>
  </si>
  <si>
    <t>OUTPUT DIMENSIONS</t>
  </si>
  <si>
    <t>Length Of Reactor, Lr</t>
  </si>
  <si>
    <t>Diameter of Reactor, Dr</t>
  </si>
  <si>
    <t>Heat Transfer Area of Cylinder+Bottom Dish, A</t>
  </si>
  <si>
    <t>Sq.m</t>
  </si>
  <si>
    <t>Timce-Cycle Required for Distillation</t>
  </si>
  <si>
    <t>Sec</t>
  </si>
  <si>
    <t>mins</t>
  </si>
  <si>
    <t>PHARMA ENGINEERING</t>
  </si>
  <si>
    <t>Website</t>
  </si>
  <si>
    <t>Reach Us</t>
  </si>
  <si>
    <t>MOC</t>
  </si>
  <si>
    <t>K</t>
  </si>
  <si>
    <t>SS</t>
  </si>
  <si>
    <t>MSGL</t>
  </si>
  <si>
    <t>GL</t>
  </si>
  <si>
    <t>Solvent</t>
  </si>
  <si>
    <t>M.Wt. (g/mol)</t>
  </si>
  <si>
    <t>Density (Kg/L)</t>
  </si>
  <si>
    <t>Latent Heat (Kcal/Kg)</t>
  </si>
  <si>
    <t>n-Pentane</t>
  </si>
  <si>
    <t>n-Hexane</t>
  </si>
  <si>
    <t>n-Heptane</t>
  </si>
  <si>
    <t>n-Octane</t>
  </si>
  <si>
    <t>Cyclohexane</t>
  </si>
  <si>
    <t>n-Decane</t>
  </si>
  <si>
    <t>Benzene</t>
  </si>
  <si>
    <t>Toluene</t>
  </si>
  <si>
    <t>Ethyl Benzene</t>
  </si>
  <si>
    <t>NA</t>
  </si>
  <si>
    <t>Xylenes(mixed isomers)</t>
  </si>
  <si>
    <t>2,2,4-Trimethyl pentane</t>
  </si>
  <si>
    <t>Methanol</t>
  </si>
  <si>
    <t>Ethanol</t>
  </si>
  <si>
    <t>n-Propanol</t>
  </si>
  <si>
    <t>IsoPropanal</t>
  </si>
  <si>
    <t>n-Butanol</t>
  </si>
  <si>
    <t>IsoButanol</t>
  </si>
  <si>
    <t>sec Butanol</t>
  </si>
  <si>
    <t>n-Amyl alcohol</t>
  </si>
  <si>
    <t>1,2-Ethanediol</t>
  </si>
  <si>
    <t>Diethylene glycol</t>
  </si>
  <si>
    <t>1,2-Propanediol</t>
  </si>
  <si>
    <t>CycloHexanol</t>
  </si>
  <si>
    <t>Propylene glycol methyl ether</t>
  </si>
  <si>
    <t>Methyl Cellosolve</t>
  </si>
  <si>
    <t>Ethyl Cellosolve</t>
  </si>
  <si>
    <t>Butyl Cellosolve (Butyl glycol)</t>
  </si>
  <si>
    <t>MDC</t>
  </si>
  <si>
    <t>Chloroform</t>
  </si>
  <si>
    <t>Carbon Tetra Chloride</t>
  </si>
  <si>
    <t>1,2 DiChloro Ethane (EDC)</t>
  </si>
  <si>
    <t>1,1,1, Tri Chloro Ethane</t>
  </si>
  <si>
    <t>Tri Chloro Ethylene</t>
  </si>
  <si>
    <t>Per Chloro Ethylene</t>
  </si>
  <si>
    <t>Mono Chloro Benzene</t>
  </si>
  <si>
    <t>Acetone</t>
  </si>
  <si>
    <t>Methyl Ethyl Ketone</t>
  </si>
  <si>
    <t>MIBK</t>
  </si>
  <si>
    <t>Cyclo Hexanone</t>
  </si>
  <si>
    <t>n-Methyl-2-pyrolidone</t>
  </si>
  <si>
    <t>Acetophenone</t>
  </si>
  <si>
    <t>Di Ethyl Ether</t>
  </si>
  <si>
    <t xml:space="preserve">Di iso Propyl Ether </t>
  </si>
  <si>
    <t>Di butyl ether</t>
  </si>
  <si>
    <t>Methyl tert butyl ether</t>
  </si>
  <si>
    <t>1,4 Diaoxane</t>
  </si>
  <si>
    <t>Tetra Hydro Furan</t>
  </si>
  <si>
    <t>Methyl Acetate</t>
  </si>
  <si>
    <t>Ethyl Acetate</t>
  </si>
  <si>
    <t>Isopropyl Acetate</t>
  </si>
  <si>
    <t>n-Butyl Acetate</t>
  </si>
  <si>
    <t xml:space="preserve">Di Methyl Formamide </t>
  </si>
  <si>
    <t>DiMethyl Acetamide</t>
  </si>
  <si>
    <t>Di methyl Sulfaoxide</t>
  </si>
  <si>
    <t>Sulpholane</t>
  </si>
  <si>
    <t>Carbon disulphide</t>
  </si>
  <si>
    <t>Nitrobenzene</t>
  </si>
  <si>
    <t>Pyridine</t>
  </si>
  <si>
    <t>2-Nitropropane</t>
  </si>
  <si>
    <t>Acetonitrile</t>
  </si>
  <si>
    <t>Furfuraldehyde</t>
  </si>
  <si>
    <t>Phenol</t>
  </si>
  <si>
    <t>Water</t>
  </si>
  <si>
    <t>Reactor MOC</t>
  </si>
  <si>
    <t>Thermal conductivity</t>
  </si>
  <si>
    <t>Specific heat
(Kcal/Kg.K)</t>
  </si>
  <si>
    <t>KWatt/m.K</t>
  </si>
  <si>
    <t>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</si>
</sst>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3">
    <font>
      <sz val="12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9"/>
      <name val="Times New Roman"/>
      <family val="1"/>
    </font>
    <font>
      <sz val="8"/>
      <name val="Times New Roman"/>
      <family val="1"/>
    </font>
    <font>
      <sz val="12"/>
      <color theme="1"/>
      <name val="Times New Roman"/>
      <family val="1"/>
    </font>
    <font>
      <u/>
      <sz val="12"/>
      <color indexed="12"/>
      <name val="Times New Roman"/>
      <family val="1"/>
    </font>
    <font>
      <sz val="18"/>
      <color theme="1"/>
      <name val="Times New Roman"/>
      <family val="1"/>
    </font>
    <font>
      <b/>
      <i/>
      <sz val="12"/>
      <name val="Times New Roman"/>
      <family val="1"/>
    </font>
    <font>
      <sz val="12"/>
      <name val="Times New Roman"/>
      <family val="1"/>
    </font>
    <font>
      <b/>
      <sz val="36"/>
      <color theme="4" tint="-0.249977111117893"/>
      <name val="Times New Roman"/>
      <family val="1"/>
    </font>
    <font>
      <i/>
      <sz val="18"/>
      <color theme="1"/>
      <name val="Times New Roman"/>
      <family val="1"/>
    </font>
    <font>
      <sz val="24"/>
      <color theme="1"/>
      <name val="Times New Roman"/>
      <family val="1"/>
    </font>
    <font>
      <b/>
      <i/>
      <sz val="75"/>
      <color theme="4" tint="0.39997558519241921"/>
      <name val="Stencil"/>
      <family val="5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rgb="FF000000"/>
      </patternFill>
    </fill>
  </fills>
  <borders count="2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center"/>
    </xf>
  </cellStyleXfs>
  <cellXfs count="13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2" fillId="0" borderId="13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164" fontId="2" fillId="0" borderId="15" xfId="0" applyNumberFormat="1" applyFont="1" applyFill="1" applyBorder="1" applyAlignment="1">
      <alignment horizontal="center" vertical="center"/>
    </xf>
    <xf numFmtId="2" fontId="2" fillId="0" borderId="15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2" fontId="2" fillId="9" borderId="15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left" vertical="center" wrapText="1"/>
    </xf>
    <xf numFmtId="0" fontId="2" fillId="0" borderId="16" xfId="0" applyFont="1" applyBorder="1" applyAlignment="1">
      <alignment horizontal="center" vertical="center"/>
    </xf>
    <xf numFmtId="2" fontId="2" fillId="0" borderId="16" xfId="0" applyNumberFormat="1" applyFont="1" applyFill="1" applyBorder="1" applyAlignment="1">
      <alignment horizontal="center" vertical="center"/>
    </xf>
    <xf numFmtId="2" fontId="2" fillId="0" borderId="14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left" vertical="center" wrapText="1"/>
    </xf>
    <xf numFmtId="0" fontId="2" fillId="0" borderId="1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wrapText="1"/>
    </xf>
    <xf numFmtId="0" fontId="2" fillId="0" borderId="17" xfId="0" applyFont="1" applyFill="1" applyBorder="1" applyAlignment="1">
      <alignment horizontal="left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2" fontId="0" fillId="0" borderId="0" xfId="0" applyNumberFormat="1"/>
    <xf numFmtId="0" fontId="4" fillId="0" borderId="0" xfId="0" applyFont="1" applyProtection="1">
      <protection locked="0"/>
    </xf>
    <xf numFmtId="0" fontId="11" fillId="0" borderId="0" xfId="0" applyFont="1" applyProtection="1"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2" fontId="4" fillId="0" borderId="0" xfId="0" applyNumberFormat="1" applyFont="1" applyProtection="1">
      <protection locked="0"/>
    </xf>
    <xf numFmtId="0" fontId="4" fillId="0" borderId="0" xfId="0" applyFont="1" applyBorder="1" applyAlignment="1" applyProtection="1">
      <alignment vertic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Alignment="1" applyProtection="1">
      <protection locked="0"/>
    </xf>
    <xf numFmtId="0" fontId="7" fillId="0" borderId="0" xfId="0" applyFont="1" applyBorder="1" applyAlignment="1" applyProtection="1">
      <alignment vertical="center" wrapText="1"/>
      <protection locked="0"/>
    </xf>
    <xf numFmtId="0" fontId="7" fillId="0" borderId="0" xfId="0" applyFont="1" applyBorder="1" applyAlignment="1" applyProtection="1">
      <alignment vertical="center"/>
      <protection locked="0"/>
    </xf>
    <xf numFmtId="0" fontId="10" fillId="0" borderId="0" xfId="0" applyFont="1" applyAlignment="1" applyProtection="1">
      <alignment vertical="center" wrapText="1"/>
      <protection locked="0"/>
    </xf>
    <xf numFmtId="0" fontId="8" fillId="0" borderId="0" xfId="0" applyFont="1" applyBorder="1" applyAlignment="1" applyProtection="1">
      <alignment vertical="center" wrapText="1"/>
      <protection locked="0"/>
    </xf>
    <xf numFmtId="0" fontId="4" fillId="0" borderId="0" xfId="0" applyFont="1" applyBorder="1" applyAlignment="1" applyProtection="1">
      <alignment vertical="center" wrapText="1"/>
      <protection locked="0"/>
    </xf>
    <xf numFmtId="0" fontId="4" fillId="0" borderId="0" xfId="0" applyFont="1" applyProtection="1"/>
    <xf numFmtId="0" fontId="5" fillId="0" borderId="0" xfId="1" applyFont="1" applyAlignment="1" applyProtection="1"/>
    <xf numFmtId="0" fontId="4" fillId="0" borderId="0" xfId="0" applyFont="1" applyBorder="1" applyAlignment="1" applyProtection="1">
      <alignment vertical="center"/>
    </xf>
    <xf numFmtId="0" fontId="4" fillId="0" borderId="0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 wrapText="1"/>
    </xf>
    <xf numFmtId="0" fontId="4" fillId="0" borderId="0" xfId="0" applyFont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vertical="center"/>
    </xf>
    <xf numFmtId="0" fontId="4" fillId="0" borderId="0" xfId="0" applyFont="1" applyAlignment="1" applyProtection="1"/>
    <xf numFmtId="0" fontId="10" fillId="0" borderId="0" xfId="0" applyFont="1" applyAlignment="1" applyProtection="1">
      <alignment vertical="center" wrapText="1"/>
    </xf>
    <xf numFmtId="0" fontId="7" fillId="0" borderId="0" xfId="0" applyFont="1" applyBorder="1" applyAlignment="1" applyProtection="1">
      <alignment vertical="center" wrapText="1"/>
    </xf>
    <xf numFmtId="2" fontId="4" fillId="0" borderId="0" xfId="0" applyNumberFormat="1" applyFont="1" applyBorder="1" applyAlignment="1" applyProtection="1">
      <alignment vertical="center" wrapText="1"/>
    </xf>
    <xf numFmtId="2" fontId="4" fillId="0" borderId="0" xfId="0" applyNumberFormat="1" applyFont="1" applyProtection="1"/>
    <xf numFmtId="0" fontId="12" fillId="0" borderId="0" xfId="0" applyFont="1" applyAlignment="1" applyProtection="1">
      <alignment horizontal="center" vertical="center"/>
    </xf>
    <xf numFmtId="0" fontId="12" fillId="0" borderId="6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 wrapText="1"/>
    </xf>
    <xf numFmtId="0" fontId="4" fillId="0" borderId="0" xfId="0" applyFont="1" applyBorder="1" applyAlignment="1" applyProtection="1">
      <alignment horizontal="center" vertical="center" wrapText="1"/>
    </xf>
    <xf numFmtId="0" fontId="4" fillId="0" borderId="0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wrapText="1"/>
    </xf>
    <xf numFmtId="0" fontId="9" fillId="5" borderId="2" xfId="0" applyFont="1" applyFill="1" applyBorder="1" applyAlignment="1" applyProtection="1">
      <alignment horizontal="center" vertical="center"/>
    </xf>
    <xf numFmtId="0" fontId="9" fillId="5" borderId="3" xfId="0" applyFont="1" applyFill="1" applyBorder="1" applyAlignment="1" applyProtection="1">
      <alignment horizontal="center" vertical="center"/>
    </xf>
    <xf numFmtId="0" fontId="9" fillId="5" borderId="4" xfId="0" applyFont="1" applyFill="1" applyBorder="1" applyAlignment="1" applyProtection="1">
      <alignment horizontal="center" vertical="center"/>
    </xf>
    <xf numFmtId="0" fontId="9" fillId="5" borderId="1" xfId="0" applyFont="1" applyFill="1" applyBorder="1" applyAlignment="1" applyProtection="1">
      <alignment horizontal="center" vertical="center"/>
    </xf>
    <xf numFmtId="0" fontId="9" fillId="5" borderId="0" xfId="0" applyFont="1" applyFill="1" applyBorder="1" applyAlignment="1" applyProtection="1">
      <alignment horizontal="center" vertical="center"/>
    </xf>
    <xf numFmtId="0" fontId="9" fillId="5" borderId="8" xfId="0" applyFont="1" applyFill="1" applyBorder="1" applyAlignment="1" applyProtection="1">
      <alignment horizontal="center" vertical="center"/>
    </xf>
    <xf numFmtId="0" fontId="9" fillId="5" borderId="5" xfId="0" applyFont="1" applyFill="1" applyBorder="1" applyAlignment="1" applyProtection="1">
      <alignment horizontal="center" vertical="center"/>
    </xf>
    <xf numFmtId="0" fontId="9" fillId="5" borderId="6" xfId="0" applyFont="1" applyFill="1" applyBorder="1" applyAlignment="1" applyProtection="1">
      <alignment horizontal="center" vertical="center"/>
    </xf>
    <xf numFmtId="0" fontId="9" fillId="5" borderId="7" xfId="0" applyFont="1" applyFill="1" applyBorder="1" applyAlignment="1" applyProtection="1">
      <alignment horizontal="center" vertical="center"/>
    </xf>
    <xf numFmtId="0" fontId="11" fillId="7" borderId="19" xfId="0" applyFont="1" applyFill="1" applyBorder="1" applyAlignment="1" applyProtection="1">
      <alignment horizontal="center" vertical="center" wrapText="1"/>
    </xf>
    <xf numFmtId="2" fontId="4" fillId="0" borderId="20" xfId="0" applyNumberFormat="1" applyFont="1" applyBorder="1" applyAlignment="1" applyProtection="1">
      <alignment horizontal="center" vertical="center"/>
      <protection locked="0"/>
    </xf>
    <xf numFmtId="2" fontId="4" fillId="0" borderId="21" xfId="0" applyNumberFormat="1" applyFont="1" applyBorder="1" applyAlignment="1" applyProtection="1">
      <alignment horizontal="center" vertical="center"/>
      <protection locked="0"/>
    </xf>
    <xf numFmtId="0" fontId="4" fillId="0" borderId="20" xfId="0" applyFont="1" applyBorder="1" applyAlignment="1" applyProtection="1">
      <alignment horizontal="center" vertical="center"/>
      <protection locked="0"/>
    </xf>
    <xf numFmtId="0" fontId="4" fillId="0" borderId="21" xfId="0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vertical="center"/>
    </xf>
    <xf numFmtId="0" fontId="4" fillId="0" borderId="0" xfId="0" applyFont="1" applyBorder="1" applyAlignment="1" applyProtection="1">
      <alignment vertical="center"/>
    </xf>
    <xf numFmtId="0" fontId="11" fillId="2" borderId="2" xfId="0" applyFont="1" applyFill="1" applyBorder="1" applyAlignment="1" applyProtection="1">
      <alignment horizontal="center" vertical="center" wrapText="1"/>
    </xf>
    <xf numFmtId="0" fontId="11" fillId="2" borderId="3" xfId="0" applyFont="1" applyFill="1" applyBorder="1" applyAlignment="1" applyProtection="1">
      <alignment horizontal="center" vertical="center" wrapText="1"/>
    </xf>
    <xf numFmtId="0" fontId="11" fillId="2" borderId="4" xfId="0" applyFont="1" applyFill="1" applyBorder="1" applyAlignment="1" applyProtection="1">
      <alignment horizontal="center" vertical="center" wrapText="1"/>
    </xf>
    <xf numFmtId="0" fontId="11" fillId="2" borderId="1" xfId="0" applyFont="1" applyFill="1" applyBorder="1" applyAlignment="1" applyProtection="1">
      <alignment horizontal="center" vertical="center" wrapText="1"/>
    </xf>
    <xf numFmtId="0" fontId="11" fillId="2" borderId="0" xfId="0" applyFont="1" applyFill="1" applyBorder="1" applyAlignment="1" applyProtection="1">
      <alignment horizontal="center" vertical="center" wrapText="1"/>
    </xf>
    <xf numFmtId="0" fontId="11" fillId="2" borderId="8" xfId="0" applyFont="1" applyFill="1" applyBorder="1" applyAlignment="1" applyProtection="1">
      <alignment horizontal="center" vertical="center" wrapText="1"/>
    </xf>
    <xf numFmtId="0" fontId="11" fillId="2" borderId="5" xfId="0" applyFont="1" applyFill="1" applyBorder="1" applyAlignment="1" applyProtection="1">
      <alignment horizontal="center" vertical="center" wrapText="1"/>
    </xf>
    <xf numFmtId="0" fontId="11" fillId="2" borderId="6" xfId="0" applyFont="1" applyFill="1" applyBorder="1" applyAlignment="1" applyProtection="1">
      <alignment horizontal="center" vertical="center" wrapText="1"/>
    </xf>
    <xf numFmtId="0" fontId="11" fillId="2" borderId="7" xfId="0" applyFont="1" applyFill="1" applyBorder="1" applyAlignment="1" applyProtection="1">
      <alignment horizontal="center" vertical="center" wrapText="1"/>
    </xf>
    <xf numFmtId="0" fontId="11" fillId="3" borderId="2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 vertical="center"/>
    </xf>
    <xf numFmtId="0" fontId="11" fillId="3" borderId="4" xfId="0" applyFont="1" applyFill="1" applyBorder="1" applyAlignment="1" applyProtection="1">
      <alignment horizontal="center" vertical="center"/>
    </xf>
    <xf numFmtId="0" fontId="11" fillId="3" borderId="1" xfId="0" applyFont="1" applyFill="1" applyBorder="1" applyAlignment="1" applyProtection="1">
      <alignment horizontal="center" vertical="center"/>
    </xf>
    <xf numFmtId="0" fontId="11" fillId="3" borderId="0" xfId="0" applyFont="1" applyFill="1" applyBorder="1" applyAlignment="1" applyProtection="1">
      <alignment horizontal="center" vertical="center"/>
    </xf>
    <xf numFmtId="0" fontId="11" fillId="3" borderId="8" xfId="0" applyFont="1" applyFill="1" applyBorder="1" applyAlignment="1" applyProtection="1">
      <alignment horizontal="center" vertical="center"/>
    </xf>
    <xf numFmtId="0" fontId="11" fillId="3" borderId="5" xfId="0" applyFont="1" applyFill="1" applyBorder="1" applyAlignment="1" applyProtection="1">
      <alignment horizontal="center" vertical="center"/>
    </xf>
    <xf numFmtId="0" fontId="11" fillId="3" borderId="6" xfId="0" applyFont="1" applyFill="1" applyBorder="1" applyAlignment="1" applyProtection="1">
      <alignment horizontal="center" vertical="center"/>
    </xf>
    <xf numFmtId="0" fontId="11" fillId="3" borderId="7" xfId="0" applyFont="1" applyFill="1" applyBorder="1" applyAlignment="1" applyProtection="1">
      <alignment horizontal="center" vertical="center"/>
    </xf>
    <xf numFmtId="0" fontId="11" fillId="4" borderId="22" xfId="0" applyFont="1" applyFill="1" applyBorder="1" applyAlignment="1" applyProtection="1">
      <alignment horizontal="center" vertical="center"/>
    </xf>
    <xf numFmtId="0" fontId="11" fillId="4" borderId="26" xfId="0" applyFont="1" applyFill="1" applyBorder="1" applyAlignment="1" applyProtection="1">
      <alignment horizontal="center" vertical="center"/>
    </xf>
    <xf numFmtId="0" fontId="11" fillId="4" borderId="23" xfId="0" applyFont="1" applyFill="1" applyBorder="1" applyAlignment="1" applyProtection="1">
      <alignment horizontal="center" vertical="center"/>
    </xf>
    <xf numFmtId="0" fontId="11" fillId="4" borderId="13" xfId="0" applyFont="1" applyFill="1" applyBorder="1" applyAlignment="1" applyProtection="1">
      <alignment horizontal="center" vertical="center"/>
    </xf>
    <xf numFmtId="0" fontId="11" fillId="4" borderId="0" xfId="0" applyFont="1" applyFill="1" applyBorder="1" applyAlignment="1" applyProtection="1">
      <alignment horizontal="center" vertical="center"/>
    </xf>
    <xf numFmtId="0" fontId="11" fillId="4" borderId="27" xfId="0" applyFont="1" applyFill="1" applyBorder="1" applyAlignment="1" applyProtection="1">
      <alignment horizontal="center" vertical="center"/>
    </xf>
    <xf numFmtId="0" fontId="11" fillId="4" borderId="24" xfId="0" applyFont="1" applyFill="1" applyBorder="1" applyAlignment="1" applyProtection="1">
      <alignment horizontal="center" vertical="center"/>
    </xf>
    <xf numFmtId="0" fontId="11" fillId="4" borderId="17" xfId="0" applyFont="1" applyFill="1" applyBorder="1" applyAlignment="1" applyProtection="1">
      <alignment horizontal="center" vertical="center"/>
    </xf>
    <xf numFmtId="0" fontId="11" fillId="4" borderId="25" xfId="0" applyFont="1" applyFill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2" fontId="4" fillId="0" borderId="22" xfId="0" applyNumberFormat="1" applyFont="1" applyBorder="1" applyAlignment="1" applyProtection="1">
      <alignment horizontal="center" vertical="center"/>
    </xf>
    <xf numFmtId="2" fontId="4" fillId="0" borderId="26" xfId="0" applyNumberFormat="1" applyFont="1" applyBorder="1" applyAlignment="1" applyProtection="1">
      <alignment horizontal="center" vertical="center"/>
    </xf>
    <xf numFmtId="2" fontId="4" fillId="0" borderId="23" xfId="0" applyNumberFormat="1" applyFont="1" applyBorder="1" applyAlignment="1" applyProtection="1">
      <alignment horizontal="center" vertical="center"/>
    </xf>
    <xf numFmtId="2" fontId="4" fillId="0" borderId="24" xfId="0" applyNumberFormat="1" applyFont="1" applyBorder="1" applyAlignment="1" applyProtection="1">
      <alignment horizontal="center" vertical="center"/>
    </xf>
    <xf numFmtId="2" fontId="4" fillId="0" borderId="17" xfId="0" applyNumberFormat="1" applyFont="1" applyBorder="1" applyAlignment="1" applyProtection="1">
      <alignment horizontal="center" vertical="center"/>
    </xf>
    <xf numFmtId="2" fontId="4" fillId="0" borderId="25" xfId="0" applyNumberFormat="1" applyFont="1" applyBorder="1" applyAlignment="1" applyProtection="1">
      <alignment horizontal="center" vertical="center"/>
    </xf>
    <xf numFmtId="0" fontId="10" fillId="0" borderId="13" xfId="0" applyFont="1" applyBorder="1" applyAlignment="1" applyProtection="1">
      <alignment vertical="center" wrapText="1"/>
    </xf>
    <xf numFmtId="0" fontId="6" fillId="6" borderId="22" xfId="0" applyFont="1" applyFill="1" applyBorder="1" applyAlignment="1" applyProtection="1">
      <alignment horizontal="center" vertical="center"/>
    </xf>
    <xf numFmtId="0" fontId="6" fillId="6" borderId="26" xfId="0" applyFont="1" applyFill="1" applyBorder="1" applyAlignment="1" applyProtection="1">
      <alignment horizontal="center" vertical="center"/>
    </xf>
    <xf numFmtId="0" fontId="6" fillId="6" borderId="23" xfId="0" applyFont="1" applyFill="1" applyBorder="1" applyAlignment="1" applyProtection="1">
      <alignment horizontal="center" vertical="center"/>
    </xf>
    <xf numFmtId="0" fontId="6" fillId="6" borderId="13" xfId="0" applyFont="1" applyFill="1" applyBorder="1" applyAlignment="1" applyProtection="1">
      <alignment horizontal="center" vertical="center"/>
    </xf>
    <xf numFmtId="0" fontId="6" fillId="6" borderId="0" xfId="0" applyFont="1" applyFill="1" applyBorder="1" applyAlignment="1" applyProtection="1">
      <alignment horizontal="center" vertical="center"/>
    </xf>
    <xf numFmtId="0" fontId="6" fillId="6" borderId="27" xfId="0" applyFont="1" applyFill="1" applyBorder="1" applyAlignment="1" applyProtection="1">
      <alignment horizontal="center" vertical="center"/>
    </xf>
    <xf numFmtId="0" fontId="6" fillId="6" borderId="24" xfId="0" applyFont="1" applyFill="1" applyBorder="1" applyAlignment="1" applyProtection="1">
      <alignment horizontal="center" vertical="center"/>
    </xf>
    <xf numFmtId="0" fontId="6" fillId="6" borderId="17" xfId="0" applyFont="1" applyFill="1" applyBorder="1" applyAlignment="1" applyProtection="1">
      <alignment horizontal="center" vertical="center"/>
    </xf>
    <xf numFmtId="0" fontId="6" fillId="6" borderId="25" xfId="0" applyFont="1" applyFill="1" applyBorder="1" applyAlignment="1" applyProtection="1">
      <alignment horizontal="center" vertical="center"/>
    </xf>
    <xf numFmtId="0" fontId="10" fillId="0" borderId="0" xfId="0" applyFont="1" applyAlignment="1" applyProtection="1">
      <alignment vertical="center" wrapText="1"/>
    </xf>
    <xf numFmtId="2" fontId="4" fillId="0" borderId="22" xfId="0" applyNumberFormat="1" applyFont="1" applyBorder="1" applyAlignment="1" applyProtection="1">
      <alignment horizontal="center" vertical="center" wrapText="1"/>
    </xf>
    <xf numFmtId="2" fontId="4" fillId="0" borderId="23" xfId="0" applyNumberFormat="1" applyFont="1" applyBorder="1" applyAlignment="1" applyProtection="1">
      <alignment horizontal="center" vertical="center" wrapText="1"/>
    </xf>
    <xf numFmtId="2" fontId="4" fillId="0" borderId="24" xfId="0" applyNumberFormat="1" applyFont="1" applyBorder="1" applyAlignment="1" applyProtection="1">
      <alignment horizontal="center" vertical="center" wrapText="1"/>
    </xf>
    <xf numFmtId="2" fontId="4" fillId="0" borderId="25" xfId="0" applyNumberFormat="1" applyFont="1" applyBorder="1" applyAlignment="1" applyProtection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203200</xdr:colOff>
      <xdr:row>7</xdr:row>
      <xdr:rowOff>165100</xdr:rowOff>
    </xdr:from>
    <xdr:to>
      <xdr:col>15</xdr:col>
      <xdr:colOff>25400</xdr:colOff>
      <xdr:row>28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30700" y="1587500"/>
          <a:ext cx="8077200" cy="4216400"/>
        </a:xfrm>
        <a:prstGeom prst="rect">
          <a:avLst/>
        </a:prstGeom>
        <a:effectLst>
          <a:glow>
            <a:schemeClr val="accent1">
              <a:alpha val="40000"/>
            </a:schemeClr>
          </a:glow>
          <a:outerShdw blurRad="952500" dist="254000" dir="9540000" sx="173000" sy="173000" algn="ctr" rotWithShape="0">
            <a:schemeClr val="tx1">
              <a:alpha val="79000"/>
            </a:schemeClr>
          </a:outerShdw>
          <a:reflection stA="32000" endPos="65000" dist="50800" dir="5400000" sy="-100000" algn="bl" rotWithShape="0"/>
          <a:softEdge rad="0"/>
        </a:effectLst>
        <a:scene3d>
          <a:camera prst="orthographicFront"/>
          <a:lightRig rig="threePt" dir="t"/>
        </a:scene3d>
        <a:sp3d>
          <a:bevelT prst="angle"/>
        </a:sp3d>
      </xdr:spPr>
    </xdr:pic>
    <xdr:clientData/>
  </xdr:twoCellAnchor>
  <xdr:twoCellAnchor>
    <xdr:from>
      <xdr:col>9</xdr:col>
      <xdr:colOff>689727</xdr:colOff>
      <xdr:row>21</xdr:row>
      <xdr:rowOff>71912</xdr:rowOff>
    </xdr:from>
    <xdr:to>
      <xdr:col>14</xdr:col>
      <xdr:colOff>738277</xdr:colOff>
      <xdr:row>25</xdr:row>
      <xdr:rowOff>52852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20560213">
          <a:off x="8119227" y="4339112"/>
          <a:ext cx="4176050" cy="793740"/>
        </a:xfrm>
        <a:prstGeom prst="round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3400">
              <a:solidFill>
                <a:schemeClr val="accent6">
                  <a:lumMod val="60000"/>
                  <a:lumOff val="40000"/>
                </a:schemeClr>
              </a:solidFill>
              <a:latin typeface="Apple Chancery" charset="0"/>
              <a:ea typeface="Apple Chancery" charset="0"/>
              <a:cs typeface="Apple Chancery" charset="0"/>
            </a:rPr>
            <a:t>An Engineer's Choice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446948</xdr:colOff>
      <xdr:row>0</xdr:row>
      <xdr:rowOff>53521</xdr:rowOff>
    </xdr:from>
    <xdr:to>
      <xdr:col>23</xdr:col>
      <xdr:colOff>750094</xdr:colOff>
      <xdr:row>4</xdr:row>
      <xdr:rowOff>136132</xdr:rowOff>
    </xdr:to>
    <xdr:pic>
      <xdr:nvPicPr>
        <xdr:cNvPr id="2" name="Picture 1" descr="C:\Users\p00048105\Desktop\Logos\Capture5.JPGCapture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555979" y="53521"/>
          <a:ext cx="1970021" cy="89223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 cap="flat" cmpd="sng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80808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pharmaengineering.blogspot.com/" TargetMode="External"/><Relationship Id="rId1" Type="http://schemas.openxmlformats.org/officeDocument/2006/relationships/hyperlink" Target="http://pharmacalc.blogspot.com/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T16" sqref="T16"/>
    </sheetView>
  </sheetViews>
  <sheetFormatPr defaultColWidth="11" defaultRowHeight="15.75"/>
  <sheetData/>
  <sheetProtection algorithmName="SHA-512" hashValue="mxvrTlQTv6aI0GbpV/tocE786WzxvWPqG4bFb18nx6goC4EtJrXZEEjKAOuOa+hBXwzaYUMpr2G2BgQXoi7dFg==" saltValue="NUtmnpfdSXq+Q54VxSSWdQ==" spinCount="100000" sheet="1" objects="1" scenarios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showGridLines="0" tabSelected="1" zoomScale="80" zoomScaleNormal="80" workbookViewId="0">
      <selection activeCell="D20" sqref="D20:D21"/>
    </sheetView>
  </sheetViews>
  <sheetFormatPr defaultColWidth="11" defaultRowHeight="15.75"/>
  <cols>
    <col min="1" max="5" width="11" style="30"/>
    <col min="6" max="6" width="0.125" style="30" customWidth="1"/>
    <col min="7" max="13" width="11" style="30"/>
    <col min="14" max="14" width="10.625" style="30" customWidth="1"/>
    <col min="15" max="15" width="0.125" style="30" customWidth="1"/>
    <col min="16" max="18" width="13.375" style="30" customWidth="1"/>
    <col min="19" max="19" width="4.875" style="30" bestFit="1" customWidth="1"/>
    <col min="20" max="20" width="2.5" style="30" hidden="1" customWidth="1"/>
    <col min="21" max="16384" width="11" style="30"/>
  </cols>
  <sheetData>
    <row r="1" spans="1:24">
      <c r="A1" s="45"/>
      <c r="B1" s="46" t="s">
        <v>32</v>
      </c>
      <c r="C1" s="46" t="s">
        <v>33</v>
      </c>
      <c r="D1" s="58" t="s">
        <v>31</v>
      </c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</row>
    <row r="2" spans="1:24" ht="15.75" customHeight="1">
      <c r="A2" s="45"/>
      <c r="B2" s="45"/>
      <c r="C2" s="45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</row>
    <row r="3" spans="1:24" ht="15.95" customHeight="1">
      <c r="A3" s="45"/>
      <c r="B3" s="45"/>
      <c r="C3" s="45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</row>
    <row r="4" spans="1:24" ht="15.95" customHeight="1">
      <c r="A4" s="45"/>
      <c r="B4" s="45"/>
      <c r="C4" s="45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</row>
    <row r="5" spans="1:24" ht="15.95" customHeight="1">
      <c r="A5" s="45"/>
      <c r="B5" s="45"/>
      <c r="C5" s="45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</row>
    <row r="6" spans="1:24" ht="15.95" customHeight="1">
      <c r="B6" s="65" t="s">
        <v>21</v>
      </c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7"/>
    </row>
    <row r="7" spans="1:24" ht="15.95" customHeight="1">
      <c r="B7" s="68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70"/>
    </row>
    <row r="8" spans="1:24" ht="15.95" customHeight="1">
      <c r="B8" s="71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3"/>
    </row>
    <row r="9" spans="1:24" ht="16.5" thickBot="1"/>
    <row r="10" spans="1:24" ht="15.95" customHeight="1">
      <c r="B10" s="81" t="s">
        <v>0</v>
      </c>
      <c r="C10" s="82"/>
      <c r="D10" s="82"/>
      <c r="E10" s="83"/>
      <c r="F10" s="31"/>
      <c r="G10" s="90" t="s">
        <v>5</v>
      </c>
      <c r="H10" s="91"/>
      <c r="I10" s="91"/>
      <c r="J10" s="91"/>
      <c r="K10" s="91"/>
      <c r="L10" s="91"/>
      <c r="M10" s="91"/>
      <c r="N10" s="92"/>
      <c r="O10" s="31"/>
      <c r="P10" s="99" t="s">
        <v>15</v>
      </c>
      <c r="Q10" s="100"/>
      <c r="R10" s="100"/>
      <c r="S10" s="101"/>
      <c r="T10" s="31"/>
      <c r="U10" s="74" t="s">
        <v>23</v>
      </c>
      <c r="V10" s="74"/>
      <c r="W10" s="74"/>
      <c r="X10" s="74"/>
    </row>
    <row r="11" spans="1:24" ht="15.95" customHeight="1">
      <c r="B11" s="84"/>
      <c r="C11" s="85"/>
      <c r="D11" s="85"/>
      <c r="E11" s="86"/>
      <c r="F11" s="31"/>
      <c r="G11" s="93"/>
      <c r="H11" s="94"/>
      <c r="I11" s="94"/>
      <c r="J11" s="94"/>
      <c r="K11" s="94"/>
      <c r="L11" s="94"/>
      <c r="M11" s="94"/>
      <c r="N11" s="95"/>
      <c r="O11" s="31"/>
      <c r="P11" s="102"/>
      <c r="Q11" s="103"/>
      <c r="R11" s="103"/>
      <c r="S11" s="104"/>
      <c r="T11" s="31"/>
      <c r="U11" s="74"/>
      <c r="V11" s="74"/>
      <c r="W11" s="74"/>
      <c r="X11" s="74"/>
    </row>
    <row r="12" spans="1:24" ht="15.95" customHeight="1" thickBot="1">
      <c r="B12" s="87"/>
      <c r="C12" s="88"/>
      <c r="D12" s="88"/>
      <c r="E12" s="89"/>
      <c r="F12" s="31"/>
      <c r="G12" s="96"/>
      <c r="H12" s="97"/>
      <c r="I12" s="97"/>
      <c r="J12" s="97"/>
      <c r="K12" s="97"/>
      <c r="L12" s="97"/>
      <c r="M12" s="97"/>
      <c r="N12" s="98"/>
      <c r="O12" s="31"/>
      <c r="P12" s="105"/>
      <c r="Q12" s="106"/>
      <c r="R12" s="106"/>
      <c r="S12" s="107"/>
      <c r="T12" s="31"/>
      <c r="U12" s="74"/>
      <c r="V12" s="74"/>
      <c r="W12" s="74"/>
      <c r="X12" s="74"/>
    </row>
    <row r="13" spans="1:24" ht="16.5" thickBot="1"/>
    <row r="14" spans="1:24" ht="15.95" customHeight="1" thickBot="1">
      <c r="B14" s="60" t="s">
        <v>107</v>
      </c>
      <c r="C14" s="61"/>
      <c r="D14" s="32" t="s">
        <v>36</v>
      </c>
      <c r="E14" s="62"/>
      <c r="F14" s="45"/>
      <c r="G14" s="63" t="s">
        <v>6</v>
      </c>
      <c r="H14" s="63"/>
      <c r="I14" s="77">
        <v>6</v>
      </c>
      <c r="J14" s="62" t="s">
        <v>3</v>
      </c>
      <c r="K14" s="60" t="s">
        <v>13</v>
      </c>
      <c r="L14" s="61"/>
      <c r="M14" s="75">
        <f>VLOOKUP(D15,Sheet1!J5:M68,4,0)</f>
        <v>263.3125</v>
      </c>
      <c r="N14" s="62" t="s">
        <v>10</v>
      </c>
      <c r="O14" s="45"/>
      <c r="P14" s="60" t="s">
        <v>16</v>
      </c>
      <c r="Q14" s="60"/>
      <c r="R14" s="75">
        <f>(I14*M17*M20*(I20-25))</f>
        <v>115830</v>
      </c>
      <c r="S14" s="62" t="s">
        <v>19</v>
      </c>
      <c r="T14" s="45"/>
      <c r="U14" s="63" t="s">
        <v>24</v>
      </c>
      <c r="V14" s="62"/>
      <c r="W14" s="75">
        <f>(D20*W17)</f>
        <v>2.2583114659317345</v>
      </c>
      <c r="X14" s="62" t="s">
        <v>4</v>
      </c>
    </row>
    <row r="15" spans="1:24" ht="15.95" customHeight="1" thickBot="1">
      <c r="B15" s="60" t="s">
        <v>39</v>
      </c>
      <c r="C15" s="61"/>
      <c r="D15" s="32" t="s">
        <v>55</v>
      </c>
      <c r="E15" s="62"/>
      <c r="F15" s="45"/>
      <c r="G15" s="63"/>
      <c r="H15" s="63"/>
      <c r="I15" s="78"/>
      <c r="J15" s="62"/>
      <c r="K15" s="60"/>
      <c r="L15" s="61"/>
      <c r="M15" s="76"/>
      <c r="N15" s="62"/>
      <c r="O15" s="45"/>
      <c r="P15" s="60"/>
      <c r="Q15" s="60"/>
      <c r="R15" s="76"/>
      <c r="S15" s="62"/>
      <c r="T15" s="45"/>
      <c r="U15" s="63"/>
      <c r="V15" s="62"/>
      <c r="W15" s="76"/>
      <c r="X15" s="62"/>
    </row>
    <row r="16" spans="1:24" ht="16.5" thickBot="1">
      <c r="B16" s="45"/>
      <c r="C16" s="45"/>
      <c r="E16" s="45"/>
      <c r="F16" s="45"/>
      <c r="G16" s="45"/>
      <c r="H16" s="45"/>
      <c r="J16" s="45"/>
      <c r="K16" s="45"/>
      <c r="L16" s="45"/>
      <c r="N16" s="45"/>
      <c r="O16" s="45"/>
      <c r="P16" s="45"/>
      <c r="Q16" s="45"/>
      <c r="S16" s="45"/>
      <c r="T16" s="45"/>
      <c r="U16" s="45"/>
      <c r="V16" s="45"/>
      <c r="W16" s="33"/>
      <c r="X16" s="45"/>
    </row>
    <row r="17" spans="2:25" ht="15.95" customHeight="1" thickBot="1">
      <c r="B17" s="79" t="s">
        <v>1</v>
      </c>
      <c r="C17" s="80"/>
      <c r="D17" s="32">
        <v>8</v>
      </c>
      <c r="E17" s="47" t="s">
        <v>3</v>
      </c>
      <c r="F17" s="45"/>
      <c r="G17" s="64" t="s">
        <v>7</v>
      </c>
      <c r="H17" s="64"/>
      <c r="I17" s="77">
        <v>5</v>
      </c>
      <c r="J17" s="62" t="s">
        <v>3</v>
      </c>
      <c r="K17" s="63" t="s">
        <v>14</v>
      </c>
      <c r="L17" s="62"/>
      <c r="M17" s="77">
        <f>1000*VLOOKUP(D15,Sheet1!J5:M68,3,0)</f>
        <v>792</v>
      </c>
      <c r="N17" s="62" t="s">
        <v>11</v>
      </c>
      <c r="O17" s="45"/>
      <c r="P17" s="63" t="s">
        <v>17</v>
      </c>
      <c r="Q17" s="62"/>
      <c r="R17" s="75">
        <f>(M17*I17*M14)</f>
        <v>1042717.5</v>
      </c>
      <c r="S17" s="62" t="s">
        <v>19</v>
      </c>
      <c r="T17" s="45"/>
      <c r="U17" s="63" t="s">
        <v>25</v>
      </c>
      <c r="V17" s="63"/>
      <c r="W17" s="75">
        <f>(0.8*D17*4/3.14/D20)^0.33</f>
        <v>1.8819262216097787</v>
      </c>
      <c r="X17" s="62" t="s">
        <v>4</v>
      </c>
    </row>
    <row r="18" spans="2:25" ht="15.95" customHeight="1" thickBot="1">
      <c r="B18" s="79" t="s">
        <v>108</v>
      </c>
      <c r="C18" s="80"/>
      <c r="D18" s="32">
        <f>VLOOKUP(D14,Sheet1!D5:E8,2,0)</f>
        <v>15</v>
      </c>
      <c r="E18" s="47" t="s">
        <v>110</v>
      </c>
      <c r="F18" s="45"/>
      <c r="G18" s="64"/>
      <c r="H18" s="64"/>
      <c r="I18" s="78"/>
      <c r="J18" s="62"/>
      <c r="K18" s="63"/>
      <c r="L18" s="62"/>
      <c r="M18" s="78"/>
      <c r="N18" s="62"/>
      <c r="O18" s="45"/>
      <c r="P18" s="63"/>
      <c r="Q18" s="62"/>
      <c r="R18" s="76"/>
      <c r="S18" s="62"/>
      <c r="T18" s="45"/>
      <c r="U18" s="63"/>
      <c r="V18" s="63"/>
      <c r="W18" s="76"/>
      <c r="X18" s="62"/>
    </row>
    <row r="19" spans="2:25" ht="16.5" thickBot="1">
      <c r="B19" s="45"/>
      <c r="C19" s="45"/>
      <c r="E19" s="45"/>
      <c r="F19" s="45"/>
      <c r="G19" s="45"/>
      <c r="H19" s="45"/>
      <c r="J19" s="45"/>
      <c r="K19" s="45"/>
      <c r="L19" s="45"/>
      <c r="N19" s="45"/>
      <c r="O19" s="45"/>
      <c r="P19" s="45"/>
      <c r="Q19" s="45"/>
      <c r="S19" s="45"/>
      <c r="T19" s="45"/>
      <c r="U19" s="45"/>
      <c r="V19" s="45"/>
      <c r="W19" s="33"/>
      <c r="X19" s="45"/>
    </row>
    <row r="20" spans="2:25" ht="15.95" customHeight="1">
      <c r="B20" s="63" t="s">
        <v>2</v>
      </c>
      <c r="C20" s="62"/>
      <c r="D20" s="77">
        <v>1.2</v>
      </c>
      <c r="E20" s="108"/>
      <c r="F20" s="45"/>
      <c r="G20" s="64" t="s">
        <v>8</v>
      </c>
      <c r="H20" s="64"/>
      <c r="I20" s="77">
        <v>65</v>
      </c>
      <c r="J20" s="62" t="s">
        <v>9</v>
      </c>
      <c r="K20" s="60" t="s">
        <v>12</v>
      </c>
      <c r="L20" s="61"/>
      <c r="M20" s="75">
        <f>VLOOKUP(D15,Sheet1!J5:N68,5,0)</f>
        <v>0.609375</v>
      </c>
      <c r="N20" s="62" t="s">
        <v>20</v>
      </c>
      <c r="O20" s="45"/>
      <c r="P20" s="60" t="s">
        <v>18</v>
      </c>
      <c r="Q20" s="61"/>
      <c r="R20" s="75">
        <f>R14+R17</f>
        <v>1158547.5</v>
      </c>
      <c r="S20" s="62" t="s">
        <v>19</v>
      </c>
      <c r="T20" s="45"/>
      <c r="U20" s="64" t="s">
        <v>26</v>
      </c>
      <c r="V20" s="64"/>
      <c r="W20" s="75">
        <f>(((3.147/4)*POWER((1.147*W17),2))+(3.147*W14*W17))</f>
        <v>17.040473164085164</v>
      </c>
      <c r="X20" s="62" t="s">
        <v>27</v>
      </c>
    </row>
    <row r="21" spans="2:25" ht="16.5" thickBot="1">
      <c r="B21" s="63"/>
      <c r="C21" s="62"/>
      <c r="D21" s="78"/>
      <c r="E21" s="108"/>
      <c r="F21" s="45"/>
      <c r="G21" s="64"/>
      <c r="H21" s="64"/>
      <c r="I21" s="78"/>
      <c r="J21" s="62"/>
      <c r="K21" s="60"/>
      <c r="L21" s="61"/>
      <c r="M21" s="76"/>
      <c r="N21" s="62"/>
      <c r="O21" s="45"/>
      <c r="P21" s="60"/>
      <c r="Q21" s="61"/>
      <c r="R21" s="76"/>
      <c r="S21" s="62"/>
      <c r="T21" s="45"/>
      <c r="U21" s="64"/>
      <c r="V21" s="64"/>
      <c r="W21" s="76"/>
      <c r="X21" s="62"/>
    </row>
    <row r="22" spans="2:25">
      <c r="B22" s="50"/>
      <c r="C22" s="51"/>
      <c r="D22" s="35"/>
      <c r="E22" s="48"/>
      <c r="F22" s="45"/>
      <c r="G22" s="49"/>
      <c r="H22" s="49"/>
      <c r="I22" s="36"/>
      <c r="J22" s="51"/>
      <c r="K22" s="45"/>
      <c r="L22" s="45"/>
      <c r="N22" s="45"/>
      <c r="O22" s="45"/>
      <c r="P22" s="52"/>
      <c r="Q22" s="47"/>
      <c r="R22" s="38"/>
      <c r="S22" s="52"/>
      <c r="T22" s="45"/>
      <c r="U22" s="53"/>
      <c r="V22" s="53"/>
      <c r="X22" s="45"/>
    </row>
    <row r="23" spans="2:25" ht="16.5" thickBot="1">
      <c r="P23" s="37"/>
      <c r="Q23" s="34"/>
      <c r="R23" s="38"/>
      <c r="S23" s="37"/>
      <c r="U23" s="39"/>
      <c r="V23" s="39"/>
    </row>
    <row r="24" spans="2:25" ht="15.95" customHeight="1">
      <c r="B24" s="118" t="s">
        <v>22</v>
      </c>
      <c r="C24" s="119"/>
      <c r="D24" s="119"/>
      <c r="E24" s="119"/>
      <c r="F24" s="119"/>
      <c r="G24" s="119"/>
      <c r="H24" s="119"/>
      <c r="I24" s="119"/>
      <c r="J24" s="119"/>
      <c r="K24" s="119"/>
      <c r="L24" s="119"/>
      <c r="M24" s="119"/>
      <c r="N24" s="119"/>
      <c r="O24" s="119"/>
      <c r="P24" s="119"/>
      <c r="Q24" s="119"/>
      <c r="R24" s="119"/>
      <c r="S24" s="119"/>
      <c r="T24" s="119"/>
      <c r="U24" s="119"/>
      <c r="V24" s="119"/>
      <c r="W24" s="119"/>
      <c r="X24" s="120"/>
    </row>
    <row r="25" spans="2:25" ht="15.75" customHeight="1">
      <c r="B25" s="121"/>
      <c r="C25" s="122"/>
      <c r="D25" s="122"/>
      <c r="E25" s="122"/>
      <c r="F25" s="122"/>
      <c r="G25" s="122"/>
      <c r="H25" s="122"/>
      <c r="I25" s="122"/>
      <c r="J25" s="122"/>
      <c r="K25" s="122"/>
      <c r="L25" s="122"/>
      <c r="M25" s="122"/>
      <c r="N25" s="122"/>
      <c r="O25" s="122"/>
      <c r="P25" s="122"/>
      <c r="Q25" s="122"/>
      <c r="R25" s="122"/>
      <c r="S25" s="122"/>
      <c r="T25" s="122"/>
      <c r="U25" s="122"/>
      <c r="V25" s="122"/>
      <c r="W25" s="122"/>
      <c r="X25" s="123"/>
      <c r="Y25" s="37"/>
    </row>
    <row r="26" spans="2:25" ht="15.75" customHeight="1" thickBot="1">
      <c r="B26" s="124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6"/>
      <c r="Y26" s="34"/>
    </row>
    <row r="27" spans="2:25">
      <c r="Q27" s="40"/>
      <c r="R27" s="40"/>
      <c r="S27" s="34"/>
      <c r="T27" s="34"/>
      <c r="U27" s="34"/>
      <c r="V27" s="41"/>
      <c r="W27" s="41"/>
      <c r="X27" s="34"/>
      <c r="Y27" s="34"/>
    </row>
    <row r="28" spans="2:25" ht="15.95" customHeight="1">
      <c r="B28" s="45"/>
      <c r="C28" s="45"/>
      <c r="D28" s="45"/>
      <c r="E28" s="45"/>
      <c r="F28" s="45"/>
      <c r="G28" s="45"/>
      <c r="H28" s="54"/>
      <c r="I28" s="54"/>
      <c r="J28" s="54"/>
      <c r="K28" s="45"/>
      <c r="L28" s="45"/>
      <c r="M28" s="45"/>
      <c r="N28" s="62"/>
      <c r="O28" s="45"/>
      <c r="P28" s="45"/>
      <c r="Q28" s="55"/>
      <c r="R28" s="40"/>
      <c r="S28" s="109"/>
      <c r="T28" s="109"/>
      <c r="U28" s="109"/>
      <c r="V28" s="109"/>
      <c r="W28" s="109"/>
      <c r="X28" s="109"/>
      <c r="Y28" s="34"/>
    </row>
    <row r="29" spans="2:25" ht="15.95" customHeight="1" thickBot="1">
      <c r="B29" s="127" t="s">
        <v>28</v>
      </c>
      <c r="C29" s="127"/>
      <c r="D29" s="127"/>
      <c r="E29" s="127"/>
      <c r="F29" s="127"/>
      <c r="G29" s="127"/>
      <c r="H29" s="54"/>
      <c r="I29" s="54"/>
      <c r="J29" s="54"/>
      <c r="K29" s="45"/>
      <c r="L29" s="45"/>
      <c r="M29" s="45"/>
      <c r="N29" s="62"/>
      <c r="O29" s="45"/>
      <c r="P29" s="45"/>
      <c r="Q29" s="47"/>
      <c r="R29" s="34"/>
      <c r="S29" s="109"/>
      <c r="T29" s="109"/>
      <c r="U29" s="109"/>
      <c r="V29" s="109"/>
      <c r="W29" s="109"/>
      <c r="X29" s="109"/>
      <c r="Y29" s="34"/>
    </row>
    <row r="30" spans="2:25" ht="15.95" customHeight="1">
      <c r="B30" s="127"/>
      <c r="C30" s="127"/>
      <c r="D30" s="127"/>
      <c r="E30" s="127"/>
      <c r="F30" s="127"/>
      <c r="G30" s="127"/>
      <c r="H30" s="111">
        <f>((R20*41.8)/(D18*W20*(I20-25)))</f>
        <v>4736.4965586818626</v>
      </c>
      <c r="I30" s="113"/>
      <c r="J30" s="117" t="s">
        <v>29</v>
      </c>
      <c r="K30" s="128">
        <f>(H30/60)</f>
        <v>78.941609311364374</v>
      </c>
      <c r="L30" s="129"/>
      <c r="M30" s="117" t="s">
        <v>30</v>
      </c>
      <c r="N30" s="111">
        <f>(K30/60)</f>
        <v>1.3156934885227396</v>
      </c>
      <c r="O30" s="112"/>
      <c r="P30" s="113"/>
      <c r="Q30" s="117" t="s">
        <v>111</v>
      </c>
      <c r="R30" s="40"/>
      <c r="S30" s="109"/>
      <c r="T30" s="109"/>
      <c r="U30" s="109"/>
      <c r="V30" s="109"/>
      <c r="W30" s="109"/>
      <c r="X30" s="109"/>
      <c r="Y30" s="34"/>
    </row>
    <row r="31" spans="2:25" ht="15.95" customHeight="1" thickBot="1">
      <c r="B31" s="127"/>
      <c r="C31" s="127"/>
      <c r="D31" s="127"/>
      <c r="E31" s="127"/>
      <c r="F31" s="127"/>
      <c r="G31" s="127"/>
      <c r="H31" s="114"/>
      <c r="I31" s="116"/>
      <c r="J31" s="117"/>
      <c r="K31" s="130"/>
      <c r="L31" s="131"/>
      <c r="M31" s="117"/>
      <c r="N31" s="114"/>
      <c r="O31" s="115"/>
      <c r="P31" s="116"/>
      <c r="Q31" s="117"/>
      <c r="R31" s="40"/>
      <c r="S31" s="109"/>
      <c r="T31" s="109"/>
      <c r="U31" s="109"/>
      <c r="V31" s="109"/>
      <c r="W31" s="109"/>
      <c r="X31" s="109"/>
      <c r="Y31" s="34"/>
    </row>
    <row r="32" spans="2:25" ht="15.95" customHeight="1">
      <c r="B32" s="127"/>
      <c r="C32" s="127"/>
      <c r="D32" s="127"/>
      <c r="E32" s="127"/>
      <c r="F32" s="127"/>
      <c r="G32" s="127"/>
      <c r="H32" s="54"/>
      <c r="I32" s="54"/>
      <c r="J32" s="54"/>
      <c r="K32" s="45"/>
      <c r="L32" s="56"/>
      <c r="M32" s="56"/>
      <c r="N32" s="52"/>
      <c r="O32" s="45"/>
      <c r="P32" s="45"/>
      <c r="Q32" s="55"/>
      <c r="R32" s="40"/>
      <c r="S32" s="109"/>
      <c r="T32" s="109"/>
      <c r="U32" s="109"/>
      <c r="V32" s="109"/>
      <c r="W32" s="109"/>
      <c r="X32" s="109"/>
      <c r="Y32" s="34"/>
    </row>
    <row r="33" spans="2:25" ht="15.95" customHeight="1">
      <c r="B33" s="127"/>
      <c r="C33" s="127"/>
      <c r="D33" s="127"/>
      <c r="E33" s="127"/>
      <c r="F33" s="127"/>
      <c r="G33" s="127"/>
      <c r="H33" s="54"/>
      <c r="I33" s="54"/>
      <c r="J33" s="54"/>
      <c r="K33" s="45"/>
      <c r="L33" s="57"/>
      <c r="M33" s="57"/>
      <c r="N33" s="45"/>
      <c r="O33" s="45"/>
      <c r="P33" s="45"/>
      <c r="Q33" s="47"/>
      <c r="R33" s="34"/>
      <c r="S33" s="109"/>
      <c r="T33" s="109"/>
      <c r="U33" s="109"/>
      <c r="V33" s="109"/>
      <c r="W33" s="109"/>
      <c r="X33" s="109"/>
      <c r="Y33" s="34"/>
    </row>
    <row r="34" spans="2:25" ht="15.95" customHeight="1">
      <c r="G34" s="42"/>
      <c r="H34" s="42"/>
      <c r="I34" s="42"/>
      <c r="J34" s="42"/>
      <c r="N34" s="110"/>
      <c r="Q34" s="40"/>
      <c r="R34" s="40"/>
      <c r="S34" s="109"/>
      <c r="T34" s="109"/>
      <c r="U34" s="109"/>
      <c r="V34" s="109"/>
      <c r="W34" s="109"/>
      <c r="X34" s="109"/>
      <c r="Y34" s="40"/>
    </row>
    <row r="35" spans="2:25" ht="16.5" customHeight="1">
      <c r="G35" s="42"/>
      <c r="H35" s="42"/>
      <c r="I35" s="42"/>
      <c r="J35" s="42"/>
      <c r="N35" s="110"/>
      <c r="Q35" s="40"/>
      <c r="R35" s="40"/>
      <c r="S35" s="109"/>
      <c r="T35" s="109"/>
      <c r="U35" s="109"/>
      <c r="V35" s="109"/>
      <c r="W35" s="109"/>
      <c r="X35" s="109"/>
      <c r="Y35" s="40"/>
    </row>
    <row r="36" spans="2:25">
      <c r="Q36" s="34"/>
      <c r="R36" s="34"/>
      <c r="S36" s="109"/>
      <c r="T36" s="109"/>
      <c r="U36" s="109"/>
      <c r="V36" s="109"/>
      <c r="W36" s="109"/>
      <c r="X36" s="109"/>
      <c r="Y36" s="34"/>
    </row>
    <row r="37" spans="2:25">
      <c r="Q37" s="40"/>
      <c r="R37" s="41"/>
      <c r="S37" s="43"/>
      <c r="T37" s="34"/>
      <c r="U37" s="34"/>
      <c r="V37" s="40"/>
      <c r="W37" s="40"/>
      <c r="X37" s="34"/>
      <c r="Y37" s="44"/>
    </row>
    <row r="38" spans="2:25">
      <c r="Q38" s="41"/>
      <c r="R38" s="41"/>
      <c r="S38" s="43"/>
      <c r="T38" s="34"/>
      <c r="U38" s="34"/>
      <c r="V38" s="40"/>
      <c r="W38" s="40"/>
      <c r="X38" s="34"/>
      <c r="Y38" s="44"/>
    </row>
    <row r="39" spans="2:25">
      <c r="Q39" s="41"/>
      <c r="R39" s="41"/>
      <c r="S39" s="43"/>
      <c r="T39" s="34"/>
      <c r="U39" s="34"/>
      <c r="V39" s="40"/>
      <c r="W39" s="40"/>
      <c r="X39" s="34"/>
      <c r="Y39" s="44"/>
    </row>
    <row r="40" spans="2:25">
      <c r="Q40" s="34"/>
      <c r="R40" s="34"/>
      <c r="S40" s="34"/>
      <c r="T40" s="34"/>
      <c r="U40" s="34"/>
      <c r="V40" s="34"/>
      <c r="W40" s="34"/>
      <c r="X40" s="34"/>
      <c r="Y40" s="34"/>
    </row>
    <row r="41" spans="2:25">
      <c r="Q41" s="34"/>
      <c r="R41" s="34"/>
      <c r="S41" s="40"/>
      <c r="T41" s="40"/>
      <c r="U41" s="34"/>
      <c r="V41" s="34"/>
      <c r="W41" s="34"/>
      <c r="X41" s="34"/>
      <c r="Y41" s="34"/>
    </row>
    <row r="42" spans="2:25">
      <c r="Q42" s="34"/>
      <c r="R42" s="34"/>
      <c r="S42" s="40"/>
      <c r="T42" s="40"/>
      <c r="U42" s="34"/>
      <c r="V42" s="34"/>
      <c r="W42" s="34"/>
      <c r="X42" s="34"/>
      <c r="Y42" s="34"/>
    </row>
    <row r="43" spans="2:25">
      <c r="Q43" s="34"/>
      <c r="R43" s="34"/>
      <c r="S43" s="40"/>
      <c r="T43" s="40"/>
      <c r="U43" s="34"/>
      <c r="V43" s="34"/>
      <c r="W43" s="34"/>
      <c r="X43" s="34"/>
      <c r="Y43" s="34"/>
    </row>
    <row r="44" spans="2:25">
      <c r="Q44" s="34"/>
      <c r="R44" s="34"/>
      <c r="S44" s="40"/>
      <c r="T44" s="40"/>
      <c r="U44" s="34"/>
      <c r="V44" s="34"/>
      <c r="W44" s="34"/>
      <c r="X44" s="34"/>
      <c r="Y44" s="34"/>
    </row>
  </sheetData>
  <sheetProtection algorithmName="SHA-512" hashValue="ZKflgDo9sMnQyH310kZ7dEpT3BRHIafhJmFHTWpQNek6DCNQlIjUgkr6uRw8nqmsuwL74M/Mo5qOiRSvLMCrTg==" saltValue="USQoIkjsuvB7u/LtFWl8UA==" spinCount="100000" sheet="1" objects="1" scenarios="1"/>
  <mergeCells count="61">
    <mergeCell ref="S28:X36"/>
    <mergeCell ref="X20:X21"/>
    <mergeCell ref="K20:L21"/>
    <mergeCell ref="M20:M21"/>
    <mergeCell ref="N20:N21"/>
    <mergeCell ref="W20:W21"/>
    <mergeCell ref="N34:N35"/>
    <mergeCell ref="N28:N29"/>
    <mergeCell ref="N30:P31"/>
    <mergeCell ref="Q30:Q31"/>
    <mergeCell ref="B24:X26"/>
    <mergeCell ref="B29:G33"/>
    <mergeCell ref="J30:J31"/>
    <mergeCell ref="K30:L31"/>
    <mergeCell ref="M30:M31"/>
    <mergeCell ref="H30:I31"/>
    <mergeCell ref="B10:E12"/>
    <mergeCell ref="P20:Q21"/>
    <mergeCell ref="R20:R21"/>
    <mergeCell ref="S20:S21"/>
    <mergeCell ref="U20:V21"/>
    <mergeCell ref="U14:V15"/>
    <mergeCell ref="G10:N12"/>
    <mergeCell ref="P10:S12"/>
    <mergeCell ref="N17:N18"/>
    <mergeCell ref="J14:J15"/>
    <mergeCell ref="J17:J18"/>
    <mergeCell ref="J20:J21"/>
    <mergeCell ref="E20:E21"/>
    <mergeCell ref="P14:Q15"/>
    <mergeCell ref="P17:Q18"/>
    <mergeCell ref="M14:M15"/>
    <mergeCell ref="N14:N15"/>
    <mergeCell ref="K17:L18"/>
    <mergeCell ref="M17:M18"/>
    <mergeCell ref="B20:C21"/>
    <mergeCell ref="I17:I18"/>
    <mergeCell ref="I20:I21"/>
    <mergeCell ref="I14:I15"/>
    <mergeCell ref="D20:D21"/>
    <mergeCell ref="B14:C14"/>
    <mergeCell ref="B15:C15"/>
    <mergeCell ref="B17:C17"/>
    <mergeCell ref="B18:C18"/>
    <mergeCell ref="G20:H21"/>
    <mergeCell ref="D1:U5"/>
    <mergeCell ref="K14:L15"/>
    <mergeCell ref="E14:E15"/>
    <mergeCell ref="G14:H15"/>
    <mergeCell ref="G17:H18"/>
    <mergeCell ref="B6:X8"/>
    <mergeCell ref="U10:X12"/>
    <mergeCell ref="S17:S18"/>
    <mergeCell ref="R14:R15"/>
    <mergeCell ref="S14:S15"/>
    <mergeCell ref="R17:R18"/>
    <mergeCell ref="W14:W15"/>
    <mergeCell ref="X14:X15"/>
    <mergeCell ref="U17:V18"/>
    <mergeCell ref="W17:W18"/>
    <mergeCell ref="X17:X18"/>
  </mergeCells>
  <hyperlinks>
    <hyperlink ref="B1" r:id="rId1"/>
    <hyperlink ref="C1" r:id="rId2"/>
  </hyperlinks>
  <pageMargins left="0.7" right="0.7" top="0.75" bottom="0.75" header="0.3" footer="0.3"/>
  <pageSetup paperSize="9" orientation="portrait" verticalDpi="0" r:id="rId3"/>
  <drawing r:id="rId4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Sheet1!$G$5:$G$11</xm:f>
          </x14:formula1>
          <xm:sqref>D20:D21</xm:sqref>
        </x14:dataValidation>
        <x14:dataValidation type="list" allowBlank="1" showInputMessage="1" showErrorMessage="1">
          <x14:formula1>
            <xm:f>Sheet1!$J$6:$J$68</xm:f>
          </x14:formula1>
          <xm:sqref>D15</xm:sqref>
        </x14:dataValidation>
        <x14:dataValidation type="list" allowBlank="1" showInputMessage="1" showErrorMessage="1">
          <x14:formula1>
            <xm:f>Sheet1!$D$6:$D$8</xm:f>
          </x14:formula1>
          <xm:sqref>D14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N68"/>
  <sheetViews>
    <sheetView topLeftCell="A43" workbookViewId="0">
      <selection activeCell="D70" sqref="D70"/>
    </sheetView>
  </sheetViews>
  <sheetFormatPr defaultRowHeight="15.75"/>
  <cols>
    <col min="10" max="10" width="15.5" bestFit="1" customWidth="1"/>
    <col min="11" max="12" width="12.375" bestFit="1" customWidth="1"/>
    <col min="14" max="14" width="9.75" customWidth="1"/>
  </cols>
  <sheetData>
    <row r="4" spans="4:14" ht="16.5" thickBot="1"/>
    <row r="5" spans="4:14" ht="48" thickBot="1">
      <c r="D5" t="s">
        <v>34</v>
      </c>
      <c r="E5" t="s">
        <v>35</v>
      </c>
      <c r="G5">
        <v>1.05</v>
      </c>
      <c r="J5" s="2" t="s">
        <v>39</v>
      </c>
      <c r="K5" s="3" t="s">
        <v>40</v>
      </c>
      <c r="L5" s="4" t="s">
        <v>41</v>
      </c>
      <c r="M5" s="5" t="s">
        <v>42</v>
      </c>
      <c r="N5" s="1" t="s">
        <v>109</v>
      </c>
    </row>
    <row r="6" spans="4:14">
      <c r="D6" t="s">
        <v>36</v>
      </c>
      <c r="E6">
        <v>15</v>
      </c>
      <c r="G6">
        <v>1.07</v>
      </c>
      <c r="J6" s="6" t="s">
        <v>43</v>
      </c>
      <c r="K6" s="7">
        <v>72</v>
      </c>
      <c r="L6" s="8">
        <v>0.626</v>
      </c>
      <c r="M6" s="9">
        <v>85</v>
      </c>
      <c r="N6" s="29">
        <v>0.55972222222222223</v>
      </c>
    </row>
    <row r="7" spans="4:14">
      <c r="D7" t="s">
        <v>37</v>
      </c>
      <c r="E7">
        <v>1.2</v>
      </c>
      <c r="G7">
        <v>1.1000000000000001</v>
      </c>
      <c r="J7" s="6" t="s">
        <v>44</v>
      </c>
      <c r="K7" s="7">
        <v>86</v>
      </c>
      <c r="L7" s="10">
        <v>0.65900000000000003</v>
      </c>
      <c r="M7" s="11">
        <v>80</v>
      </c>
      <c r="N7" s="29">
        <v>0.48837209302325579</v>
      </c>
    </row>
    <row r="8" spans="4:14">
      <c r="D8" t="s">
        <v>38</v>
      </c>
      <c r="E8">
        <v>0.88</v>
      </c>
      <c r="G8">
        <v>1.1499999999999999</v>
      </c>
      <c r="J8" s="6" t="s">
        <v>45</v>
      </c>
      <c r="K8" s="7">
        <v>100</v>
      </c>
      <c r="L8" s="10">
        <v>0.66400000000000003</v>
      </c>
      <c r="M8" s="11">
        <v>75.599999999999994</v>
      </c>
      <c r="N8" s="29">
        <v>0.52</v>
      </c>
    </row>
    <row r="9" spans="4:14">
      <c r="G9">
        <v>1.2</v>
      </c>
      <c r="J9" s="6" t="s">
        <v>46</v>
      </c>
      <c r="K9" s="7">
        <v>114</v>
      </c>
      <c r="L9" s="10">
        <v>0.70299999999999996</v>
      </c>
      <c r="M9" s="11">
        <v>72.5</v>
      </c>
      <c r="N9" s="29">
        <v>0.52017543859649118</v>
      </c>
    </row>
    <row r="10" spans="4:14">
      <c r="G10">
        <v>1.35</v>
      </c>
      <c r="J10" s="6" t="s">
        <v>47</v>
      </c>
      <c r="K10" s="7">
        <v>84</v>
      </c>
      <c r="L10" s="10">
        <v>0.77800000000000002</v>
      </c>
      <c r="M10" s="11">
        <v>85</v>
      </c>
      <c r="N10" s="29">
        <v>0.43333333333333329</v>
      </c>
    </row>
    <row r="11" spans="4:14">
      <c r="G11">
        <v>1.5</v>
      </c>
      <c r="J11" s="6" t="s">
        <v>48</v>
      </c>
      <c r="K11" s="7">
        <v>142</v>
      </c>
      <c r="L11" s="10">
        <v>0.73</v>
      </c>
      <c r="M11" s="12">
        <v>86.563380281690144</v>
      </c>
      <c r="N11" s="29">
        <v>0.43</v>
      </c>
    </row>
    <row r="12" spans="4:14">
      <c r="J12" s="6" t="s">
        <v>49</v>
      </c>
      <c r="K12" s="7">
        <v>78</v>
      </c>
      <c r="L12" s="10">
        <v>0.879</v>
      </c>
      <c r="M12" s="13">
        <v>94.102564102564102</v>
      </c>
      <c r="N12" s="29">
        <v>0.39743589743589741</v>
      </c>
    </row>
    <row r="13" spans="4:14">
      <c r="J13" s="6" t="s">
        <v>50</v>
      </c>
      <c r="K13" s="7">
        <v>92</v>
      </c>
      <c r="L13" s="10">
        <v>0.86699999999999999</v>
      </c>
      <c r="M13" s="13">
        <v>86.793478260869563</v>
      </c>
      <c r="N13" s="29">
        <v>0.44565217391304346</v>
      </c>
    </row>
    <row r="14" spans="4:14">
      <c r="J14" s="6" t="s">
        <v>51</v>
      </c>
      <c r="K14" s="7">
        <v>106</v>
      </c>
      <c r="L14" s="10">
        <v>0.86599999999999999</v>
      </c>
      <c r="M14" s="11" t="s">
        <v>52</v>
      </c>
      <c r="N14" s="29">
        <v>0.31</v>
      </c>
    </row>
    <row r="15" spans="4:14">
      <c r="J15" s="6" t="s">
        <v>53</v>
      </c>
      <c r="K15" s="14">
        <v>106.17</v>
      </c>
      <c r="L15" s="15">
        <v>0.87</v>
      </c>
      <c r="M15" s="16">
        <v>81.868701139681647</v>
      </c>
      <c r="N15" s="29">
        <v>0.39559197513421868</v>
      </c>
    </row>
    <row r="16" spans="4:14" ht="24">
      <c r="J16" s="17" t="s">
        <v>54</v>
      </c>
      <c r="K16" s="7">
        <v>114</v>
      </c>
      <c r="L16" s="18">
        <v>0.69199999999999995</v>
      </c>
      <c r="M16" s="19">
        <v>64.877192982456137</v>
      </c>
      <c r="N16" s="29">
        <v>0.48771929824561405</v>
      </c>
    </row>
    <row r="17" spans="10:14">
      <c r="J17" s="6" t="s">
        <v>55</v>
      </c>
      <c r="K17" s="7">
        <v>32</v>
      </c>
      <c r="L17" s="8">
        <v>0.79200000000000004</v>
      </c>
      <c r="M17" s="20">
        <v>263.3125</v>
      </c>
      <c r="N17" s="29">
        <v>0.609375</v>
      </c>
    </row>
    <row r="18" spans="10:14">
      <c r="J18" s="6" t="s">
        <v>56</v>
      </c>
      <c r="K18" s="7">
        <v>46</v>
      </c>
      <c r="L18" s="10">
        <v>0.78900000000000003</v>
      </c>
      <c r="M18" s="11">
        <v>200</v>
      </c>
      <c r="N18" s="29">
        <v>0.58695652173913049</v>
      </c>
    </row>
    <row r="19" spans="10:14">
      <c r="J19" s="6" t="s">
        <v>57</v>
      </c>
      <c r="K19" s="7">
        <v>60</v>
      </c>
      <c r="L19" s="10">
        <v>0.80400000000000005</v>
      </c>
      <c r="M19" s="11">
        <v>163</v>
      </c>
      <c r="N19" s="29">
        <v>0.56666666666666665</v>
      </c>
    </row>
    <row r="20" spans="10:14">
      <c r="J20" s="6" t="s">
        <v>58</v>
      </c>
      <c r="K20" s="7">
        <v>60</v>
      </c>
      <c r="L20" s="10">
        <v>0.78600000000000003</v>
      </c>
      <c r="M20" s="11">
        <v>159</v>
      </c>
      <c r="N20" s="29">
        <v>0.6166666666666667</v>
      </c>
    </row>
    <row r="21" spans="10:14">
      <c r="J21" s="6" t="s">
        <v>59</v>
      </c>
      <c r="K21" s="7">
        <v>74</v>
      </c>
      <c r="L21" s="10">
        <v>0.81</v>
      </c>
      <c r="M21" s="11">
        <v>141</v>
      </c>
      <c r="N21" s="29">
        <v>0.55405405405405406</v>
      </c>
    </row>
    <row r="22" spans="10:14">
      <c r="J22" s="6" t="s">
        <v>60</v>
      </c>
      <c r="K22" s="7">
        <v>74</v>
      </c>
      <c r="L22" s="10">
        <v>0.80200000000000005</v>
      </c>
      <c r="M22" s="11" t="s">
        <v>52</v>
      </c>
      <c r="N22" s="29">
        <v>0.34</v>
      </c>
    </row>
    <row r="23" spans="10:14">
      <c r="J23" s="6" t="s">
        <v>61</v>
      </c>
      <c r="K23" s="7">
        <v>74</v>
      </c>
      <c r="L23" s="10">
        <v>0.80700000000000005</v>
      </c>
      <c r="M23" s="11">
        <v>134</v>
      </c>
      <c r="N23" s="29">
        <v>0.54054054054054057</v>
      </c>
    </row>
    <row r="24" spans="10:14">
      <c r="J24" s="6" t="s">
        <v>62</v>
      </c>
      <c r="K24" s="7">
        <v>88</v>
      </c>
      <c r="L24" s="10">
        <v>0.81499999999999995</v>
      </c>
      <c r="M24" s="11">
        <v>120.60227272727273</v>
      </c>
      <c r="N24" s="29">
        <v>0.42045454545454547</v>
      </c>
    </row>
    <row r="25" spans="10:14">
      <c r="J25" s="6" t="s">
        <v>63</v>
      </c>
      <c r="K25" s="7">
        <v>62</v>
      </c>
      <c r="L25" s="10">
        <v>1.115</v>
      </c>
      <c r="M25" s="11">
        <v>202</v>
      </c>
      <c r="N25" s="29">
        <v>0.56451612903225812</v>
      </c>
    </row>
    <row r="26" spans="10:14">
      <c r="J26" s="6" t="s">
        <v>64</v>
      </c>
      <c r="K26" s="7">
        <v>106</v>
      </c>
      <c r="L26" s="10">
        <v>1.1180000000000001</v>
      </c>
      <c r="M26" s="11">
        <v>150</v>
      </c>
      <c r="N26" s="29">
        <v>0.55094339622641508</v>
      </c>
    </row>
    <row r="27" spans="10:14">
      <c r="J27" s="6" t="s">
        <v>65</v>
      </c>
      <c r="K27" s="7">
        <v>76</v>
      </c>
      <c r="L27" s="10">
        <v>1.0362</v>
      </c>
      <c r="M27" s="11">
        <v>169</v>
      </c>
      <c r="N27" s="29">
        <v>0.59210526315789469</v>
      </c>
    </row>
    <row r="28" spans="10:14">
      <c r="J28" s="6" t="s">
        <v>66</v>
      </c>
      <c r="K28" s="7">
        <v>100</v>
      </c>
      <c r="L28" s="10">
        <v>0.94899999999999995</v>
      </c>
      <c r="M28" s="11">
        <v>109</v>
      </c>
      <c r="N28" s="29">
        <v>0.5</v>
      </c>
    </row>
    <row r="29" spans="10:14" ht="22.5">
      <c r="J29" s="21" t="s">
        <v>67</v>
      </c>
      <c r="K29" s="7">
        <v>90</v>
      </c>
      <c r="L29" s="10">
        <v>0.92400000000000004</v>
      </c>
      <c r="M29" s="11">
        <v>102</v>
      </c>
      <c r="N29" s="29">
        <v>0.55000000000000004</v>
      </c>
    </row>
    <row r="30" spans="10:14">
      <c r="J30" s="6" t="s">
        <v>68</v>
      </c>
      <c r="K30" s="7">
        <v>76</v>
      </c>
      <c r="L30" s="10">
        <v>0.96599999999999997</v>
      </c>
      <c r="M30" s="11">
        <v>124</v>
      </c>
      <c r="N30" s="29">
        <v>0.56578947368421051</v>
      </c>
    </row>
    <row r="31" spans="10:14">
      <c r="J31" s="6" t="s">
        <v>69</v>
      </c>
      <c r="K31" s="7">
        <v>90</v>
      </c>
      <c r="L31" s="10">
        <v>0.93100000000000005</v>
      </c>
      <c r="M31" s="11">
        <v>106</v>
      </c>
      <c r="N31" s="29">
        <v>0.57777777777777772</v>
      </c>
    </row>
    <row r="32" spans="10:14" ht="22.5">
      <c r="J32" s="21" t="s">
        <v>70</v>
      </c>
      <c r="K32" s="7">
        <v>118</v>
      </c>
      <c r="L32" s="18">
        <v>0.90200000000000002</v>
      </c>
      <c r="M32" s="22">
        <v>87</v>
      </c>
      <c r="N32" s="29">
        <v>0.46610169491525422</v>
      </c>
    </row>
    <row r="33" spans="10:14">
      <c r="J33" s="6" t="s">
        <v>71</v>
      </c>
      <c r="K33" s="7">
        <v>85</v>
      </c>
      <c r="L33" s="8">
        <v>1.3260000000000001</v>
      </c>
      <c r="M33" s="9">
        <v>79</v>
      </c>
      <c r="N33" s="29">
        <v>0.28235294117647058</v>
      </c>
    </row>
    <row r="34" spans="10:14">
      <c r="J34" s="6" t="s">
        <v>72</v>
      </c>
      <c r="K34" s="7">
        <v>119</v>
      </c>
      <c r="L34" s="10">
        <v>1.48</v>
      </c>
      <c r="M34" s="11">
        <v>59</v>
      </c>
      <c r="N34" s="29">
        <v>0.22689075630252101</v>
      </c>
    </row>
    <row r="35" spans="10:14">
      <c r="J35" s="17" t="s">
        <v>73</v>
      </c>
      <c r="K35" s="7">
        <v>154</v>
      </c>
      <c r="L35" s="10">
        <v>1.59</v>
      </c>
      <c r="M35" s="11" t="s">
        <v>52</v>
      </c>
      <c r="N35" s="29">
        <v>0.42</v>
      </c>
    </row>
    <row r="36" spans="10:14" ht="22.5">
      <c r="J36" s="21" t="s">
        <v>74</v>
      </c>
      <c r="K36" s="7">
        <v>99</v>
      </c>
      <c r="L36" s="10">
        <v>1.2529999999999999</v>
      </c>
      <c r="M36" s="11">
        <v>77</v>
      </c>
      <c r="N36" s="29">
        <v>0.31313131313131315</v>
      </c>
    </row>
    <row r="37" spans="10:14">
      <c r="J37" s="21" t="s">
        <v>75</v>
      </c>
      <c r="K37" s="7">
        <v>133</v>
      </c>
      <c r="L37" s="10">
        <v>0.92100000000000004</v>
      </c>
      <c r="M37" s="11" t="s">
        <v>52</v>
      </c>
      <c r="N37" s="29">
        <v>0.27</v>
      </c>
    </row>
    <row r="38" spans="10:14">
      <c r="J38" s="23" t="s">
        <v>76</v>
      </c>
      <c r="K38" s="7">
        <v>131</v>
      </c>
      <c r="L38" s="10">
        <v>1.464</v>
      </c>
      <c r="M38" s="11">
        <v>57</v>
      </c>
      <c r="N38" s="29">
        <v>0.22900763358778625</v>
      </c>
    </row>
    <row r="39" spans="10:14">
      <c r="J39" s="23" t="s">
        <v>77</v>
      </c>
      <c r="K39" s="7">
        <v>166</v>
      </c>
      <c r="L39" s="10">
        <v>1.63</v>
      </c>
      <c r="M39" s="11">
        <v>50.096385542168676</v>
      </c>
      <c r="N39" s="29">
        <v>0.21084337349397592</v>
      </c>
    </row>
    <row r="40" spans="10:14">
      <c r="J40" s="24" t="s">
        <v>78</v>
      </c>
      <c r="K40" s="7">
        <v>113</v>
      </c>
      <c r="L40" s="18">
        <v>1.1060000000000001</v>
      </c>
      <c r="M40" s="22">
        <v>78</v>
      </c>
      <c r="N40" s="29">
        <v>0.30973451327433627</v>
      </c>
    </row>
    <row r="41" spans="10:14">
      <c r="J41" s="23" t="s">
        <v>79</v>
      </c>
      <c r="K41" s="7">
        <v>58</v>
      </c>
      <c r="L41" s="8">
        <v>0.79</v>
      </c>
      <c r="M41" s="9">
        <v>122</v>
      </c>
      <c r="N41" s="29">
        <v>0.51724137931034486</v>
      </c>
    </row>
    <row r="42" spans="10:14">
      <c r="J42" s="24" t="s">
        <v>80</v>
      </c>
      <c r="K42" s="7">
        <v>72</v>
      </c>
      <c r="L42" s="10">
        <v>0.80500000000000005</v>
      </c>
      <c r="M42" s="11">
        <v>109</v>
      </c>
      <c r="N42" s="29">
        <v>0.52777777777777779</v>
      </c>
    </row>
    <row r="43" spans="10:14">
      <c r="J43" s="23" t="s">
        <v>81</v>
      </c>
      <c r="K43" s="7">
        <v>100</v>
      </c>
      <c r="L43" s="10">
        <v>0.80100000000000005</v>
      </c>
      <c r="M43" s="11">
        <v>85</v>
      </c>
      <c r="N43" s="29">
        <v>0.46</v>
      </c>
    </row>
    <row r="44" spans="10:14">
      <c r="J44" s="23" t="s">
        <v>82</v>
      </c>
      <c r="K44" s="7">
        <v>98</v>
      </c>
      <c r="L44" s="10">
        <v>0.94799999999999995</v>
      </c>
      <c r="M44" s="11">
        <v>92</v>
      </c>
      <c r="N44" s="29">
        <v>0.48979591836734693</v>
      </c>
    </row>
    <row r="45" spans="10:14">
      <c r="J45" s="24" t="s">
        <v>83</v>
      </c>
      <c r="K45" s="7">
        <v>99</v>
      </c>
      <c r="L45" s="10">
        <v>1.03</v>
      </c>
      <c r="M45" s="11">
        <v>127.27272727272727</v>
      </c>
      <c r="N45" s="29">
        <v>0.40404040404040403</v>
      </c>
    </row>
    <row r="46" spans="10:14">
      <c r="J46" s="23" t="s">
        <v>84</v>
      </c>
      <c r="K46" s="7">
        <v>120</v>
      </c>
      <c r="L46" s="18">
        <v>1.024</v>
      </c>
      <c r="M46" s="22">
        <v>83.6</v>
      </c>
      <c r="N46" s="29">
        <v>0.45</v>
      </c>
    </row>
    <row r="47" spans="10:14">
      <c r="J47" s="23" t="s">
        <v>85</v>
      </c>
      <c r="K47" s="7">
        <v>74</v>
      </c>
      <c r="L47" s="8">
        <v>0.71499999999999997</v>
      </c>
      <c r="M47" s="9">
        <v>84</v>
      </c>
      <c r="N47" s="29">
        <v>0.54054054054054057</v>
      </c>
    </row>
    <row r="48" spans="10:14">
      <c r="J48" s="24" t="s">
        <v>86</v>
      </c>
      <c r="K48" s="7">
        <v>102</v>
      </c>
      <c r="L48" s="10">
        <v>0.72399999999999998</v>
      </c>
      <c r="M48" s="11">
        <v>68</v>
      </c>
      <c r="N48" s="29">
        <v>0.50980392156862742</v>
      </c>
    </row>
    <row r="49" spans="10:14">
      <c r="J49" s="23" t="s">
        <v>87</v>
      </c>
      <c r="K49" s="7">
        <v>130</v>
      </c>
      <c r="L49" s="10">
        <v>0.76900000000000002</v>
      </c>
      <c r="M49" s="11">
        <v>68.8</v>
      </c>
      <c r="N49" s="29">
        <v>0.50769230769230766</v>
      </c>
    </row>
    <row r="50" spans="10:14">
      <c r="J50" s="24" t="s">
        <v>88</v>
      </c>
      <c r="K50" s="7">
        <v>88</v>
      </c>
      <c r="L50" s="10">
        <v>0.74099999999999999</v>
      </c>
      <c r="M50" s="11">
        <v>79.88636363636364</v>
      </c>
      <c r="N50" s="29">
        <v>0.28000000000000003</v>
      </c>
    </row>
    <row r="51" spans="10:14">
      <c r="J51" s="23" t="s">
        <v>89</v>
      </c>
      <c r="K51" s="7">
        <v>88</v>
      </c>
      <c r="L51" s="10">
        <v>1.034</v>
      </c>
      <c r="M51" s="11">
        <v>96.704545454545453</v>
      </c>
      <c r="N51" s="29">
        <v>0.40909090909090912</v>
      </c>
    </row>
    <row r="52" spans="10:14">
      <c r="J52" s="23" t="s">
        <v>90</v>
      </c>
      <c r="K52" s="7">
        <v>72</v>
      </c>
      <c r="L52" s="18">
        <v>0.88800000000000001</v>
      </c>
      <c r="M52" s="22">
        <v>92.555555555555557</v>
      </c>
      <c r="N52" s="29">
        <v>0.5</v>
      </c>
    </row>
    <row r="53" spans="10:14">
      <c r="J53" s="23" t="s">
        <v>91</v>
      </c>
      <c r="K53" s="7">
        <v>74</v>
      </c>
      <c r="L53" s="8">
        <v>0.92700000000000005</v>
      </c>
      <c r="M53" s="9">
        <v>97</v>
      </c>
      <c r="N53" s="29">
        <v>0.5</v>
      </c>
    </row>
    <row r="54" spans="10:14">
      <c r="J54" s="23" t="s">
        <v>92</v>
      </c>
      <c r="K54" s="7">
        <v>88</v>
      </c>
      <c r="L54" s="10">
        <v>0.89500000000000002</v>
      </c>
      <c r="M54" s="11">
        <v>88</v>
      </c>
      <c r="N54" s="29">
        <v>0.45454545454545453</v>
      </c>
    </row>
    <row r="55" spans="10:14">
      <c r="J55" s="23" t="s">
        <v>93</v>
      </c>
      <c r="K55" s="7">
        <v>102</v>
      </c>
      <c r="L55" s="10">
        <v>0.874</v>
      </c>
      <c r="M55" s="11">
        <v>81</v>
      </c>
      <c r="N55" s="29">
        <v>0.49019607843137253</v>
      </c>
    </row>
    <row r="56" spans="10:14">
      <c r="J56" s="23" t="s">
        <v>94</v>
      </c>
      <c r="K56" s="7">
        <v>116</v>
      </c>
      <c r="L56" s="18">
        <v>0.876</v>
      </c>
      <c r="M56" s="22">
        <v>74</v>
      </c>
      <c r="N56" s="29">
        <v>0.5</v>
      </c>
    </row>
    <row r="57" spans="10:14">
      <c r="J57" s="24" t="s">
        <v>95</v>
      </c>
      <c r="K57" s="7">
        <v>73</v>
      </c>
      <c r="L57" s="8">
        <v>0.94499999999999995</v>
      </c>
      <c r="M57" s="9">
        <v>138</v>
      </c>
      <c r="N57" s="29">
        <v>0.49315068493150682</v>
      </c>
    </row>
    <row r="58" spans="10:14">
      <c r="J58" s="23" t="s">
        <v>96</v>
      </c>
      <c r="K58" s="7">
        <v>87</v>
      </c>
      <c r="L58" s="10">
        <v>0.94499999999999995</v>
      </c>
      <c r="M58" s="11">
        <v>119.08045977011494</v>
      </c>
      <c r="N58" s="29">
        <v>0.48275862068965519</v>
      </c>
    </row>
    <row r="59" spans="10:14">
      <c r="J59" s="24" t="s">
        <v>97</v>
      </c>
      <c r="K59" s="7">
        <v>78</v>
      </c>
      <c r="L59" s="10">
        <v>1.101</v>
      </c>
      <c r="M59" s="11">
        <v>162</v>
      </c>
      <c r="N59" s="29">
        <v>0.46153846153846156</v>
      </c>
    </row>
    <row r="60" spans="10:14">
      <c r="J60" s="23" t="s">
        <v>98</v>
      </c>
      <c r="K60" s="7">
        <v>120</v>
      </c>
      <c r="L60" s="10">
        <v>1.26</v>
      </c>
      <c r="M60" s="11">
        <v>122.66666666666667</v>
      </c>
      <c r="N60" s="29">
        <v>0.45833333333333331</v>
      </c>
    </row>
    <row r="61" spans="10:14">
      <c r="J61" s="23" t="s">
        <v>99</v>
      </c>
      <c r="K61" s="7">
        <v>76</v>
      </c>
      <c r="L61" s="10">
        <v>1.26</v>
      </c>
      <c r="M61" s="11">
        <v>85</v>
      </c>
      <c r="N61" s="29">
        <v>0.23684210526315788</v>
      </c>
    </row>
    <row r="62" spans="10:14">
      <c r="J62" s="23" t="s">
        <v>100</v>
      </c>
      <c r="K62" s="7">
        <v>123</v>
      </c>
      <c r="L62" s="10">
        <v>1.204</v>
      </c>
      <c r="M62" s="11">
        <v>85</v>
      </c>
      <c r="N62" s="29">
        <v>0.35772357723577236</v>
      </c>
    </row>
    <row r="63" spans="10:14">
      <c r="J63" s="23" t="s">
        <v>101</v>
      </c>
      <c r="K63" s="7">
        <v>79</v>
      </c>
      <c r="L63" s="10">
        <v>0.98299999999999998</v>
      </c>
      <c r="M63" s="11">
        <v>106</v>
      </c>
      <c r="N63" s="29">
        <v>0.43037974683544306</v>
      </c>
    </row>
    <row r="64" spans="10:14">
      <c r="J64" s="23" t="s">
        <v>102</v>
      </c>
      <c r="K64" s="7">
        <v>89</v>
      </c>
      <c r="L64" s="10">
        <v>0.99199999999999999</v>
      </c>
      <c r="M64" s="11">
        <v>99</v>
      </c>
      <c r="N64" s="29">
        <v>0.47191011235955055</v>
      </c>
    </row>
    <row r="65" spans="10:14">
      <c r="J65" s="23" t="s">
        <v>103</v>
      </c>
      <c r="K65" s="7">
        <v>41</v>
      </c>
      <c r="L65" s="10">
        <v>0.78200000000000003</v>
      </c>
      <c r="M65" s="11">
        <v>174</v>
      </c>
      <c r="N65" s="29">
        <v>0.53658536585365857</v>
      </c>
    </row>
    <row r="66" spans="10:14">
      <c r="J66" s="23" t="s">
        <v>104</v>
      </c>
      <c r="K66" s="7">
        <v>96</v>
      </c>
      <c r="L66" s="10">
        <v>1.1599999999999999</v>
      </c>
      <c r="M66" s="11">
        <v>96</v>
      </c>
      <c r="N66" s="29">
        <v>0.375</v>
      </c>
    </row>
    <row r="67" spans="10:14">
      <c r="J67" s="23" t="s">
        <v>105</v>
      </c>
      <c r="K67" s="7">
        <v>94</v>
      </c>
      <c r="L67" s="10">
        <v>1.0580000000000001</v>
      </c>
      <c r="M67" s="11">
        <v>72</v>
      </c>
      <c r="N67" s="29">
        <v>0.55319148936170215</v>
      </c>
    </row>
    <row r="68" spans="10:14" ht="16.5" thickBot="1">
      <c r="J68" s="25" t="s">
        <v>106</v>
      </c>
      <c r="K68" s="26">
        <v>18</v>
      </c>
      <c r="L68" s="27">
        <v>1</v>
      </c>
      <c r="M68" s="28">
        <v>540</v>
      </c>
      <c r="N68" s="29">
        <v>1</v>
      </c>
    </row>
  </sheetData>
  <sheetProtection algorithmName="SHA-512" hashValue="2s2BGCpuNK5t2Ww1wfA9zc71FcoRVusJB5bhP3FfoSd/5MX18l9mjz/Dn4/ZccSOW1mj2OEdcGcVrA7uuBkYLg==" saltValue="FBHh3EiVPIq7WoTHYKCcB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 US</vt:lpstr>
      <vt:lpstr>CALCULATION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Production Unit3</cp:lastModifiedBy>
  <dcterms:created xsi:type="dcterms:W3CDTF">2016-03-21T07:39:47Z</dcterms:created>
  <dcterms:modified xsi:type="dcterms:W3CDTF">2022-01-28T06:50:19Z</dcterms:modified>
</cp:coreProperties>
</file>