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Расчет кегля" sheetId="1" r:id="rId3"/>
  </sheets>
  <definedNames/>
  <calcPr/>
</workbook>
</file>

<file path=xl/sharedStrings.xml><?xml version="1.0" encoding="utf-8"?>
<sst xmlns="http://schemas.openxmlformats.org/spreadsheetml/2006/main" count="65" uniqueCount="50">
  <si>
    <t>Размер шрифта в транспортной навигации</t>
  </si>
  <si>
    <t>для работы нужно сделать себе копию</t>
  </si>
  <si>
    <t>Версия 2  13 сентября 2015</t>
  </si>
  <si>
    <t>Гарнитура</t>
  </si>
  <si>
    <t>коэфф.</t>
  </si>
  <si>
    <t>pt 2 mm</t>
  </si>
  <si>
    <t>Дистанция</t>
  </si>
  <si>
    <t>Кегль</t>
  </si>
  <si>
    <t>высота символов</t>
  </si>
  <si>
    <t>Аудитория</t>
  </si>
  <si>
    <t>размер точки</t>
  </si>
  <si>
    <t>техническая хуйня</t>
  </si>
  <si>
    <t xml:space="preserve"> м</t>
  </si>
  <si>
    <t xml:space="preserve"> pt</t>
  </si>
  <si>
    <t>мм</t>
  </si>
  <si>
    <t>от V=1 до</t>
  </si>
  <si>
    <t>°</t>
  </si>
  <si>
    <t xml:space="preserve"> клетка переводит угол в радианы</t>
  </si>
  <si>
    <t>Чтобы поменять, нужно заменить ссылку на ячейку из таблицы ниже</t>
  </si>
  <si>
    <t>Необходимый кегль</t>
  </si>
  <si>
    <t>Прочтут не позже</t>
  </si>
  <si>
    <t xml:space="preserve"> выводится тангенс угла, чтобы проверить его гуглом</t>
  </si>
  <si>
    <t>или высота символов</t>
  </si>
  <si>
    <t>угловой размер</t>
  </si>
  <si>
    <t xml:space="preserve">Выбор шрифта </t>
  </si>
  <si>
    <t>Для текста строчными</t>
  </si>
  <si>
    <t>Шрифт</t>
  </si>
  <si>
    <t xml:space="preserve">коэфф. </t>
  </si>
  <si>
    <t>множитель pt to mm</t>
  </si>
  <si>
    <t>Острота зрения</t>
  </si>
  <si>
    <t>Размер</t>
  </si>
  <si>
    <t>коэфф 5</t>
  </si>
  <si>
    <t>Moscow sans</t>
  </si>
  <si>
    <t>v=1</t>
  </si>
  <si>
    <t>100% зрение</t>
  </si>
  <si>
    <t>MosSans ExBold</t>
  </si>
  <si>
    <t>v=0.9</t>
  </si>
  <si>
    <t>MosSans Regular</t>
  </si>
  <si>
    <t>v=0.8</t>
  </si>
  <si>
    <t>v=0.7</t>
  </si>
  <si>
    <t>Direct</t>
  </si>
  <si>
    <t>v=0.6</t>
  </si>
  <si>
    <t>Direct Bold</t>
  </si>
  <si>
    <t>v=0.5</t>
  </si>
  <si>
    <t>значение, котрое мы используем для работы</t>
  </si>
  <si>
    <t>v=0.4</t>
  </si>
  <si>
    <t>New Johnston (TFL)</t>
  </si>
  <si>
    <t>Для текста прописными и чисел</t>
  </si>
  <si>
    <t>MOSSANS EXBOLD</t>
  </si>
  <si>
    <t>MOSSANS 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</si>
</sst>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"/>
    <numFmt numFmtId="165" formatCode="#,##0.0"/>
    <numFmt numFmtId="166" formatCode="0.0"/>
    <numFmt numFmtId="167" formatCode="0.0000"/>
  </numFmts>
  <fonts count="30">
    <font>
      <sz val="12.0"/>
      <color rgb="FF000000"/>
      <name val="Verdana"/>
    </font>
    <font>
      <sz val="24.0"/>
      <color rgb="FF434343"/>
      <name val="Helvetica Neue"/>
    </font>
    <font>
      <sz val="10.0"/>
      <color rgb="FF000000"/>
      <name val="Helvetica Neue"/>
    </font>
    <font>
      <sz val="14.0"/>
      <color rgb="FFFF0000"/>
      <name val="Helvetica Neue"/>
    </font>
    <font>
      <i/>
      <sz val="10.0"/>
      <color rgb="FFCCCCCC"/>
      <name val="Helvetica Neue"/>
    </font>
    <font>
      <sz val="10.0"/>
      <color rgb="FFFF0000"/>
      <name val="Helvetica Neue"/>
    </font>
    <font>
      <i/>
      <sz val="10.0"/>
      <color rgb="FF999999"/>
      <name val="Helvetica Neue"/>
    </font>
    <font>
      <i/>
      <sz val="10.0"/>
      <color rgb="FFB7B7B7"/>
      <name val="Helvetica Neue"/>
    </font>
    <font>
      <sz val="12.0"/>
      <color rgb="FF000000"/>
      <name val="Helvetica Neue"/>
    </font>
    <font>
      <b/>
      <sz val="12.0"/>
      <color rgb="FF000000"/>
      <name val="Helvetica Neue"/>
    </font>
    <font>
      <sz val="10.0"/>
      <name val="Helvetica Neue"/>
    </font>
    <font/>
    <font>
      <sz val="10.0"/>
      <color rgb="FFB7B7B7"/>
      <name val="Helvetica Neue"/>
    </font>
    <font>
      <sz val="10.0"/>
      <color rgb="FF3C78D8"/>
      <name val="Helvetica Neue"/>
    </font>
    <font>
      <b/>
      <sz val="12.0"/>
      <color rgb="FFB7B7B7"/>
      <name val="Helvetica Neue"/>
    </font>
    <font>
      <sz val="18.0"/>
      <name val="Helvetica Neue"/>
    </font>
    <font>
      <sz val="24.0"/>
      <color rgb="FF000000"/>
      <name val="Helvetica Neue"/>
    </font>
    <font>
      <sz val="10.0"/>
      <color rgb="FF1155CC"/>
      <name val="Helvetica Neue"/>
    </font>
    <font>
      <sz val="24.0"/>
      <color rgb="FFB7B7B7"/>
      <name val="Helvetica Neue"/>
    </font>
    <font>
      <sz val="8.0"/>
      <color rgb="FF6D9EEB"/>
    </font>
    <font>
      <sz val="24.0"/>
      <color rgb="FF3C78D8"/>
      <name val="Helvetica Neue"/>
    </font>
    <font>
      <sz val="17.0"/>
      <name val="Helvetica Neue"/>
    </font>
    <font>
      <sz val="10.0"/>
      <color rgb="FF1155CC"/>
    </font>
    <font>
      <sz val="10.0"/>
      <color rgb="FFD9D9D9"/>
      <name val="Helvetica Neue"/>
    </font>
    <font>
      <b/>
      <sz val="10.0"/>
      <name val="Helvetica Neue"/>
    </font>
    <font>
      <sz val="10.0"/>
    </font>
    <font>
      <sz val="10.0"/>
      <color rgb="FF6AA84F"/>
      <name val="Helvetica Neue"/>
    </font>
    <font>
      <sz val="12.0"/>
      <color rgb="FFD9D9D9"/>
      <name val="Helvetica Neue"/>
    </font>
    <font>
      <color rgb="FFD9D9D9"/>
    </font>
    <font>
      <sz val="10.0"/>
      <color rgb="FFD9D9D9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</border>
    <border>
      <left style="thin">
        <color rgb="FF000000"/>
      </left>
      <right style="thin">
        <color rgb="FF1155CC"/>
      </right>
      <top style="thin">
        <color rgb="FF1155CC"/>
      </top>
      <bottom style="thin">
        <color rgb="FF1155CC"/>
      </bottom>
    </border>
    <border>
      <left/>
      <right/>
      <top/>
      <bottom style="thin">
        <color rgb="FF1155CC"/>
      </bottom>
    </border>
    <border>
      <left/>
      <right/>
      <top/>
      <bottom style="thin">
        <color rgb="FF000000"/>
      </bottom>
    </border>
    <border>
      <left/>
      <right/>
      <top style="dotted">
        <color rgb="FF000000"/>
      </top>
      <bottom/>
    </border>
    <border>
      <left/>
      <right/>
      <top/>
      <bottom style="dotted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vertical="top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6" numFmtId="0" xfId="0" applyAlignment="1" applyFont="1">
      <alignment vertical="top"/>
    </xf>
    <xf borderId="0" fillId="0" fontId="7" numFmtId="164" xfId="0" applyAlignment="1" applyFont="1" applyNumberFormat="1">
      <alignment horizontal="left" wrapText="1"/>
    </xf>
    <xf borderId="0" fillId="0" fontId="2" numFmtId="0" xfId="0" applyAlignment="1" applyFont="1">
      <alignment horizontal="right" vertical="top" wrapText="1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right" vertical="center" wrapText="1"/>
    </xf>
    <xf borderId="0" fillId="0" fontId="10" numFmtId="0" xfId="0" applyAlignment="1" applyFont="1">
      <alignment horizontal="right" vertical="center"/>
    </xf>
    <xf borderId="0" fillId="0" fontId="11" numFmtId="0" xfId="0" applyAlignment="1" applyFont="1">
      <alignment vertical="center" wrapText="1"/>
    </xf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vertical="center"/>
    </xf>
    <xf borderId="0" fillId="0" fontId="12" numFmtId="0" xfId="0" applyAlignment="1" applyFont="1">
      <alignment horizontal="right" vertical="center"/>
    </xf>
    <xf borderId="0" fillId="0" fontId="4" numFmtId="0" xfId="0" applyAlignment="1" applyFont="1">
      <alignment/>
    </xf>
    <xf borderId="0" fillId="0" fontId="11" numFmtId="0" xfId="0" applyAlignment="1" applyFont="1">
      <alignment wrapText="1"/>
    </xf>
    <xf borderId="1" fillId="0" fontId="15" numFmtId="0" xfId="0" applyAlignment="1" applyBorder="1" applyFont="1">
      <alignment vertical="center" wrapText="1"/>
    </xf>
    <xf borderId="0" fillId="0" fontId="6" numFmtId="165" xfId="0" applyAlignment="1" applyFont="1" applyNumberFormat="1">
      <alignment wrapText="1"/>
    </xf>
    <xf borderId="1" fillId="0" fontId="16" numFmtId="165" xfId="0" applyAlignment="1" applyBorder="1" applyFont="1" applyNumberFormat="1">
      <alignment horizontal="left" vertical="center" wrapText="1"/>
    </xf>
    <xf borderId="0" fillId="0" fontId="16" numFmtId="0" xfId="0" applyAlignment="1" applyFont="1">
      <alignment vertical="center" wrapText="1"/>
    </xf>
    <xf borderId="0" fillId="0" fontId="16" numFmtId="3" xfId="0" applyAlignment="1" applyFont="1" applyNumberFormat="1">
      <alignment horizontal="left" vertical="center" wrapText="1"/>
    </xf>
    <xf borderId="1" fillId="0" fontId="16" numFmtId="3" xfId="0" applyAlignment="1" applyBorder="1" applyFont="1" applyNumberFormat="1">
      <alignment horizontal="left" vertical="center" wrapText="1"/>
    </xf>
    <xf borderId="0" fillId="0" fontId="17" numFmtId="166" xfId="0" applyAlignment="1" applyFont="1" applyNumberFormat="1">
      <alignment horizontal="left" wrapText="1"/>
    </xf>
    <xf borderId="0" fillId="0" fontId="17" numFmtId="0" xfId="0" applyAlignment="1" applyFont="1">
      <alignment wrapText="1"/>
    </xf>
    <xf borderId="0" fillId="0" fontId="18" numFmtId="3" xfId="0" applyAlignment="1" applyFont="1" applyNumberFormat="1">
      <alignment horizontal="left" vertical="center" wrapText="1"/>
    </xf>
    <xf borderId="2" fillId="0" fontId="18" numFmtId="3" xfId="0" applyAlignment="1" applyBorder="1" applyFont="1" applyNumberFormat="1">
      <alignment horizontal="left" vertical="center" wrapText="1"/>
    </xf>
    <xf borderId="0" fillId="0" fontId="7" numFmtId="164" xfId="0" applyAlignment="1" applyFont="1" applyNumberFormat="1">
      <alignment wrapText="1"/>
    </xf>
    <xf borderId="0" fillId="0" fontId="12" numFmtId="0" xfId="0" applyAlignment="1" applyFont="1">
      <alignment wrapText="1"/>
    </xf>
    <xf borderId="0" fillId="0" fontId="12" numFmtId="0" xfId="0" applyAlignment="1" applyFont="1">
      <alignment/>
    </xf>
    <xf borderId="0" fillId="0" fontId="19" numFmtId="0" xfId="0" applyAlignment="1" applyFont="1">
      <alignment wrapText="1"/>
    </xf>
    <xf borderId="0" fillId="0" fontId="6" numFmtId="165" xfId="0" applyAlignment="1" applyFont="1" applyNumberFormat="1">
      <alignment vertical="top" wrapText="1"/>
    </xf>
    <xf borderId="0" fillId="0" fontId="13" numFmtId="0" xfId="0" applyAlignment="1" applyFont="1">
      <alignment horizontal="left" wrapText="1"/>
    </xf>
    <xf borderId="0" fillId="0" fontId="12" numFmtId="0" xfId="0" applyAlignment="1" applyFont="1">
      <alignment horizontal="left" vertical="top" wrapText="1"/>
    </xf>
    <xf borderId="0" fillId="0" fontId="20" numFmtId="1" xfId="0" applyAlignment="1" applyFont="1" applyNumberFormat="1">
      <alignment horizontal="left" wrapText="1"/>
    </xf>
    <xf borderId="0" fillId="0" fontId="20" numFmtId="0" xfId="0" applyAlignment="1" applyFont="1">
      <alignment wrapText="1"/>
    </xf>
    <xf borderId="0" fillId="0" fontId="20" numFmtId="166" xfId="0" applyAlignment="1" applyFont="1" applyNumberFormat="1">
      <alignment horizontal="left" wrapText="1"/>
    </xf>
    <xf borderId="0" fillId="0" fontId="21" numFmtId="0" xfId="0" applyAlignment="1" applyFont="1">
      <alignment vertical="center" wrapText="1"/>
    </xf>
    <xf borderId="0" fillId="0" fontId="11" numFmtId="0" xfId="0" applyAlignment="1" applyFont="1">
      <alignment wrapText="1"/>
    </xf>
    <xf borderId="0" fillId="0" fontId="9" numFmtId="0" xfId="0" applyAlignment="1" applyFont="1">
      <alignment horizontal="left" vertical="top"/>
    </xf>
    <xf borderId="0" fillId="0" fontId="17" numFmtId="0" xfId="0" applyAlignment="1" applyFont="1">
      <alignment vertical="top" wrapText="1"/>
    </xf>
    <xf borderId="0" fillId="0" fontId="17" numFmtId="164" xfId="0" applyAlignment="1" applyFont="1" applyNumberFormat="1">
      <alignment vertical="top" wrapText="1"/>
    </xf>
    <xf borderId="0" fillId="2" fontId="22" numFmtId="0" xfId="0" applyAlignment="1" applyFill="1" applyFont="1">
      <alignment horizontal="left" wrapText="1"/>
    </xf>
    <xf borderId="0" fillId="0" fontId="9" numFmtId="0" xfId="0" applyAlignment="1" applyFont="1">
      <alignment horizontal="left"/>
    </xf>
    <xf borderId="3" fillId="0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right" vertical="top" wrapText="1"/>
    </xf>
    <xf borderId="4" fillId="0" fontId="2" numFmtId="167" xfId="0" applyAlignment="1" applyBorder="1" applyFont="1" applyNumberFormat="1">
      <alignment horizontal="left" vertical="top" wrapText="1"/>
    </xf>
    <xf borderId="4" fillId="0" fontId="2" numFmtId="167" xfId="0" applyAlignment="1" applyBorder="1" applyFont="1" applyNumberFormat="1">
      <alignment horizontal="right" vertical="top" wrapText="1"/>
    </xf>
    <xf borderId="4" fillId="0" fontId="2" numFmtId="167" xfId="0" applyAlignment="1" applyBorder="1" applyFont="1" applyNumberFormat="1">
      <alignment vertical="top" wrapText="1"/>
    </xf>
    <xf borderId="0" fillId="0" fontId="23" numFmtId="167" xfId="0" applyAlignment="1" applyFont="1" applyNumberFormat="1">
      <alignment horizontal="right" vertical="top" wrapText="1"/>
    </xf>
    <xf borderId="0" fillId="0" fontId="10" numFmtId="0" xfId="0" applyAlignment="1" applyFont="1">
      <alignment vertical="top" wrapText="1"/>
    </xf>
    <xf borderId="0" fillId="0" fontId="2" numFmtId="167" xfId="0" applyAlignment="1" applyFont="1" applyNumberFormat="1">
      <alignment vertical="top" wrapText="1"/>
    </xf>
    <xf borderId="5" fillId="0" fontId="11" numFmtId="0" xfId="0" applyAlignment="1" applyBorder="1" applyFont="1">
      <alignment wrapText="1"/>
    </xf>
    <xf borderId="0" fillId="0" fontId="24" numFmtId="0" xfId="0" applyAlignment="1" applyFont="1">
      <alignment vertical="top" wrapText="1"/>
    </xf>
    <xf borderId="0" fillId="0" fontId="2" numFmtId="166" xfId="0" applyAlignment="1" applyFont="1" applyNumberFormat="1">
      <alignment vertical="top" wrapText="1"/>
    </xf>
    <xf borderId="0" fillId="2" fontId="25" numFmtId="0" xfId="0" applyAlignment="1" applyFont="1">
      <alignment horizontal="left" wrapText="1"/>
    </xf>
    <xf borderId="0" fillId="0" fontId="23" numFmtId="167" xfId="0" applyAlignment="1" applyFont="1" applyNumberFormat="1">
      <alignment vertical="top" wrapText="1"/>
    </xf>
    <xf borderId="6" fillId="0" fontId="11" numFmtId="0" xfId="0" applyAlignment="1" applyBorder="1" applyFont="1">
      <alignment wrapText="1"/>
    </xf>
    <xf borderId="0" fillId="0" fontId="10" numFmtId="0" xfId="0" applyAlignment="1" applyFont="1">
      <alignment/>
    </xf>
    <xf borderId="0" fillId="0" fontId="10" numFmtId="166" xfId="0" applyAlignment="1" applyFont="1" applyNumberFormat="1">
      <alignment wrapText="1"/>
    </xf>
    <xf borderId="0" fillId="0" fontId="10" numFmtId="0" xfId="0" applyAlignment="1" applyFont="1">
      <alignment wrapText="1"/>
    </xf>
    <xf borderId="0" fillId="0" fontId="24" numFmtId="0" xfId="0" applyAlignment="1" applyFont="1">
      <alignment wrapText="1"/>
    </xf>
    <xf borderId="0" fillId="0" fontId="26" numFmtId="166" xfId="0" applyAlignment="1" applyFont="1" applyNumberFormat="1">
      <alignment vertical="top" wrapText="1"/>
    </xf>
    <xf borderId="0" fillId="0" fontId="26" numFmtId="167" xfId="0" applyAlignment="1" applyFont="1" applyNumberFormat="1">
      <alignment vertical="top" wrapText="1"/>
    </xf>
    <xf borderId="0" fillId="0" fontId="2" numFmtId="167" xfId="0" applyAlignment="1" applyFont="1" applyNumberFormat="1">
      <alignment vertical="top" wrapText="1"/>
    </xf>
    <xf borderId="0" fillId="0" fontId="27" numFmtId="0" xfId="0" applyAlignment="1" applyFont="1">
      <alignment horizontal="left"/>
    </xf>
    <xf borderId="0" fillId="0" fontId="28" numFmtId="0" xfId="0" applyAlignment="1" applyFont="1">
      <alignment wrapText="1"/>
    </xf>
    <xf borderId="0" fillId="0" fontId="23" numFmtId="167" xfId="0" applyAlignment="1" applyFont="1" applyNumberFormat="1">
      <alignment horizontal="right" vertical="top" wrapText="1"/>
    </xf>
    <xf borderId="0" fillId="0" fontId="23" numFmtId="166" xfId="0" applyAlignment="1" applyFont="1" applyNumberFormat="1">
      <alignment vertical="top" wrapText="1"/>
    </xf>
    <xf borderId="0" fillId="2" fontId="29" numFmtId="0" xfId="0" applyAlignment="1" applyFont="1">
      <alignment horizontal="left" wrapText="1"/>
    </xf>
    <xf borderId="0" fillId="0" fontId="23" numFmtId="0" xfId="0" applyAlignment="1" applyFont="1">
      <alignment vertical="top" wrapText="1"/>
    </xf>
    <xf borderId="0" fillId="0" fontId="23" numFmtId="167" xfId="0" applyAlignment="1" applyFont="1" applyNumberForma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11.78"/>
    <col customWidth="1" min="2" max="2" width="24.56"/>
    <col customWidth="1" min="3" max="4" width="8.89"/>
    <col customWidth="1" min="5" max="5" width="8.67"/>
    <col customWidth="1" min="6" max="6" width="8.89"/>
    <col customWidth="1" min="7" max="7" width="8.78"/>
    <col customWidth="1" min="8" max="9" width="7.11"/>
    <col customWidth="1" min="10" max="10" width="8.89"/>
    <col customWidth="1" min="11" max="11" width="12.0"/>
    <col customWidth="1" min="12" max="12" width="7.0"/>
    <col customWidth="1" min="13" max="13" width="12.0"/>
    <col customWidth="1" min="14" max="14" width="17.0"/>
    <col customWidth="1" min="15" max="15" width="12.56"/>
    <col customWidth="1" min="16" max="19" width="10.0"/>
    <col customWidth="1" min="20" max="30" width="12.22"/>
  </cols>
  <sheetData>
    <row r="1" ht="54.0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5.25" customHeight="1"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22.5" customHeight="1">
      <c r="A3" s="2"/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.0" customHeight="1">
      <c r="A4" s="5"/>
      <c r="B4" s="6"/>
      <c r="C4" s="6"/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8.75" customHeight="1">
      <c r="A5" s="2"/>
      <c r="B5" s="7"/>
      <c r="C5" s="2"/>
      <c r="D5" s="2"/>
      <c r="E5" s="2"/>
      <c r="F5" s="8" t="str">
        <f>"h=D*"&amp;ROUND((RADIANS(P8*C8)*1000),2)</f>
        <v>h=D*2.73</v>
      </c>
      <c r="G5" s="2"/>
      <c r="H5" s="2"/>
      <c r="I5" s="2"/>
      <c r="J5" s="8" t="str">
        <f>"D=h/"&amp;ROUND((RADIANS(P8*C8)*1000),2)</f>
        <v>D=h/2.73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8.0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21.0" customHeight="1">
      <c r="A7" s="6"/>
      <c r="B7" s="11" t="s">
        <v>3</v>
      </c>
      <c r="C7" s="12" t="s">
        <v>4</v>
      </c>
      <c r="D7" s="13" t="s">
        <v>5</v>
      </c>
      <c r="E7" s="14"/>
      <c r="F7" s="11" t="s">
        <v>6</v>
      </c>
      <c r="G7" s="11"/>
      <c r="H7" s="15"/>
      <c r="I7" s="11"/>
      <c r="J7" s="11" t="s">
        <v>7</v>
      </c>
      <c r="K7" s="11"/>
      <c r="L7" s="16" t="s">
        <v>8</v>
      </c>
      <c r="N7" s="17" t="s">
        <v>9</v>
      </c>
      <c r="O7" s="14"/>
      <c r="P7" s="18" t="s">
        <v>10</v>
      </c>
      <c r="S7" s="2"/>
      <c r="T7" s="19" t="s">
        <v>11</v>
      </c>
      <c r="U7" s="20"/>
      <c r="V7" s="2"/>
      <c r="W7" s="2"/>
      <c r="X7" s="2"/>
      <c r="Y7" s="2"/>
      <c r="Z7" s="2"/>
      <c r="AA7" s="2"/>
      <c r="AB7" s="2"/>
      <c r="AC7" s="2"/>
      <c r="AD7" s="2"/>
    </row>
    <row r="8" ht="33.75" customHeight="1">
      <c r="A8" s="6"/>
      <c r="B8" s="21" t="str">
        <f>offset(B23,0,0,1,3)</f>
        <v>Direct</v>
      </c>
      <c r="C8" s="22">
        <v>4.878048780487805</v>
      </c>
      <c r="D8" s="22">
        <v>51.7</v>
      </c>
      <c r="F8" s="23">
        <v>50.0</v>
      </c>
      <c r="G8" s="24" t="s">
        <v>12</v>
      </c>
      <c r="I8" s="25"/>
      <c r="J8" s="26">
        <v>23.0</v>
      </c>
      <c r="K8" s="24" t="s">
        <v>13</v>
      </c>
      <c r="L8" s="27" t="str">
        <f>J8/D8*10</f>
        <v>4.4</v>
      </c>
      <c r="M8" s="28" t="s">
        <v>14</v>
      </c>
      <c r="N8" s="29" t="s">
        <v>15</v>
      </c>
      <c r="O8" s="30" t="str">
        <f>offset(N22,0,0,1,2)</f>
        <v>v=0.5</v>
      </c>
      <c r="P8" s="31">
        <v>0.03208555267725708</v>
      </c>
      <c r="Q8" s="31" t="s">
        <v>16</v>
      </c>
      <c r="T8" s="32" t="str">
        <f>RADIANS(P8)</f>
        <v>0.0005599985365</v>
      </c>
      <c r="U8" s="33" t="s">
        <v>17</v>
      </c>
      <c r="V8" s="2"/>
      <c r="X8" s="2"/>
      <c r="Y8" s="2"/>
      <c r="Z8" s="2"/>
      <c r="AA8" s="2"/>
      <c r="AB8" s="2"/>
      <c r="AC8" s="2"/>
      <c r="AD8" s="2"/>
    </row>
    <row r="9" ht="21.75" customHeight="1">
      <c r="A9" s="6"/>
      <c r="B9" s="34" t="s">
        <v>18</v>
      </c>
      <c r="E9" s="35"/>
      <c r="F9" s="16" t="s">
        <v>19</v>
      </c>
      <c r="I9" s="36"/>
      <c r="J9" s="36" t="s">
        <v>20</v>
      </c>
      <c r="O9" s="37"/>
      <c r="P9" s="37"/>
      <c r="Q9" s="31"/>
      <c r="T9" s="32" t="str">
        <f>TAN(T8)</f>
        <v>0.0005599985951</v>
      </c>
      <c r="U9" s="33" t="s">
        <v>21</v>
      </c>
      <c r="V9" s="2"/>
      <c r="X9" s="2"/>
      <c r="Y9" s="2"/>
      <c r="Z9" s="2"/>
      <c r="AA9" s="2"/>
      <c r="AB9" s="2"/>
      <c r="AC9" s="2"/>
      <c r="AD9" s="2"/>
    </row>
    <row r="10" ht="22.5" customHeight="1">
      <c r="A10" s="2"/>
      <c r="F10" s="38" t="str">
        <f>F12*D8/10</f>
        <v>706</v>
      </c>
      <c r="G10" s="39" t="s">
        <v>13</v>
      </c>
      <c r="I10" s="40"/>
      <c r="J10" s="40" t="str">
        <f>J8/TAN(RADIANS(P8*C8))/100/D8</f>
        <v>1.6</v>
      </c>
      <c r="K10" s="39" t="s">
        <v>12</v>
      </c>
      <c r="X10" s="2"/>
      <c r="Y10" s="2"/>
      <c r="Z10" s="2"/>
      <c r="AA10" s="2"/>
      <c r="AB10" s="2"/>
      <c r="AC10" s="2"/>
      <c r="AD10" s="2"/>
    </row>
    <row r="11" ht="21.0" customHeight="1">
      <c r="A11" s="2"/>
      <c r="B11" s="41"/>
      <c r="C11" s="42"/>
      <c r="F11" s="16" t="s">
        <v>22</v>
      </c>
      <c r="I11" s="43"/>
      <c r="K11" s="43"/>
      <c r="T11" s="44" t="s">
        <v>23</v>
      </c>
      <c r="U11" s="45" t="str">
        <f>DEGREES(ATAN(J8/F8))</f>
        <v>24.7024</v>
      </c>
      <c r="V11" s="46" t="s">
        <v>16</v>
      </c>
      <c r="X11" s="2"/>
      <c r="Y11" s="2"/>
      <c r="Z11" s="2"/>
      <c r="AA11" s="2"/>
      <c r="AB11" s="2"/>
      <c r="AC11" s="2"/>
      <c r="AD11" s="2"/>
    </row>
    <row r="12" ht="21.0" customHeight="1">
      <c r="A12" s="2"/>
      <c r="F12" s="27" t="str">
        <f>F8*TAN(RADIANS(P8*C8))*1000</f>
        <v>136.6</v>
      </c>
      <c r="G12" s="28" t="s">
        <v>14</v>
      </c>
      <c r="P12" s="2"/>
      <c r="X12" s="2"/>
      <c r="Y12" s="2"/>
      <c r="Z12" s="2"/>
      <c r="AA12" s="2"/>
      <c r="AB12" s="2"/>
      <c r="AC12" s="2"/>
      <c r="AD12" s="2"/>
    </row>
    <row r="13" ht="42.75" customHeight="1">
      <c r="A13" s="2"/>
      <c r="B13" s="47" t="s">
        <v>24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33.75" customHeight="1">
      <c r="A14" s="2"/>
      <c r="B14" s="47" t="s">
        <v>25</v>
      </c>
      <c r="N14" s="47" t="s">
        <v>9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29.25" customHeight="1">
      <c r="A15" s="2"/>
      <c r="B15" s="48" t="s">
        <v>26</v>
      </c>
      <c r="C15" s="49" t="s">
        <v>27</v>
      </c>
      <c r="D15" s="49" t="s">
        <v>28</v>
      </c>
      <c r="N15" s="50" t="s">
        <v>29</v>
      </c>
      <c r="O15" s="51" t="s">
        <v>30</v>
      </c>
      <c r="P15" s="52"/>
      <c r="Q15" s="52"/>
      <c r="R15" s="52"/>
      <c r="S15" s="53" t="s">
        <v>31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21.0" customHeight="1">
      <c r="B16" s="54"/>
      <c r="I16" s="55"/>
      <c r="J16" s="55"/>
      <c r="S16" s="56"/>
      <c r="W16" s="2"/>
      <c r="X16" s="2"/>
      <c r="Y16" s="2"/>
      <c r="Z16" s="2"/>
      <c r="AA16" s="2"/>
      <c r="AB16" s="2"/>
      <c r="AC16" s="2"/>
      <c r="AD16" s="2"/>
    </row>
    <row r="17" ht="18.0" customHeight="1">
      <c r="A17" s="2"/>
      <c r="B17" s="57" t="s">
        <v>32</v>
      </c>
      <c r="D17" s="54"/>
      <c r="E17" s="54"/>
      <c r="I17" s="55"/>
      <c r="J17" s="55"/>
      <c r="M17" s="58"/>
      <c r="N17" s="58" t="s">
        <v>33</v>
      </c>
      <c r="O17" s="55" t="str">
        <f>1/60</f>
        <v>0.0167</v>
      </c>
      <c r="P17" s="59" t="s">
        <v>16</v>
      </c>
      <c r="Q17" s="55" t="s">
        <v>34</v>
      </c>
      <c r="S17" s="60">
        <v>0.08021403891183722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8.0" customHeight="1">
      <c r="A18" s="61"/>
      <c r="B18" s="62" t="s">
        <v>35</v>
      </c>
      <c r="C18" s="63" t="str">
        <f>100/25</f>
        <v>4.0</v>
      </c>
      <c r="D18" s="64">
        <v>56.5</v>
      </c>
      <c r="E18" s="54"/>
      <c r="I18" s="55"/>
      <c r="J18" s="55"/>
      <c r="M18" s="58"/>
      <c r="N18" s="58" t="s">
        <v>36</v>
      </c>
      <c r="O18" s="55">
        <v>0.017647086139428354</v>
      </c>
      <c r="Q18" s="55"/>
      <c r="R18" s="55"/>
      <c r="S18" s="60">
        <v>0.08823543069714176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8.0" customHeight="1">
      <c r="A19" s="61"/>
      <c r="B19" s="62" t="s">
        <v>37</v>
      </c>
      <c r="C19" s="63" t="str">
        <f>98.5/19.5</f>
        <v>5.1</v>
      </c>
      <c r="D19" s="64">
        <v>56.5</v>
      </c>
      <c r="E19" s="54"/>
      <c r="I19" s="55"/>
      <c r="J19" s="55"/>
      <c r="M19" s="58"/>
      <c r="N19" s="58" t="s">
        <v>38</v>
      </c>
      <c r="O19" s="55">
        <v>0.019938911148219763</v>
      </c>
      <c r="Q19" s="55"/>
      <c r="R19" s="55"/>
      <c r="S19" s="60">
        <v>0.09969455574109881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8.0" customHeight="1">
      <c r="A20" s="2"/>
      <c r="B20" s="64"/>
      <c r="C20" s="64"/>
      <c r="D20" s="64"/>
      <c r="E20" s="54"/>
      <c r="I20" s="55"/>
      <c r="J20" s="55"/>
      <c r="M20" s="58"/>
      <c r="N20" s="58" t="s">
        <v>39</v>
      </c>
      <c r="O20" s="55">
        <v>0.022918281247557192</v>
      </c>
      <c r="Q20" s="55"/>
      <c r="R20" s="55"/>
      <c r="S20" s="60">
        <v>0.11459140623778596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8.0" customHeight="1">
      <c r="A21" s="2"/>
      <c r="B21" s="65" t="s">
        <v>40</v>
      </c>
      <c r="C21" s="64"/>
      <c r="D21" s="64"/>
      <c r="E21" s="54"/>
      <c r="I21" s="55"/>
      <c r="J21" s="55"/>
      <c r="M21" s="58"/>
      <c r="N21" s="58" t="s">
        <v>41</v>
      </c>
      <c r="O21" s="55">
        <v>0.026356012101648757</v>
      </c>
      <c r="S21" s="60">
        <v>0.13178006050824378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8.0" customHeight="1">
      <c r="A22" s="61"/>
      <c r="B22" s="64" t="s">
        <v>42</v>
      </c>
      <c r="C22" s="63" t="str">
        <f>100/27</f>
        <v>3.7</v>
      </c>
      <c r="D22" s="64">
        <v>51.7</v>
      </c>
      <c r="E22" s="54"/>
      <c r="I22" s="55"/>
      <c r="J22" s="55"/>
      <c r="M22" s="66"/>
      <c r="N22" s="66" t="s">
        <v>43</v>
      </c>
      <c r="O22" s="67">
        <v>0.03208555267725708</v>
      </c>
      <c r="Q22" s="68" t="s">
        <v>44</v>
      </c>
      <c r="S22" s="60">
        <v>0.1604277633862854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8.0" customHeight="1">
      <c r="A23" s="61"/>
      <c r="B23" s="64" t="s">
        <v>40</v>
      </c>
      <c r="C23" s="63" t="str">
        <f>100/20.5</f>
        <v>4.9</v>
      </c>
      <c r="D23" s="64">
        <v>51.7</v>
      </c>
      <c r="E23" s="54"/>
      <c r="L23" s="2"/>
      <c r="M23" s="58"/>
      <c r="N23" s="58" t="s">
        <v>45</v>
      </c>
      <c r="O23" s="55">
        <v>0.04010688188992489</v>
      </c>
      <c r="P23" s="55"/>
      <c r="Q23" s="55"/>
      <c r="R23" s="55"/>
      <c r="S23" s="60">
        <v>0.20053440944962445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8.0" customHeight="1">
      <c r="A24" s="2"/>
      <c r="B24" s="64"/>
      <c r="C24" s="64"/>
      <c r="D24" s="64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8.0" customHeight="1">
      <c r="A25" s="61"/>
      <c r="B25" s="64" t="s">
        <v>46</v>
      </c>
      <c r="C25" s="63" t="str">
        <f>64/15</f>
        <v>4.3</v>
      </c>
      <c r="D25" s="63">
        <v>1.0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8.0" customHeight="1">
      <c r="A26" s="2"/>
      <c r="B26" s="64"/>
      <c r="C26" s="63"/>
      <c r="D26" s="6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8.0" customHeight="1">
      <c r="A27" s="2"/>
      <c r="B27" s="64"/>
      <c r="C27" s="63"/>
      <c r="D27" s="63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0" customHeight="1">
      <c r="A28" s="2"/>
      <c r="B28" s="64"/>
      <c r="C28" s="63"/>
      <c r="D28" s="63"/>
      <c r="E28" s="54"/>
      <c r="F28" s="5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41.25" customHeight="1">
      <c r="B29" s="47" t="s">
        <v>47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8.0" customHeight="1">
      <c r="B30" s="48" t="s">
        <v>26</v>
      </c>
      <c r="C30" s="49" t="s">
        <v>27</v>
      </c>
      <c r="D30" s="49" t="s">
        <v>28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8.0" customHeight="1">
      <c r="B31" s="54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8.0" customHeight="1">
      <c r="B32" s="57" t="s">
        <v>32</v>
      </c>
      <c r="D32" s="54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8.0" customHeight="1">
      <c r="A33" s="61"/>
      <c r="B33" s="62" t="s">
        <v>48</v>
      </c>
      <c r="C33" s="63" t="str">
        <f>139/26</f>
        <v>5.3</v>
      </c>
      <c r="D33" s="64">
        <v>40.3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8.0" customHeight="1">
      <c r="A34" s="61"/>
      <c r="B34" s="62" t="s">
        <v>49</v>
      </c>
      <c r="C34" s="63"/>
      <c r="D34" s="64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8.0" customHeight="1">
      <c r="A35" s="2"/>
      <c r="B35" s="64"/>
      <c r="C35" s="64"/>
      <c r="D35" s="6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8.0" customHeight="1">
      <c r="A36" s="2"/>
      <c r="B36" s="65" t="s">
        <v>40</v>
      </c>
      <c r="C36" s="64"/>
      <c r="D36" s="64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8.0" customHeight="1">
      <c r="A37" s="61"/>
      <c r="B37" s="64" t="s">
        <v>42</v>
      </c>
      <c r="C37" s="63"/>
      <c r="D37" s="64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0" customHeight="1">
      <c r="A38" s="61"/>
      <c r="B38" s="64" t="s">
        <v>40</v>
      </c>
      <c r="C38" s="63"/>
      <c r="D38" s="64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8.0" customHeight="1">
      <c r="A39" s="2"/>
      <c r="B39" s="64"/>
      <c r="C39" s="64"/>
      <c r="D39" s="64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8.0" customHeight="1">
      <c r="A40" s="61"/>
      <c r="B40" s="64" t="s">
        <v>46</v>
      </c>
      <c r="C40" s="63"/>
      <c r="D40" s="63"/>
      <c r="E40" s="54"/>
      <c r="F40" s="54"/>
      <c r="G40" s="69"/>
      <c r="H40" s="69"/>
      <c r="I40" s="69"/>
      <c r="J40" s="69"/>
      <c r="K40" s="69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8.0" customHeight="1">
      <c r="A41" s="2"/>
      <c r="B41" s="70"/>
      <c r="C41" s="70"/>
      <c r="D41" s="60"/>
      <c r="E41" s="60"/>
      <c r="F41" s="60"/>
      <c r="G41" s="60"/>
      <c r="H41" s="60"/>
      <c r="I41" s="60"/>
      <c r="J41" s="60"/>
      <c r="K41" s="6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8.0" customHeight="1">
      <c r="A42" s="2"/>
      <c r="B42" s="71"/>
      <c r="C42" s="53"/>
      <c r="D42" s="60"/>
      <c r="E42" s="60"/>
      <c r="F42" s="60"/>
      <c r="G42" s="60"/>
      <c r="H42" s="60"/>
      <c r="I42" s="60"/>
      <c r="J42" s="60"/>
      <c r="K42" s="6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8.0" customHeight="1">
      <c r="A43" s="2"/>
      <c r="B43" s="72"/>
      <c r="C43" s="60"/>
      <c r="D43" s="73"/>
      <c r="E43" s="74"/>
      <c r="F43" s="74"/>
      <c r="G43" s="60"/>
      <c r="H43" s="60"/>
      <c r="I43" s="60"/>
      <c r="J43" s="60"/>
      <c r="K43" s="6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8.0" customHeight="1">
      <c r="A44" s="2"/>
      <c r="B44" s="72"/>
      <c r="C44" s="60"/>
      <c r="D44" s="70"/>
      <c r="E44" s="60"/>
      <c r="F44" s="60"/>
      <c r="G44" s="60"/>
      <c r="H44" s="60"/>
      <c r="I44" s="60"/>
      <c r="J44" s="60"/>
      <c r="K44" s="6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8.0" customHeight="1">
      <c r="A45" s="2"/>
      <c r="B45" s="72"/>
      <c r="C45" s="60"/>
      <c r="D45" s="70"/>
      <c r="E45" s="60"/>
      <c r="F45" s="60"/>
      <c r="G45" s="70"/>
      <c r="H45" s="70"/>
      <c r="I45" s="60"/>
      <c r="J45" s="60"/>
      <c r="K45" s="6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8.0" customHeight="1">
      <c r="A46" s="2"/>
      <c r="B46" s="72"/>
      <c r="C46" s="60"/>
      <c r="D46" s="70"/>
      <c r="E46" s="60"/>
      <c r="F46" s="60"/>
      <c r="G46" s="60"/>
      <c r="H46" s="60"/>
      <c r="I46" s="70"/>
      <c r="J46" s="70"/>
      <c r="K46" s="6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8.0" customHeight="1">
      <c r="A47" s="2"/>
      <c r="B47" s="72"/>
      <c r="C47" s="60"/>
      <c r="D47" s="70"/>
      <c r="E47" s="75"/>
      <c r="F47" s="6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8.0" customHeight="1">
      <c r="A48" s="2"/>
      <c r="B48" s="72"/>
      <c r="C48" s="60"/>
      <c r="D48" s="70"/>
      <c r="E48" s="75"/>
      <c r="F48" s="60"/>
      <c r="H48" s="60"/>
      <c r="I48" s="60"/>
      <c r="J48" s="60"/>
      <c r="K48" s="6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8.0" customHeight="1">
      <c r="A49" s="2"/>
      <c r="B49" s="72"/>
      <c r="C49" s="60"/>
      <c r="D49" s="60"/>
      <c r="E49" s="60"/>
      <c r="F49" s="60"/>
      <c r="I49" s="60"/>
      <c r="J49" s="60"/>
      <c r="K49" s="6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0" customHeight="1">
      <c r="A50" s="2"/>
      <c r="B50" s="2"/>
      <c r="C50" s="2"/>
      <c r="D50" s="2"/>
      <c r="E50" s="2"/>
      <c r="F50" s="2"/>
      <c r="G50" s="2"/>
      <c r="H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ht="18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ht="18.0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ht="18.0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ht="18.0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ht="18.0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ht="18.0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ht="18.0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ht="18.0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ht="18.0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ht="18.0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ht="18.0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</sheetData>
  <mergeCells count="3">
    <mergeCell ref="Q22:R22"/>
    <mergeCell ref="Q17:R17"/>
    <mergeCell ref="J9:K9"/>
  </mergeCells>
  <drawing r:id="rId1"/>
</worksheet>
</file>