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e34054\Downloads\"/>
    </mc:Choice>
  </mc:AlternateContent>
  <xr:revisionPtr revIDLastSave="0" documentId="13_ncr:1_{ED852AEC-014F-4EC5-942D-4E3EF295F5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Prepaga" sheetId="2" r:id="rId2"/>
    <sheet name="Punto 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C36" i="1"/>
  <c r="B36" i="1"/>
  <c r="A36" i="1"/>
  <c r="N6" i="1"/>
  <c r="N7" i="1"/>
  <c r="N8" i="1"/>
  <c r="N9" i="1"/>
  <c r="N10" i="1"/>
  <c r="N11" i="1"/>
  <c r="N12" i="1"/>
  <c r="N13" i="1"/>
  <c r="N14" i="1"/>
  <c r="N4" i="1"/>
  <c r="K5" i="1"/>
  <c r="K6" i="1"/>
  <c r="K7" i="1"/>
  <c r="K8" i="1"/>
  <c r="K9" i="1"/>
  <c r="K10" i="1"/>
  <c r="K11" i="1"/>
  <c r="K12" i="1"/>
  <c r="K13" i="1"/>
  <c r="K14" i="1"/>
  <c r="K4" i="1"/>
  <c r="L5" i="1"/>
  <c r="L6" i="1"/>
  <c r="L7" i="1"/>
  <c r="L8" i="1"/>
  <c r="L9" i="1"/>
  <c r="L10" i="1"/>
  <c r="L11" i="1"/>
  <c r="L12" i="1"/>
  <c r="L13" i="1"/>
  <c r="L14" i="1"/>
  <c r="L4" i="1"/>
  <c r="H6" i="1"/>
  <c r="H7" i="1"/>
  <c r="H8" i="1"/>
  <c r="H9" i="1"/>
  <c r="J9" i="1" s="1"/>
  <c r="H10" i="1"/>
  <c r="J10" i="1" s="1"/>
  <c r="H11" i="1"/>
  <c r="J11" i="1" s="1"/>
  <c r="H12" i="1"/>
  <c r="J12" i="1" s="1"/>
  <c r="H13" i="1"/>
  <c r="J13" i="1" s="1"/>
  <c r="H14" i="1"/>
  <c r="H4" i="1"/>
  <c r="J4" i="1" s="1"/>
  <c r="H5" i="1"/>
  <c r="J5" i="1"/>
  <c r="J6" i="1"/>
  <c r="J7" i="1"/>
  <c r="J8" i="1"/>
  <c r="J14" i="1"/>
  <c r="I5" i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N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Calibri"/>
            <scheme val="minor"/>
          </rPr>
          <t>informatica: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<sst xmlns="http://schemas.openxmlformats.org/spreadsheetml/2006/main" count="130" uniqueCount="66">
  <si>
    <t>Planilla de Pagos</t>
  </si>
  <si>
    <r>
      <rPr>
        <b/>
        <sz val="12"/>
        <color rgb="FFFF0000"/>
        <rFont val="Arial"/>
      </rPr>
      <t>Punto 1</t>
    </r>
    <r>
      <rPr>
        <b/>
        <sz val="12"/>
        <rFont val="Arial"/>
      </rPr>
      <t xml:space="preserve"> (solo expresiones numericas)</t>
    </r>
  </si>
  <si>
    <r>
      <rPr>
        <b/>
        <sz val="12"/>
        <color rgb="FFFF0000"/>
        <rFont val="Arial"/>
      </rPr>
      <t>Punto 2</t>
    </r>
    <r>
      <rPr>
        <b/>
        <sz val="12"/>
        <rFont val="Arial"/>
      </rPr>
      <t xml:space="preserve"> (solo expresiones numericas)</t>
    </r>
  </si>
  <si>
    <t>Nombre</t>
  </si>
  <si>
    <t>Sueldo</t>
  </si>
  <si>
    <t>Obra Social</t>
  </si>
  <si>
    <t>Departamento</t>
  </si>
  <si>
    <t>Escalafon</t>
  </si>
  <si>
    <t>Prepaga</t>
  </si>
  <si>
    <t>Gratificación</t>
  </si>
  <si>
    <t>Bono Prod.</t>
  </si>
  <si>
    <t xml:space="preserve">Escalafon Ganancia </t>
  </si>
  <si>
    <t>Sueldo Bruto</t>
  </si>
  <si>
    <t>Desc. Obra Social</t>
  </si>
  <si>
    <t>Descuento Prepaga</t>
  </si>
  <si>
    <t>Adelanto</t>
  </si>
  <si>
    <t>Sueldo Neto</t>
  </si>
  <si>
    <t>Arturo Soto Varas</t>
  </si>
  <si>
    <t>Habitat</t>
  </si>
  <si>
    <t>Ingeniería</t>
  </si>
  <si>
    <t>A</t>
  </si>
  <si>
    <t>Sancor Salud</t>
  </si>
  <si>
    <t>Benedictina Opazo Soto</t>
  </si>
  <si>
    <t>D</t>
  </si>
  <si>
    <t>Swiss Medical</t>
  </si>
  <si>
    <t>Daniela Palominos Ríos</t>
  </si>
  <si>
    <t>dasuten</t>
  </si>
  <si>
    <t>Publicidad</t>
  </si>
  <si>
    <t>B</t>
  </si>
  <si>
    <t>Edward Yañez Oses</t>
  </si>
  <si>
    <t>Fonasa</t>
  </si>
  <si>
    <t>Elba Montecinos Díaz</t>
  </si>
  <si>
    <t>Planvital</t>
  </si>
  <si>
    <t>Ventas</t>
  </si>
  <si>
    <t>Consalud</t>
  </si>
  <si>
    <t>Elvira, Ventura</t>
  </si>
  <si>
    <t>Cuprum</t>
  </si>
  <si>
    <t>Promepart</t>
  </si>
  <si>
    <t>elsa mercier</t>
  </si>
  <si>
    <t>juan perez</t>
  </si>
  <si>
    <t>Osde</t>
  </si>
  <si>
    <t>Gladys Pinochet Correa</t>
  </si>
  <si>
    <t>Jorge Marín Caracamo</t>
  </si>
  <si>
    <t>Rodrigo Reyes</t>
  </si>
  <si>
    <t>C</t>
  </si>
  <si>
    <t>Sueldo Bruto= sueldo +gratificacion+bono de produccion +Ganacia por escalafon</t>
  </si>
  <si>
    <t>Sueldo neto= el sueldo Bruto - descuentos y adelantos</t>
  </si>
  <si>
    <t>delanto= Se ingresa manualmente y no debe exceder el 50% del sueldo</t>
  </si>
  <si>
    <r>
      <rPr>
        <sz val="12"/>
        <rFont val="Arial"/>
      </rPr>
      <t>Tener en cuenta que e</t>
    </r>
    <r>
      <rPr>
        <b/>
        <sz val="12"/>
        <rFont val="Arial"/>
      </rPr>
      <t>l</t>
    </r>
    <r>
      <rPr>
        <b/>
        <sz val="12"/>
        <color rgb="FFFF0000"/>
        <rFont val="Arial"/>
      </rPr>
      <t xml:space="preserve"> bono Produccion</t>
    </r>
    <r>
      <rPr>
        <b/>
        <sz val="12"/>
        <rFont val="Arial"/>
      </rPr>
      <t xml:space="preserve"> </t>
    </r>
    <r>
      <rPr>
        <sz val="12"/>
        <rFont val="Arial"/>
      </rPr>
      <t>solo se paga a las</t>
    </r>
    <r>
      <rPr>
        <b/>
        <sz val="12"/>
        <color rgb="FFFF0000"/>
        <rFont val="Arial"/>
      </rPr>
      <t xml:space="preserve"> categorias A y B</t>
    </r>
  </si>
  <si>
    <t>Escalafón</t>
  </si>
  <si>
    <t>Punto 5</t>
  </si>
  <si>
    <t>Descto.</t>
  </si>
  <si>
    <t>ganancia</t>
  </si>
  <si>
    <t>Planilla RESUMEN</t>
  </si>
  <si>
    <t>TOTALES GENERALES</t>
  </si>
  <si>
    <t>Bono. Prod.</t>
  </si>
  <si>
    <t>Descuento  Obra Social</t>
  </si>
  <si>
    <t>Punto 3</t>
  </si>
  <si>
    <t>Columna1</t>
  </si>
  <si>
    <r>
      <rPr>
        <b/>
        <sz val="11"/>
        <rFont val="Arial"/>
      </rPr>
      <t>3)</t>
    </r>
    <r>
      <rPr>
        <sz val="11"/>
        <rFont val="Arial"/>
      </rPr>
      <t xml:space="preserve"> dado la siguiente tabla del Punto 3</t>
    </r>
  </si>
  <si>
    <t>determinar cuanto se paga a cada Obra Social</t>
  </si>
  <si>
    <r>
      <rPr>
        <b/>
        <sz val="11"/>
        <rFont val="Arial"/>
      </rPr>
      <t>4)</t>
    </r>
    <r>
      <rPr>
        <sz val="11"/>
        <rFont val="Arial"/>
      </rPr>
      <t xml:space="preserve"> armar un Grafico Porcentual de Torta</t>
    </r>
  </si>
  <si>
    <t>según tabla del Punto 3</t>
  </si>
  <si>
    <t>Punto 4</t>
  </si>
  <si>
    <t>En esta planilla se pide poner el nombre y apellido bajo una lista desplegable</t>
  </si>
  <si>
    <t>y mostrar en sueldo Bruto y neto de una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</si>
</sst>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* #,##0.00_-;\-&quot;$&quot;* #,##0.00_-;_-&quot;$&quot;* &quot;-&quot;??_-;_-@"/>
    <numFmt numFmtId="165" formatCode="_(* #,##0_);_(* \(#,##0\);_(* &quot;-&quot;??_);_(@_)"/>
    <numFmt numFmtId="167" formatCode="&quot;$&quot;\ #,##0.00"/>
  </numFmts>
  <fonts count="19" x14ac:knownFonts="1">
    <font>
      <sz val="10"/>
      <color rgb="FF000000"/>
      <name val="Calibri"/>
      <scheme val="minor"/>
    </font>
    <font>
      <b/>
      <sz val="14"/>
      <color rgb="FF000080"/>
      <name val="Arial"/>
    </font>
    <font>
      <sz val="10"/>
      <name val="Arial"/>
    </font>
    <font>
      <b/>
      <sz val="12"/>
      <name val="Arial"/>
    </font>
    <font>
      <sz val="10"/>
      <name val="Calibri"/>
    </font>
    <font>
      <b/>
      <sz val="10"/>
      <color rgb="FF000080"/>
      <name val="Arial"/>
    </font>
    <font>
      <sz val="12"/>
      <name val="Arial"/>
    </font>
    <font>
      <b/>
      <sz val="11"/>
      <name val="Arial"/>
    </font>
    <font>
      <b/>
      <i/>
      <sz val="12"/>
      <color rgb="FFFFFFFF"/>
      <name val="Arial"/>
    </font>
    <font>
      <sz val="12"/>
      <color rgb="FF000080"/>
      <name val="Arial"/>
    </font>
    <font>
      <b/>
      <i/>
      <sz val="11"/>
      <color rgb="FFFFFFFF"/>
      <name val="Arial"/>
    </font>
    <font>
      <sz val="10"/>
      <color rgb="FF000080"/>
      <name val="Arial"/>
    </font>
    <font>
      <sz val="11"/>
      <name val="Arial"/>
    </font>
    <font>
      <b/>
      <sz val="10"/>
      <name val="Arial"/>
    </font>
    <font>
      <b/>
      <i/>
      <sz val="9"/>
      <color rgb="FFFFFFFF"/>
      <name val="Arial"/>
    </font>
    <font>
      <b/>
      <sz val="12"/>
      <color rgb="FFFF0000"/>
      <name val="Arial"/>
    </font>
    <font>
      <sz val="12"/>
      <name val="Arial"/>
      <family val="2"/>
    </font>
    <font>
      <sz val="10"/>
      <name val="Arial"/>
      <family val="2"/>
    </font>
    <font>
      <sz val="10"/>
      <color rgb="FF00008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F4B083"/>
        <bgColor rgb="FFF4B083"/>
      </patternFill>
    </fill>
    <fill>
      <patternFill patternType="solid">
        <fgColor rgb="FFC0C0C0"/>
        <bgColor rgb="FFC0C0C0"/>
      </patternFill>
    </fill>
    <fill>
      <patternFill patternType="solid">
        <fgColor rgb="FFFFE598"/>
        <bgColor rgb="FFFFE598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808080"/>
      </bottom>
      <diagonal/>
    </border>
    <border>
      <left/>
      <right/>
      <top style="medium">
        <color rgb="FF000000"/>
      </top>
      <bottom style="medium">
        <color rgb="FF80808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808080"/>
      </bottom>
      <diagonal/>
    </border>
    <border>
      <left/>
      <right/>
      <top style="medium">
        <color rgb="FF808080"/>
      </top>
      <bottom/>
      <diagonal/>
    </border>
    <border>
      <left style="medium">
        <color rgb="FF00000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000000"/>
      </right>
      <top style="medium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9" fontId="2" fillId="0" borderId="0" xfId="0" applyNumberFormat="1" applyFont="1"/>
    <xf numFmtId="0" fontId="5" fillId="0" borderId="4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164" fontId="6" fillId="0" borderId="8" xfId="0" applyNumberFormat="1" applyFont="1" applyBorder="1"/>
    <xf numFmtId="0" fontId="6" fillId="0" borderId="8" xfId="0" applyFont="1" applyBorder="1" applyAlignment="1">
      <alignment horizontal="center"/>
    </xf>
    <xf numFmtId="9" fontId="6" fillId="2" borderId="8" xfId="0" applyNumberFormat="1" applyFont="1" applyFill="1" applyBorder="1"/>
    <xf numFmtId="164" fontId="6" fillId="2" borderId="8" xfId="0" applyNumberFormat="1" applyFont="1" applyFill="1" applyBorder="1"/>
    <xf numFmtId="164" fontId="6" fillId="3" borderId="8" xfId="0" applyNumberFormat="1" applyFont="1" applyFill="1" applyBorder="1"/>
    <xf numFmtId="0" fontId="6" fillId="0" borderId="0" xfId="0" applyFont="1"/>
    <xf numFmtId="0" fontId="6" fillId="0" borderId="0" xfId="0" applyFont="1" applyAlignment="1">
      <alignment vertical="center"/>
    </xf>
    <xf numFmtId="165" fontId="2" fillId="0" borderId="0" xfId="0" applyNumberFormat="1" applyFont="1"/>
    <xf numFmtId="0" fontId="3" fillId="0" borderId="0" xfId="0" applyFont="1" applyAlignment="1">
      <alignment horizontal="center" wrapText="1"/>
    </xf>
    <xf numFmtId="0" fontId="8" fillId="5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9" fillId="7" borderId="16" xfId="0" applyFont="1" applyFill="1" applyBorder="1" applyAlignment="1">
      <alignment horizontal="center" vertical="center"/>
    </xf>
    <xf numFmtId="9" fontId="9" fillId="7" borderId="16" xfId="0" applyNumberFormat="1" applyFont="1" applyFill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10" fillId="5" borderId="20" xfId="0" applyFont="1" applyFill="1" applyBorder="1" applyAlignment="1">
      <alignment horizontal="center" vertical="center" wrapText="1"/>
    </xf>
    <xf numFmtId="164" fontId="2" fillId="0" borderId="21" xfId="0" applyNumberFormat="1" applyFont="1" applyBorder="1"/>
    <xf numFmtId="164" fontId="2" fillId="0" borderId="22" xfId="0" applyNumberFormat="1" applyFont="1" applyBorder="1"/>
    <xf numFmtId="164" fontId="2" fillId="0" borderId="23" xfId="0" applyNumberFormat="1" applyFont="1" applyBorder="1"/>
    <xf numFmtId="9" fontId="6" fillId="0" borderId="0" xfId="0" applyNumberFormat="1" applyFont="1"/>
    <xf numFmtId="0" fontId="3" fillId="0" borderId="0" xfId="0" applyFont="1" applyAlignment="1">
      <alignment vertical="center" wrapText="1"/>
    </xf>
    <xf numFmtId="0" fontId="8" fillId="5" borderId="29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7" borderId="31" xfId="0" applyFont="1" applyFill="1" applyBorder="1" applyAlignment="1">
      <alignment horizontal="center"/>
    </xf>
    <xf numFmtId="0" fontId="9" fillId="7" borderId="29" xfId="0" applyFont="1" applyFill="1" applyBorder="1"/>
    <xf numFmtId="9" fontId="9" fillId="7" borderId="8" xfId="0" applyNumberFormat="1" applyFont="1" applyFill="1" applyBorder="1" applyAlignment="1">
      <alignment horizontal="center"/>
    </xf>
    <xf numFmtId="9" fontId="9" fillId="7" borderId="30" xfId="0" applyNumberFormat="1" applyFont="1" applyFill="1" applyBorder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7" borderId="36" xfId="0" applyFont="1" applyFill="1" applyBorder="1"/>
    <xf numFmtId="9" fontId="9" fillId="7" borderId="37" xfId="0" applyNumberFormat="1" applyFont="1" applyFill="1" applyBorder="1" applyAlignment="1">
      <alignment horizontal="center"/>
    </xf>
    <xf numFmtId="9" fontId="9" fillId="7" borderId="38" xfId="0" applyNumberFormat="1" applyFont="1" applyFill="1" applyBorder="1" applyAlignment="1">
      <alignment horizontal="center"/>
    </xf>
    <xf numFmtId="0" fontId="12" fillId="0" borderId="35" xfId="0" applyFont="1" applyBorder="1"/>
    <xf numFmtId="0" fontId="2" fillId="0" borderId="39" xfId="0" applyFont="1" applyBorder="1"/>
    <xf numFmtId="0" fontId="2" fillId="0" borderId="34" xfId="0" applyFont="1" applyBorder="1"/>
    <xf numFmtId="0" fontId="2" fillId="0" borderId="0" xfId="0" applyFont="1"/>
    <xf numFmtId="0" fontId="1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12" fillId="0" borderId="0" xfId="0" applyFont="1"/>
    <xf numFmtId="0" fontId="2" fillId="3" borderId="44" xfId="0" applyFont="1" applyFill="1" applyBorder="1"/>
    <xf numFmtId="0" fontId="2" fillId="3" borderId="45" xfId="0" applyFont="1" applyFill="1" applyBorder="1"/>
    <xf numFmtId="0" fontId="2" fillId="3" borderId="46" xfId="0" applyFont="1" applyFill="1" applyBorder="1"/>
    <xf numFmtId="0" fontId="2" fillId="3" borderId="47" xfId="0" applyFont="1" applyFill="1" applyBorder="1"/>
    <xf numFmtId="0" fontId="2" fillId="3" borderId="16" xfId="0" applyFont="1" applyFill="1" applyBorder="1"/>
    <xf numFmtId="0" fontId="2" fillId="3" borderId="48" xfId="0" applyFont="1" applyFill="1" applyBorder="1"/>
    <xf numFmtId="0" fontId="2" fillId="3" borderId="49" xfId="0" applyFont="1" applyFill="1" applyBorder="1"/>
    <xf numFmtId="0" fontId="2" fillId="3" borderId="50" xfId="0" applyFont="1" applyFill="1" applyBorder="1"/>
    <xf numFmtId="0" fontId="2" fillId="3" borderId="51" xfId="0" applyFont="1" applyFill="1" applyBorder="1"/>
    <xf numFmtId="0" fontId="14" fillId="5" borderId="52" xfId="0" applyFont="1" applyFill="1" applyBorder="1" applyAlignment="1">
      <alignment horizontal="center"/>
    </xf>
    <xf numFmtId="0" fontId="14" fillId="5" borderId="53" xfId="0" applyFont="1" applyFill="1" applyBorder="1" applyAlignment="1">
      <alignment horizontal="center"/>
    </xf>
    <xf numFmtId="0" fontId="9" fillId="7" borderId="8" xfId="0" applyFont="1" applyFill="1" applyBorder="1"/>
    <xf numFmtId="9" fontId="6" fillId="3" borderId="8" xfId="0" applyNumberFormat="1" applyFont="1" applyFill="1" applyBorder="1"/>
    <xf numFmtId="0" fontId="7" fillId="0" borderId="43" xfId="0" applyFont="1" applyBorder="1" applyAlignment="1">
      <alignment horizontal="center"/>
    </xf>
    <xf numFmtId="0" fontId="4" fillId="0" borderId="4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center"/>
    </xf>
    <xf numFmtId="0" fontId="8" fillId="5" borderId="27" xfId="0" applyFont="1" applyFill="1" applyBorder="1" applyAlignment="1">
      <alignment horizontal="center" vertical="center"/>
    </xf>
    <xf numFmtId="0" fontId="4" fillId="0" borderId="25" xfId="0" applyFont="1" applyBorder="1"/>
    <xf numFmtId="0" fontId="4" fillId="0" borderId="28" xfId="0" applyFont="1" applyBorder="1"/>
    <xf numFmtId="0" fontId="7" fillId="6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3" fillId="4" borderId="9" xfId="0" applyFont="1" applyFill="1" applyBorder="1" applyAlignment="1">
      <alignment horizontal="center" wrapText="1"/>
    </xf>
    <xf numFmtId="0" fontId="4" fillId="0" borderId="10" xfId="0" applyFont="1" applyBorder="1"/>
    <xf numFmtId="0" fontId="6" fillId="6" borderId="13" xfId="0" applyFont="1" applyFill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7" fillId="0" borderId="9" xfId="0" applyFont="1" applyBorder="1" applyAlignment="1">
      <alignment horizontal="center" vertical="center" wrapText="1"/>
    </xf>
    <xf numFmtId="0" fontId="4" fillId="0" borderId="11" xfId="0" applyFont="1" applyBorder="1"/>
    <xf numFmtId="0" fontId="3" fillId="4" borderId="9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13" fillId="4" borderId="9" xfId="0" applyFont="1" applyFill="1" applyBorder="1" applyAlignment="1">
      <alignment horizontal="center" wrapText="1"/>
    </xf>
    <xf numFmtId="0" fontId="4" fillId="0" borderId="55" xfId="0" applyFont="1" applyBorder="1"/>
    <xf numFmtId="0" fontId="4" fillId="0" borderId="56" xfId="0" applyFont="1" applyBorder="1"/>
    <xf numFmtId="9" fontId="16" fillId="3" borderId="8" xfId="0" applyNumberFormat="1" applyFont="1" applyFill="1" applyBorder="1"/>
    <xf numFmtId="0" fontId="16" fillId="0" borderId="8" xfId="0" applyFont="1" applyBorder="1"/>
    <xf numFmtId="0" fontId="18" fillId="7" borderId="32" xfId="0" applyFont="1" applyFill="1" applyBorder="1" applyAlignment="1">
      <alignment horizontal="center"/>
    </xf>
    <xf numFmtId="0" fontId="18" fillId="7" borderId="33" xfId="0" applyFont="1" applyFill="1" applyBorder="1" applyAlignment="1">
      <alignment horizontal="center"/>
    </xf>
    <xf numFmtId="167" fontId="2" fillId="0" borderId="34" xfId="0" applyNumberFormat="1" applyFont="1" applyBorder="1"/>
    <xf numFmtId="0" fontId="17" fillId="4" borderId="54" xfId="0" applyFont="1" applyFill="1" applyBorder="1" applyAlignment="1">
      <alignment horizontal="center"/>
    </xf>
    <xf numFmtId="167" fontId="2" fillId="8" borderId="16" xfId="0" applyNumberFormat="1" applyFont="1" applyFill="1" applyBorder="1"/>
  </cellXfs>
  <cellStyles count="1">
    <cellStyle name="Normal" xfId="0" builtinId="0"/>
  </cellStyles>
  <dxfs count="19">
    <dxf>
      <numFmt numFmtId="167" formatCode="&quot;$&quot;\ #,##0.00"/>
    </dxf>
    <dxf>
      <numFmt numFmtId="167" formatCode="&quot;$&quot;\ #,##0.00"/>
    </dxf>
    <dxf>
      <numFmt numFmtId="167" formatCode="&quot;$&quot;\ #,##0.00"/>
    </dxf>
    <dxf>
      <numFmt numFmtId="167" formatCode="&quot;$&quot;\ #,##0.0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5">
    <tableStyle name="Datos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Datos-style 2" pivot="0" count="3" xr9:uid="{00000000-0011-0000-FFFF-FFFF01000000}">
      <tableStyleElement type="headerRow" dxfId="15"/>
      <tableStyleElement type="firstRowStripe" dxfId="14"/>
      <tableStyleElement type="secondRowStripe" dxfId="13"/>
    </tableStyle>
    <tableStyle name="Datos-style 3" pivot="0" count="3" xr9:uid="{00000000-0011-0000-FFFF-FFFF02000000}">
      <tableStyleElement type="headerRow" dxfId="12"/>
      <tableStyleElement type="firstRowStripe" dxfId="11"/>
      <tableStyleElement type="secondRowStripe" dxfId="10"/>
    </tableStyle>
    <tableStyle name="Datos-style 4" pivot="0" count="3" xr9:uid="{00000000-0011-0000-FFFF-FFFF03000000}">
      <tableStyleElement type="headerRow" dxfId="9"/>
      <tableStyleElement type="firstRowStripe" dxfId="8"/>
      <tableStyleElement type="secondRowStripe" dxfId="7"/>
    </tableStyle>
    <tableStyle name="Prepaga-style" pivot="0" count="3" xr9:uid="{00000000-0011-0000-FFFF-FFFF04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Datos!$A$35:$C$35</c:f>
              <c:strCache>
                <c:ptCount val="3"/>
                <c:pt idx="0">
                  <c:v>Habitat</c:v>
                </c:pt>
                <c:pt idx="1">
                  <c:v>Planvital</c:v>
                </c:pt>
                <c:pt idx="2">
                  <c:v>Cuprum</c:v>
                </c:pt>
              </c:strCache>
            </c:strRef>
          </c:cat>
          <c:val>
            <c:numRef>
              <c:f>Datos!$A$36:$C$36</c:f>
              <c:numCache>
                <c:formatCode>"$"\ #,##0.00</c:formatCode>
                <c:ptCount val="3"/>
                <c:pt idx="0">
                  <c:v>4028000.3160299999</c:v>
                </c:pt>
                <c:pt idx="1">
                  <c:v>1899004.3171959999</c:v>
                </c:pt>
                <c:pt idx="2">
                  <c:v>1682871.097819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4-4EE8-94FB-DB206277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43</xdr:row>
      <xdr:rowOff>95250</xdr:rowOff>
    </xdr:from>
    <xdr:to>
      <xdr:col>3</xdr:col>
      <xdr:colOff>790575</xdr:colOff>
      <xdr:row>60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69A77A-8E03-431E-967F-EAD7E256C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4:C28">
  <tableColumns count="2">
    <tableColumn id="1" xr3:uid="{00000000-0010-0000-0000-000001000000}" name="Obra Social"/>
    <tableColumn id="2" xr3:uid="{00000000-0010-0000-0000-000002000000}" name="Descto."/>
  </tableColumns>
  <tableStyleInfo name="Da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24:E28">
  <tableColumns count="2">
    <tableColumn id="1" xr3:uid="{00000000-0010-0000-0100-000001000000}" name="Escalafón"/>
    <tableColumn id="2" xr3:uid="{00000000-0010-0000-0100-000002000000}" name="ganancia"/>
  </tableColumns>
  <tableStyleInfo name="Dato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34:J37">
  <tableColumns count="4">
    <tableColumn id="1" xr3:uid="{00000000-0010-0000-0200-000001000000}" name="Departamento"/>
    <tableColumn id="2" xr3:uid="{00000000-0010-0000-0200-000002000000}" name="Gratificación"/>
    <tableColumn id="3" xr3:uid="{00000000-0010-0000-0200-000003000000}" name="Bono. Prod."/>
    <tableColumn id="4" xr3:uid="{00000000-0010-0000-0200-000004000000}" name="Columna1"/>
  </tableColumns>
  <tableStyleInfo name="Dato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5:C36" dataDxfId="0">
  <tableColumns count="3">
    <tableColumn id="1" xr3:uid="{00000000-0010-0000-0300-000001000000}" name="Habitat" dataDxfId="3">
      <calculatedColumnFormula>SUMIF($C$4:$N$14,"=Habitat",$N$4:$N$14)</calculatedColumnFormula>
    </tableColumn>
    <tableColumn id="2" xr3:uid="{00000000-0010-0000-0300-000002000000}" name="Planvital" dataDxfId="2">
      <calculatedColumnFormula>SUMIF($C$4:$N$14,"=Planvital",$N$4:$N$14)</calculatedColumnFormula>
    </tableColumn>
    <tableColumn id="3" xr3:uid="{00000000-0010-0000-0300-000003000000}" name="Cuprum" dataDxfId="1">
      <calculatedColumnFormula>SUMIF($C$4:$N$14,"=Cuprum",$N$4:$N$14)</calculatedColumnFormula>
    </tableColumn>
  </tableColumns>
  <tableStyleInfo name="Datos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:B8">
  <tableColumns count="2">
    <tableColumn id="1" xr3:uid="{00000000-0010-0000-0400-000001000000}" name="Prepaga"/>
    <tableColumn id="2" xr3:uid="{00000000-0010-0000-0400-000002000000}" name="Descto."/>
  </tableColumns>
  <tableStyleInfo name="Prepaga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pageSetUpPr fitToPage="1"/>
  </sheetPr>
  <dimension ref="A1:AG100"/>
  <sheetViews>
    <sheetView tabSelected="1" topLeftCell="F1" workbookViewId="0">
      <selection activeCell="G60" sqref="G60"/>
    </sheetView>
  </sheetViews>
  <sheetFormatPr baseColWidth="10" defaultColWidth="14.42578125" defaultRowHeight="15" customHeight="1" x14ac:dyDescent="0.2"/>
  <cols>
    <col min="1" max="1" width="26.85546875" customWidth="1"/>
    <col min="2" max="2" width="18" customWidth="1"/>
    <col min="3" max="3" width="13.28515625" bestFit="1" customWidth="1"/>
    <col min="4" max="4" width="14.140625" customWidth="1"/>
    <col min="5" max="5" width="11" customWidth="1"/>
    <col min="6" max="6" width="15.7109375" customWidth="1"/>
    <col min="7" max="7" width="22" customWidth="1"/>
    <col min="8" max="8" width="16.7109375" customWidth="1"/>
    <col min="9" max="9" width="15.7109375" customWidth="1"/>
    <col min="10" max="10" width="17.42578125" bestFit="1" customWidth="1"/>
    <col min="11" max="11" width="17.42578125" customWidth="1"/>
    <col min="12" max="12" width="15.5703125" customWidth="1"/>
    <col min="13" max="13" width="17.42578125" customWidth="1"/>
    <col min="14" max="14" width="18" customWidth="1"/>
    <col min="15" max="33" width="10.7109375" customWidth="1"/>
  </cols>
  <sheetData>
    <row r="1" spans="1:14" ht="12.75" customHeight="1" x14ac:dyDescent="0.25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customHeight="1" x14ac:dyDescent="0.25">
      <c r="A2" s="1"/>
      <c r="G2" s="69" t="s">
        <v>1</v>
      </c>
      <c r="H2" s="70"/>
      <c r="I2" s="70"/>
      <c r="J2" s="71"/>
      <c r="K2" s="72" t="s">
        <v>2</v>
      </c>
      <c r="L2" s="70"/>
      <c r="M2" s="70"/>
      <c r="N2" s="71"/>
    </row>
    <row r="3" spans="1:14" ht="12.75" customHeight="1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" t="s">
        <v>9</v>
      </c>
      <c r="H3" s="4" t="s">
        <v>10</v>
      </c>
      <c r="I3" s="4" t="s">
        <v>11</v>
      </c>
      <c r="J3" s="5" t="s">
        <v>12</v>
      </c>
      <c r="K3" s="6" t="s">
        <v>13</v>
      </c>
      <c r="L3" s="7" t="s">
        <v>14</v>
      </c>
      <c r="M3" s="8" t="s">
        <v>15</v>
      </c>
      <c r="N3" s="9" t="s">
        <v>16</v>
      </c>
    </row>
    <row r="4" spans="1:14" ht="12.75" customHeight="1" x14ac:dyDescent="0.2">
      <c r="A4" s="10" t="s">
        <v>17</v>
      </c>
      <c r="B4" s="11">
        <v>1882356.8</v>
      </c>
      <c r="C4" s="10" t="s">
        <v>18</v>
      </c>
      <c r="D4" s="10" t="s">
        <v>19</v>
      </c>
      <c r="E4" s="12" t="s">
        <v>20</v>
      </c>
      <c r="F4" s="12" t="s">
        <v>21</v>
      </c>
      <c r="G4" s="13">
        <f>VLOOKUP(D4,Datos!$G$35:$H$37,2,FALSE)</f>
        <v>0.1</v>
      </c>
      <c r="H4" s="13">
        <f>IF(OR(E4="A",E4="B"),VLOOKUP(D4,Datos!$G$35:$I$37,3,FALSE),0)</f>
        <v>0.1</v>
      </c>
      <c r="I4" s="13">
        <f>VLOOKUP(E4,Table_2[],2,FALSE)</f>
        <v>0.05</v>
      </c>
      <c r="J4" s="14">
        <f>B4+(B4*G4)+(H4*G4)+(I4*G4)</f>
        <v>2070592.4949999999</v>
      </c>
      <c r="K4" s="64">
        <f>VLOOKUP(F4,Table_5[],2,FALSE)</f>
        <v>7.0000000000000007E-2</v>
      </c>
      <c r="L4" s="64">
        <f>VLOOKUP(C4,Table_1[],2,FALSE)</f>
        <v>0.12</v>
      </c>
      <c r="M4" s="92">
        <v>0.11</v>
      </c>
      <c r="N4" s="15">
        <f>J4-(J4*K4)-(J4*L4)+(J4*M4)</f>
        <v>1904945.0954</v>
      </c>
    </row>
    <row r="5" spans="1:14" ht="12.75" customHeight="1" x14ac:dyDescent="0.2">
      <c r="A5" s="10" t="s">
        <v>22</v>
      </c>
      <c r="B5" s="11">
        <v>1255469.8</v>
      </c>
      <c r="C5" s="93" t="s">
        <v>18</v>
      </c>
      <c r="D5" s="10" t="s">
        <v>19</v>
      </c>
      <c r="E5" s="12" t="s">
        <v>23</v>
      </c>
      <c r="F5" s="12" t="s">
        <v>24</v>
      </c>
      <c r="G5" s="13">
        <f>VLOOKUP(D5,Datos!$G$35:$H$37,2,FALSE)</f>
        <v>0.1</v>
      </c>
      <c r="H5" s="13">
        <f>IF(OR(E5="A",E5="B"),VLOOKUP(D5,Datos!$G$35:$I$37,3,FALSE),0)</f>
        <v>0</v>
      </c>
      <c r="I5" s="13">
        <f>VLOOKUP(E5,Table_2[],2,FALSE)</f>
        <v>0.08</v>
      </c>
      <c r="J5" s="14">
        <f t="shared" ref="J5:J14" si="0">B5+(B5*G5)+(H5*G5)+(I5*G5)</f>
        <v>1381016.7879999999</v>
      </c>
      <c r="K5" s="64">
        <f>VLOOKUP(F5,Table_5[],2,FALSE)</f>
        <v>0.09</v>
      </c>
      <c r="L5" s="64">
        <f>VLOOKUP(C5,Table_1[],2,FALSE)</f>
        <v>0.12</v>
      </c>
      <c r="M5" s="64">
        <v>0.22</v>
      </c>
      <c r="N5" s="15">
        <f t="shared" ref="N5:N14" si="1">J5-(J5*K5)-(J5*L5)+(J5*M5)</f>
        <v>1394826.9558799998</v>
      </c>
    </row>
    <row r="6" spans="1:14" ht="12.75" customHeight="1" x14ac:dyDescent="0.2">
      <c r="A6" s="10" t="s">
        <v>25</v>
      </c>
      <c r="B6" s="11">
        <v>988654.7</v>
      </c>
      <c r="C6" s="10" t="s">
        <v>26</v>
      </c>
      <c r="D6" s="10" t="s">
        <v>27</v>
      </c>
      <c r="E6" s="12" t="s">
        <v>28</v>
      </c>
      <c r="F6" s="12" t="s">
        <v>24</v>
      </c>
      <c r="G6" s="13">
        <f>VLOOKUP(D6,Datos!$G$35:$H$37,2,FALSE)</f>
        <v>0.15</v>
      </c>
      <c r="H6" s="13">
        <f>IF(OR(E6="A",E6="B"),VLOOKUP(D6,Datos!$G$35:$I$37,3,FALSE),0)</f>
        <v>0.05</v>
      </c>
      <c r="I6" s="13">
        <f>VLOOKUP(E6,Table_2[],2,FALSE)</f>
        <v>0.06</v>
      </c>
      <c r="J6" s="14">
        <f t="shared" si="0"/>
        <v>1136952.9215000002</v>
      </c>
      <c r="K6" s="64">
        <f>VLOOKUP(F6,Table_5[],2,FALSE)</f>
        <v>0.09</v>
      </c>
      <c r="L6" s="64">
        <f>VLOOKUP(C6,Table_1[],2,FALSE)</f>
        <v>0.03</v>
      </c>
      <c r="M6" s="64">
        <v>0.34</v>
      </c>
      <c r="N6" s="15">
        <f t="shared" si="1"/>
        <v>1387082.5642300004</v>
      </c>
    </row>
    <row r="7" spans="1:14" ht="12.75" customHeight="1" x14ac:dyDescent="0.2">
      <c r="A7" s="10" t="s">
        <v>29</v>
      </c>
      <c r="B7" s="11">
        <v>556324.1</v>
      </c>
      <c r="C7" s="10" t="s">
        <v>18</v>
      </c>
      <c r="D7" s="10" t="s">
        <v>19</v>
      </c>
      <c r="E7" s="12" t="s">
        <v>20</v>
      </c>
      <c r="F7" s="12" t="s">
        <v>30</v>
      </c>
      <c r="G7" s="13">
        <f>VLOOKUP(D7,Datos!$G$35:$H$37,2,FALSE)</f>
        <v>0.1</v>
      </c>
      <c r="H7" s="13">
        <f>IF(OR(E7="A",E7="B"),VLOOKUP(D7,Datos!$G$35:$I$37,3,FALSE),0)</f>
        <v>0.1</v>
      </c>
      <c r="I7" s="13">
        <f>VLOOKUP(E7,Table_2[],2,FALSE)</f>
        <v>0.05</v>
      </c>
      <c r="J7" s="14">
        <f t="shared" si="0"/>
        <v>611956.52500000002</v>
      </c>
      <c r="K7" s="64">
        <f>VLOOKUP(F7,Table_5[],2,FALSE)</f>
        <v>0.1</v>
      </c>
      <c r="L7" s="64">
        <f>VLOOKUP(C7,Table_1[],2,FALSE)</f>
        <v>0.12</v>
      </c>
      <c r="M7" s="64">
        <v>0.41</v>
      </c>
      <c r="N7" s="15">
        <f t="shared" si="1"/>
        <v>728228.26475000009</v>
      </c>
    </row>
    <row r="8" spans="1:14" ht="12.75" customHeight="1" x14ac:dyDescent="0.2">
      <c r="A8" s="10" t="s">
        <v>31</v>
      </c>
      <c r="B8" s="11">
        <v>433698.4</v>
      </c>
      <c r="C8" s="10" t="s">
        <v>32</v>
      </c>
      <c r="D8" s="10" t="s">
        <v>33</v>
      </c>
      <c r="E8" s="12" t="s">
        <v>23</v>
      </c>
      <c r="F8" s="12" t="s">
        <v>34</v>
      </c>
      <c r="G8" s="13">
        <f>VLOOKUP(D8,Datos!$G$35:$H$37,2,FALSE)</f>
        <v>0.12</v>
      </c>
      <c r="H8" s="13">
        <f>IF(OR(E8="A",E8="B"),VLOOKUP(D8,Datos!$G$35:$I$37,3,FALSE),0)</f>
        <v>0</v>
      </c>
      <c r="I8" s="13">
        <f>VLOOKUP(E8,Table_2[],2,FALSE)</f>
        <v>0.08</v>
      </c>
      <c r="J8" s="14">
        <f t="shared" si="0"/>
        <v>485742.21760000003</v>
      </c>
      <c r="K8" s="64">
        <f>VLOOKUP(F8,Table_5[],2,FALSE)</f>
        <v>0.05</v>
      </c>
      <c r="L8" s="64">
        <f>VLOOKUP(C8,Table_1[],2,FALSE)</f>
        <v>0.13</v>
      </c>
      <c r="M8" s="64">
        <v>0.38</v>
      </c>
      <c r="N8" s="15">
        <f t="shared" si="1"/>
        <v>582890.66112000006</v>
      </c>
    </row>
    <row r="9" spans="1:14" ht="12.75" customHeight="1" x14ac:dyDescent="0.2">
      <c r="A9" s="10" t="s">
        <v>35</v>
      </c>
      <c r="B9" s="11">
        <v>600000</v>
      </c>
      <c r="C9" s="10" t="s">
        <v>36</v>
      </c>
      <c r="D9" s="10" t="s">
        <v>27</v>
      </c>
      <c r="E9" s="12" t="s">
        <v>28</v>
      </c>
      <c r="F9" s="12" t="s">
        <v>37</v>
      </c>
      <c r="G9" s="13">
        <f>VLOOKUP(D9,Datos!$G$35:$H$37,2,FALSE)</f>
        <v>0.15</v>
      </c>
      <c r="H9" s="13">
        <f>IF(OR(E9="A",E9="B"),VLOOKUP(D9,Datos!$G$35:$I$37,3,FALSE),0)</f>
        <v>0.05</v>
      </c>
      <c r="I9" s="13">
        <f>VLOOKUP(E9,Table_2[],2,FALSE)</f>
        <v>0.06</v>
      </c>
      <c r="J9" s="14">
        <f t="shared" si="0"/>
        <v>690000.01649999991</v>
      </c>
      <c r="K9" s="64">
        <f>VLOOKUP(F9,Table_5[],2,FALSE)</f>
        <v>0.04</v>
      </c>
      <c r="L9" s="64">
        <f>VLOOKUP(C9,Table_1[],2,FALSE)</f>
        <v>0.14000000000000001</v>
      </c>
      <c r="M9" s="64">
        <v>0.28999999999999998</v>
      </c>
      <c r="N9" s="15">
        <f t="shared" si="1"/>
        <v>765900.01831499988</v>
      </c>
    </row>
    <row r="10" spans="1:14" ht="12.75" customHeight="1" x14ac:dyDescent="0.2">
      <c r="A10" s="10" t="s">
        <v>38</v>
      </c>
      <c r="B10" s="11">
        <v>450000</v>
      </c>
      <c r="C10" s="10" t="s">
        <v>32</v>
      </c>
      <c r="D10" s="10" t="s">
        <v>33</v>
      </c>
      <c r="E10" s="12" t="s">
        <v>20</v>
      </c>
      <c r="F10" s="12" t="s">
        <v>34</v>
      </c>
      <c r="G10" s="13">
        <f>VLOOKUP(D10,Datos!$G$35:$H$37,2,FALSE)</f>
        <v>0.12</v>
      </c>
      <c r="H10" s="13">
        <f>IF(OR(E10="A",E10="B"),VLOOKUP(D10,Datos!$G$35:$I$37,3,FALSE),0)</f>
        <v>0.08</v>
      </c>
      <c r="I10" s="13">
        <f>VLOOKUP(E10,Table_2[],2,FALSE)</f>
        <v>0.05</v>
      </c>
      <c r="J10" s="14">
        <f t="shared" si="0"/>
        <v>504000.01559999998</v>
      </c>
      <c r="K10" s="64">
        <f>VLOOKUP(F10,Table_5[],2,FALSE)</f>
        <v>0.05</v>
      </c>
      <c r="L10" s="64">
        <f>VLOOKUP(C10,Table_1[],2,FALSE)</f>
        <v>0.13</v>
      </c>
      <c r="M10" s="64">
        <v>0.38</v>
      </c>
      <c r="N10" s="15">
        <f t="shared" si="1"/>
        <v>604800.01871999993</v>
      </c>
    </row>
    <row r="11" spans="1:14" ht="12.75" customHeight="1" x14ac:dyDescent="0.2">
      <c r="A11" s="10" t="s">
        <v>39</v>
      </c>
      <c r="B11" s="11">
        <v>350000</v>
      </c>
      <c r="C11" s="10" t="s">
        <v>36</v>
      </c>
      <c r="D11" s="10" t="s">
        <v>19</v>
      </c>
      <c r="E11" s="12" t="s">
        <v>23</v>
      </c>
      <c r="F11" s="12" t="s">
        <v>40</v>
      </c>
      <c r="G11" s="13">
        <f>VLOOKUP(D11,Datos!$G$35:$H$37,2,FALSE)</f>
        <v>0.1</v>
      </c>
      <c r="H11" s="13">
        <f>IF(OR(E11="A",E11="B"),VLOOKUP(D11,Datos!$G$35:$I$37,3,FALSE),0)</f>
        <v>0</v>
      </c>
      <c r="I11" s="13">
        <f>VLOOKUP(E11,Table_2[],2,FALSE)</f>
        <v>0.08</v>
      </c>
      <c r="J11" s="14">
        <f t="shared" si="0"/>
        <v>385000.00799999997</v>
      </c>
      <c r="K11" s="64">
        <f>VLOOKUP(F11,Table_5[],2,FALSE)</f>
        <v>0.08</v>
      </c>
      <c r="L11" s="64">
        <f>VLOOKUP(C11,Table_1[],2,FALSE)</f>
        <v>0.14000000000000001</v>
      </c>
      <c r="M11" s="64">
        <v>0.28999999999999998</v>
      </c>
      <c r="N11" s="15">
        <f t="shared" si="1"/>
        <v>411950.00855999999</v>
      </c>
    </row>
    <row r="12" spans="1:14" ht="12.75" customHeight="1" x14ac:dyDescent="0.2">
      <c r="A12" s="10" t="s">
        <v>41</v>
      </c>
      <c r="B12" s="11">
        <v>955789.4</v>
      </c>
      <c r="C12" s="10" t="s">
        <v>26</v>
      </c>
      <c r="D12" s="10" t="s">
        <v>27</v>
      </c>
      <c r="E12" s="12" t="s">
        <v>28</v>
      </c>
      <c r="F12" s="12" t="s">
        <v>37</v>
      </c>
      <c r="G12" s="13">
        <f>VLOOKUP(D12,Datos!$G$35:$H$37,2,FALSE)</f>
        <v>0.15</v>
      </c>
      <c r="H12" s="13">
        <f>IF(OR(E12="A",E12="B"),VLOOKUP(D12,Datos!$G$35:$I$37,3,FALSE),0)</f>
        <v>0.05</v>
      </c>
      <c r="I12" s="13">
        <f>VLOOKUP(E12,Table_2[],2,FALSE)</f>
        <v>0.06</v>
      </c>
      <c r="J12" s="14">
        <f t="shared" si="0"/>
        <v>1099157.8265000002</v>
      </c>
      <c r="K12" s="64">
        <f>VLOOKUP(F12,Table_5[],2,FALSE)</f>
        <v>0.04</v>
      </c>
      <c r="L12" s="64">
        <f>VLOOKUP(C12,Table_1[],2,FALSE)</f>
        <v>0.03</v>
      </c>
      <c r="M12" s="64">
        <v>0.17</v>
      </c>
      <c r="N12" s="15">
        <f t="shared" si="1"/>
        <v>1209073.6091500001</v>
      </c>
    </row>
    <row r="13" spans="1:14" ht="12.75" customHeight="1" x14ac:dyDescent="0.2">
      <c r="A13" s="10" t="s">
        <v>42</v>
      </c>
      <c r="B13" s="11">
        <v>433568.9</v>
      </c>
      <c r="C13" s="10" t="s">
        <v>36</v>
      </c>
      <c r="D13" s="10" t="s">
        <v>33</v>
      </c>
      <c r="E13" s="12" t="s">
        <v>20</v>
      </c>
      <c r="F13" s="12" t="s">
        <v>40</v>
      </c>
      <c r="G13" s="13">
        <f>VLOOKUP(D13,Datos!$G$35:$H$37,2,FALSE)</f>
        <v>0.12</v>
      </c>
      <c r="H13" s="13">
        <f>IF(OR(E13="A",E13="B"),VLOOKUP(D13,Datos!$G$35:$I$37,3,FALSE),0)</f>
        <v>0.08</v>
      </c>
      <c r="I13" s="13">
        <f>VLOOKUP(E13,Table_2[],2,FALSE)</f>
        <v>0.05</v>
      </c>
      <c r="J13" s="14">
        <f t="shared" si="0"/>
        <v>485597.18359999999</v>
      </c>
      <c r="K13" s="64">
        <f>VLOOKUP(F13,Table_5[],2,FALSE)</f>
        <v>0.08</v>
      </c>
      <c r="L13" s="64">
        <f>VLOOKUP(C13,Table_1[],2,FALSE)</f>
        <v>0.14000000000000001</v>
      </c>
      <c r="M13" s="64">
        <v>0.26</v>
      </c>
      <c r="N13" s="15">
        <f t="shared" si="1"/>
        <v>505021.07094400004</v>
      </c>
    </row>
    <row r="14" spans="1:14" ht="12.75" customHeight="1" x14ac:dyDescent="0.2">
      <c r="A14" s="10" t="s">
        <v>43</v>
      </c>
      <c r="B14" s="11">
        <v>533698.69999999995</v>
      </c>
      <c r="C14" s="10" t="s">
        <v>32</v>
      </c>
      <c r="D14" s="10" t="s">
        <v>33</v>
      </c>
      <c r="E14" s="12" t="s">
        <v>44</v>
      </c>
      <c r="F14" s="12" t="s">
        <v>40</v>
      </c>
      <c r="G14" s="13">
        <f>VLOOKUP(D14,Datos!$G$35:$H$37,2,FALSE)</f>
        <v>0.12</v>
      </c>
      <c r="H14" s="13">
        <f>IF(OR(E14="A",E14="B"),VLOOKUP(D14,Datos!$G$35:$I$37,3,FALSE),0)</f>
        <v>0</v>
      </c>
      <c r="I14" s="13">
        <f>VLOOKUP(E14,Table_2[],2,FALSE)</f>
        <v>7.0000000000000007E-2</v>
      </c>
      <c r="J14" s="14">
        <f t="shared" si="0"/>
        <v>597742.55240000004</v>
      </c>
      <c r="K14" s="64">
        <f>VLOOKUP(F14,Table_5[],2,FALSE)</f>
        <v>0.08</v>
      </c>
      <c r="L14" s="64">
        <f>VLOOKUP(C14,Table_1[],2,FALSE)</f>
        <v>0.13</v>
      </c>
      <c r="M14" s="64">
        <v>0.4</v>
      </c>
      <c r="N14" s="15">
        <f t="shared" si="1"/>
        <v>711313.63735600002</v>
      </c>
    </row>
    <row r="15" spans="1:14" ht="12.75" customHeight="1" x14ac:dyDescent="0.2"/>
    <row r="16" spans="1:14" ht="12.75" customHeight="1" x14ac:dyDescent="0.2"/>
    <row r="17" spans="1:33" ht="12.75" customHeight="1" x14ac:dyDescent="0.2">
      <c r="A17" s="16" t="s">
        <v>45</v>
      </c>
    </row>
    <row r="18" spans="1:33" ht="12.75" customHeight="1" x14ac:dyDescent="0.2">
      <c r="A18" s="16" t="s">
        <v>46</v>
      </c>
    </row>
    <row r="19" spans="1:33" ht="12.75" customHeight="1" x14ac:dyDescent="0.2">
      <c r="A19" s="16" t="s">
        <v>47</v>
      </c>
    </row>
    <row r="20" spans="1:33" ht="12.75" customHeight="1" x14ac:dyDescent="0.2">
      <c r="A20" s="17" t="s">
        <v>48</v>
      </c>
    </row>
    <row r="21" spans="1:33" ht="19.5" customHeight="1" x14ac:dyDescent="0.2"/>
    <row r="22" spans="1:33" ht="12.75" customHeight="1" x14ac:dyDescent="0.2">
      <c r="K22" s="18"/>
    </row>
    <row r="23" spans="1:33" ht="12.75" customHeight="1" x14ac:dyDescent="0.25">
      <c r="B23" s="79" t="s">
        <v>5</v>
      </c>
      <c r="C23" s="80"/>
      <c r="D23" s="79" t="s">
        <v>49</v>
      </c>
      <c r="E23" s="80"/>
      <c r="F23" s="19"/>
      <c r="I23" s="84" t="s">
        <v>50</v>
      </c>
      <c r="J23" s="85"/>
      <c r="K23" s="85"/>
      <c r="L23" s="85"/>
      <c r="M23" s="80"/>
    </row>
    <row r="24" spans="1:33" ht="12.75" customHeight="1" x14ac:dyDescent="0.2">
      <c r="B24" s="20" t="s">
        <v>5</v>
      </c>
      <c r="C24" s="20" t="s">
        <v>51</v>
      </c>
      <c r="D24" s="21" t="s">
        <v>49</v>
      </c>
      <c r="E24" s="20" t="s">
        <v>52</v>
      </c>
      <c r="F24" s="22"/>
      <c r="I24" s="81" t="s">
        <v>53</v>
      </c>
      <c r="J24" s="82"/>
      <c r="K24" s="82"/>
      <c r="L24" s="82"/>
      <c r="M24" s="83"/>
    </row>
    <row r="25" spans="1:33" ht="17.25" customHeight="1" x14ac:dyDescent="0.25">
      <c r="B25" s="23" t="s">
        <v>18</v>
      </c>
      <c r="C25" s="24">
        <v>0.12</v>
      </c>
      <c r="D25" s="23" t="s">
        <v>20</v>
      </c>
      <c r="E25" s="24">
        <v>0.05</v>
      </c>
      <c r="F25" s="25"/>
      <c r="I25" s="76" t="s">
        <v>54</v>
      </c>
      <c r="J25" s="77"/>
      <c r="K25" s="77"/>
      <c r="L25" s="77"/>
      <c r="M25" s="78"/>
    </row>
    <row r="26" spans="1:33" ht="12.75" customHeight="1" x14ac:dyDescent="0.2">
      <c r="B26" s="23" t="s">
        <v>32</v>
      </c>
      <c r="C26" s="24">
        <v>0.13</v>
      </c>
      <c r="D26" s="23" t="s">
        <v>28</v>
      </c>
      <c r="E26" s="24">
        <v>0.06</v>
      </c>
      <c r="F26" s="25"/>
      <c r="I26" s="26" t="s">
        <v>55</v>
      </c>
      <c r="J26" s="26" t="s">
        <v>12</v>
      </c>
      <c r="K26" s="26" t="s">
        <v>56</v>
      </c>
      <c r="L26" s="26" t="s">
        <v>14</v>
      </c>
      <c r="M26" s="26" t="s">
        <v>16</v>
      </c>
    </row>
    <row r="27" spans="1:33" ht="12.75" customHeight="1" x14ac:dyDescent="0.2">
      <c r="B27" s="23" t="s">
        <v>36</v>
      </c>
      <c r="C27" s="24">
        <v>0.14000000000000001</v>
      </c>
      <c r="D27" s="23" t="s">
        <v>44</v>
      </c>
      <c r="E27" s="24">
        <v>7.0000000000000007E-2</v>
      </c>
      <c r="F27" s="25"/>
      <c r="I27" s="27"/>
      <c r="J27" s="28"/>
      <c r="K27" s="28"/>
      <c r="L27" s="28"/>
      <c r="M27" s="29"/>
    </row>
    <row r="28" spans="1:33" ht="12.75" customHeight="1" x14ac:dyDescent="0.2">
      <c r="B28" s="23" t="s">
        <v>26</v>
      </c>
      <c r="C28" s="24">
        <v>0.03</v>
      </c>
      <c r="D28" s="23" t="s">
        <v>23</v>
      </c>
      <c r="E28" s="24">
        <v>0.08</v>
      </c>
      <c r="F28" s="25"/>
      <c r="I28" s="18"/>
    </row>
    <row r="29" spans="1:33" ht="12.75" customHeight="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ht="12.75" customHeight="1" x14ac:dyDescent="0.2">
      <c r="A30" s="30"/>
      <c r="B30" s="3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12.75" customHeight="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3" ht="21.75" customHeight="1" x14ac:dyDescent="0.2">
      <c r="K32" s="18"/>
    </row>
    <row r="33" spans="1:10" ht="27.75" customHeight="1" x14ac:dyDescent="0.2">
      <c r="A33" s="86" t="s">
        <v>57</v>
      </c>
      <c r="B33" s="85"/>
      <c r="C33" s="80"/>
      <c r="G33" s="87" t="s">
        <v>6</v>
      </c>
      <c r="H33" s="74"/>
      <c r="I33" s="88"/>
      <c r="J33" s="31"/>
    </row>
    <row r="34" spans="1:10" ht="22.5" customHeight="1" x14ac:dyDescent="0.2">
      <c r="A34" s="73" t="s">
        <v>5</v>
      </c>
      <c r="B34" s="74"/>
      <c r="C34" s="75"/>
      <c r="G34" s="32" t="s">
        <v>6</v>
      </c>
      <c r="H34" s="33" t="s">
        <v>9</v>
      </c>
      <c r="I34" s="34" t="s">
        <v>55</v>
      </c>
      <c r="J34" s="35" t="s">
        <v>58</v>
      </c>
    </row>
    <row r="35" spans="1:10" ht="12.75" customHeight="1" x14ac:dyDescent="0.2">
      <c r="A35" s="36" t="s">
        <v>18</v>
      </c>
      <c r="B35" s="94" t="s">
        <v>32</v>
      </c>
      <c r="C35" s="95" t="s">
        <v>36</v>
      </c>
      <c r="G35" s="37" t="s">
        <v>19</v>
      </c>
      <c r="H35" s="38">
        <v>0.1</v>
      </c>
      <c r="I35" s="39">
        <v>0.1</v>
      </c>
      <c r="J35" s="40"/>
    </row>
    <row r="36" spans="1:10" ht="12.75" customHeight="1" x14ac:dyDescent="0.2">
      <c r="A36" s="96">
        <f ca="1">SUMIF($C$4:$N$14,"=Habitat",$N$4:$N$14)</f>
        <v>4028000.3160299999</v>
      </c>
      <c r="B36" s="96">
        <f ca="1">SUMIF($C$4:$N$14,"=Planvital",$N$4:$N$14)</f>
        <v>1899004.3171959999</v>
      </c>
      <c r="C36" s="96">
        <f ca="1">SUMIF($C$4:$N$14,"=Cuprum",$N$4:$N$14)</f>
        <v>1682871.097819</v>
      </c>
      <c r="G36" s="37" t="s">
        <v>33</v>
      </c>
      <c r="H36" s="38">
        <v>0.12</v>
      </c>
      <c r="I36" s="39">
        <v>0.08</v>
      </c>
      <c r="J36" s="40"/>
    </row>
    <row r="37" spans="1:10" ht="12.75" customHeight="1" x14ac:dyDescent="0.2">
      <c r="G37" s="41" t="s">
        <v>27</v>
      </c>
      <c r="H37" s="42">
        <v>0.15</v>
      </c>
      <c r="I37" s="43">
        <v>0.05</v>
      </c>
      <c r="J37" s="40"/>
    </row>
    <row r="38" spans="1:10" ht="12.75" customHeight="1" x14ac:dyDescent="0.2"/>
    <row r="39" spans="1:10" ht="12.75" customHeight="1" x14ac:dyDescent="0.25">
      <c r="G39" s="44" t="s">
        <v>59</v>
      </c>
      <c r="H39" s="45"/>
      <c r="I39" s="46"/>
      <c r="J39" s="47"/>
    </row>
    <row r="40" spans="1:10" ht="12.75" customHeight="1" x14ac:dyDescent="0.2">
      <c r="G40" s="48" t="s">
        <v>60</v>
      </c>
      <c r="H40" s="49"/>
      <c r="I40" s="50"/>
      <c r="J40" s="47"/>
    </row>
    <row r="41" spans="1:10" ht="12.75" customHeight="1" x14ac:dyDescent="0.25">
      <c r="A41" s="51" t="s">
        <v>61</v>
      </c>
    </row>
    <row r="42" spans="1:10" ht="12.75" customHeight="1" x14ac:dyDescent="0.2">
      <c r="A42" s="51" t="s">
        <v>62</v>
      </c>
    </row>
    <row r="43" spans="1:10" ht="12.75" customHeight="1" x14ac:dyDescent="0.25">
      <c r="A43" s="65" t="s">
        <v>63</v>
      </c>
      <c r="B43" s="66"/>
      <c r="C43" s="66"/>
      <c r="D43" s="66"/>
      <c r="H43" s="51"/>
    </row>
    <row r="44" spans="1:10" ht="12.75" customHeight="1" x14ac:dyDescent="0.2">
      <c r="A44" s="52"/>
      <c r="B44" s="53"/>
      <c r="C44" s="53"/>
      <c r="D44" s="54"/>
    </row>
    <row r="45" spans="1:10" ht="12.75" customHeight="1" x14ac:dyDescent="0.2">
      <c r="A45" s="55"/>
      <c r="B45" s="56"/>
      <c r="C45" s="56"/>
      <c r="D45" s="57"/>
    </row>
    <row r="46" spans="1:10" ht="12.75" customHeight="1" x14ac:dyDescent="0.2">
      <c r="A46" s="55"/>
      <c r="B46" s="56"/>
      <c r="C46" s="56"/>
      <c r="D46" s="57"/>
    </row>
    <row r="47" spans="1:10" ht="12.75" customHeight="1" x14ac:dyDescent="0.2">
      <c r="A47" s="55"/>
      <c r="B47" s="56"/>
      <c r="C47" s="56"/>
      <c r="D47" s="57"/>
    </row>
    <row r="48" spans="1:10" ht="12.75" customHeight="1" x14ac:dyDescent="0.2">
      <c r="A48" s="55"/>
      <c r="B48" s="56"/>
      <c r="C48" s="56"/>
      <c r="D48" s="57"/>
    </row>
    <row r="49" spans="1:4" ht="12.75" customHeight="1" x14ac:dyDescent="0.2">
      <c r="A49" s="55"/>
      <c r="B49" s="56"/>
      <c r="C49" s="56"/>
      <c r="D49" s="57"/>
    </row>
    <row r="50" spans="1:4" ht="12.75" customHeight="1" x14ac:dyDescent="0.2">
      <c r="A50" s="55"/>
      <c r="B50" s="56"/>
      <c r="C50" s="56"/>
      <c r="D50" s="57"/>
    </row>
    <row r="51" spans="1:4" ht="12.75" customHeight="1" x14ac:dyDescent="0.2">
      <c r="A51" s="55"/>
      <c r="B51" s="56"/>
      <c r="C51" s="56"/>
      <c r="D51" s="57"/>
    </row>
    <row r="52" spans="1:4" ht="12.75" customHeight="1" x14ac:dyDescent="0.2">
      <c r="A52" s="55"/>
      <c r="B52" s="56"/>
      <c r="C52" s="56"/>
      <c r="D52" s="57"/>
    </row>
    <row r="53" spans="1:4" ht="12.75" customHeight="1" x14ac:dyDescent="0.2">
      <c r="A53" s="55"/>
      <c r="B53" s="56"/>
      <c r="C53" s="56"/>
      <c r="D53" s="57"/>
    </row>
    <row r="54" spans="1:4" ht="14.25" customHeight="1" x14ac:dyDescent="0.2">
      <c r="A54" s="55"/>
      <c r="B54" s="56"/>
      <c r="C54" s="56"/>
      <c r="D54" s="57"/>
    </row>
    <row r="55" spans="1:4" ht="12.75" customHeight="1" x14ac:dyDescent="0.2">
      <c r="A55" s="55"/>
      <c r="B55" s="56"/>
      <c r="C55" s="56"/>
      <c r="D55" s="57"/>
    </row>
    <row r="56" spans="1:4" ht="12.75" customHeight="1" x14ac:dyDescent="0.2">
      <c r="A56" s="55"/>
      <c r="B56" s="56"/>
      <c r="C56" s="56"/>
      <c r="D56" s="57"/>
    </row>
    <row r="57" spans="1:4" ht="12.75" customHeight="1" x14ac:dyDescent="0.2">
      <c r="A57" s="55"/>
      <c r="B57" s="56"/>
      <c r="C57" s="56"/>
      <c r="D57" s="57"/>
    </row>
    <row r="58" spans="1:4" ht="12.75" customHeight="1" x14ac:dyDescent="0.2">
      <c r="A58" s="55"/>
      <c r="B58" s="56"/>
      <c r="C58" s="56"/>
      <c r="D58" s="57"/>
    </row>
    <row r="59" spans="1:4" ht="12.75" customHeight="1" x14ac:dyDescent="0.2">
      <c r="A59" s="55"/>
      <c r="B59" s="56"/>
      <c r="C59" s="56"/>
      <c r="D59" s="57"/>
    </row>
    <row r="60" spans="1:4" ht="12.75" customHeight="1" x14ac:dyDescent="0.2">
      <c r="A60" s="55"/>
      <c r="B60" s="56"/>
      <c r="C60" s="56"/>
      <c r="D60" s="57"/>
    </row>
    <row r="61" spans="1:4" ht="12.75" customHeight="1" x14ac:dyDescent="0.2">
      <c r="A61" s="55"/>
      <c r="B61" s="56"/>
      <c r="C61" s="56"/>
      <c r="D61" s="57"/>
    </row>
    <row r="62" spans="1:4" ht="12.75" customHeight="1" x14ac:dyDescent="0.2">
      <c r="A62" s="55"/>
      <c r="B62" s="56"/>
      <c r="C62" s="56"/>
      <c r="D62" s="57"/>
    </row>
    <row r="63" spans="1:4" ht="12.75" customHeight="1" x14ac:dyDescent="0.2">
      <c r="A63" s="55"/>
      <c r="B63" s="56"/>
      <c r="C63" s="56"/>
      <c r="D63" s="57"/>
    </row>
    <row r="64" spans="1:4" ht="12.75" customHeight="1" x14ac:dyDescent="0.2">
      <c r="A64" s="55"/>
      <c r="B64" s="56"/>
      <c r="C64" s="56"/>
      <c r="D64" s="57"/>
    </row>
    <row r="65" spans="1:4" ht="12.75" customHeight="1" x14ac:dyDescent="0.2">
      <c r="A65" s="55"/>
      <c r="B65" s="56"/>
      <c r="C65" s="56"/>
      <c r="D65" s="57"/>
    </row>
    <row r="66" spans="1:4" ht="12.75" customHeight="1" x14ac:dyDescent="0.2">
      <c r="A66" s="58"/>
      <c r="B66" s="59"/>
      <c r="C66" s="59"/>
      <c r="D66" s="60"/>
    </row>
    <row r="67" spans="1:4" ht="12.75" customHeight="1" x14ac:dyDescent="0.2"/>
    <row r="68" spans="1:4" ht="12.75" customHeight="1" x14ac:dyDescent="0.2"/>
    <row r="69" spans="1:4" ht="12.75" customHeight="1" x14ac:dyDescent="0.2"/>
    <row r="70" spans="1:4" ht="12.75" customHeight="1" x14ac:dyDescent="0.2"/>
    <row r="71" spans="1:4" ht="12.75" customHeight="1" x14ac:dyDescent="0.2"/>
    <row r="72" spans="1:4" ht="12.75" customHeight="1" x14ac:dyDescent="0.2"/>
    <row r="73" spans="1:4" ht="12.75" customHeight="1" x14ac:dyDescent="0.2"/>
    <row r="74" spans="1:4" ht="12.75" customHeight="1" x14ac:dyDescent="0.2"/>
    <row r="75" spans="1:4" ht="12.75" customHeight="1" x14ac:dyDescent="0.2"/>
    <row r="76" spans="1:4" ht="12.75" customHeight="1" x14ac:dyDescent="0.2"/>
    <row r="77" spans="1:4" ht="12.75" customHeight="1" x14ac:dyDescent="0.2"/>
    <row r="78" spans="1:4" ht="12.75" customHeight="1" x14ac:dyDescent="0.2"/>
    <row r="79" spans="1:4" ht="12.75" customHeight="1" x14ac:dyDescent="0.2"/>
    <row r="80" spans="1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12">
    <mergeCell ref="A43:D43"/>
    <mergeCell ref="A1:N1"/>
    <mergeCell ref="G2:J2"/>
    <mergeCell ref="K2:N2"/>
    <mergeCell ref="A34:C34"/>
    <mergeCell ref="I25:M25"/>
    <mergeCell ref="B23:C23"/>
    <mergeCell ref="I24:M24"/>
    <mergeCell ref="D23:E23"/>
    <mergeCell ref="I23:M23"/>
    <mergeCell ref="A33:C33"/>
    <mergeCell ref="G33:I33"/>
  </mergeCells>
  <printOptions horizontalCentered="1" gridLines="1"/>
  <pageMargins left="0.78740157480314965" right="0.78740157480314965" top="0.78740157480314965" bottom="0.78740157480314965" header="0" footer="0"/>
  <pageSetup scale="54" orientation="landscape" r:id="rId1"/>
  <headerFooter>
    <oddHeader>&amp;R&amp;"Calibri"&amp;10&amp;K000000Documento: Personal&amp;1#</oddHeader>
  </headerFooter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E13" sqref="E13"/>
    </sheetView>
  </sheetViews>
  <sheetFormatPr baseColWidth="10" defaultColWidth="14.42578125" defaultRowHeight="15" customHeight="1" x14ac:dyDescent="0.2"/>
  <cols>
    <col min="1" max="1" width="32.85546875" customWidth="1"/>
    <col min="2" max="11" width="10.7109375" customWidth="1"/>
  </cols>
  <sheetData>
    <row r="1" spans="1:2" ht="12.75" customHeight="1" x14ac:dyDescent="0.2">
      <c r="A1" s="89" t="s">
        <v>8</v>
      </c>
      <c r="B1" s="80"/>
    </row>
    <row r="2" spans="1:2" ht="12.75" customHeight="1" x14ac:dyDescent="0.2">
      <c r="A2" s="61" t="s">
        <v>8</v>
      </c>
      <c r="B2" s="62" t="s">
        <v>51</v>
      </c>
    </row>
    <row r="3" spans="1:2" ht="12.75" customHeight="1" x14ac:dyDescent="0.2">
      <c r="A3" s="63" t="s">
        <v>21</v>
      </c>
      <c r="B3" s="38">
        <v>7.0000000000000007E-2</v>
      </c>
    </row>
    <row r="4" spans="1:2" ht="12.75" customHeight="1" x14ac:dyDescent="0.2">
      <c r="A4" s="63" t="s">
        <v>40</v>
      </c>
      <c r="B4" s="38">
        <v>0.08</v>
      </c>
    </row>
    <row r="5" spans="1:2" ht="12.75" customHeight="1" x14ac:dyDescent="0.2">
      <c r="A5" s="63" t="s">
        <v>24</v>
      </c>
      <c r="B5" s="38">
        <v>0.09</v>
      </c>
    </row>
    <row r="6" spans="1:2" ht="12.75" customHeight="1" x14ac:dyDescent="0.2">
      <c r="A6" s="63" t="s">
        <v>30</v>
      </c>
      <c r="B6" s="38">
        <v>0.1</v>
      </c>
    </row>
    <row r="7" spans="1:2" ht="12.75" customHeight="1" x14ac:dyDescent="0.2">
      <c r="A7" s="63" t="s">
        <v>34</v>
      </c>
      <c r="B7" s="38">
        <v>0.05</v>
      </c>
    </row>
    <row r="8" spans="1:2" ht="12.75" customHeight="1" x14ac:dyDescent="0.2">
      <c r="A8" s="63" t="s">
        <v>37</v>
      </c>
      <c r="B8" s="38">
        <v>0.04</v>
      </c>
    </row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1">
    <mergeCell ref="A1:B1"/>
  </mergeCells>
  <pageMargins left="0.7" right="0.7" top="0.75" bottom="0.75" header="0" footer="0"/>
  <pageSetup orientation="landscape" r:id="rId1"/>
  <headerFooter>
    <oddHeader>&amp;R&amp;"Calibri"&amp;10&amp;K000000Documento: Personal&amp;1#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G15" sqref="G15"/>
    </sheetView>
  </sheetViews>
  <sheetFormatPr baseColWidth="10" defaultColWidth="14.42578125" defaultRowHeight="15" customHeight="1" x14ac:dyDescent="0.2"/>
  <cols>
    <col min="1" max="1" width="10.7109375" customWidth="1"/>
    <col min="2" max="2" width="12" bestFit="1" customWidth="1"/>
    <col min="3" max="11" width="10.7109375" customWidth="1"/>
  </cols>
  <sheetData>
    <row r="1" spans="1:3" ht="12.75" customHeight="1" x14ac:dyDescent="0.2">
      <c r="A1" s="97" t="s">
        <v>35</v>
      </c>
      <c r="B1" s="90"/>
      <c r="C1" s="91"/>
    </row>
    <row r="2" spans="1:3" ht="12.75" customHeight="1" x14ac:dyDescent="0.2"/>
    <row r="3" spans="1:3" ht="12.75" customHeight="1" x14ac:dyDescent="0.2">
      <c r="A3" t="s">
        <v>12</v>
      </c>
      <c r="B3" s="98">
        <f>VLOOKUP($A$1,Datos!A4:J14,10,FALSE)</f>
        <v>690000.01649999991</v>
      </c>
    </row>
    <row r="4" spans="1:3" ht="12.75" customHeight="1" x14ac:dyDescent="0.2">
      <c r="A4" t="s">
        <v>16</v>
      </c>
      <c r="B4" s="98">
        <f>VLOOKUP($A$1,Datos!A4:N14,14,FALSE)</f>
        <v>765900.01831499988</v>
      </c>
    </row>
    <row r="5" spans="1:3" ht="12.75" customHeight="1" x14ac:dyDescent="0.2"/>
    <row r="6" spans="1:3" ht="12.75" customHeight="1" x14ac:dyDescent="0.2"/>
    <row r="7" spans="1:3" ht="12.75" customHeight="1" x14ac:dyDescent="0.2">
      <c r="A7" t="s">
        <v>64</v>
      </c>
    </row>
    <row r="8" spans="1:3" ht="12.75" customHeight="1" x14ac:dyDescent="0.2">
      <c r="A8" t="s">
        <v>65</v>
      </c>
    </row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mergeCells count="1">
    <mergeCell ref="A1:C1"/>
  </mergeCells>
  <pageMargins left="0.7" right="0.7" top="0.75" bottom="0.75" header="0" footer="0"/>
  <pageSetup orientation="portrait" r:id="rId1"/>
  <headerFooter>
    <oddHeader>&amp;R&amp;"Calibri"&amp;10&amp;K000000Documento: Personal&amp;1#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AE7ACA-5537-4A7D-BE1B-E2DBBD1ED022}">
          <x14:formula1>
            <xm:f>Datos!$A$4:$A$14</xm:f>
          </x14:formula1>
          <xm:sqref>A1:C1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BA0E98BB0EA9418BD50442EB440AAD" ma:contentTypeVersion="10" ma:contentTypeDescription="Crear nuevo documento." ma:contentTypeScope="" ma:versionID="bbba2cc120fa1c044304a9ffef627038">
  <xsd:schema xmlns:xsd="http://www.w3.org/2001/XMLSchema" xmlns:xs="http://www.w3.org/2001/XMLSchema" xmlns:p="http://schemas.microsoft.com/office/2006/metadata/properties" xmlns:ns2="9a8ac9da-7d3f-4a64-ad61-144f52223f1d" xmlns:ns3="899232bf-927c-4787-8c8c-cbadee7f324a" targetNamespace="http://schemas.microsoft.com/office/2006/metadata/properties" ma:root="true" ma:fieldsID="6a9963827c20484fe4e5e52b7c607012" ns2:_="" ns3:_="">
    <xsd:import namespace="9a8ac9da-7d3f-4a64-ad61-144f52223f1d"/>
    <xsd:import namespace="899232bf-927c-4787-8c8c-cbadee7f324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ac9da-7d3f-4a64-ad61-144f52223f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295c58cb-d5d5-42dd-8f73-ae7ba87401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232bf-927c-4787-8c8c-cbadee7f324a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a57d83aa-2e13-4abf-bf0f-c72c5ad40f37}" ma:internalName="TaxCatchAll" ma:showField="CatchAllData" ma:web="899232bf-927c-4787-8c8c-cbadee7f32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177D4E-6DA7-40C6-BE70-EF7E0007F6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93A001-D972-40E4-9A38-2D8BBBFF2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8ac9da-7d3f-4a64-ad61-144f52223f1d"/>
    <ds:schemaRef ds:uri="899232bf-927c-4787-8c8c-cbadee7f32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METTA, IVAN (Servicio Externo en YPF)</cp:lastModifiedBy>
  <dcterms:created xsi:type="dcterms:W3CDTF">2018-05-28T00:37:33Z</dcterms:created>
  <dcterms:modified xsi:type="dcterms:W3CDTF">2023-09-24T20:12:52Z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  <property fmtid="{D5CDD505-2E9C-101B-9397-08002B2CF9AE}" pid="3" name="MSIP_Label_228ef38c-4357-49c8-b2ae-c9cdaf411188_Enabled">
    <vt:lpwstr>true</vt:lpwstr>
  </property>
  <property fmtid="{D5CDD505-2E9C-101B-9397-08002B2CF9AE}" pid="4" name="MSIP_Label_228ef38c-4357-49c8-b2ae-c9cdaf411188_SetDate">
    <vt:lpwstr>2023-09-24T20:12:52Z</vt:lpwstr>
  </property>
  <property fmtid="{D5CDD505-2E9C-101B-9397-08002B2CF9AE}" pid="5" name="MSIP_Label_228ef38c-4357-49c8-b2ae-c9cdaf411188_Method">
    <vt:lpwstr>Privileged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SiteId">
    <vt:lpwstr>038018c3-616c-4b46-ad9b-aa9007f701b5</vt:lpwstr>
  </property>
  <property fmtid="{D5CDD505-2E9C-101B-9397-08002B2CF9AE}" pid="8" name="MSIP_Label_228ef38c-4357-49c8-b2ae-c9cdaf411188_ActionId">
    <vt:lpwstr>ef562708-4deb-4a07-822c-bfe4f77a4565</vt:lpwstr>
  </property>
  <property fmtid="{D5CDD505-2E9C-101B-9397-08002B2CF9AE}" pid="9" name="MSIP_Label_228ef38c-4357-49c8-b2ae-c9cdaf411188_ContentBits">
    <vt:lpwstr>1</vt:lpwstr>
  </property>
</Properties>
</file>