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silva/Library/CloudStorage/Dropbox/Paper_Pods_2024/Andres' work Pods/"/>
    </mc:Choice>
  </mc:AlternateContent>
  <xr:revisionPtr revIDLastSave="0" documentId="13_ncr:1_{32B5A3F1-8947-8D4B-ACCB-EA2BE6F21381}" xr6:coauthVersionLast="47" xr6:coauthVersionMax="47" xr10:uidLastSave="{00000000-0000-0000-0000-000000000000}"/>
  <bookViews>
    <workbookView xWindow="4380" yWindow="780" windowWidth="29820" windowHeight="19560" activeTab="1" xr2:uid="{2ECD04AE-8C46-FC4E-8F51-02D828B7F695}"/>
  </bookViews>
  <sheets>
    <sheet name="Info" sheetId="2" r:id="rId1"/>
    <sheet name="FINAL_&quot;Aerosol&quot; e-cig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G42" i="1" l="1"/>
  <c r="G41" i="1"/>
  <c r="G40" i="1"/>
  <c r="G39" i="1"/>
  <c r="G37" i="1"/>
  <c r="G36" i="1"/>
  <c r="G35" i="1"/>
  <c r="G34" i="1"/>
  <c r="G32" i="1"/>
  <c r="G31" i="1"/>
  <c r="G30" i="1"/>
  <c r="G28" i="1"/>
  <c r="G27" i="1"/>
  <c r="G26" i="1"/>
  <c r="G24" i="1"/>
  <c r="G23" i="1"/>
  <c r="G22" i="1"/>
  <c r="G20" i="1"/>
  <c r="G19" i="1"/>
  <c r="G18" i="1"/>
  <c r="G16" i="1"/>
  <c r="G15" i="1"/>
  <c r="G14" i="1"/>
  <c r="G12" i="1"/>
  <c r="G11" i="1"/>
  <c r="G10" i="1"/>
  <c r="G8" i="1"/>
  <c r="G7" i="1"/>
  <c r="G6" i="1"/>
  <c r="G4" i="1"/>
  <c r="G3" i="1"/>
  <c r="G2" i="1"/>
  <c r="B10" i="2"/>
  <c r="C9" i="2"/>
  <c r="C10" i="2" s="1"/>
  <c r="D9" i="2"/>
  <c r="D10" i="2" s="1"/>
  <c r="E9" i="2"/>
  <c r="E12" i="2" s="1"/>
  <c r="F9" i="2"/>
  <c r="F12" i="2" s="1"/>
  <c r="G9" i="2"/>
  <c r="G12" i="2" s="1"/>
  <c r="H9" i="2"/>
  <c r="H10" i="2" s="1"/>
  <c r="I9" i="2"/>
  <c r="I10" i="2" s="1"/>
  <c r="J9" i="2"/>
  <c r="J12" i="2" s="1"/>
  <c r="B9" i="2"/>
  <c r="I12" i="2" l="1"/>
  <c r="H12" i="2"/>
  <c r="G10" i="2"/>
  <c r="F10" i="2"/>
  <c r="J10" i="2"/>
  <c r="C12" i="2"/>
  <c r="E10" i="2"/>
  <c r="B12" i="2"/>
  <c r="D12" i="2"/>
</calcChain>
</file>

<file path=xl/sharedStrings.xml><?xml version="1.0" encoding="utf-8"?>
<sst xmlns="http://schemas.openxmlformats.org/spreadsheetml/2006/main" count="2199" uniqueCount="103">
  <si>
    <t>Sample No</t>
  </si>
  <si>
    <t>Sample name</t>
  </si>
  <si>
    <t>Nicotine</t>
  </si>
  <si>
    <t>V (ng/g)</t>
  </si>
  <si>
    <t>Cr (ng/g)</t>
  </si>
  <si>
    <t>Mn (ng/g)</t>
  </si>
  <si>
    <t>Fe (ng/g)</t>
  </si>
  <si>
    <t>Ni (ng/g)</t>
  </si>
  <si>
    <t>Cu (ng/g)</t>
  </si>
  <si>
    <t>Zn (ng/g)</t>
  </si>
  <si>
    <t>Sr (ng/g)</t>
  </si>
  <si>
    <t>Pb (ng/g)</t>
  </si>
  <si>
    <t>n</t>
  </si>
  <si>
    <t>Mean</t>
  </si>
  <si>
    <t>RSD</t>
  </si>
  <si>
    <t>Recovery</t>
  </si>
  <si>
    <t>PG/VG_80C_1</t>
  </si>
  <si>
    <t>PG/VG_80C_2</t>
  </si>
  <si>
    <t>PG/VG_80C_3</t>
  </si>
  <si>
    <t>Spiked conc. (ng/g)</t>
  </si>
  <si>
    <t>PG/VG_80C_4</t>
  </si>
  <si>
    <t>PG/VG_80C_5</t>
  </si>
  <si>
    <t>ELFBAR_cotton candy_unused e-liquid</t>
  </si>
  <si>
    <t xml:space="preserve">ELFBAR, cotton candy             </t>
  </si>
  <si>
    <t xml:space="preserve">ELFBAR, cotton candy </t>
  </si>
  <si>
    <t>ELFBAR_blue razz lemonade_unused e-liquid</t>
  </si>
  <si>
    <t xml:space="preserve">ELFBAR, blue razz lemonade </t>
  </si>
  <si>
    <t>ELFBAR, blue razz lemonade_unused e-liquid</t>
  </si>
  <si>
    <t>ELFBAR, blue razz lemonade</t>
  </si>
  <si>
    <t>VUSE tobacco  Alto_unused e-liquid</t>
  </si>
  <si>
    <t>VUSE tobacco_E-pod_unused e-liquid</t>
  </si>
  <si>
    <t xml:space="preserve">JUUL, tobacco  </t>
  </si>
  <si>
    <t xml:space="preserve">JUUL, tobacco </t>
  </si>
  <si>
    <t>JUUL, tobacco_unused e-liquid</t>
  </si>
  <si>
    <t>Intraday precision (duplicate sample prep) n=6</t>
  </si>
  <si>
    <t xml:space="preserve">VUSE Alto, tobacco   </t>
  </si>
  <si>
    <t>VUSE E-pod, tobacco</t>
  </si>
  <si>
    <t>Device</t>
  </si>
  <si>
    <t>Flavor</t>
  </si>
  <si>
    <t>ELFBAR</t>
  </si>
  <si>
    <t>VUSE_Alto</t>
  </si>
  <si>
    <t>VUSE_Epod</t>
  </si>
  <si>
    <t>JUUL</t>
  </si>
  <si>
    <t>Unused</t>
  </si>
  <si>
    <t>No</t>
  </si>
  <si>
    <t xml:space="preserve">Cotton Candy             </t>
  </si>
  <si>
    <t xml:space="preserve">Blue Razz Lemonade </t>
  </si>
  <si>
    <t xml:space="preserve">Golden Tobacco   </t>
  </si>
  <si>
    <t xml:space="preserve">Tobacco   </t>
  </si>
  <si>
    <t xml:space="preserve">Virginia Tobacco   </t>
  </si>
  <si>
    <t>ELFBAR, cotton candy 2%</t>
  </si>
  <si>
    <t>ELFBAR, blue razz lemonade 0%</t>
  </si>
  <si>
    <t>ELFBAR, blue razz lemonade 2%</t>
  </si>
  <si>
    <t>VUSE tobacco  Alto 2,4%</t>
  </si>
  <si>
    <t>VUSE tobacco  Alto 5%</t>
  </si>
  <si>
    <t>VUSE tobacco             E-pod  0%</t>
  </si>
  <si>
    <t>VUSE tobacco             E-pod  1.8%</t>
  </si>
  <si>
    <t>JUUL, tobacco  3%</t>
  </si>
  <si>
    <t>JUUL, tobacco  5%</t>
  </si>
  <si>
    <t>Mass (g)</t>
  </si>
  <si>
    <t>Name_Mass_Data_File</t>
  </si>
  <si>
    <t>min</t>
  </si>
  <si>
    <t>4puffs/15sec</t>
  </si>
  <si>
    <t>Sample_no</t>
  </si>
  <si>
    <t>ID</t>
  </si>
  <si>
    <t>Mass</t>
  </si>
  <si>
    <t>N_puffs</t>
  </si>
  <si>
    <t>Metal</t>
  </si>
  <si>
    <t>conc</t>
  </si>
  <si>
    <t>DevFla</t>
  </si>
  <si>
    <t>c_i</t>
  </si>
  <si>
    <t>c_star</t>
  </si>
  <si>
    <t>c_star_mg_m3</t>
  </si>
  <si>
    <t>ELFBAR, cotton candy</t>
  </si>
  <si>
    <t>Cotton Candy</t>
  </si>
  <si>
    <t>1</t>
  </si>
  <si>
    <t>ELFBAR, cotton candy 0%</t>
  </si>
  <si>
    <t>V</t>
  </si>
  <si>
    <t>ELFBAR Cotton Candy</t>
  </si>
  <si>
    <t>2</t>
  </si>
  <si>
    <t>3</t>
  </si>
  <si>
    <t>Blue Razz Lemonade</t>
  </si>
  <si>
    <t>ELFBAR Blue Razz Lemonade</t>
  </si>
  <si>
    <t>VUSE Alto, tobacco</t>
  </si>
  <si>
    <t>Golden Tobacco</t>
  </si>
  <si>
    <t>VUSE_Alto Golden Tobacco</t>
  </si>
  <si>
    <t>Tobacco</t>
  </si>
  <si>
    <t>VUSE_Epod Tobacco</t>
  </si>
  <si>
    <t>JUUL, tobacco</t>
  </si>
  <si>
    <t>Virginia Tobacco</t>
  </si>
  <si>
    <t>JUUL Virginia Tobacco</t>
  </si>
  <si>
    <t>4</t>
  </si>
  <si>
    <t>Cr</t>
  </si>
  <si>
    <t>Mn</t>
  </si>
  <si>
    <t>Fe</t>
  </si>
  <si>
    <t>Ni</t>
  </si>
  <si>
    <t>Cu</t>
  </si>
  <si>
    <t>Zn</t>
  </si>
  <si>
    <t>Sr</t>
  </si>
  <si>
    <t>Pb</t>
  </si>
  <si>
    <t>Device 1</t>
  </si>
  <si>
    <t>Device 2</t>
  </si>
  <si>
    <t>Device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</si>
</sst>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4"/>
      <color theme="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1" applyNumberFormat="1" applyFont="1" applyAlignment="1">
      <alignment horizontal="center"/>
    </xf>
    <xf numFmtId="9" fontId="8" fillId="0" borderId="0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9" fillId="0" borderId="0" xfId="0" applyFont="1"/>
    <xf numFmtId="0" fontId="9" fillId="0" borderId="1" xfId="0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9" fontId="9" fillId="0" borderId="0" xfId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9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6" fillId="0" borderId="0" xfId="0" applyFont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17</xdr:row>
      <xdr:rowOff>25400</xdr:rowOff>
    </xdr:from>
    <xdr:to>
      <xdr:col>13</xdr:col>
      <xdr:colOff>387633</xdr:colOff>
      <xdr:row>63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759544-885E-7645-9524-85D8DAA6323E}"/>
            </a:ext>
          </a:extLst>
        </xdr:cNvPr>
        <xdr:cNvSpPr txBox="1"/>
      </xdr:nvSpPr>
      <xdr:spPr>
        <a:xfrm>
          <a:off x="406400" y="3416300"/>
          <a:ext cx="9823733" cy="949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METALab</a:t>
          </a:r>
          <a:r>
            <a:rPr lang="en-US" sz="18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  <a:p>
          <a:pPr algn="ctr"/>
          <a:r>
            <a:rPr lang="en-US" sz="18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(Dept Environmental Health Sciences, Columbia University)</a:t>
          </a:r>
        </a:p>
        <a:p>
          <a:pPr algn="ctr"/>
          <a:r>
            <a:rPr lang="en-US" sz="18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Sample processing sheet</a:t>
          </a:r>
        </a:p>
        <a:p>
          <a:pPr algn="ctr"/>
          <a:endParaRPr lang="en-US" sz="18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endParaRPr lang="en-US" sz="18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u="none">
              <a:latin typeface="Arial" panose="020B0604020202020204" pitchFamily="34" charset="0"/>
              <a:cs typeface="Arial" panose="020B0604020202020204" pitchFamily="34" charset="0"/>
            </a:rPr>
            <a:t>Date of analysis:</a:t>
          </a:r>
          <a:r>
            <a:rPr lang="en-US" sz="1600" b="0" u="none">
              <a:latin typeface="Arial" panose="020B0604020202020204" pitchFamily="34" charset="0"/>
              <a:cs typeface="Arial" panose="020B0604020202020204" pitchFamily="34" charset="0"/>
            </a:rPr>
            <a:t>		01</a:t>
          </a:r>
          <a:r>
            <a:rPr lang="en-US" sz="1600" b="0" u="none" strike="noStrike" baseline="30000">
              <a:latin typeface="Arial" panose="020B0604020202020204" pitchFamily="34" charset="0"/>
              <a:cs typeface="Arial" panose="020B0604020202020204" pitchFamily="34" charset="0"/>
            </a:rPr>
            <a:t>st</a:t>
          </a:r>
          <a:r>
            <a:rPr lang="en-US" sz="1600" b="0" u="none">
              <a:latin typeface="Arial" panose="020B0604020202020204" pitchFamily="34" charset="0"/>
              <a:cs typeface="Arial" panose="020B0604020202020204" pitchFamily="34" charset="0"/>
            </a:rPr>
            <a:t> November</a:t>
          </a:r>
          <a:r>
            <a:rPr lang="en-US" sz="1600" b="0" u="none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600" b="0" u="none">
              <a:latin typeface="Arial" panose="020B0604020202020204" pitchFamily="34" charset="0"/>
              <a:cs typeface="Arial" panose="020B0604020202020204" pitchFamily="34" charset="0"/>
            </a:rPr>
            <a:t>2024</a:t>
          </a:r>
          <a:endParaRPr lang="en-US" sz="16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6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Type of samples:</a:t>
          </a:r>
          <a:r>
            <a:rPr lang="en-US" sz="1600" b="1" u="none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600" b="0" u="none">
              <a:latin typeface="Arial" panose="020B0604020202020204" pitchFamily="34" charset="0"/>
              <a:cs typeface="Arial" panose="020B0604020202020204" pitchFamily="34" charset="0"/>
            </a:rPr>
            <a:t>		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E-cig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aerosol</a:t>
          </a:r>
          <a:endParaRPr lang="en-US" sz="16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u="none">
              <a:latin typeface="Arial" panose="020B0604020202020204" pitchFamily="34" charset="0"/>
              <a:cs typeface="Arial" panose="020B0604020202020204" pitchFamily="34" charset="0"/>
            </a:rPr>
            <a:t>Analysed elements:</a:t>
          </a:r>
          <a:r>
            <a:rPr lang="en-US" sz="1600" b="0" u="none">
              <a:latin typeface="Arial" panose="020B0604020202020204" pitchFamily="34" charset="0"/>
              <a:cs typeface="Arial" panose="020B0604020202020204" pitchFamily="34" charset="0"/>
            </a:rPr>
            <a:t>	V,</a:t>
          </a:r>
          <a:r>
            <a:rPr lang="en-US" sz="1600" b="0" u="none" baseline="0">
              <a:latin typeface="Arial" panose="020B0604020202020204" pitchFamily="34" charset="0"/>
              <a:cs typeface="Arial" panose="020B0604020202020204" pitchFamily="34" charset="0"/>
            </a:rPr>
            <a:t> Cr, Mn, Fe, Ni, Cu, Zn, Sr, Pb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u="none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u="none">
              <a:latin typeface="Arial" panose="020B0604020202020204" pitchFamily="34" charset="0"/>
              <a:cs typeface="Arial" panose="020B0604020202020204" pitchFamily="34" charset="0"/>
            </a:rPr>
            <a:t>Number</a:t>
          </a:r>
          <a:r>
            <a:rPr lang="en-US" sz="1600" b="1" u="none" baseline="0">
              <a:latin typeface="Arial" panose="020B0604020202020204" pitchFamily="34" charset="0"/>
              <a:cs typeface="Arial" panose="020B0604020202020204" pitchFamily="34" charset="0"/>
            </a:rPr>
            <a:t> of samples: 	</a:t>
          </a:r>
          <a:r>
            <a:rPr lang="en-US" sz="1600" b="0" u="none" baseline="0">
              <a:latin typeface="Arial" panose="020B0604020202020204" pitchFamily="34" charset="0"/>
              <a:cs typeface="Arial" panose="020B0604020202020204" pitchFamily="34" charset="0"/>
            </a:rPr>
            <a:t>42</a:t>
          </a:r>
          <a:r>
            <a:rPr lang="en-US" sz="1600" b="0" u="none">
              <a:latin typeface="Arial" panose="020B0604020202020204" pitchFamily="34" charset="0"/>
              <a:cs typeface="Arial" panose="020B0604020202020204" pitchFamily="34" charset="0"/>
            </a:rPr>
            <a:t> "aerosol"</a:t>
          </a:r>
          <a:r>
            <a:rPr lang="en-US" sz="1600" b="0" u="none" baseline="0">
              <a:latin typeface="Arial" panose="020B0604020202020204" pitchFamily="34" charset="0"/>
              <a:cs typeface="Arial" panose="020B0604020202020204" pitchFamily="34" charset="0"/>
            </a:rPr>
            <a:t> e-cig</a:t>
          </a:r>
          <a:endParaRPr lang="en-US" sz="16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6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Sample</a:t>
          </a:r>
          <a:r>
            <a:rPr lang="en-US" sz="16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vo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lume: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	Weight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aerosol - different density than water (~0.1 g of "aerosol")</a:t>
          </a:r>
        </a:p>
        <a:p>
          <a:endParaRPr lang="en-US" sz="16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6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Method: </a:t>
          </a:r>
          <a:r>
            <a:rPr lang="en-US" sz="1600" b="1" u="none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600" b="0" u="none">
              <a:latin typeface="Arial" panose="020B0604020202020204" pitchFamily="34" charset="0"/>
              <a:cs typeface="Arial" panose="020B0604020202020204" pitchFamily="34" charset="0"/>
            </a:rPr>
            <a:t>			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Acid digestion (80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°C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u="none">
              <a:latin typeface="Arial" panose="020B0604020202020204" pitchFamily="34" charset="0"/>
              <a:cs typeface="Arial" panose="020B0604020202020204" pitchFamily="34" charset="0"/>
            </a:rPr>
            <a:t>I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nstrument:</a:t>
          </a:r>
          <a:r>
            <a:rPr lang="en-US" sz="1600" b="0">
              <a:latin typeface="Arial" panose="020B0604020202020204" pitchFamily="34" charset="0"/>
              <a:cs typeface="Arial" panose="020B0604020202020204" pitchFamily="34" charset="0"/>
            </a:rPr>
            <a:t>		ICP-QQQ-MS (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8900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Agilent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sz="16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600" b="0" u="none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E-liquid "aerosol"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was </a:t>
          </a:r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weighed to a precision of 0.01 mg directly into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metal-free 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15 mL metal-free VWR tubes (</a:t>
          </a:r>
          <a:r>
            <a:rPr lang="en-US" sz="1600" b="0" i="1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LOT: 230720058AA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and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500 µL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concentrated nitric acid (double sub-boiled) was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added. Tubes were placed on hotplate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at 80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°C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 2 hours for sample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digestion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</a:t>
          </a:r>
        </a:p>
        <a:p>
          <a:pPr algn="l"/>
          <a:endParaRPr lang="en-US" sz="16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To each sample digest, 40 µL of internal standard mix containing 500 µg/L Rh, Ir, Ga in 2% HNO</a:t>
          </a:r>
          <a:r>
            <a:rPr lang="en-US" sz="16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was added and 40 µL of gold (50,000 µg/L gold stock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solution) were added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Samples were diluted to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 mL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with double-deionized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water</a:t>
          </a:r>
        </a:p>
        <a:p>
          <a:pPr algn="l"/>
          <a:endParaRPr lang="en-US" sz="10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 Samples were measured on ICPMS (Agilent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8900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):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  <a:p>
          <a:pPr algn="l"/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Ni, Cu, Sr </a:t>
          </a:r>
          <a:r>
            <a:rPr lang="en-US" sz="1600" b="0" i="1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(Helium mode)</a:t>
          </a:r>
        </a:p>
        <a:p>
          <a:pPr algn="l"/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V, Pb </a:t>
          </a:r>
          <a:r>
            <a:rPr lang="en-US" sz="1600" b="0" i="1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(Oxygen mode)</a:t>
          </a:r>
        </a:p>
        <a:p>
          <a:pPr algn="l"/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Fe, Cr, Mn, Zn </a:t>
          </a:r>
          <a:r>
            <a:rPr lang="en-US" sz="1600" b="0" i="1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(Ammonia mode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endParaRPr lang="en-US" sz="16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600" b="1" i="0" u="sng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Date processed: </a:t>
          </a:r>
          <a:r>
            <a:rPr lang="en-US" sz="1600" b="1" u="sng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600" b="0">
              <a:latin typeface="Arial" panose="020B0604020202020204" pitchFamily="34" charset="0"/>
              <a:cs typeface="Arial" panose="020B0604020202020204" pitchFamily="34" charset="0"/>
            </a:rPr>
            <a:t>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All presented concentrations are microgram of element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per gram of liquid </a:t>
          </a:r>
          <a:r>
            <a:rPr lang="en-US" sz="16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(ng/g)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2.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All values are corrected for: internal standard, calibration background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and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method blanks.</a:t>
          </a:r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Method blanks were prepared in the same way as "aerosol" samples.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Method detection limit (MDL)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</a:t>
          </a:r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 The calculatio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n </a:t>
          </a:r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is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based on standard </a:t>
          </a:r>
          <a:r>
            <a:rPr lang="en-US" sz="16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deviation of </a:t>
          </a:r>
          <a:r>
            <a:rPr lang="en-US" sz="16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method blanks (6 blanks)</a:t>
          </a:r>
          <a:r>
            <a:rPr lang="en-US" sz="16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multiplied by 3.33 and the dilution factor 50x. Values below MDL are highlighted in "FINAL_"Aerosol" e-cig" sheet in </a:t>
          </a:r>
          <a:r>
            <a:rPr lang="en-US" sz="16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red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u="none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/>
            <a:t>	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FABB-5E85-8C41-B457-03BB150FAEA9}">
  <sheetPr>
    <tabColor theme="7"/>
  </sheetPr>
  <dimension ref="A1:K14"/>
  <sheetViews>
    <sheetView workbookViewId="0">
      <selection activeCell="A14" sqref="A14:J14"/>
    </sheetView>
  </sheetViews>
  <sheetFormatPr baseColWidth="10" defaultRowHeight="16" x14ac:dyDescent="0.2"/>
  <cols>
    <col min="1" max="1" width="23.83203125" style="15" customWidth="1"/>
    <col min="2" max="9" width="8" style="15" customWidth="1"/>
    <col min="10" max="10" width="8.83203125" style="15" customWidth="1"/>
    <col min="11" max="11" width="10.83203125" style="15"/>
    <col min="12" max="16384" width="10.83203125" style="14"/>
  </cols>
  <sheetData>
    <row r="1" spans="1:11" s="21" customFormat="1" ht="37" customHeight="1" x14ac:dyDescent="0.2">
      <c r="A1" s="22"/>
      <c r="B1" s="20" t="s">
        <v>3</v>
      </c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20" t="s">
        <v>9</v>
      </c>
      <c r="I1" s="20" t="s">
        <v>10</v>
      </c>
      <c r="J1" s="20" t="s">
        <v>11</v>
      </c>
      <c r="K1" s="19"/>
    </row>
    <row r="2" spans="1:11" ht="18" x14ac:dyDescent="0.2">
      <c r="A2" s="19" t="s">
        <v>16</v>
      </c>
      <c r="B2" s="23">
        <v>4.8330324909747295</v>
      </c>
      <c r="C2" s="23">
        <v>16.386131167268353</v>
      </c>
      <c r="D2" s="23">
        <v>9.7984356197352582</v>
      </c>
      <c r="E2" s="25">
        <v>110.94690132370638</v>
      </c>
      <c r="F2" s="24">
        <v>47.457129963898929</v>
      </c>
      <c r="G2" s="24">
        <v>18.128760529482552</v>
      </c>
      <c r="H2" s="25">
        <v>475.14891696750902</v>
      </c>
      <c r="I2" s="23">
        <v>4.9481046931407944</v>
      </c>
      <c r="J2" s="24">
        <v>21.347021660649823</v>
      </c>
    </row>
    <row r="3" spans="1:11" ht="18" x14ac:dyDescent="0.2">
      <c r="A3" s="19" t="s">
        <v>17</v>
      </c>
      <c r="B3" s="23">
        <v>4.8608445297504801</v>
      </c>
      <c r="C3" s="23">
        <v>16.272392834293026</v>
      </c>
      <c r="D3" s="23">
        <v>9.8144593730006395</v>
      </c>
      <c r="E3" s="25">
        <v>115.12396033269354</v>
      </c>
      <c r="F3" s="24">
        <v>45.726967370441457</v>
      </c>
      <c r="G3" s="24">
        <v>18.254958413307744</v>
      </c>
      <c r="H3" s="25">
        <v>464.58733205374273</v>
      </c>
      <c r="I3" s="23">
        <v>6.0340690978886755</v>
      </c>
      <c r="J3" s="24">
        <v>21.345969289827256</v>
      </c>
    </row>
    <row r="4" spans="1:11" ht="18" x14ac:dyDescent="0.2">
      <c r="A4" s="19" t="s">
        <v>18</v>
      </c>
      <c r="B4" s="23">
        <v>4.0819964349376106</v>
      </c>
      <c r="C4" s="23">
        <v>13.218211527035056</v>
      </c>
      <c r="D4" s="23">
        <v>8.214497920380273</v>
      </c>
      <c r="E4" s="24">
        <v>92.673054070112897</v>
      </c>
      <c r="F4" s="24">
        <v>39.708110516934049</v>
      </c>
      <c r="G4" s="24">
        <v>16.472073677956029</v>
      </c>
      <c r="H4" s="25">
        <v>409.06417112299459</v>
      </c>
      <c r="I4" s="23">
        <v>4.2134581105169335</v>
      </c>
      <c r="J4" s="24">
        <v>17.818627450980394</v>
      </c>
    </row>
    <row r="5" spans="1:11" ht="18" x14ac:dyDescent="0.2">
      <c r="A5" s="19" t="s">
        <v>20</v>
      </c>
      <c r="B5" s="23">
        <v>4.6093064091308174</v>
      </c>
      <c r="C5" s="23">
        <v>16.532777290020487</v>
      </c>
      <c r="D5" s="23">
        <v>9.7951419373719641</v>
      </c>
      <c r="E5" s="25">
        <v>113.24334211296458</v>
      </c>
      <c r="F5" s="24">
        <v>46.810798946444258</v>
      </c>
      <c r="G5" s="24">
        <v>18.807433421129648</v>
      </c>
      <c r="H5" s="25">
        <v>460.02194907813868</v>
      </c>
      <c r="I5" s="23">
        <v>4.7739244951712028</v>
      </c>
      <c r="J5" s="24">
        <v>21.341088674275682</v>
      </c>
    </row>
    <row r="6" spans="1:11" ht="18" x14ac:dyDescent="0.2">
      <c r="A6" s="19" t="s">
        <v>21</v>
      </c>
      <c r="B6" s="23">
        <v>5.0405040504050396</v>
      </c>
      <c r="C6" s="23">
        <v>16.611911191119109</v>
      </c>
      <c r="D6" s="23">
        <v>10.325532553255323</v>
      </c>
      <c r="E6" s="25">
        <v>116.16936693669363</v>
      </c>
      <c r="F6" s="24">
        <v>46.842934293429344</v>
      </c>
      <c r="G6" s="24">
        <v>22.143714371437142</v>
      </c>
      <c r="H6" s="25">
        <v>491.4671467146714</v>
      </c>
      <c r="I6" s="23">
        <v>4.9752475247524748</v>
      </c>
      <c r="J6" s="24">
        <v>21.743924392439244</v>
      </c>
    </row>
    <row r="7" spans="1:11" ht="18" x14ac:dyDescent="0.2">
      <c r="A7" s="19"/>
      <c r="B7" s="23"/>
      <c r="C7" s="24"/>
      <c r="D7" s="23"/>
      <c r="E7" s="25"/>
      <c r="F7" s="24"/>
      <c r="G7" s="24"/>
      <c r="H7" s="25"/>
      <c r="I7" s="23"/>
      <c r="J7" s="24"/>
    </row>
    <row r="8" spans="1:11" ht="18" x14ac:dyDescent="0.2">
      <c r="A8" s="19"/>
      <c r="B8" s="19"/>
      <c r="C8" s="24"/>
      <c r="D8" s="19"/>
      <c r="E8" s="25"/>
      <c r="F8" s="24"/>
      <c r="G8" s="24"/>
      <c r="H8" s="25"/>
      <c r="I8" s="19"/>
      <c r="J8" s="24"/>
    </row>
    <row r="9" spans="1:11" ht="18" x14ac:dyDescent="0.2">
      <c r="A9" s="19" t="s">
        <v>13</v>
      </c>
      <c r="B9" s="23">
        <f>AVERAGE(B2:B6)</f>
        <v>4.6851367830397361</v>
      </c>
      <c r="C9" s="23">
        <f t="shared" ref="C9:J9" si="0">AVERAGE(C2:C6)</f>
        <v>15.804284801947205</v>
      </c>
      <c r="D9" s="23">
        <f t="shared" si="0"/>
        <v>9.5896134807486924</v>
      </c>
      <c r="E9" s="25">
        <f t="shared" si="0"/>
        <v>109.63132495523421</v>
      </c>
      <c r="F9" s="24">
        <f t="shared" si="0"/>
        <v>45.309188218229608</v>
      </c>
      <c r="G9" s="24">
        <f t="shared" si="0"/>
        <v>18.761388082662624</v>
      </c>
      <c r="H9" s="25">
        <f t="shared" si="0"/>
        <v>460.05790318741128</v>
      </c>
      <c r="I9" s="23">
        <f t="shared" si="0"/>
        <v>4.9889607842940169</v>
      </c>
      <c r="J9" s="24">
        <f t="shared" si="0"/>
        <v>20.719326293634477</v>
      </c>
    </row>
    <row r="10" spans="1:11" ht="18" x14ac:dyDescent="0.2">
      <c r="A10" s="19" t="s">
        <v>14</v>
      </c>
      <c r="B10" s="26">
        <f>STDEV(B2:B6)/B9</f>
        <v>7.9042397310668366E-2</v>
      </c>
      <c r="C10" s="26">
        <f t="shared" ref="C10:J10" si="1">STDEV(C2:C6)/C9</f>
        <v>9.1847619860473878E-2</v>
      </c>
      <c r="D10" s="26">
        <f t="shared" si="1"/>
        <v>8.3568869847919003E-2</v>
      </c>
      <c r="E10" s="26">
        <f t="shared" si="1"/>
        <v>8.8350779993137202E-2</v>
      </c>
      <c r="F10" s="26">
        <f t="shared" si="1"/>
        <v>7.0459675261933211E-2</v>
      </c>
      <c r="G10" s="26">
        <f t="shared" si="1"/>
        <v>0.11097581324154354</v>
      </c>
      <c r="H10" s="26">
        <f t="shared" si="1"/>
        <v>6.7305271823285912E-2</v>
      </c>
      <c r="I10" s="26">
        <f t="shared" si="1"/>
        <v>0.13226754126944729</v>
      </c>
      <c r="J10" s="26">
        <f t="shared" si="1"/>
        <v>7.8705763239793572E-2</v>
      </c>
    </row>
    <row r="11" spans="1:11" ht="18" x14ac:dyDescent="0.2">
      <c r="A11" s="16" t="s">
        <v>19</v>
      </c>
      <c r="B11" s="17">
        <v>5</v>
      </c>
      <c r="C11" s="17">
        <v>20</v>
      </c>
      <c r="D11" s="17">
        <v>10</v>
      </c>
      <c r="E11" s="17">
        <v>100</v>
      </c>
      <c r="F11" s="17">
        <v>50</v>
      </c>
      <c r="G11" s="17">
        <v>20</v>
      </c>
      <c r="H11" s="17">
        <v>500</v>
      </c>
      <c r="I11" s="17">
        <v>5</v>
      </c>
      <c r="J11" s="17">
        <v>20</v>
      </c>
    </row>
    <row r="12" spans="1:11" ht="18" x14ac:dyDescent="0.2">
      <c r="A12" s="16" t="s">
        <v>15</v>
      </c>
      <c r="B12" s="18">
        <f>B9/B11</f>
        <v>0.93702735660794723</v>
      </c>
      <c r="C12" s="18">
        <f t="shared" ref="C12:J12" si="2">C9/C11</f>
        <v>0.79021424009736019</v>
      </c>
      <c r="D12" s="18">
        <f t="shared" si="2"/>
        <v>0.95896134807486921</v>
      </c>
      <c r="E12" s="18">
        <f t="shared" si="2"/>
        <v>1.096313249552342</v>
      </c>
      <c r="F12" s="18">
        <f t="shared" si="2"/>
        <v>0.90618376436459214</v>
      </c>
      <c r="G12" s="18">
        <f t="shared" si="2"/>
        <v>0.93806940413313122</v>
      </c>
      <c r="H12" s="18">
        <f t="shared" si="2"/>
        <v>0.9201158063748226</v>
      </c>
      <c r="I12" s="18">
        <f t="shared" si="2"/>
        <v>0.9977921568588034</v>
      </c>
      <c r="J12" s="18">
        <f t="shared" si="2"/>
        <v>1.035966314681724</v>
      </c>
    </row>
    <row r="14" spans="1:11" ht="51" x14ac:dyDescent="0.2">
      <c r="A14" s="47" t="s">
        <v>34</v>
      </c>
      <c r="B14" s="39">
        <v>9.0556704398787144E-2</v>
      </c>
      <c r="C14" s="39">
        <v>9.5297177393563512E-2</v>
      </c>
      <c r="D14" s="39">
        <v>0.15049829017953587</v>
      </c>
      <c r="E14" s="39">
        <v>7.9680869326005557E-2</v>
      </c>
      <c r="F14" s="39">
        <v>9.8603027692202819E-2</v>
      </c>
      <c r="G14" s="39">
        <v>0.11697440431721734</v>
      </c>
      <c r="H14" s="39">
        <v>0.10317598029671086</v>
      </c>
      <c r="I14" s="39">
        <v>9.1610326440193221E-2</v>
      </c>
      <c r="J14" s="39">
        <v>0.10655155722458813</v>
      </c>
    </row>
  </sheetData>
  <phoneticPr fontId="1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3B35-8559-A64B-B8F0-AB06A6B36C07}">
  <sheetPr>
    <tabColor rgb="FFFF0000"/>
  </sheetPr>
  <dimension ref="A1:T45"/>
  <sheetViews>
    <sheetView tabSelected="1" zoomScale="125" workbookViewId="0">
      <selection activeCell="C45" sqref="C45:C46"/>
    </sheetView>
  </sheetViews>
  <sheetFormatPr baseColWidth="10" defaultRowHeight="16" x14ac:dyDescent="0.2"/>
  <cols>
    <col min="1" max="1" width="9.6640625" customWidth="1"/>
    <col min="2" max="2" width="45.5" style="30" customWidth="1"/>
    <col min="3" max="3" width="19" style="30" customWidth="1"/>
    <col min="4" max="4" width="30" style="57" customWidth="1"/>
    <col min="5" max="7" width="13.1640625" style="30" customWidth="1"/>
    <col min="8" max="8" width="11.6640625" customWidth="1"/>
    <col min="9" max="9" width="6.5" style="30" customWidth="1"/>
    <col min="10" max="17" width="8.33203125" style="30" customWidth="1"/>
    <col min="18" max="18" width="7.1640625" style="30" customWidth="1"/>
  </cols>
  <sheetData>
    <row r="1" spans="1:20" ht="34" x14ac:dyDescent="0.2">
      <c r="A1" s="2" t="s">
        <v>0</v>
      </c>
      <c r="B1" s="1" t="s">
        <v>1</v>
      </c>
      <c r="C1" s="1" t="s">
        <v>37</v>
      </c>
      <c r="D1" s="60" t="s">
        <v>38</v>
      </c>
      <c r="E1" s="1" t="s">
        <v>43</v>
      </c>
      <c r="F1" s="1" t="s">
        <v>44</v>
      </c>
      <c r="G1" s="1" t="s">
        <v>59</v>
      </c>
      <c r="H1" s="1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3" t="s">
        <v>12</v>
      </c>
      <c r="S1" s="53" t="s">
        <v>61</v>
      </c>
      <c r="T1" s="53" t="s">
        <v>62</v>
      </c>
    </row>
    <row r="2" spans="1:20" x14ac:dyDescent="0.2">
      <c r="A2" s="4">
        <v>1</v>
      </c>
      <c r="B2" s="28" t="s">
        <v>23</v>
      </c>
      <c r="C2" s="48" t="s">
        <v>100</v>
      </c>
      <c r="D2" s="48" t="s">
        <v>45</v>
      </c>
      <c r="E2" s="48">
        <v>0</v>
      </c>
      <c r="F2" s="48">
        <v>1</v>
      </c>
      <c r="G2" s="53">
        <f>1.62-1.19</f>
        <v>0.43000000000000016</v>
      </c>
      <c r="H2" s="4">
        <v>0</v>
      </c>
      <c r="I2" s="27">
        <v>0.26119402985074625</v>
      </c>
      <c r="J2" s="8">
        <v>137.40749378109453</v>
      </c>
      <c r="K2" s="6">
        <v>23.042599502487565</v>
      </c>
      <c r="L2" s="6">
        <v>56.990827114427866</v>
      </c>
      <c r="M2" s="8">
        <v>607.66557835820902</v>
      </c>
      <c r="N2" s="5">
        <v>3.5836442786069655</v>
      </c>
      <c r="O2" s="8">
        <v>172.50932835820896</v>
      </c>
      <c r="P2" s="5">
        <v>1.7747201492537314</v>
      </c>
      <c r="Q2" s="5">
        <v>1.3549440298507462</v>
      </c>
      <c r="R2" s="7">
        <v>1</v>
      </c>
      <c r="S2" s="53">
        <v>12.5</v>
      </c>
      <c r="T2" s="53">
        <f>4*S2</f>
        <v>50</v>
      </c>
    </row>
    <row r="3" spans="1:20" x14ac:dyDescent="0.2">
      <c r="A3" s="4">
        <v>2</v>
      </c>
      <c r="B3" s="28" t="s">
        <v>23</v>
      </c>
      <c r="C3" s="48" t="s">
        <v>100</v>
      </c>
      <c r="D3" s="48" t="s">
        <v>45</v>
      </c>
      <c r="E3" s="48">
        <v>0</v>
      </c>
      <c r="F3" s="48">
        <v>2</v>
      </c>
      <c r="G3" s="53">
        <f>1.63-1.19</f>
        <v>0.43999999999999995</v>
      </c>
      <c r="H3" s="4">
        <v>0</v>
      </c>
      <c r="I3" s="27">
        <v>0.46183978399051928</v>
      </c>
      <c r="J3" s="8">
        <v>234.0544268588846</v>
      </c>
      <c r="K3" s="6">
        <v>17.880917591395534</v>
      </c>
      <c r="L3" s="6">
        <v>76.451508688411252</v>
      </c>
      <c r="M3" s="8">
        <v>1083.4409466911766</v>
      </c>
      <c r="N3" s="5">
        <v>6.431952187926453</v>
      </c>
      <c r="O3" s="8">
        <v>236.24959599224306</v>
      </c>
      <c r="P3" s="5">
        <v>2.2375170019931048</v>
      </c>
      <c r="Q3" s="5">
        <v>1.4135768490088343</v>
      </c>
      <c r="R3" s="7">
        <v>2</v>
      </c>
      <c r="S3" s="53">
        <v>12</v>
      </c>
      <c r="T3" s="53">
        <f t="shared" ref="T3:T43" si="0">4*S3</f>
        <v>48</v>
      </c>
    </row>
    <row r="4" spans="1:20" x14ac:dyDescent="0.2">
      <c r="A4" s="4">
        <v>3</v>
      </c>
      <c r="B4" s="28" t="s">
        <v>23</v>
      </c>
      <c r="C4" s="48" t="s">
        <v>100</v>
      </c>
      <c r="D4" s="48" t="s">
        <v>45</v>
      </c>
      <c r="E4" s="48">
        <v>0</v>
      </c>
      <c r="F4" s="48">
        <v>3</v>
      </c>
      <c r="G4" s="53">
        <f>1.67-1.19</f>
        <v>0.48</v>
      </c>
      <c r="H4" s="4">
        <v>0</v>
      </c>
      <c r="I4" s="27">
        <v>0.59467918622848193</v>
      </c>
      <c r="J4" s="8">
        <v>451.19392279603545</v>
      </c>
      <c r="K4" s="6">
        <v>13.870631194574857</v>
      </c>
      <c r="L4" s="6">
        <v>86.771648408972339</v>
      </c>
      <c r="M4" s="8">
        <v>1973.6013302034428</v>
      </c>
      <c r="N4" s="5">
        <v>7.0592070944183618</v>
      </c>
      <c r="O4" s="8">
        <v>213.86150234741785</v>
      </c>
      <c r="P4" s="5">
        <v>2.4041471048513299</v>
      </c>
      <c r="Q4" s="5">
        <v>0.94483568075117352</v>
      </c>
      <c r="R4" s="7">
        <v>1</v>
      </c>
      <c r="S4" s="53">
        <v>13</v>
      </c>
      <c r="T4" s="53">
        <f t="shared" si="0"/>
        <v>52</v>
      </c>
    </row>
    <row r="5" spans="1:20" x14ac:dyDescent="0.2">
      <c r="A5" s="4">
        <v>4</v>
      </c>
      <c r="B5" s="31" t="s">
        <v>22</v>
      </c>
      <c r="C5" s="48" t="s">
        <v>100</v>
      </c>
      <c r="D5" s="48" t="s">
        <v>45</v>
      </c>
      <c r="E5" s="48">
        <v>1</v>
      </c>
      <c r="F5" s="48">
        <v>1</v>
      </c>
      <c r="G5" s="54"/>
      <c r="H5" s="49">
        <v>0</v>
      </c>
      <c r="I5" s="37">
        <v>54.439171699741152</v>
      </c>
      <c r="J5" s="37">
        <v>32.196577509347136</v>
      </c>
      <c r="K5" s="37">
        <v>17.076502732240439</v>
      </c>
      <c r="L5" s="38">
        <v>1134.1666666666665</v>
      </c>
      <c r="M5" s="38">
        <v>295.52415875754957</v>
      </c>
      <c r="N5" s="37">
        <v>42.978142076502728</v>
      </c>
      <c r="O5" s="38">
        <v>3704.5168248490072</v>
      </c>
      <c r="P5" s="37">
        <v>12.845125107851596</v>
      </c>
      <c r="Q5" s="37">
        <v>35.890854184641931</v>
      </c>
      <c r="R5" s="7">
        <v>1</v>
      </c>
      <c r="S5" s="53"/>
      <c r="T5" s="53">
        <f t="shared" si="0"/>
        <v>0</v>
      </c>
    </row>
    <row r="6" spans="1:20" x14ac:dyDescent="0.2">
      <c r="A6" s="4">
        <v>5</v>
      </c>
      <c r="B6" s="28" t="s">
        <v>24</v>
      </c>
      <c r="C6" s="48" t="s">
        <v>100</v>
      </c>
      <c r="D6" s="48" t="s">
        <v>45</v>
      </c>
      <c r="E6" s="48">
        <v>0</v>
      </c>
      <c r="F6" s="48">
        <v>1</v>
      </c>
      <c r="G6" s="53">
        <f>1.55-1.19</f>
        <v>0.3600000000000001</v>
      </c>
      <c r="H6" s="4">
        <v>2</v>
      </c>
      <c r="I6" s="5">
        <v>0.47154471544715443</v>
      </c>
      <c r="J6" s="6">
        <v>17.313685636856366</v>
      </c>
      <c r="K6" s="5">
        <v>4.7330623306233059</v>
      </c>
      <c r="L6" s="8">
        <v>131.29200542005418</v>
      </c>
      <c r="M6" s="6">
        <v>71.729674796747972</v>
      </c>
      <c r="N6" s="6">
        <v>22.391598915989157</v>
      </c>
      <c r="O6" s="8">
        <v>1283.5691056910568</v>
      </c>
      <c r="P6" s="5">
        <v>1.3516260162601625</v>
      </c>
      <c r="Q6" s="5">
        <v>1.7418699186991868</v>
      </c>
      <c r="R6" s="7">
        <v>1</v>
      </c>
      <c r="S6" s="53">
        <v>12</v>
      </c>
      <c r="T6" s="53">
        <f t="shared" si="0"/>
        <v>48</v>
      </c>
    </row>
    <row r="7" spans="1:20" x14ac:dyDescent="0.2">
      <c r="A7" s="4">
        <v>6</v>
      </c>
      <c r="B7" s="28" t="s">
        <v>24</v>
      </c>
      <c r="C7" s="48" t="s">
        <v>100</v>
      </c>
      <c r="D7" s="48" t="s">
        <v>45</v>
      </c>
      <c r="E7" s="48">
        <v>0</v>
      </c>
      <c r="F7" s="48">
        <v>2</v>
      </c>
      <c r="G7" s="53">
        <f>1.69-1.19</f>
        <v>0.5</v>
      </c>
      <c r="H7" s="4">
        <v>2</v>
      </c>
      <c r="I7" s="5">
        <v>0.61793214862681756</v>
      </c>
      <c r="J7" s="6">
        <v>39.859316101238555</v>
      </c>
      <c r="K7" s="5">
        <v>3.5231556273559508</v>
      </c>
      <c r="L7" s="8">
        <v>156.50578890683897</v>
      </c>
      <c r="M7" s="8">
        <v>179.18214862681742</v>
      </c>
      <c r="N7" s="5">
        <v>4.3349488422186324</v>
      </c>
      <c r="O7" s="8">
        <v>1754.9474959612278</v>
      </c>
      <c r="P7" s="5">
        <v>1.2944264943457191</v>
      </c>
      <c r="Q7" s="5">
        <v>1.7427302100161552</v>
      </c>
      <c r="R7" s="7">
        <v>1</v>
      </c>
      <c r="S7" s="53">
        <v>13.5</v>
      </c>
      <c r="T7" s="53">
        <f t="shared" si="0"/>
        <v>54</v>
      </c>
    </row>
    <row r="8" spans="1:20" x14ac:dyDescent="0.2">
      <c r="A8" s="4">
        <v>7</v>
      </c>
      <c r="B8" s="28" t="s">
        <v>24</v>
      </c>
      <c r="C8" s="48" t="s">
        <v>100</v>
      </c>
      <c r="D8" s="48" t="s">
        <v>45</v>
      </c>
      <c r="E8" s="48">
        <v>0</v>
      </c>
      <c r="F8" s="48">
        <v>3</v>
      </c>
      <c r="G8" s="53">
        <f>1.75-1.19</f>
        <v>0.56000000000000005</v>
      </c>
      <c r="H8" s="4">
        <v>2</v>
      </c>
      <c r="I8" s="5">
        <v>0.66548358473824321</v>
      </c>
      <c r="J8" s="6">
        <v>90.959035788228334</v>
      </c>
      <c r="K8" s="5">
        <v>5.8089322685595972</v>
      </c>
      <c r="L8" s="8">
        <v>166.09509020999704</v>
      </c>
      <c r="M8" s="8">
        <v>428.61801242236032</v>
      </c>
      <c r="N8" s="5">
        <v>4.4247264123040528</v>
      </c>
      <c r="O8" s="8">
        <v>1750.3105590062116</v>
      </c>
      <c r="P8" s="5">
        <v>1.4529724933451644</v>
      </c>
      <c r="Q8" s="5">
        <v>1.9321206743566997</v>
      </c>
      <c r="R8" s="7">
        <v>1</v>
      </c>
      <c r="S8" s="53">
        <v>15</v>
      </c>
      <c r="T8" s="53">
        <f t="shared" si="0"/>
        <v>60</v>
      </c>
    </row>
    <row r="9" spans="1:20" x14ac:dyDescent="0.2">
      <c r="A9" s="4">
        <v>8</v>
      </c>
      <c r="B9" s="31" t="s">
        <v>22</v>
      </c>
      <c r="C9" s="48" t="s">
        <v>100</v>
      </c>
      <c r="D9" s="48" t="s">
        <v>45</v>
      </c>
      <c r="E9" s="48">
        <v>1</v>
      </c>
      <c r="F9" s="48">
        <v>1</v>
      </c>
      <c r="G9" s="54"/>
      <c r="H9" s="49">
        <v>2</v>
      </c>
      <c r="I9" s="37">
        <v>11.98637350082827</v>
      </c>
      <c r="J9" s="37">
        <v>20.123001038780359</v>
      </c>
      <c r="K9" s="36">
        <v>4.2174460215237408</v>
      </c>
      <c r="L9" s="38">
        <v>544.13520206309374</v>
      </c>
      <c r="M9" s="37">
        <v>33.787051073661139</v>
      </c>
      <c r="N9" s="37">
        <v>12.911356157803086</v>
      </c>
      <c r="O9" s="38">
        <v>898.01634409218752</v>
      </c>
      <c r="P9" s="36">
        <v>3.3531164865633794</v>
      </c>
      <c r="Q9" s="36">
        <v>2.2867935366543932</v>
      </c>
      <c r="R9" s="7">
        <v>2</v>
      </c>
      <c r="S9" s="53"/>
      <c r="T9" s="53">
        <f t="shared" si="0"/>
        <v>0</v>
      </c>
    </row>
    <row r="10" spans="1:20" x14ac:dyDescent="0.2">
      <c r="A10" s="4">
        <v>9</v>
      </c>
      <c r="B10" s="28" t="s">
        <v>26</v>
      </c>
      <c r="C10" s="48" t="s">
        <v>100</v>
      </c>
      <c r="D10" s="48" t="s">
        <v>46</v>
      </c>
      <c r="E10" s="48">
        <v>0</v>
      </c>
      <c r="F10" s="48">
        <v>1</v>
      </c>
      <c r="G10" s="53">
        <f>1.58-1.19</f>
        <v>0.39000000000000012</v>
      </c>
      <c r="H10" s="4">
        <v>0</v>
      </c>
      <c r="I10" s="5">
        <v>0.94240837696335067</v>
      </c>
      <c r="J10" s="6">
        <v>53.863749688357011</v>
      </c>
      <c r="K10" s="5">
        <v>4.2794814260782843</v>
      </c>
      <c r="L10" s="8">
        <v>108.15195711792569</v>
      </c>
      <c r="M10" s="8">
        <v>362.84405385190723</v>
      </c>
      <c r="N10" s="5">
        <v>4.1859885315382694</v>
      </c>
      <c r="O10" s="8">
        <v>353.70605833956614</v>
      </c>
      <c r="P10" s="5">
        <v>40.600224382946891</v>
      </c>
      <c r="Q10" s="5">
        <v>1.1649214659685863</v>
      </c>
      <c r="R10" s="7">
        <v>1</v>
      </c>
      <c r="S10" s="53">
        <v>9</v>
      </c>
      <c r="T10" s="53">
        <f t="shared" si="0"/>
        <v>36</v>
      </c>
    </row>
    <row r="11" spans="1:20" x14ac:dyDescent="0.2">
      <c r="A11" s="4">
        <v>10</v>
      </c>
      <c r="B11" s="28" t="s">
        <v>26</v>
      </c>
      <c r="C11" s="48" t="s">
        <v>100</v>
      </c>
      <c r="D11" s="48" t="s">
        <v>46</v>
      </c>
      <c r="E11" s="48">
        <v>0</v>
      </c>
      <c r="F11" s="48">
        <v>2</v>
      </c>
      <c r="G11" s="53">
        <f>1.61-1.19</f>
        <v>0.42000000000000015</v>
      </c>
      <c r="H11" s="4">
        <v>0</v>
      </c>
      <c r="I11" s="27">
        <v>1.2521367521367521</v>
      </c>
      <c r="J11" s="8">
        <v>172.8767806267806</v>
      </c>
      <c r="K11" s="5">
        <v>9.4757834757834747</v>
      </c>
      <c r="L11" s="8">
        <v>139.82834757834755</v>
      </c>
      <c r="M11" s="8">
        <v>1064.2414529914529</v>
      </c>
      <c r="N11" s="5">
        <v>5.6851851851851851</v>
      </c>
      <c r="O11" s="8">
        <v>522.66666666666663</v>
      </c>
      <c r="P11" s="5">
        <v>53.587606837606842</v>
      </c>
      <c r="Q11" s="5">
        <v>1.079059829059829</v>
      </c>
      <c r="R11" s="7">
        <v>1</v>
      </c>
      <c r="S11" s="53">
        <v>10</v>
      </c>
      <c r="T11" s="53">
        <f t="shared" si="0"/>
        <v>40</v>
      </c>
    </row>
    <row r="12" spans="1:20" x14ac:dyDescent="0.2">
      <c r="A12" s="4">
        <v>11</v>
      </c>
      <c r="B12" s="28" t="s">
        <v>26</v>
      </c>
      <c r="C12" s="48" t="s">
        <v>100</v>
      </c>
      <c r="D12" s="48" t="s">
        <v>46</v>
      </c>
      <c r="E12" s="48">
        <v>0</v>
      </c>
      <c r="F12" s="48">
        <v>3</v>
      </c>
      <c r="G12" s="53">
        <f>1.64-1.19</f>
        <v>0.44999999999999996</v>
      </c>
      <c r="H12" s="4">
        <v>0</v>
      </c>
      <c r="I12" s="5">
        <v>1.3935886019590384</v>
      </c>
      <c r="J12" s="8">
        <v>256.80394775897895</v>
      </c>
      <c r="K12" s="5">
        <v>8.6257049569605222</v>
      </c>
      <c r="L12" s="8">
        <v>161.56203621252595</v>
      </c>
      <c r="M12" s="8">
        <v>1447.6959038290295</v>
      </c>
      <c r="N12" s="5">
        <v>6.9516176907094103</v>
      </c>
      <c r="O12" s="8">
        <v>582.71593944790743</v>
      </c>
      <c r="P12" s="5">
        <v>61.346838824577027</v>
      </c>
      <c r="Q12" s="5">
        <v>1.3423864648263579</v>
      </c>
      <c r="R12" s="7">
        <v>1</v>
      </c>
      <c r="S12" s="53">
        <v>11</v>
      </c>
      <c r="T12" s="53">
        <f t="shared" si="0"/>
        <v>44</v>
      </c>
    </row>
    <row r="13" spans="1:20" x14ac:dyDescent="0.2">
      <c r="A13" s="4">
        <v>12</v>
      </c>
      <c r="B13" s="31" t="s">
        <v>25</v>
      </c>
      <c r="C13" s="48" t="s">
        <v>100</v>
      </c>
      <c r="D13" s="48" t="s">
        <v>46</v>
      </c>
      <c r="E13" s="48">
        <v>1</v>
      </c>
      <c r="F13" s="48">
        <v>1</v>
      </c>
      <c r="G13" s="54"/>
      <c r="H13" s="49">
        <v>0</v>
      </c>
      <c r="I13" s="37">
        <v>10.60922855082913</v>
      </c>
      <c r="J13" s="37">
        <v>15.840543138668592</v>
      </c>
      <c r="K13" s="37">
        <v>23.043739485700556</v>
      </c>
      <c r="L13" s="38">
        <v>595.80329247776979</v>
      </c>
      <c r="M13" s="37">
        <v>68.967195385724594</v>
      </c>
      <c r="N13" s="37">
        <v>23.948570055275177</v>
      </c>
      <c r="O13" s="38">
        <v>554.09156452775778</v>
      </c>
      <c r="P13" s="36">
        <v>7.0638067772170166</v>
      </c>
      <c r="Q13" s="36">
        <v>2.6117519826964677</v>
      </c>
      <c r="R13" s="7">
        <v>1</v>
      </c>
      <c r="S13" s="53"/>
      <c r="T13" s="53">
        <f t="shared" si="0"/>
        <v>0</v>
      </c>
    </row>
    <row r="14" spans="1:20" x14ac:dyDescent="0.2">
      <c r="A14" s="4">
        <v>13</v>
      </c>
      <c r="B14" s="28" t="s">
        <v>26</v>
      </c>
      <c r="C14" s="48" t="s">
        <v>100</v>
      </c>
      <c r="D14" s="48" t="s">
        <v>46</v>
      </c>
      <c r="E14" s="48">
        <v>0</v>
      </c>
      <c r="F14" s="48">
        <v>1</v>
      </c>
      <c r="G14" s="53">
        <f>1.67-1.19</f>
        <v>0.48</v>
      </c>
      <c r="H14" s="4">
        <v>2</v>
      </c>
      <c r="I14" s="5">
        <v>0.46370967741935482</v>
      </c>
      <c r="J14" s="6">
        <v>84.78293010752688</v>
      </c>
      <c r="K14" s="5">
        <v>3.174731182795699</v>
      </c>
      <c r="L14" s="8">
        <v>149.02755376344084</v>
      </c>
      <c r="M14" s="8">
        <v>386.59879032258061</v>
      </c>
      <c r="N14" s="5">
        <v>6.2553763440860219</v>
      </c>
      <c r="O14" s="8">
        <v>1910.3709677419354</v>
      </c>
      <c r="P14" s="5">
        <v>2.8245967741935485</v>
      </c>
      <c r="Q14" s="5">
        <v>2.094758064516129</v>
      </c>
      <c r="R14" s="7">
        <v>1</v>
      </c>
      <c r="S14" s="53">
        <v>11</v>
      </c>
      <c r="T14" s="53">
        <f t="shared" si="0"/>
        <v>44</v>
      </c>
    </row>
    <row r="15" spans="1:20" x14ac:dyDescent="0.2">
      <c r="A15" s="4">
        <v>14</v>
      </c>
      <c r="B15" s="28" t="s">
        <v>28</v>
      </c>
      <c r="C15" s="48" t="s">
        <v>100</v>
      </c>
      <c r="D15" s="48" t="s">
        <v>46</v>
      </c>
      <c r="E15" s="48">
        <v>0</v>
      </c>
      <c r="F15" s="48">
        <v>2</v>
      </c>
      <c r="G15" s="53">
        <f>1.8-1.19</f>
        <v>0.6100000000000001</v>
      </c>
      <c r="H15" s="4">
        <v>2</v>
      </c>
      <c r="I15" s="5">
        <v>0.47319932998324954</v>
      </c>
      <c r="J15" s="8">
        <v>215.62883863763261</v>
      </c>
      <c r="K15" s="5">
        <v>4.9427694025683975</v>
      </c>
      <c r="L15" s="8">
        <v>145.95407593523171</v>
      </c>
      <c r="M15" s="8">
        <v>987.22989949748728</v>
      </c>
      <c r="N15" s="5">
        <v>5.047459519821329</v>
      </c>
      <c r="O15" s="8">
        <v>1675.954773869347</v>
      </c>
      <c r="P15" s="5">
        <v>3.2391122278056952</v>
      </c>
      <c r="Q15" s="5">
        <v>1.7943886097152428</v>
      </c>
      <c r="R15" s="7">
        <v>1</v>
      </c>
      <c r="S15" s="53">
        <v>14</v>
      </c>
      <c r="T15" s="53">
        <f t="shared" si="0"/>
        <v>56</v>
      </c>
    </row>
    <row r="16" spans="1:20" x14ac:dyDescent="0.2">
      <c r="A16" s="4">
        <v>15</v>
      </c>
      <c r="B16" s="28" t="s">
        <v>28</v>
      </c>
      <c r="C16" s="48" t="s">
        <v>100</v>
      </c>
      <c r="D16" s="48" t="s">
        <v>46</v>
      </c>
      <c r="E16" s="48">
        <v>0</v>
      </c>
      <c r="F16" s="48">
        <v>3</v>
      </c>
      <c r="G16" s="53">
        <f>1.72-1.19</f>
        <v>0.53</v>
      </c>
      <c r="H16" s="4">
        <v>2</v>
      </c>
      <c r="I16" s="5">
        <v>0.43055555555555552</v>
      </c>
      <c r="J16" s="8">
        <v>324.11651234567904</v>
      </c>
      <c r="K16" s="5">
        <v>7.098765432098765</v>
      </c>
      <c r="L16" s="8">
        <v>140.00385802469134</v>
      </c>
      <c r="M16" s="8">
        <v>1592.06712962963</v>
      </c>
      <c r="N16" s="5">
        <v>8.3626543209876552</v>
      </c>
      <c r="O16" s="8">
        <v>1635.3703703703707</v>
      </c>
      <c r="P16" s="5">
        <v>4.0162037037037033</v>
      </c>
      <c r="Q16" s="5">
        <v>1.7291666666666667</v>
      </c>
      <c r="R16" s="7">
        <v>1</v>
      </c>
      <c r="S16" s="53">
        <v>12</v>
      </c>
      <c r="T16" s="53">
        <f t="shared" si="0"/>
        <v>48</v>
      </c>
    </row>
    <row r="17" spans="1:20" x14ac:dyDescent="0.2">
      <c r="A17" s="4">
        <v>16</v>
      </c>
      <c r="B17" s="31" t="s">
        <v>27</v>
      </c>
      <c r="C17" s="48" t="s">
        <v>100</v>
      </c>
      <c r="D17" s="48" t="s">
        <v>46</v>
      </c>
      <c r="E17" s="48">
        <v>1</v>
      </c>
      <c r="F17" s="48">
        <v>1</v>
      </c>
      <c r="G17" s="54"/>
      <c r="H17" s="49">
        <v>2</v>
      </c>
      <c r="I17" s="36">
        <v>2.3315047021943576</v>
      </c>
      <c r="J17" s="37">
        <v>25.549242424242426</v>
      </c>
      <c r="K17" s="36">
        <v>7.2387669801462913</v>
      </c>
      <c r="L17" s="38">
        <v>702.66000522466038</v>
      </c>
      <c r="M17" s="37">
        <v>46.741771159874617</v>
      </c>
      <c r="N17" s="37">
        <v>35.071839080459775</v>
      </c>
      <c r="O17" s="38">
        <v>9033.6677115987459</v>
      </c>
      <c r="P17" s="37">
        <v>19.24177115987461</v>
      </c>
      <c r="Q17" s="37">
        <v>21.541927899686524</v>
      </c>
      <c r="R17" s="7">
        <v>1</v>
      </c>
      <c r="S17" s="53"/>
      <c r="T17" s="53">
        <f t="shared" si="0"/>
        <v>0</v>
      </c>
    </row>
    <row r="18" spans="1:20" x14ac:dyDescent="0.2">
      <c r="A18" s="4">
        <v>17</v>
      </c>
      <c r="B18" s="48" t="s">
        <v>35</v>
      </c>
      <c r="C18" s="48" t="s">
        <v>101</v>
      </c>
      <c r="D18" s="48" t="s">
        <v>47</v>
      </c>
      <c r="E18" s="48">
        <v>0</v>
      </c>
      <c r="F18" s="48">
        <v>1</v>
      </c>
      <c r="G18" s="53">
        <f>1.65-1.19</f>
        <v>0.45999999999999996</v>
      </c>
      <c r="H18" s="4">
        <v>2.4</v>
      </c>
      <c r="I18" s="5">
        <v>1.61266013564431</v>
      </c>
      <c r="J18" s="6">
        <v>35.999120823913586</v>
      </c>
      <c r="K18" s="5">
        <v>6.0826425521225804</v>
      </c>
      <c r="L18" s="8">
        <v>410.24805325295142</v>
      </c>
      <c r="M18" s="8">
        <v>880.5030143180104</v>
      </c>
      <c r="N18" s="8">
        <v>25775.374277819639</v>
      </c>
      <c r="O18" s="8">
        <v>19184.819140919364</v>
      </c>
      <c r="P18" s="5">
        <v>6.9837980406932925</v>
      </c>
      <c r="Q18" s="5">
        <v>4.0862848530519962</v>
      </c>
      <c r="R18" s="9">
        <v>1</v>
      </c>
      <c r="S18" s="53">
        <v>6</v>
      </c>
      <c r="T18" s="53">
        <f t="shared" si="0"/>
        <v>24</v>
      </c>
    </row>
    <row r="19" spans="1:20" x14ac:dyDescent="0.2">
      <c r="A19" s="4">
        <v>18</v>
      </c>
      <c r="B19" s="48" t="s">
        <v>35</v>
      </c>
      <c r="C19" s="61" t="s">
        <v>101</v>
      </c>
      <c r="D19" s="48" t="s">
        <v>47</v>
      </c>
      <c r="E19" s="48">
        <v>0</v>
      </c>
      <c r="F19" s="48">
        <v>2</v>
      </c>
      <c r="G19" s="53">
        <f>1.66-1.19</f>
        <v>0.47</v>
      </c>
      <c r="H19" s="4">
        <v>2.4</v>
      </c>
      <c r="I19" s="5">
        <v>1.2260591216625845</v>
      </c>
      <c r="J19" s="6">
        <v>45.546834456919754</v>
      </c>
      <c r="K19" s="5">
        <v>4.2501303441084461</v>
      </c>
      <c r="L19" s="8">
        <v>326.90783307466592</v>
      </c>
      <c r="M19" s="8">
        <v>851.65834535732461</v>
      </c>
      <c r="N19" s="8">
        <v>17693.055308339597</v>
      </c>
      <c r="O19" s="8">
        <v>14832.53672066348</v>
      </c>
      <c r="P19" s="5">
        <v>4.6779666925334045</v>
      </c>
      <c r="Q19" s="5">
        <v>3.0411447850231585</v>
      </c>
      <c r="R19" s="9">
        <v>2</v>
      </c>
      <c r="S19" s="53">
        <v>6</v>
      </c>
      <c r="T19" s="53">
        <f t="shared" si="0"/>
        <v>24</v>
      </c>
    </row>
    <row r="20" spans="1:20" x14ac:dyDescent="0.2">
      <c r="A20" s="4">
        <v>19</v>
      </c>
      <c r="B20" s="48" t="s">
        <v>35</v>
      </c>
      <c r="C20" s="48" t="s">
        <v>101</v>
      </c>
      <c r="D20" s="48" t="s">
        <v>47</v>
      </c>
      <c r="E20" s="48">
        <v>0</v>
      </c>
      <c r="F20" s="48">
        <v>3</v>
      </c>
      <c r="G20" s="53">
        <f>1.61-1.19</f>
        <v>0.42000000000000015</v>
      </c>
      <c r="H20" s="4">
        <v>2.4</v>
      </c>
      <c r="I20" s="5">
        <v>1.4453125</v>
      </c>
      <c r="J20" s="6">
        <v>49.660807291666664</v>
      </c>
      <c r="K20" s="5">
        <v>6.673177083333333</v>
      </c>
      <c r="L20" s="8">
        <v>429.43684895833331</v>
      </c>
      <c r="M20" s="8">
        <v>954.23632812499989</v>
      </c>
      <c r="N20" s="8">
        <v>20475.884114583332</v>
      </c>
      <c r="O20" s="8">
        <v>17725.9296875</v>
      </c>
      <c r="P20" s="5">
        <v>5.373046875</v>
      </c>
      <c r="Q20" s="5">
        <v>4.541015625</v>
      </c>
      <c r="R20" s="9">
        <v>1</v>
      </c>
      <c r="S20" s="53">
        <v>5</v>
      </c>
      <c r="T20" s="53">
        <f t="shared" si="0"/>
        <v>20</v>
      </c>
    </row>
    <row r="21" spans="1:20" x14ac:dyDescent="0.2">
      <c r="A21" s="4">
        <v>20</v>
      </c>
      <c r="B21" s="31" t="s">
        <v>29</v>
      </c>
      <c r="C21" s="61" t="s">
        <v>101</v>
      </c>
      <c r="D21" s="48" t="s">
        <v>47</v>
      </c>
      <c r="E21" s="48">
        <v>1</v>
      </c>
      <c r="F21" s="48">
        <v>1</v>
      </c>
      <c r="G21" s="54"/>
      <c r="H21" s="49">
        <v>2.4</v>
      </c>
      <c r="I21" s="36">
        <v>1.6175567833026396</v>
      </c>
      <c r="J21" s="36">
        <v>6.4001432371598117</v>
      </c>
      <c r="K21" s="36">
        <v>5.5780642520974011</v>
      </c>
      <c r="L21" s="38">
        <v>365.7422754245959</v>
      </c>
      <c r="M21" s="38">
        <v>454.85113566605281</v>
      </c>
      <c r="N21" s="38">
        <v>19495.636382238594</v>
      </c>
      <c r="O21" s="38">
        <v>14010.626151012893</v>
      </c>
      <c r="P21" s="36">
        <v>6.8769183548189075</v>
      </c>
      <c r="Q21" s="36">
        <v>4.9340085942295886</v>
      </c>
      <c r="R21" s="9">
        <v>1</v>
      </c>
      <c r="S21" s="53"/>
      <c r="T21" s="53">
        <f t="shared" si="0"/>
        <v>0</v>
      </c>
    </row>
    <row r="22" spans="1:20" x14ac:dyDescent="0.2">
      <c r="A22" s="4">
        <v>21</v>
      </c>
      <c r="B22" s="48" t="s">
        <v>35</v>
      </c>
      <c r="C22" s="48" t="s">
        <v>101</v>
      </c>
      <c r="D22" s="48" t="s">
        <v>47</v>
      </c>
      <c r="E22" s="48">
        <v>0</v>
      </c>
      <c r="F22" s="48">
        <v>1</v>
      </c>
      <c r="G22" s="53">
        <f>1.98-1.19</f>
        <v>0.79</v>
      </c>
      <c r="H22" s="4">
        <v>5</v>
      </c>
      <c r="I22" s="5">
        <v>1.6728624535315983</v>
      </c>
      <c r="J22" s="8">
        <v>105.5991325898389</v>
      </c>
      <c r="K22" s="5">
        <v>5.7298636926889701</v>
      </c>
      <c r="L22" s="8">
        <v>606.4826517967781</v>
      </c>
      <c r="M22" s="8">
        <v>1482.7007434944237</v>
      </c>
      <c r="N22" s="8">
        <v>8921.2503097893423</v>
      </c>
      <c r="O22" s="8">
        <v>7171.6542750929357</v>
      </c>
      <c r="P22" s="5">
        <v>5.7490706319702598</v>
      </c>
      <c r="Q22" s="5">
        <v>1.4293680297397771</v>
      </c>
      <c r="R22" s="9">
        <v>1</v>
      </c>
      <c r="S22" s="53">
        <v>7</v>
      </c>
      <c r="T22" s="53">
        <f t="shared" si="0"/>
        <v>28</v>
      </c>
    </row>
    <row r="23" spans="1:20" ht="17" customHeight="1" x14ac:dyDescent="0.2">
      <c r="A23" s="4">
        <v>22</v>
      </c>
      <c r="B23" s="48" t="s">
        <v>35</v>
      </c>
      <c r="C23" s="61" t="s">
        <v>101</v>
      </c>
      <c r="D23" s="48" t="s">
        <v>47</v>
      </c>
      <c r="E23" s="48">
        <v>0</v>
      </c>
      <c r="F23" s="48">
        <v>2</v>
      </c>
      <c r="G23" s="53">
        <f>1.75-1.19</f>
        <v>0.56000000000000005</v>
      </c>
      <c r="H23" s="4">
        <v>5</v>
      </c>
      <c r="I23" s="5">
        <v>1.9982920580700259</v>
      </c>
      <c r="J23" s="8">
        <v>129.71463136920011</v>
      </c>
      <c r="K23" s="5">
        <v>6.910048391688016</v>
      </c>
      <c r="L23" s="8">
        <v>652.79604326786227</v>
      </c>
      <c r="M23" s="8">
        <v>1762.1584116140054</v>
      </c>
      <c r="N23" s="8">
        <v>8975.4155992029628</v>
      </c>
      <c r="O23" s="8">
        <v>7081.7421007685743</v>
      </c>
      <c r="P23" s="5">
        <v>6.8253629376601213</v>
      </c>
      <c r="Q23" s="5">
        <v>1.372758326216909</v>
      </c>
      <c r="R23" s="9">
        <v>1</v>
      </c>
      <c r="S23" s="53">
        <v>6</v>
      </c>
      <c r="T23" s="53">
        <f t="shared" si="0"/>
        <v>24</v>
      </c>
    </row>
    <row r="24" spans="1:20" x14ac:dyDescent="0.2">
      <c r="A24" s="4">
        <v>23</v>
      </c>
      <c r="B24" s="48" t="s">
        <v>35</v>
      </c>
      <c r="C24" s="48" t="s">
        <v>101</v>
      </c>
      <c r="D24" s="48" t="s">
        <v>47</v>
      </c>
      <c r="E24" s="48">
        <v>0</v>
      </c>
      <c r="F24" s="48">
        <v>3</v>
      </c>
      <c r="G24" s="53">
        <f>1.56-1.19</f>
        <v>0.37000000000000011</v>
      </c>
      <c r="H24" s="4">
        <v>5</v>
      </c>
      <c r="I24" s="5">
        <v>1.6034482758620687</v>
      </c>
      <c r="J24" s="8">
        <v>156.78089080459768</v>
      </c>
      <c r="K24" s="5">
        <v>6.1221264367816079</v>
      </c>
      <c r="L24" s="8">
        <v>619.15445402298838</v>
      </c>
      <c r="M24" s="8">
        <v>2010.0237068965516</v>
      </c>
      <c r="N24" s="8">
        <v>6211.5574712643675</v>
      </c>
      <c r="O24" s="8">
        <v>6432.0129310344819</v>
      </c>
      <c r="P24" s="5">
        <v>5.3599137931034475</v>
      </c>
      <c r="Q24" s="5">
        <v>1.9806034482758621</v>
      </c>
      <c r="R24" s="9">
        <v>1</v>
      </c>
      <c r="S24" s="53">
        <v>5</v>
      </c>
      <c r="T24" s="53">
        <f t="shared" si="0"/>
        <v>20</v>
      </c>
    </row>
    <row r="25" spans="1:20" x14ac:dyDescent="0.2">
      <c r="A25" s="4">
        <v>24</v>
      </c>
      <c r="B25" s="31" t="s">
        <v>29</v>
      </c>
      <c r="C25" s="61" t="s">
        <v>101</v>
      </c>
      <c r="D25" s="48" t="s">
        <v>47</v>
      </c>
      <c r="E25" s="48">
        <v>1</v>
      </c>
      <c r="F25" s="48">
        <v>1</v>
      </c>
      <c r="G25" s="54"/>
      <c r="H25" s="49">
        <v>5</v>
      </c>
      <c r="I25" s="40">
        <v>2.1455003293921848</v>
      </c>
      <c r="J25" s="37">
        <v>12.147690859655814</v>
      </c>
      <c r="K25" s="36">
        <v>6.9566820383019543</v>
      </c>
      <c r="L25" s="38">
        <v>479.73273544317692</v>
      </c>
      <c r="M25" s="38">
        <v>473.29680727956725</v>
      </c>
      <c r="N25" s="38">
        <v>16523.741872825722</v>
      </c>
      <c r="O25" s="38">
        <v>12403.635189487188</v>
      </c>
      <c r="P25" s="36">
        <v>5.7253898529870675</v>
      </c>
      <c r="Q25" s="36">
        <v>1.403049261468049</v>
      </c>
      <c r="R25" s="9">
        <v>2</v>
      </c>
      <c r="S25" s="53"/>
      <c r="T25" s="53">
        <f t="shared" si="0"/>
        <v>0</v>
      </c>
    </row>
    <row r="26" spans="1:20" x14ac:dyDescent="0.2">
      <c r="A26" s="4">
        <v>25</v>
      </c>
      <c r="B26" s="48" t="s">
        <v>36</v>
      </c>
      <c r="C26" s="48" t="s">
        <v>101</v>
      </c>
      <c r="D26" s="48" t="s">
        <v>48</v>
      </c>
      <c r="E26" s="48">
        <v>0</v>
      </c>
      <c r="F26" s="48">
        <v>1</v>
      </c>
      <c r="G26" s="53">
        <f>1.83-1.19</f>
        <v>0.64000000000000012</v>
      </c>
      <c r="H26" s="4">
        <v>0</v>
      </c>
      <c r="I26" s="5">
        <v>2.1187077385424495</v>
      </c>
      <c r="J26" s="6">
        <v>11.041197094916104</v>
      </c>
      <c r="K26" s="5">
        <v>3.7953919358878041</v>
      </c>
      <c r="L26" s="8">
        <v>343.53806661657899</v>
      </c>
      <c r="M26" s="8">
        <v>257.65401953418484</v>
      </c>
      <c r="N26" s="8">
        <v>186.09065865264216</v>
      </c>
      <c r="O26" s="8">
        <v>884.763335837716</v>
      </c>
      <c r="P26" s="5">
        <v>2.6803155522163786</v>
      </c>
      <c r="Q26" s="5">
        <v>0.77948910593538689</v>
      </c>
      <c r="R26" s="9">
        <v>1</v>
      </c>
      <c r="S26" s="53">
        <v>8</v>
      </c>
      <c r="T26" s="53">
        <f t="shared" si="0"/>
        <v>32</v>
      </c>
    </row>
    <row r="27" spans="1:20" ht="18" customHeight="1" x14ac:dyDescent="0.2">
      <c r="A27" s="4">
        <v>26</v>
      </c>
      <c r="B27" s="48" t="s">
        <v>36</v>
      </c>
      <c r="C27" s="61" t="s">
        <v>101</v>
      </c>
      <c r="D27" s="48" t="s">
        <v>48</v>
      </c>
      <c r="E27" s="48">
        <v>0</v>
      </c>
      <c r="F27" s="48">
        <v>2</v>
      </c>
      <c r="G27" s="53">
        <f>1.84-1.19</f>
        <v>0.65000000000000013</v>
      </c>
      <c r="H27" s="4">
        <v>0</v>
      </c>
      <c r="I27" s="5">
        <v>2.2845641898686893</v>
      </c>
      <c r="J27" s="6">
        <v>11.144804027909473</v>
      </c>
      <c r="K27" s="5">
        <v>4.5588592697947501</v>
      </c>
      <c r="L27" s="8">
        <v>336.80261788974133</v>
      </c>
      <c r="M27" s="8">
        <v>248.42326541533777</v>
      </c>
      <c r="N27" s="8">
        <v>211.92809647635744</v>
      </c>
      <c r="O27" s="8">
        <v>936.13118660747637</v>
      </c>
      <c r="P27" s="5">
        <v>2.5750447159727612</v>
      </c>
      <c r="Q27" s="5">
        <v>0.64978324426055223</v>
      </c>
      <c r="R27" s="9">
        <v>2</v>
      </c>
      <c r="S27" s="53">
        <v>7</v>
      </c>
      <c r="T27" s="53">
        <f t="shared" si="0"/>
        <v>28</v>
      </c>
    </row>
    <row r="28" spans="1:20" x14ac:dyDescent="0.2">
      <c r="A28" s="4">
        <v>27</v>
      </c>
      <c r="B28" s="48" t="s">
        <v>36</v>
      </c>
      <c r="C28" s="48" t="s">
        <v>101</v>
      </c>
      <c r="D28" s="48" t="s">
        <v>48</v>
      </c>
      <c r="E28" s="48">
        <v>0</v>
      </c>
      <c r="F28" s="48">
        <v>3</v>
      </c>
      <c r="G28" s="53">
        <f>1.67-1.19</f>
        <v>0.48</v>
      </c>
      <c r="H28" s="4">
        <v>0</v>
      </c>
      <c r="I28" s="5">
        <v>1.4220939818631491</v>
      </c>
      <c r="J28" s="5">
        <v>9.0031602088485823</v>
      </c>
      <c r="K28" s="5">
        <v>2.4787029403682328</v>
      </c>
      <c r="L28" s="8">
        <v>225.79486122561141</v>
      </c>
      <c r="M28" s="8">
        <v>170.44311624072546</v>
      </c>
      <c r="N28" s="8">
        <v>363.49271777960973</v>
      </c>
      <c r="O28" s="8">
        <v>1693.6809563066777</v>
      </c>
      <c r="P28" s="5">
        <v>1.7786479802143444</v>
      </c>
      <c r="Q28" s="5">
        <v>0.80173124484748537</v>
      </c>
      <c r="R28" s="7">
        <v>1</v>
      </c>
      <c r="S28" s="53">
        <v>8</v>
      </c>
      <c r="T28" s="53">
        <f t="shared" si="0"/>
        <v>32</v>
      </c>
    </row>
    <row r="29" spans="1:20" x14ac:dyDescent="0.2">
      <c r="A29" s="4">
        <v>28</v>
      </c>
      <c r="B29" s="31" t="s">
        <v>30</v>
      </c>
      <c r="C29" s="61" t="s">
        <v>101</v>
      </c>
      <c r="D29" s="48" t="s">
        <v>48</v>
      </c>
      <c r="E29" s="48">
        <v>1</v>
      </c>
      <c r="F29" s="48">
        <v>1</v>
      </c>
      <c r="G29" s="54"/>
      <c r="H29" s="49">
        <v>0</v>
      </c>
      <c r="I29" s="36">
        <v>2.5594149908592323</v>
      </c>
      <c r="J29" s="36">
        <v>8.1040524070688598</v>
      </c>
      <c r="K29" s="36">
        <v>4.1971358927483244</v>
      </c>
      <c r="L29" s="38">
        <v>375.25517976843389</v>
      </c>
      <c r="M29" s="38">
        <v>176.54250457038393</v>
      </c>
      <c r="N29" s="38">
        <v>195.38086532602074</v>
      </c>
      <c r="O29" s="38">
        <v>336.25228519195616</v>
      </c>
      <c r="P29" s="36">
        <v>2.8267824497257776</v>
      </c>
      <c r="Q29" s="36">
        <v>3.4803473491773316</v>
      </c>
      <c r="R29" s="7">
        <v>1</v>
      </c>
      <c r="S29" s="53"/>
      <c r="T29" s="53">
        <f t="shared" si="0"/>
        <v>0</v>
      </c>
    </row>
    <row r="30" spans="1:20" x14ac:dyDescent="0.2">
      <c r="A30" s="4">
        <v>29</v>
      </c>
      <c r="B30" s="48" t="s">
        <v>36</v>
      </c>
      <c r="C30" s="48" t="s">
        <v>101</v>
      </c>
      <c r="D30" s="48" t="s">
        <v>48</v>
      </c>
      <c r="E30" s="48">
        <v>0</v>
      </c>
      <c r="F30" s="48">
        <v>1</v>
      </c>
      <c r="G30" s="53">
        <f>1.72-1.2</f>
        <v>0.52</v>
      </c>
      <c r="H30" s="4">
        <v>1.8</v>
      </c>
      <c r="I30" s="5">
        <v>1.8624296057924379</v>
      </c>
      <c r="J30" s="6">
        <v>11.806784660766962</v>
      </c>
      <c r="K30" s="5">
        <v>4.4743899168677936</v>
      </c>
      <c r="L30" s="8">
        <v>353.94542772861354</v>
      </c>
      <c r="M30" s="8">
        <v>323.09533386967024</v>
      </c>
      <c r="N30" s="8">
        <v>2944.6071332796996</v>
      </c>
      <c r="O30" s="8">
        <v>4336.9267900241357</v>
      </c>
      <c r="P30" s="5">
        <v>2.1138374899436849</v>
      </c>
      <c r="Q30" s="5">
        <v>0.72204344328238135</v>
      </c>
      <c r="R30" s="7">
        <v>1</v>
      </c>
      <c r="S30" s="53">
        <v>5</v>
      </c>
      <c r="T30" s="53">
        <f t="shared" si="0"/>
        <v>20</v>
      </c>
    </row>
    <row r="31" spans="1:20" ht="18" customHeight="1" x14ac:dyDescent="0.2">
      <c r="A31" s="4">
        <v>30</v>
      </c>
      <c r="B31" s="48" t="s">
        <v>36</v>
      </c>
      <c r="C31" s="61" t="s">
        <v>101</v>
      </c>
      <c r="D31" s="48" t="s">
        <v>48</v>
      </c>
      <c r="E31" s="48">
        <v>0</v>
      </c>
      <c r="F31" s="48">
        <v>2</v>
      </c>
      <c r="G31" s="53">
        <f>1.74-1.2</f>
        <v>0.54</v>
      </c>
      <c r="H31" s="4">
        <v>1.8</v>
      </c>
      <c r="I31" s="5">
        <v>2.2342494605428502</v>
      </c>
      <c r="J31" s="6">
        <v>13.796446455944221</v>
      </c>
      <c r="K31" s="5">
        <v>4.5419458946942095</v>
      </c>
      <c r="L31" s="8">
        <v>384.05782165928838</v>
      </c>
      <c r="M31" s="8">
        <v>381.12049424199063</v>
      </c>
      <c r="N31" s="8">
        <v>3328.1217402907769</v>
      </c>
      <c r="O31" s="8">
        <v>4750.7064038827502</v>
      </c>
      <c r="P31" s="5">
        <v>2.4374385608932791</v>
      </c>
      <c r="Q31" s="5">
        <v>0.82652362279171254</v>
      </c>
      <c r="R31" s="7">
        <v>2</v>
      </c>
      <c r="S31" s="53">
        <v>5</v>
      </c>
      <c r="T31" s="53">
        <f t="shared" si="0"/>
        <v>20</v>
      </c>
    </row>
    <row r="32" spans="1:20" x14ac:dyDescent="0.2">
      <c r="A32" s="4">
        <v>31</v>
      </c>
      <c r="B32" s="48" t="s">
        <v>36</v>
      </c>
      <c r="C32" s="48" t="s">
        <v>101</v>
      </c>
      <c r="D32" s="48" t="s">
        <v>48</v>
      </c>
      <c r="E32" s="48">
        <v>0</v>
      </c>
      <c r="F32" s="48">
        <v>3</v>
      </c>
      <c r="G32" s="53">
        <f>1.8-1.2</f>
        <v>0.60000000000000009</v>
      </c>
      <c r="H32" s="4">
        <v>1.8</v>
      </c>
      <c r="I32" s="5">
        <v>1.8287781350482315</v>
      </c>
      <c r="J32" s="6">
        <v>11.32301714898178</v>
      </c>
      <c r="K32" s="5">
        <v>3.5664523043944274</v>
      </c>
      <c r="L32" s="8">
        <v>298.0298767416935</v>
      </c>
      <c r="M32" s="8">
        <v>303.84445337620576</v>
      </c>
      <c r="N32" s="8">
        <v>2595.3068060021433</v>
      </c>
      <c r="O32" s="8">
        <v>3872.1141479099683</v>
      </c>
      <c r="P32" s="5">
        <v>2.4859324758842449</v>
      </c>
      <c r="Q32" s="5">
        <v>0.75361736334405149</v>
      </c>
      <c r="R32" s="7">
        <v>1</v>
      </c>
      <c r="S32" s="53">
        <v>6</v>
      </c>
      <c r="T32" s="53">
        <f t="shared" si="0"/>
        <v>24</v>
      </c>
    </row>
    <row r="33" spans="1:20" x14ac:dyDescent="0.2">
      <c r="A33" s="4">
        <v>32</v>
      </c>
      <c r="B33" s="31" t="s">
        <v>30</v>
      </c>
      <c r="C33" s="61" t="s">
        <v>101</v>
      </c>
      <c r="D33" s="48" t="s">
        <v>48</v>
      </c>
      <c r="E33" s="48">
        <v>1</v>
      </c>
      <c r="F33" s="48">
        <v>1</v>
      </c>
      <c r="G33" s="54"/>
      <c r="H33" s="49">
        <v>1.8</v>
      </c>
      <c r="I33" s="36">
        <v>1.996</v>
      </c>
      <c r="J33" s="36">
        <v>6.1526666666666667</v>
      </c>
      <c r="K33" s="36">
        <v>4.7293333333333338</v>
      </c>
      <c r="L33" s="38">
        <v>338.24333333333328</v>
      </c>
      <c r="M33" s="38">
        <v>172.06199999999998</v>
      </c>
      <c r="N33" s="38">
        <v>3325.6893333333337</v>
      </c>
      <c r="O33" s="38">
        <v>3254.636</v>
      </c>
      <c r="P33" s="36">
        <v>2.6659999999999999</v>
      </c>
      <c r="Q33" s="37">
        <v>19.693999999999999</v>
      </c>
      <c r="R33" s="7">
        <v>1</v>
      </c>
      <c r="S33" s="53"/>
      <c r="T33" s="53">
        <f t="shared" si="0"/>
        <v>0</v>
      </c>
    </row>
    <row r="34" spans="1:20" x14ac:dyDescent="0.2">
      <c r="A34" s="4">
        <v>33</v>
      </c>
      <c r="B34" s="28" t="s">
        <v>31</v>
      </c>
      <c r="C34" s="61" t="s">
        <v>102</v>
      </c>
      <c r="D34" s="48" t="s">
        <v>49</v>
      </c>
      <c r="E34" s="48">
        <v>0</v>
      </c>
      <c r="F34" s="48">
        <v>1</v>
      </c>
      <c r="G34" s="53">
        <f>1.39-1.2</f>
        <v>0.18999999999999995</v>
      </c>
      <c r="H34" s="4">
        <v>3</v>
      </c>
      <c r="I34" s="5">
        <v>0.57233704292527821</v>
      </c>
      <c r="J34" s="5">
        <v>2.1826974032856388</v>
      </c>
      <c r="K34" s="5">
        <v>0.98701642819289881</v>
      </c>
      <c r="L34" s="6">
        <v>19.514440911499737</v>
      </c>
      <c r="M34" s="6">
        <v>13.773847376788552</v>
      </c>
      <c r="N34" s="5">
        <v>6.4361420243773191</v>
      </c>
      <c r="O34" s="8">
        <v>1147.496025437202</v>
      </c>
      <c r="P34" s="5">
        <v>0.5425278219395866</v>
      </c>
      <c r="Q34" s="5">
        <v>0.29610492845786968</v>
      </c>
      <c r="R34" s="7">
        <v>1</v>
      </c>
      <c r="S34" s="53">
        <v>38</v>
      </c>
      <c r="T34" s="53">
        <f t="shared" si="0"/>
        <v>152</v>
      </c>
    </row>
    <row r="35" spans="1:20" ht="19" customHeight="1" x14ac:dyDescent="0.2">
      <c r="A35" s="4">
        <v>34</v>
      </c>
      <c r="B35" s="29" t="s">
        <v>32</v>
      </c>
      <c r="C35" s="61" t="s">
        <v>102</v>
      </c>
      <c r="D35" s="48" t="s">
        <v>49</v>
      </c>
      <c r="E35" s="48">
        <v>0</v>
      </c>
      <c r="F35" s="48">
        <v>2</v>
      </c>
      <c r="G35" s="53">
        <f>1.43-1.2</f>
        <v>0.22999999999999998</v>
      </c>
      <c r="H35" s="4">
        <v>3</v>
      </c>
      <c r="I35" s="5">
        <v>0.4016064257028113</v>
      </c>
      <c r="J35" s="5">
        <v>0.57095046854083009</v>
      </c>
      <c r="K35" s="5">
        <v>0.79651941097724221</v>
      </c>
      <c r="L35" s="6">
        <v>34.569611780455155</v>
      </c>
      <c r="M35" s="6">
        <v>16.162650602409638</v>
      </c>
      <c r="N35" s="5">
        <v>5.2222222222222223</v>
      </c>
      <c r="O35" s="8">
        <v>572.81927710843377</v>
      </c>
      <c r="P35" s="5">
        <v>0.1465863453815261</v>
      </c>
      <c r="Q35" s="5">
        <v>0.1987951807228916</v>
      </c>
      <c r="R35" s="7">
        <v>1</v>
      </c>
      <c r="S35" s="53">
        <v>35</v>
      </c>
      <c r="T35" s="53">
        <f t="shared" si="0"/>
        <v>140</v>
      </c>
    </row>
    <row r="36" spans="1:20" x14ac:dyDescent="0.2">
      <c r="A36" s="4">
        <v>35</v>
      </c>
      <c r="B36" s="28" t="s">
        <v>31</v>
      </c>
      <c r="C36" s="61" t="s">
        <v>102</v>
      </c>
      <c r="D36" s="48" t="s">
        <v>49</v>
      </c>
      <c r="E36" s="48">
        <v>0</v>
      </c>
      <c r="F36" s="48">
        <v>3</v>
      </c>
      <c r="G36" s="53">
        <f>1.43-1.19</f>
        <v>0.24</v>
      </c>
      <c r="H36" s="4">
        <v>3</v>
      </c>
      <c r="I36" s="5">
        <v>0.36415711947626844</v>
      </c>
      <c r="J36" s="5">
        <v>0.39348063284233503</v>
      </c>
      <c r="K36" s="5">
        <v>0.33278777959629025</v>
      </c>
      <c r="L36" s="6">
        <v>19.635160938352428</v>
      </c>
      <c r="M36" s="6">
        <v>8.5495090016366611</v>
      </c>
      <c r="N36" s="5">
        <v>7.1167484997272235</v>
      </c>
      <c r="O36" s="8">
        <v>429.36170212765956</v>
      </c>
      <c r="P36" s="5">
        <v>1.4320785597381362E-2</v>
      </c>
      <c r="Q36" s="5">
        <v>0.44803600654664483</v>
      </c>
      <c r="R36" s="7">
        <v>1</v>
      </c>
      <c r="S36" s="53">
        <v>33</v>
      </c>
      <c r="T36" s="53">
        <f t="shared" si="0"/>
        <v>132</v>
      </c>
    </row>
    <row r="37" spans="1:20" x14ac:dyDescent="0.2">
      <c r="A37" s="4">
        <v>36</v>
      </c>
      <c r="B37" s="28" t="s">
        <v>31</v>
      </c>
      <c r="C37" s="61" t="s">
        <v>102</v>
      </c>
      <c r="D37" s="48" t="s">
        <v>49</v>
      </c>
      <c r="E37" s="48">
        <v>0</v>
      </c>
      <c r="F37" s="48">
        <v>4</v>
      </c>
      <c r="G37" s="53">
        <f>1.45-1.19</f>
        <v>0.26</v>
      </c>
      <c r="H37" s="4">
        <v>3</v>
      </c>
      <c r="I37" s="27">
        <v>0.410377358490566</v>
      </c>
      <c r="J37" s="27">
        <v>1.0951257861635222</v>
      </c>
      <c r="K37" s="27">
        <v>0.74685534591194958</v>
      </c>
      <c r="L37" s="34">
        <v>26.702044025157235</v>
      </c>
      <c r="M37" s="34">
        <v>21.974056603773583</v>
      </c>
      <c r="N37" s="27">
        <v>6.5015723270440251</v>
      </c>
      <c r="O37" s="35">
        <v>303.66037735849056</v>
      </c>
      <c r="P37" s="27">
        <v>0.875</v>
      </c>
      <c r="Q37" s="27">
        <v>0.32783018867924529</v>
      </c>
      <c r="R37" s="7">
        <v>1</v>
      </c>
      <c r="S37" s="53">
        <v>34</v>
      </c>
      <c r="T37" s="53">
        <f t="shared" si="0"/>
        <v>136</v>
      </c>
    </row>
    <row r="38" spans="1:20" x14ac:dyDescent="0.2">
      <c r="A38" s="4">
        <v>37</v>
      </c>
      <c r="B38" s="33" t="s">
        <v>33</v>
      </c>
      <c r="C38" s="61" t="s">
        <v>102</v>
      </c>
      <c r="D38" s="48" t="s">
        <v>49</v>
      </c>
      <c r="E38" s="48">
        <v>1</v>
      </c>
      <c r="F38" s="48">
        <v>1</v>
      </c>
      <c r="G38" s="54"/>
      <c r="H38" s="50">
        <v>3</v>
      </c>
      <c r="I38" s="40">
        <v>1.4026402640264028</v>
      </c>
      <c r="J38" s="40">
        <v>3.655803080308031</v>
      </c>
      <c r="K38" s="40">
        <v>5.9089658965896588</v>
      </c>
      <c r="L38" s="42">
        <v>60.205583058305834</v>
      </c>
      <c r="M38" s="42">
        <v>48.228135313531361</v>
      </c>
      <c r="N38" s="40">
        <v>4.2381738173817389</v>
      </c>
      <c r="O38" s="41">
        <v>68.527227722772281</v>
      </c>
      <c r="P38" s="40">
        <v>2.9929867986798677</v>
      </c>
      <c r="Q38" s="40">
        <v>0.34447194719471946</v>
      </c>
      <c r="R38" s="7">
        <v>1</v>
      </c>
      <c r="S38" s="53"/>
      <c r="T38" s="53">
        <f t="shared" si="0"/>
        <v>0</v>
      </c>
    </row>
    <row r="39" spans="1:20" x14ac:dyDescent="0.2">
      <c r="A39" s="4">
        <v>38</v>
      </c>
      <c r="B39" s="32" t="s">
        <v>32</v>
      </c>
      <c r="C39" s="61" t="s">
        <v>102</v>
      </c>
      <c r="D39" s="48" t="s">
        <v>49</v>
      </c>
      <c r="E39" s="48">
        <v>0</v>
      </c>
      <c r="F39" s="48">
        <v>1</v>
      </c>
      <c r="G39" s="53">
        <f>1.52-1.19</f>
        <v>0.33000000000000007</v>
      </c>
      <c r="H39" s="15">
        <v>5</v>
      </c>
      <c r="I39" s="27">
        <v>0.29654654654654644</v>
      </c>
      <c r="J39" s="27">
        <v>0.83771271271271253</v>
      </c>
      <c r="K39" s="27">
        <v>0.5267767767767767</v>
      </c>
      <c r="L39" s="34">
        <v>12.165290290290288</v>
      </c>
      <c r="M39" s="34">
        <v>11.679804804804801</v>
      </c>
      <c r="N39" s="27">
        <v>8.5035035035035023</v>
      </c>
      <c r="O39" s="35">
        <v>490.88963963963954</v>
      </c>
      <c r="P39" s="27">
        <v>0.31719219219219214</v>
      </c>
      <c r="Q39" s="27">
        <v>0.61373873873873863</v>
      </c>
      <c r="R39" s="7">
        <v>1</v>
      </c>
      <c r="S39" s="53">
        <v>32</v>
      </c>
      <c r="T39" s="53">
        <f t="shared" si="0"/>
        <v>128</v>
      </c>
    </row>
    <row r="40" spans="1:20" x14ac:dyDescent="0.2">
      <c r="A40" s="4">
        <v>39</v>
      </c>
      <c r="B40" s="32" t="s">
        <v>31</v>
      </c>
      <c r="C40" s="61" t="s">
        <v>102</v>
      </c>
      <c r="D40" s="48" t="s">
        <v>49</v>
      </c>
      <c r="E40" s="48">
        <v>0</v>
      </c>
      <c r="F40" s="48">
        <v>2</v>
      </c>
      <c r="G40" s="53">
        <f>1.56-1.19</f>
        <v>0.37000000000000011</v>
      </c>
      <c r="H40" s="15">
        <v>5</v>
      </c>
      <c r="I40" s="27">
        <v>0.44887780548628431</v>
      </c>
      <c r="J40" s="27">
        <v>1.3182321972845665</v>
      </c>
      <c r="K40" s="27">
        <v>0.66223330562482685</v>
      </c>
      <c r="L40" s="34">
        <v>18.897894153505124</v>
      </c>
      <c r="M40" s="34">
        <v>18.106816292601827</v>
      </c>
      <c r="N40" s="27">
        <v>9.9681352175117759</v>
      </c>
      <c r="O40" s="35">
        <v>246.238570241064</v>
      </c>
      <c r="P40" s="27">
        <v>0.36783042394014964</v>
      </c>
      <c r="Q40" s="27">
        <v>0.47589359933499575</v>
      </c>
      <c r="R40" s="7">
        <v>1</v>
      </c>
      <c r="S40" s="53">
        <v>35</v>
      </c>
      <c r="T40" s="53">
        <f t="shared" si="0"/>
        <v>140</v>
      </c>
    </row>
    <row r="41" spans="1:20" x14ac:dyDescent="0.2">
      <c r="A41" s="4">
        <v>40</v>
      </c>
      <c r="B41" s="32" t="s">
        <v>31</v>
      </c>
      <c r="C41" s="61" t="s">
        <v>102</v>
      </c>
      <c r="D41" s="48" t="s">
        <v>49</v>
      </c>
      <c r="E41" s="48">
        <v>0</v>
      </c>
      <c r="F41" s="48">
        <v>3</v>
      </c>
      <c r="G41" s="53">
        <f>1.48-1.19</f>
        <v>0.29000000000000004</v>
      </c>
      <c r="H41" s="15">
        <v>5</v>
      </c>
      <c r="I41" s="27">
        <v>0.48971193415637859</v>
      </c>
      <c r="J41" s="27">
        <v>1.7373113854595337</v>
      </c>
      <c r="K41" s="27">
        <v>0.88614540466392311</v>
      </c>
      <c r="L41" s="34">
        <v>21.476680384087793</v>
      </c>
      <c r="M41" s="34">
        <v>25.833333333333336</v>
      </c>
      <c r="N41" s="27">
        <v>5.9849108367626886</v>
      </c>
      <c r="O41" s="35">
        <v>201.02469135802471</v>
      </c>
      <c r="P41" s="27">
        <v>0.29423868312757206</v>
      </c>
      <c r="Q41" s="27">
        <v>0.31893004115226342</v>
      </c>
      <c r="R41" s="7">
        <v>1</v>
      </c>
      <c r="S41" s="53">
        <v>30</v>
      </c>
      <c r="T41" s="53">
        <f t="shared" si="0"/>
        <v>120</v>
      </c>
    </row>
    <row r="42" spans="1:20" x14ac:dyDescent="0.2">
      <c r="A42" s="4">
        <v>41</v>
      </c>
      <c r="B42" s="32" t="s">
        <v>31</v>
      </c>
      <c r="C42" s="61" t="s">
        <v>102</v>
      </c>
      <c r="D42" s="48" t="s">
        <v>49</v>
      </c>
      <c r="E42" s="48">
        <v>0</v>
      </c>
      <c r="F42" s="48">
        <v>4</v>
      </c>
      <c r="G42" s="53">
        <f>1.67-1.19</f>
        <v>0.48</v>
      </c>
      <c r="H42" s="15">
        <v>5</v>
      </c>
      <c r="I42" s="27">
        <v>0.42486231313926048</v>
      </c>
      <c r="J42" s="27">
        <v>0.81497508523472351</v>
      </c>
      <c r="K42" s="27">
        <v>1.028061893522161</v>
      </c>
      <c r="L42" s="34">
        <v>38.354969840020985</v>
      </c>
      <c r="M42" s="34">
        <v>11.532258064516128</v>
      </c>
      <c r="N42" s="27">
        <v>7.0823498557566236</v>
      </c>
      <c r="O42" s="35">
        <v>167.06136900078678</v>
      </c>
      <c r="P42" s="27">
        <v>0.41896144767899296</v>
      </c>
      <c r="Q42" s="27">
        <v>0.42289535798583794</v>
      </c>
      <c r="R42" s="7">
        <v>1</v>
      </c>
      <c r="S42" s="53">
        <v>36</v>
      </c>
      <c r="T42" s="53">
        <f t="shared" si="0"/>
        <v>144</v>
      </c>
    </row>
    <row r="43" spans="1:20" x14ac:dyDescent="0.2">
      <c r="A43" s="12">
        <v>42</v>
      </c>
      <c r="B43" s="43" t="s">
        <v>33</v>
      </c>
      <c r="C43" s="61" t="s">
        <v>102</v>
      </c>
      <c r="D43" s="48" t="s">
        <v>49</v>
      </c>
      <c r="E43" s="48">
        <v>1</v>
      </c>
      <c r="F43" s="48">
        <v>1</v>
      </c>
      <c r="G43" s="53"/>
      <c r="H43" s="51">
        <v>5</v>
      </c>
      <c r="I43" s="44">
        <v>2.0198412698412698</v>
      </c>
      <c r="J43" s="44">
        <v>4.3101851851851851</v>
      </c>
      <c r="K43" s="44">
        <v>8.0767195767195759</v>
      </c>
      <c r="L43" s="45">
        <v>106.35648148148147</v>
      </c>
      <c r="M43" s="46">
        <v>66.005952380952394</v>
      </c>
      <c r="N43" s="46">
        <v>59.398148148148145</v>
      </c>
      <c r="O43" s="45">
        <v>103.04761904761905</v>
      </c>
      <c r="P43" s="44">
        <v>6.4702380952380958</v>
      </c>
      <c r="Q43" s="44">
        <v>0.85912698412698407</v>
      </c>
      <c r="R43" s="13">
        <v>1</v>
      </c>
      <c r="T43" s="53">
        <f t="shared" si="0"/>
        <v>0</v>
      </c>
    </row>
    <row r="44" spans="1:20" x14ac:dyDescent="0.2">
      <c r="A44" s="4"/>
      <c r="S44" s="53"/>
      <c r="T44" s="53"/>
    </row>
    <row r="45" spans="1:20" x14ac:dyDescent="0.2">
      <c r="H45" s="52"/>
      <c r="I45" s="10"/>
      <c r="J45" s="10"/>
      <c r="K45" s="10"/>
      <c r="L45" s="10"/>
      <c r="M45" s="10"/>
      <c r="N45" s="10"/>
      <c r="O45" s="11"/>
      <c r="P45" s="10"/>
      <c r="Q45" s="10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AF84-D6F3-864E-87FF-7F9BB733514C}">
  <dimension ref="A1:R289"/>
  <sheetViews>
    <sheetView zoomScale="65" workbookViewId="0">
      <selection activeCell="R193" sqref="R193"/>
    </sheetView>
  </sheetViews>
  <sheetFormatPr baseColWidth="10" defaultRowHeight="16" x14ac:dyDescent="0.2"/>
  <cols>
    <col min="2" max="2" width="24.6640625" customWidth="1"/>
    <col min="3" max="3" width="25.83203125" style="55" customWidth="1"/>
    <col min="4" max="4" width="27.1640625" style="55" customWidth="1"/>
    <col min="5" max="6" width="10.83203125" style="55"/>
    <col min="7" max="7" width="39.33203125" customWidth="1"/>
    <col min="14" max="14" width="22.5" customWidth="1"/>
    <col min="15" max="15" width="31" customWidth="1"/>
    <col min="16" max="16" width="9.1640625" bestFit="1" customWidth="1"/>
    <col min="17" max="17" width="25.83203125" customWidth="1"/>
    <col min="18" max="18" width="28.1640625" customWidth="1"/>
  </cols>
  <sheetData>
    <row r="1" spans="1:18" x14ac:dyDescent="0.2">
      <c r="A1" s="56" t="s">
        <v>63</v>
      </c>
      <c r="B1" s="56" t="s">
        <v>64</v>
      </c>
      <c r="C1" s="56" t="s">
        <v>37</v>
      </c>
      <c r="D1" s="56" t="s">
        <v>38</v>
      </c>
      <c r="E1" s="56" t="s">
        <v>43</v>
      </c>
      <c r="F1" s="56" t="s">
        <v>44</v>
      </c>
      <c r="G1" s="56" t="s">
        <v>60</v>
      </c>
      <c r="H1" s="56" t="s">
        <v>65</v>
      </c>
      <c r="I1" s="56" t="s">
        <v>2</v>
      </c>
      <c r="J1" s="56" t="s">
        <v>12</v>
      </c>
      <c r="K1" s="56" t="s">
        <v>61</v>
      </c>
      <c r="L1" s="56" t="s">
        <v>66</v>
      </c>
      <c r="M1" s="56" t="s">
        <v>67</v>
      </c>
      <c r="N1" s="56" t="s">
        <v>68</v>
      </c>
      <c r="O1" s="56" t="s">
        <v>69</v>
      </c>
      <c r="P1" s="59" t="s">
        <v>70</v>
      </c>
      <c r="Q1" s="59" t="s">
        <v>71</v>
      </c>
      <c r="R1" s="59" t="s">
        <v>72</v>
      </c>
    </row>
    <row r="2" spans="1:18" x14ac:dyDescent="0.2">
      <c r="A2" s="57">
        <v>1</v>
      </c>
      <c r="B2" s="57" t="s">
        <v>73</v>
      </c>
      <c r="C2" s="58" t="s">
        <v>39</v>
      </c>
      <c r="D2" s="58" t="s">
        <v>74</v>
      </c>
      <c r="E2" s="58">
        <v>0</v>
      </c>
      <c r="F2" s="58" t="s">
        <v>75</v>
      </c>
      <c r="G2" s="57" t="s">
        <v>76</v>
      </c>
      <c r="H2" s="57">
        <v>0.43000000000000022</v>
      </c>
      <c r="I2" s="57">
        <v>0</v>
      </c>
      <c r="J2" s="57">
        <v>1</v>
      </c>
      <c r="K2" s="57"/>
      <c r="L2" s="57"/>
      <c r="M2" s="57" t="s">
        <v>77</v>
      </c>
      <c r="N2" s="57">
        <v>0.26119402985074619</v>
      </c>
      <c r="O2" s="57" t="s">
        <v>78</v>
      </c>
      <c r="P2">
        <v>3.3694029850746279E-2</v>
      </c>
    </row>
    <row r="3" spans="1:18" x14ac:dyDescent="0.2">
      <c r="A3" s="57">
        <v>2</v>
      </c>
      <c r="B3" s="57" t="s">
        <v>73</v>
      </c>
      <c r="C3" s="58" t="s">
        <v>39</v>
      </c>
      <c r="D3" s="58" t="s">
        <v>74</v>
      </c>
      <c r="E3" s="58">
        <v>0</v>
      </c>
      <c r="F3" s="58" t="s">
        <v>79</v>
      </c>
      <c r="G3" s="57" t="s">
        <v>76</v>
      </c>
      <c r="H3" s="57">
        <v>0.43999999999999989</v>
      </c>
      <c r="I3" s="57">
        <v>0</v>
      </c>
      <c r="J3" s="57">
        <v>2</v>
      </c>
      <c r="K3" s="57">
        <v>12.5</v>
      </c>
      <c r="L3" s="57">
        <v>200</v>
      </c>
      <c r="M3" s="57" t="s">
        <v>77</v>
      </c>
      <c r="N3" s="57">
        <v>0.46183978399051928</v>
      </c>
      <c r="O3" s="57" t="s">
        <v>78</v>
      </c>
      <c r="P3">
        <v>6.0962851486748543E-2</v>
      </c>
      <c r="Q3">
        <v>0.59743594457013582</v>
      </c>
      <c r="R3">
        <v>5.974359445701358E-7</v>
      </c>
    </row>
    <row r="4" spans="1:18" x14ac:dyDescent="0.2">
      <c r="A4" s="57">
        <v>3</v>
      </c>
      <c r="B4" s="57" t="s">
        <v>73</v>
      </c>
      <c r="C4" s="58" t="s">
        <v>39</v>
      </c>
      <c r="D4" s="58" t="s">
        <v>74</v>
      </c>
      <c r="E4" s="58">
        <v>0</v>
      </c>
      <c r="F4" s="58" t="s">
        <v>80</v>
      </c>
      <c r="G4" s="57" t="s">
        <v>76</v>
      </c>
      <c r="H4" s="57">
        <v>0.48</v>
      </c>
      <c r="I4" s="57">
        <v>0</v>
      </c>
      <c r="J4" s="57">
        <v>1</v>
      </c>
      <c r="K4" s="57">
        <v>12</v>
      </c>
      <c r="L4" s="57">
        <v>192</v>
      </c>
      <c r="M4" s="57" t="s">
        <v>77</v>
      </c>
      <c r="N4" s="57">
        <v>0.59467918622848193</v>
      </c>
      <c r="O4" s="57" t="s">
        <v>78</v>
      </c>
      <c r="P4">
        <v>8.5633802816901389E-2</v>
      </c>
      <c r="Q4">
        <v>0.80564281690140849</v>
      </c>
      <c r="R4">
        <v>8.056428169014085E-7</v>
      </c>
    </row>
    <row r="5" spans="1:18" x14ac:dyDescent="0.2">
      <c r="A5" s="57">
        <v>5</v>
      </c>
      <c r="B5" s="57" t="s">
        <v>73</v>
      </c>
      <c r="C5" s="58" t="s">
        <v>39</v>
      </c>
      <c r="D5" s="58" t="s">
        <v>74</v>
      </c>
      <c r="E5" s="58">
        <v>0</v>
      </c>
      <c r="F5" s="58" t="s">
        <v>75</v>
      </c>
      <c r="G5" s="57" t="s">
        <v>50</v>
      </c>
      <c r="H5" s="57">
        <v>0.3600000000000001</v>
      </c>
      <c r="I5" s="57">
        <v>2</v>
      </c>
      <c r="J5" s="57">
        <v>1</v>
      </c>
      <c r="K5" s="57"/>
      <c r="L5" s="57"/>
      <c r="M5" s="57" t="s">
        <v>77</v>
      </c>
      <c r="N5" s="57">
        <v>0.47154471544715437</v>
      </c>
      <c r="O5" s="57" t="s">
        <v>78</v>
      </c>
      <c r="P5">
        <v>5.0926829268292693E-2</v>
      </c>
    </row>
    <row r="6" spans="1:18" x14ac:dyDescent="0.2">
      <c r="A6" s="57">
        <v>6</v>
      </c>
      <c r="B6" s="57" t="s">
        <v>73</v>
      </c>
      <c r="C6" s="58" t="s">
        <v>39</v>
      </c>
      <c r="D6" s="58" t="s">
        <v>74</v>
      </c>
      <c r="E6" s="58">
        <v>0</v>
      </c>
      <c r="F6" s="58" t="s">
        <v>79</v>
      </c>
      <c r="G6" s="57" t="s">
        <v>50</v>
      </c>
      <c r="H6" s="57">
        <v>0.5</v>
      </c>
      <c r="I6" s="57">
        <v>2</v>
      </c>
      <c r="J6" s="57">
        <v>1</v>
      </c>
      <c r="K6" s="57">
        <v>12</v>
      </c>
      <c r="L6" s="57">
        <v>192</v>
      </c>
      <c r="M6" s="57" t="s">
        <v>77</v>
      </c>
      <c r="N6" s="57">
        <v>0.61793214862681756</v>
      </c>
      <c r="O6" s="57" t="s">
        <v>78</v>
      </c>
      <c r="P6">
        <v>9.2689822294022631E-2</v>
      </c>
      <c r="Q6">
        <v>0.87202584814216511</v>
      </c>
      <c r="R6">
        <v>8.7202584814216509E-7</v>
      </c>
    </row>
    <row r="7" spans="1:18" x14ac:dyDescent="0.2">
      <c r="A7" s="57">
        <v>7</v>
      </c>
      <c r="B7" s="57" t="s">
        <v>73</v>
      </c>
      <c r="C7" s="58" t="s">
        <v>39</v>
      </c>
      <c r="D7" s="58" t="s">
        <v>74</v>
      </c>
      <c r="E7" s="58">
        <v>0</v>
      </c>
      <c r="F7" s="58" t="s">
        <v>80</v>
      </c>
      <c r="G7" s="57" t="s">
        <v>50</v>
      </c>
      <c r="H7" s="57">
        <v>0.56000000000000005</v>
      </c>
      <c r="I7" s="57">
        <v>2</v>
      </c>
      <c r="J7" s="57">
        <v>1</v>
      </c>
      <c r="K7" s="57">
        <v>13.5</v>
      </c>
      <c r="L7" s="57">
        <v>216</v>
      </c>
      <c r="M7" s="57" t="s">
        <v>77</v>
      </c>
      <c r="N7" s="57">
        <v>0.66548358473824321</v>
      </c>
      <c r="O7" s="57" t="s">
        <v>78</v>
      </c>
      <c r="P7">
        <v>0.1118012422360249</v>
      </c>
      <c r="Q7">
        <v>1.183304347826087</v>
      </c>
      <c r="R7">
        <v>1.183304347826087E-6</v>
      </c>
    </row>
    <row r="8" spans="1:18" x14ac:dyDescent="0.2">
      <c r="A8" s="57">
        <v>9</v>
      </c>
      <c r="B8" s="57" t="s">
        <v>28</v>
      </c>
      <c r="C8" s="58" t="s">
        <v>39</v>
      </c>
      <c r="D8" s="58" t="s">
        <v>81</v>
      </c>
      <c r="E8" s="58">
        <v>0</v>
      </c>
      <c r="F8" s="58" t="s">
        <v>75</v>
      </c>
      <c r="G8" s="57" t="s">
        <v>51</v>
      </c>
      <c r="H8" s="57">
        <v>0.39000000000000012</v>
      </c>
      <c r="I8" s="57">
        <v>0</v>
      </c>
      <c r="J8" s="57">
        <v>1</v>
      </c>
      <c r="K8" s="57"/>
      <c r="L8" s="57"/>
      <c r="M8" s="57" t="s">
        <v>77</v>
      </c>
      <c r="N8" s="57">
        <v>0.94240837696335067</v>
      </c>
      <c r="O8" s="57" t="s">
        <v>82</v>
      </c>
      <c r="P8">
        <v>0.1102617801047121</v>
      </c>
    </row>
    <row r="9" spans="1:18" x14ac:dyDescent="0.2">
      <c r="A9" s="57">
        <v>10</v>
      </c>
      <c r="B9" s="57" t="s">
        <v>28</v>
      </c>
      <c r="C9" s="58" t="s">
        <v>39</v>
      </c>
      <c r="D9" s="58" t="s">
        <v>81</v>
      </c>
      <c r="E9" s="58">
        <v>0</v>
      </c>
      <c r="F9" s="58" t="s">
        <v>79</v>
      </c>
      <c r="G9" s="57" t="s">
        <v>51</v>
      </c>
      <c r="H9" s="57">
        <v>0.42000000000000021</v>
      </c>
      <c r="I9" s="57">
        <v>0</v>
      </c>
      <c r="J9" s="57">
        <v>1</v>
      </c>
      <c r="K9" s="57">
        <v>9</v>
      </c>
      <c r="L9" s="57">
        <v>144</v>
      </c>
      <c r="M9" s="57" t="s">
        <v>77</v>
      </c>
      <c r="N9" s="57">
        <v>1.2521367521367519</v>
      </c>
      <c r="O9" s="57" t="s">
        <v>82</v>
      </c>
      <c r="P9">
        <v>0.1577692307692308</v>
      </c>
      <c r="Q9">
        <v>1.1132196923076929</v>
      </c>
      <c r="R9">
        <v>1.113219692307693E-6</v>
      </c>
    </row>
    <row r="10" spans="1:18" x14ac:dyDescent="0.2">
      <c r="A10" s="57">
        <v>11</v>
      </c>
      <c r="B10" s="57" t="s">
        <v>28</v>
      </c>
      <c r="C10" s="58" t="s">
        <v>39</v>
      </c>
      <c r="D10" s="58" t="s">
        <v>81</v>
      </c>
      <c r="E10" s="58">
        <v>0</v>
      </c>
      <c r="F10" s="58" t="s">
        <v>80</v>
      </c>
      <c r="G10" s="57" t="s">
        <v>51</v>
      </c>
      <c r="H10" s="57">
        <v>0.45</v>
      </c>
      <c r="I10" s="57">
        <v>0</v>
      </c>
      <c r="J10" s="57">
        <v>1</v>
      </c>
      <c r="K10" s="57">
        <v>10</v>
      </c>
      <c r="L10" s="57">
        <v>160</v>
      </c>
      <c r="M10" s="57" t="s">
        <v>77</v>
      </c>
      <c r="N10" s="57">
        <v>1.393588601959038</v>
      </c>
      <c r="O10" s="57" t="s">
        <v>82</v>
      </c>
      <c r="P10">
        <v>0.1881344612644702</v>
      </c>
      <c r="Q10">
        <v>1.474974176313447</v>
      </c>
      <c r="R10">
        <v>1.474974176313446E-6</v>
      </c>
    </row>
    <row r="11" spans="1:18" x14ac:dyDescent="0.2">
      <c r="A11" s="57">
        <v>13</v>
      </c>
      <c r="B11" s="57" t="s">
        <v>28</v>
      </c>
      <c r="C11" s="58" t="s">
        <v>39</v>
      </c>
      <c r="D11" s="58" t="s">
        <v>81</v>
      </c>
      <c r="E11" s="58">
        <v>0</v>
      </c>
      <c r="F11" s="58" t="s">
        <v>75</v>
      </c>
      <c r="G11" s="57" t="s">
        <v>52</v>
      </c>
      <c r="H11" s="57">
        <v>0.48</v>
      </c>
      <c r="I11" s="57">
        <v>2</v>
      </c>
      <c r="J11" s="57">
        <v>1</v>
      </c>
      <c r="K11" s="57"/>
      <c r="L11" s="57"/>
      <c r="M11" s="57" t="s">
        <v>77</v>
      </c>
      <c r="N11" s="57">
        <v>0.46370967741935482</v>
      </c>
      <c r="O11" s="57" t="s">
        <v>82</v>
      </c>
      <c r="P11">
        <v>6.6774193548387095E-2</v>
      </c>
    </row>
    <row r="12" spans="1:18" x14ac:dyDescent="0.2">
      <c r="A12" s="57">
        <v>14</v>
      </c>
      <c r="B12" s="57" t="s">
        <v>28</v>
      </c>
      <c r="C12" s="58" t="s">
        <v>39</v>
      </c>
      <c r="D12" s="58" t="s">
        <v>81</v>
      </c>
      <c r="E12" s="58">
        <v>0</v>
      </c>
      <c r="F12" s="58" t="s">
        <v>79</v>
      </c>
      <c r="G12" s="57" t="s">
        <v>52</v>
      </c>
      <c r="H12" s="57">
        <v>0.6100000000000001</v>
      </c>
      <c r="I12" s="57">
        <v>2</v>
      </c>
      <c r="J12" s="57">
        <v>1</v>
      </c>
      <c r="K12" s="57">
        <v>11</v>
      </c>
      <c r="L12" s="57">
        <v>176</v>
      </c>
      <c r="M12" s="57" t="s">
        <v>77</v>
      </c>
      <c r="N12" s="57">
        <v>0.47319932998324948</v>
      </c>
      <c r="O12" s="57" t="s">
        <v>82</v>
      </c>
      <c r="P12">
        <v>8.6595477386934669E-2</v>
      </c>
      <c r="Q12">
        <v>0.74679939698492481</v>
      </c>
      <c r="R12">
        <v>7.4679939698492485E-7</v>
      </c>
    </row>
    <row r="13" spans="1:18" x14ac:dyDescent="0.2">
      <c r="A13" s="57">
        <v>15</v>
      </c>
      <c r="B13" s="57" t="s">
        <v>28</v>
      </c>
      <c r="C13" s="58" t="s">
        <v>39</v>
      </c>
      <c r="D13" s="58" t="s">
        <v>81</v>
      </c>
      <c r="E13" s="58">
        <v>0</v>
      </c>
      <c r="F13" s="58" t="s">
        <v>80</v>
      </c>
      <c r="G13" s="57" t="s">
        <v>52</v>
      </c>
      <c r="H13" s="57">
        <v>0.53</v>
      </c>
      <c r="I13" s="57">
        <v>2</v>
      </c>
      <c r="J13" s="57">
        <v>1</v>
      </c>
      <c r="K13" s="57">
        <v>14</v>
      </c>
      <c r="L13" s="57">
        <v>224</v>
      </c>
      <c r="M13" s="57" t="s">
        <v>77</v>
      </c>
      <c r="N13" s="57">
        <v>0.43055555555555552</v>
      </c>
      <c r="O13" s="57" t="s">
        <v>82</v>
      </c>
      <c r="P13">
        <v>6.8458333333333329E-2</v>
      </c>
      <c r="Q13">
        <v>0.75139866666666688</v>
      </c>
      <c r="R13">
        <v>7.5139866666666686E-7</v>
      </c>
    </row>
    <row r="14" spans="1:18" x14ac:dyDescent="0.2">
      <c r="A14" s="57">
        <v>17</v>
      </c>
      <c r="B14" s="57" t="s">
        <v>83</v>
      </c>
      <c r="C14" s="58" t="s">
        <v>40</v>
      </c>
      <c r="D14" s="58" t="s">
        <v>84</v>
      </c>
      <c r="E14" s="58">
        <v>0</v>
      </c>
      <c r="F14" s="58" t="s">
        <v>75</v>
      </c>
      <c r="G14" s="57" t="s">
        <v>53</v>
      </c>
      <c r="H14" s="57">
        <v>0.46</v>
      </c>
      <c r="I14" s="57">
        <v>2.4</v>
      </c>
      <c r="J14" s="57">
        <v>1</v>
      </c>
      <c r="K14" s="57"/>
      <c r="L14" s="57"/>
      <c r="M14" s="57" t="s">
        <v>77</v>
      </c>
      <c r="N14" s="57">
        <v>1.61266013564431</v>
      </c>
      <c r="O14" s="57" t="s">
        <v>85</v>
      </c>
      <c r="P14">
        <v>0.22254709871891479</v>
      </c>
    </row>
    <row r="15" spans="1:18" x14ac:dyDescent="0.2">
      <c r="A15" s="57">
        <v>18</v>
      </c>
      <c r="B15" s="57" t="s">
        <v>83</v>
      </c>
      <c r="C15" s="58" t="s">
        <v>40</v>
      </c>
      <c r="D15" s="58" t="s">
        <v>84</v>
      </c>
      <c r="E15" s="58">
        <v>0</v>
      </c>
      <c r="F15" s="58" t="s">
        <v>79</v>
      </c>
      <c r="G15" s="57" t="s">
        <v>53</v>
      </c>
      <c r="H15" s="57">
        <v>0.47</v>
      </c>
      <c r="I15" s="57">
        <v>2.4</v>
      </c>
      <c r="J15" s="57">
        <v>2</v>
      </c>
      <c r="K15" s="57">
        <v>6</v>
      </c>
      <c r="L15" s="57">
        <v>96</v>
      </c>
      <c r="M15" s="57" t="s">
        <v>77</v>
      </c>
      <c r="N15" s="57">
        <v>1.226059121662584</v>
      </c>
      <c r="O15" s="57" t="s">
        <v>85</v>
      </c>
      <c r="P15">
        <v>0.17287433615442441</v>
      </c>
      <c r="Q15">
        <v>0.81320087727041268</v>
      </c>
      <c r="R15">
        <v>8.1320087727041263E-7</v>
      </c>
    </row>
    <row r="16" spans="1:18" x14ac:dyDescent="0.2">
      <c r="A16" s="57">
        <v>19</v>
      </c>
      <c r="B16" s="57" t="s">
        <v>83</v>
      </c>
      <c r="C16" s="58" t="s">
        <v>40</v>
      </c>
      <c r="D16" s="58" t="s">
        <v>84</v>
      </c>
      <c r="E16" s="58">
        <v>0</v>
      </c>
      <c r="F16" s="58" t="s">
        <v>80</v>
      </c>
      <c r="G16" s="57" t="s">
        <v>53</v>
      </c>
      <c r="H16" s="57">
        <v>0.42000000000000021</v>
      </c>
      <c r="I16" s="57">
        <v>2.4</v>
      </c>
      <c r="J16" s="57">
        <v>1</v>
      </c>
      <c r="K16" s="57">
        <v>6</v>
      </c>
      <c r="L16" s="57">
        <v>96</v>
      </c>
      <c r="M16" s="57" t="s">
        <v>77</v>
      </c>
      <c r="N16" s="57">
        <v>1.4453125</v>
      </c>
      <c r="O16" s="57" t="s">
        <v>85</v>
      </c>
      <c r="P16">
        <v>0.1821093750000001</v>
      </c>
      <c r="Q16">
        <v>0.85664250000000064</v>
      </c>
      <c r="R16">
        <v>8.5664250000000062E-7</v>
      </c>
    </row>
    <row r="17" spans="1:18" x14ac:dyDescent="0.2">
      <c r="A17" s="57">
        <v>21</v>
      </c>
      <c r="B17" s="57" t="s">
        <v>83</v>
      </c>
      <c r="C17" s="58" t="s">
        <v>40</v>
      </c>
      <c r="D17" s="58" t="s">
        <v>84</v>
      </c>
      <c r="E17" s="58">
        <v>0</v>
      </c>
      <c r="F17" s="58" t="s">
        <v>75</v>
      </c>
      <c r="G17" s="57" t="s">
        <v>54</v>
      </c>
      <c r="H17" s="57">
        <v>0.79</v>
      </c>
      <c r="I17" s="57">
        <v>5</v>
      </c>
      <c r="J17" s="57">
        <v>1</v>
      </c>
      <c r="K17" s="57"/>
      <c r="L17" s="57"/>
      <c r="M17" s="57" t="s">
        <v>77</v>
      </c>
      <c r="N17" s="57">
        <v>1.6728624535315979</v>
      </c>
      <c r="O17" s="57" t="s">
        <v>85</v>
      </c>
      <c r="P17">
        <v>0.39646840148698881</v>
      </c>
    </row>
    <row r="18" spans="1:18" x14ac:dyDescent="0.2">
      <c r="A18" s="57">
        <v>22</v>
      </c>
      <c r="B18" s="57" t="s">
        <v>83</v>
      </c>
      <c r="C18" s="58" t="s">
        <v>40</v>
      </c>
      <c r="D18" s="58" t="s">
        <v>84</v>
      </c>
      <c r="E18" s="58">
        <v>0</v>
      </c>
      <c r="F18" s="58" t="s">
        <v>79</v>
      </c>
      <c r="G18" s="57" t="s">
        <v>54</v>
      </c>
      <c r="H18" s="57">
        <v>0.56000000000000005</v>
      </c>
      <c r="I18" s="57">
        <v>5</v>
      </c>
      <c r="J18" s="57">
        <v>1</v>
      </c>
      <c r="K18" s="57">
        <v>7</v>
      </c>
      <c r="L18" s="57">
        <v>112</v>
      </c>
      <c r="M18" s="57" t="s">
        <v>77</v>
      </c>
      <c r="N18" s="57">
        <v>1.9982920580700261</v>
      </c>
      <c r="O18" s="57" t="s">
        <v>85</v>
      </c>
      <c r="P18">
        <v>0.33571306575576437</v>
      </c>
      <c r="Q18">
        <v>1.8423933048676351</v>
      </c>
      <c r="R18">
        <v>1.8423933048676349E-6</v>
      </c>
    </row>
    <row r="19" spans="1:18" x14ac:dyDescent="0.2">
      <c r="A19" s="57">
        <v>23</v>
      </c>
      <c r="B19" s="57" t="s">
        <v>83</v>
      </c>
      <c r="C19" s="58" t="s">
        <v>40</v>
      </c>
      <c r="D19" s="58" t="s">
        <v>84</v>
      </c>
      <c r="E19" s="58">
        <v>0</v>
      </c>
      <c r="F19" s="58" t="s">
        <v>80</v>
      </c>
      <c r="G19" s="57" t="s">
        <v>54</v>
      </c>
      <c r="H19" s="57">
        <v>0.37000000000000011</v>
      </c>
      <c r="I19" s="57">
        <v>5</v>
      </c>
      <c r="J19" s="57">
        <v>1</v>
      </c>
      <c r="K19" s="57">
        <v>6</v>
      </c>
      <c r="L19" s="57">
        <v>96</v>
      </c>
      <c r="M19" s="57" t="s">
        <v>77</v>
      </c>
      <c r="N19" s="57">
        <v>1.603448275862069</v>
      </c>
      <c r="O19" s="57" t="s">
        <v>85</v>
      </c>
      <c r="P19">
        <v>0.17798275862068971</v>
      </c>
      <c r="Q19">
        <v>0.83723089655172445</v>
      </c>
      <c r="R19">
        <v>8.3723089655172439E-7</v>
      </c>
    </row>
    <row r="20" spans="1:18" x14ac:dyDescent="0.2">
      <c r="A20" s="57">
        <v>25</v>
      </c>
      <c r="B20" s="57" t="s">
        <v>36</v>
      </c>
      <c r="C20" s="58" t="s">
        <v>41</v>
      </c>
      <c r="D20" s="58" t="s">
        <v>86</v>
      </c>
      <c r="E20" s="58">
        <v>0</v>
      </c>
      <c r="F20" s="58" t="s">
        <v>75</v>
      </c>
      <c r="G20" s="57" t="s">
        <v>55</v>
      </c>
      <c r="H20" s="57">
        <v>0.64000000000000012</v>
      </c>
      <c r="I20" s="57">
        <v>0</v>
      </c>
      <c r="J20" s="57">
        <v>1</v>
      </c>
      <c r="K20" s="57"/>
      <c r="L20" s="57"/>
      <c r="M20" s="57" t="s">
        <v>77</v>
      </c>
      <c r="N20" s="57">
        <v>2.11870773854245</v>
      </c>
      <c r="O20" s="57" t="s">
        <v>87</v>
      </c>
      <c r="P20">
        <v>0.40679188580015041</v>
      </c>
    </row>
    <row r="21" spans="1:18" x14ac:dyDescent="0.2">
      <c r="A21" s="57">
        <v>26</v>
      </c>
      <c r="B21" s="57" t="s">
        <v>36</v>
      </c>
      <c r="C21" s="58" t="s">
        <v>41</v>
      </c>
      <c r="D21" s="58" t="s">
        <v>86</v>
      </c>
      <c r="E21" s="58">
        <v>0</v>
      </c>
      <c r="F21" s="58" t="s">
        <v>79</v>
      </c>
      <c r="G21" s="57" t="s">
        <v>55</v>
      </c>
      <c r="H21" s="57">
        <v>0.65000000000000013</v>
      </c>
      <c r="I21" s="57">
        <v>0</v>
      </c>
      <c r="J21" s="57">
        <v>2</v>
      </c>
      <c r="K21" s="57">
        <v>8</v>
      </c>
      <c r="L21" s="57">
        <v>128</v>
      </c>
      <c r="M21" s="57" t="s">
        <v>77</v>
      </c>
      <c r="N21" s="57">
        <v>2.2845641898686888</v>
      </c>
      <c r="O21" s="57" t="s">
        <v>87</v>
      </c>
      <c r="P21">
        <v>0.4454900170243945</v>
      </c>
      <c r="Q21">
        <v>2.7941133867770032</v>
      </c>
      <c r="R21">
        <v>2.7941133867770029E-6</v>
      </c>
    </row>
    <row r="22" spans="1:18" x14ac:dyDescent="0.2">
      <c r="A22" s="57">
        <v>27</v>
      </c>
      <c r="B22" s="57" t="s">
        <v>36</v>
      </c>
      <c r="C22" s="58" t="s">
        <v>41</v>
      </c>
      <c r="D22" s="58" t="s">
        <v>86</v>
      </c>
      <c r="E22" s="58">
        <v>0</v>
      </c>
      <c r="F22" s="58" t="s">
        <v>80</v>
      </c>
      <c r="G22" s="57" t="s">
        <v>55</v>
      </c>
      <c r="H22" s="57">
        <v>0.48</v>
      </c>
      <c r="I22" s="57">
        <v>0</v>
      </c>
      <c r="J22" s="57">
        <v>1</v>
      </c>
      <c r="K22" s="57">
        <v>7</v>
      </c>
      <c r="L22" s="57">
        <v>112</v>
      </c>
      <c r="M22" s="57" t="s">
        <v>77</v>
      </c>
      <c r="N22" s="57">
        <v>1.4220939818631491</v>
      </c>
      <c r="O22" s="57" t="s">
        <v>87</v>
      </c>
      <c r="P22">
        <v>0.2047815333882935</v>
      </c>
      <c r="Q22">
        <v>1.1238410552349549</v>
      </c>
      <c r="R22">
        <v>1.123841055234955E-6</v>
      </c>
    </row>
    <row r="23" spans="1:18" x14ac:dyDescent="0.2">
      <c r="A23" s="57">
        <v>29</v>
      </c>
      <c r="B23" s="57" t="s">
        <v>36</v>
      </c>
      <c r="C23" s="58" t="s">
        <v>41</v>
      </c>
      <c r="D23" s="58" t="s">
        <v>86</v>
      </c>
      <c r="E23" s="58">
        <v>0</v>
      </c>
      <c r="F23" s="58" t="s">
        <v>75</v>
      </c>
      <c r="G23" s="57" t="s">
        <v>56</v>
      </c>
      <c r="H23" s="57">
        <v>0.52</v>
      </c>
      <c r="I23" s="57">
        <v>1.8</v>
      </c>
      <c r="J23" s="57">
        <v>1</v>
      </c>
      <c r="K23" s="57"/>
      <c r="L23" s="57"/>
      <c r="M23" s="57" t="s">
        <v>77</v>
      </c>
      <c r="N23" s="57">
        <v>1.8624296057924381</v>
      </c>
      <c r="O23" s="57" t="s">
        <v>87</v>
      </c>
      <c r="P23">
        <v>0.29053901850362029</v>
      </c>
    </row>
    <row r="24" spans="1:18" x14ac:dyDescent="0.2">
      <c r="A24" s="57">
        <v>30</v>
      </c>
      <c r="B24" s="57" t="s">
        <v>36</v>
      </c>
      <c r="C24" s="58" t="s">
        <v>41</v>
      </c>
      <c r="D24" s="58" t="s">
        <v>86</v>
      </c>
      <c r="E24" s="58">
        <v>0</v>
      </c>
      <c r="F24" s="58" t="s">
        <v>79</v>
      </c>
      <c r="G24" s="57" t="s">
        <v>56</v>
      </c>
      <c r="H24" s="57">
        <v>0.54</v>
      </c>
      <c r="I24" s="57">
        <v>1.8</v>
      </c>
      <c r="J24" s="57">
        <v>2</v>
      </c>
      <c r="K24" s="57">
        <v>5</v>
      </c>
      <c r="L24" s="57">
        <v>80</v>
      </c>
      <c r="M24" s="57" t="s">
        <v>77</v>
      </c>
      <c r="N24" s="57">
        <v>2.2342494605428498</v>
      </c>
      <c r="O24" s="57" t="s">
        <v>87</v>
      </c>
      <c r="P24">
        <v>0.36194841260794169</v>
      </c>
      <c r="Q24">
        <v>1.418837777423132</v>
      </c>
      <c r="R24">
        <v>1.4188377774231319E-6</v>
      </c>
    </row>
    <row r="25" spans="1:18" x14ac:dyDescent="0.2">
      <c r="A25" s="57">
        <v>31</v>
      </c>
      <c r="B25" s="57" t="s">
        <v>36</v>
      </c>
      <c r="C25" s="58" t="s">
        <v>41</v>
      </c>
      <c r="D25" s="58" t="s">
        <v>86</v>
      </c>
      <c r="E25" s="58">
        <v>0</v>
      </c>
      <c r="F25" s="58" t="s">
        <v>80</v>
      </c>
      <c r="G25" s="57" t="s">
        <v>56</v>
      </c>
      <c r="H25" s="57">
        <v>0.60000000000000009</v>
      </c>
      <c r="I25" s="57">
        <v>1.8</v>
      </c>
      <c r="J25" s="57">
        <v>1</v>
      </c>
      <c r="K25" s="57">
        <v>5</v>
      </c>
      <c r="L25" s="57">
        <v>80</v>
      </c>
      <c r="M25" s="57" t="s">
        <v>77</v>
      </c>
      <c r="N25" s="57">
        <v>1.8287781350482319</v>
      </c>
      <c r="O25" s="57" t="s">
        <v>87</v>
      </c>
      <c r="P25">
        <v>0.32918006430868169</v>
      </c>
      <c r="Q25">
        <v>1.2903858520900331</v>
      </c>
      <c r="R25">
        <v>1.2903858520900329E-6</v>
      </c>
    </row>
    <row r="26" spans="1:18" x14ac:dyDescent="0.2">
      <c r="A26" s="57">
        <v>33</v>
      </c>
      <c r="B26" s="57" t="s">
        <v>88</v>
      </c>
      <c r="C26" s="58" t="s">
        <v>42</v>
      </c>
      <c r="D26" s="58" t="s">
        <v>89</v>
      </c>
      <c r="E26" s="58">
        <v>0</v>
      </c>
      <c r="F26" s="58" t="s">
        <v>75</v>
      </c>
      <c r="G26" s="57" t="s">
        <v>57</v>
      </c>
      <c r="H26" s="57">
        <v>0.18999999999999989</v>
      </c>
      <c r="I26" s="57">
        <v>3</v>
      </c>
      <c r="J26" s="57">
        <v>1</v>
      </c>
      <c r="K26" s="57"/>
      <c r="L26" s="57"/>
      <c r="M26" s="57" t="s">
        <v>77</v>
      </c>
      <c r="N26" s="57">
        <v>0.57233704292527821</v>
      </c>
      <c r="O26" s="57" t="s">
        <v>90</v>
      </c>
      <c r="P26">
        <v>3.2623211446740838E-2</v>
      </c>
    </row>
    <row r="27" spans="1:18" x14ac:dyDescent="0.2">
      <c r="A27" s="57">
        <v>34</v>
      </c>
      <c r="B27" s="57" t="s">
        <v>88</v>
      </c>
      <c r="C27" s="58" t="s">
        <v>42</v>
      </c>
      <c r="D27" s="58" t="s">
        <v>89</v>
      </c>
      <c r="E27" s="58">
        <v>0</v>
      </c>
      <c r="F27" s="58" t="s">
        <v>79</v>
      </c>
      <c r="G27" s="57" t="s">
        <v>57</v>
      </c>
      <c r="H27" s="57">
        <v>0.23</v>
      </c>
      <c r="I27" s="57">
        <v>3</v>
      </c>
      <c r="J27" s="57">
        <v>1</v>
      </c>
      <c r="K27" s="57">
        <v>38</v>
      </c>
      <c r="L27" s="57">
        <v>608</v>
      </c>
      <c r="M27" s="57" t="s">
        <v>77</v>
      </c>
      <c r="N27" s="57">
        <v>0.4016064257028113</v>
      </c>
      <c r="O27" s="57" t="s">
        <v>90</v>
      </c>
      <c r="P27">
        <v>2.7710843373493981E-2</v>
      </c>
      <c r="Q27">
        <v>0.82556144578313273</v>
      </c>
      <c r="R27">
        <v>8.2556144578313277E-7</v>
      </c>
    </row>
    <row r="28" spans="1:18" x14ac:dyDescent="0.2">
      <c r="A28" s="57">
        <v>35</v>
      </c>
      <c r="B28" s="57" t="s">
        <v>88</v>
      </c>
      <c r="C28" s="58" t="s">
        <v>42</v>
      </c>
      <c r="D28" s="58" t="s">
        <v>89</v>
      </c>
      <c r="E28" s="58">
        <v>0</v>
      </c>
      <c r="F28" s="58" t="s">
        <v>80</v>
      </c>
      <c r="G28" s="57" t="s">
        <v>57</v>
      </c>
      <c r="H28" s="57">
        <v>0.24</v>
      </c>
      <c r="I28" s="57">
        <v>3</v>
      </c>
      <c r="J28" s="57">
        <v>1</v>
      </c>
      <c r="K28" s="57">
        <v>35</v>
      </c>
      <c r="L28" s="57">
        <v>560</v>
      </c>
      <c r="M28" s="57" t="s">
        <v>77</v>
      </c>
      <c r="N28" s="57">
        <v>0.36415711947626839</v>
      </c>
      <c r="O28" s="57" t="s">
        <v>90</v>
      </c>
      <c r="P28">
        <v>2.6219312602291329E-2</v>
      </c>
      <c r="Q28">
        <v>0.71945793780687406</v>
      </c>
      <c r="R28">
        <v>7.194579378068741E-7</v>
      </c>
    </row>
    <row r="29" spans="1:18" x14ac:dyDescent="0.2">
      <c r="A29" s="57">
        <v>36</v>
      </c>
      <c r="B29" s="57" t="s">
        <v>88</v>
      </c>
      <c r="C29" s="58" t="s">
        <v>42</v>
      </c>
      <c r="D29" s="58" t="s">
        <v>89</v>
      </c>
      <c r="E29" s="58">
        <v>0</v>
      </c>
      <c r="F29" s="58" t="s">
        <v>91</v>
      </c>
      <c r="G29" s="57" t="s">
        <v>57</v>
      </c>
      <c r="H29" s="57">
        <v>0.26</v>
      </c>
      <c r="I29" s="57">
        <v>3</v>
      </c>
      <c r="J29" s="57">
        <v>1</v>
      </c>
      <c r="K29" s="57">
        <v>33</v>
      </c>
      <c r="L29" s="57">
        <v>528</v>
      </c>
      <c r="M29" s="57" t="s">
        <v>77</v>
      </c>
      <c r="N29" s="57">
        <v>0.410377358490566</v>
      </c>
      <c r="O29" s="57" t="s">
        <v>90</v>
      </c>
      <c r="P29">
        <v>3.2009433962264147E-2</v>
      </c>
      <c r="Q29">
        <v>0.82814807547169811</v>
      </c>
      <c r="R29">
        <v>8.2814807547169811E-7</v>
      </c>
    </row>
    <row r="30" spans="1:18" x14ac:dyDescent="0.2">
      <c r="A30" s="57">
        <v>38</v>
      </c>
      <c r="B30" s="57" t="s">
        <v>88</v>
      </c>
      <c r="C30" s="58" t="s">
        <v>42</v>
      </c>
      <c r="D30" s="58" t="s">
        <v>89</v>
      </c>
      <c r="E30" s="58">
        <v>0</v>
      </c>
      <c r="F30" s="58" t="s">
        <v>75</v>
      </c>
      <c r="G30" s="57" t="s">
        <v>58</v>
      </c>
      <c r="H30" s="57">
        <v>0.33000000000000013</v>
      </c>
      <c r="I30" s="57">
        <v>5</v>
      </c>
      <c r="J30" s="57">
        <v>1</v>
      </c>
      <c r="K30" s="57"/>
      <c r="L30" s="57"/>
      <c r="M30" s="57" t="s">
        <v>77</v>
      </c>
      <c r="N30" s="57">
        <v>0.29654654654654639</v>
      </c>
      <c r="O30" s="57" t="s">
        <v>90</v>
      </c>
      <c r="P30">
        <v>2.93581081081081E-2</v>
      </c>
    </row>
    <row r="31" spans="1:18" x14ac:dyDescent="0.2">
      <c r="A31" s="57">
        <v>39</v>
      </c>
      <c r="B31" s="57" t="s">
        <v>88</v>
      </c>
      <c r="C31" s="58" t="s">
        <v>42</v>
      </c>
      <c r="D31" s="58" t="s">
        <v>89</v>
      </c>
      <c r="E31" s="58">
        <v>0</v>
      </c>
      <c r="F31" s="58" t="s">
        <v>79</v>
      </c>
      <c r="G31" s="57" t="s">
        <v>58</v>
      </c>
      <c r="H31" s="57">
        <v>0.37000000000000011</v>
      </c>
      <c r="I31" s="57">
        <v>5</v>
      </c>
      <c r="J31" s="57">
        <v>1</v>
      </c>
      <c r="K31" s="57">
        <v>32</v>
      </c>
      <c r="L31" s="57">
        <v>512</v>
      </c>
      <c r="M31" s="57" t="s">
        <v>77</v>
      </c>
      <c r="N31" s="57">
        <v>0.44887780548628431</v>
      </c>
      <c r="O31" s="57" t="s">
        <v>90</v>
      </c>
      <c r="P31">
        <v>4.9825436408977568E-2</v>
      </c>
      <c r="Q31">
        <v>1.250020548628429</v>
      </c>
      <c r="R31">
        <v>1.2500205486284299E-6</v>
      </c>
    </row>
    <row r="32" spans="1:18" x14ac:dyDescent="0.2">
      <c r="A32" s="57">
        <v>40</v>
      </c>
      <c r="B32" s="57" t="s">
        <v>88</v>
      </c>
      <c r="C32" s="58" t="s">
        <v>42</v>
      </c>
      <c r="D32" s="58" t="s">
        <v>89</v>
      </c>
      <c r="E32" s="58">
        <v>0</v>
      </c>
      <c r="F32" s="58" t="s">
        <v>80</v>
      </c>
      <c r="G32" s="57" t="s">
        <v>58</v>
      </c>
      <c r="H32" s="57">
        <v>0.28999999999999998</v>
      </c>
      <c r="I32" s="57">
        <v>5</v>
      </c>
      <c r="J32" s="57">
        <v>1</v>
      </c>
      <c r="K32" s="57">
        <v>35</v>
      </c>
      <c r="L32" s="57">
        <v>560</v>
      </c>
      <c r="M32" s="57" t="s">
        <v>77</v>
      </c>
      <c r="N32" s="57">
        <v>0.48971193415637859</v>
      </c>
      <c r="O32" s="57" t="s">
        <v>90</v>
      </c>
      <c r="P32">
        <v>4.2604938271604942E-2</v>
      </c>
      <c r="Q32">
        <v>1.1690795061728401</v>
      </c>
      <c r="R32">
        <v>1.16907950617284E-6</v>
      </c>
    </row>
    <row r="33" spans="1:18" x14ac:dyDescent="0.2">
      <c r="A33" s="57">
        <v>41</v>
      </c>
      <c r="B33" s="57" t="s">
        <v>88</v>
      </c>
      <c r="C33" s="58" t="s">
        <v>42</v>
      </c>
      <c r="D33" s="58" t="s">
        <v>89</v>
      </c>
      <c r="E33" s="58">
        <v>0</v>
      </c>
      <c r="F33" s="58" t="s">
        <v>91</v>
      </c>
      <c r="G33" s="57" t="s">
        <v>58</v>
      </c>
      <c r="H33" s="57">
        <v>0.48</v>
      </c>
      <c r="I33" s="57">
        <v>5</v>
      </c>
      <c r="J33" s="57">
        <v>1</v>
      </c>
      <c r="K33" s="57">
        <v>30</v>
      </c>
      <c r="L33" s="57">
        <v>480</v>
      </c>
      <c r="M33" s="57" t="s">
        <v>77</v>
      </c>
      <c r="N33" s="57">
        <v>0.42486231313926048</v>
      </c>
      <c r="O33" s="57" t="s">
        <v>90</v>
      </c>
      <c r="P33">
        <v>6.1180173092053501E-2</v>
      </c>
      <c r="Q33">
        <v>1.4389576711250991</v>
      </c>
      <c r="R33">
        <v>1.4389576711250989E-6</v>
      </c>
    </row>
    <row r="34" spans="1:18" x14ac:dyDescent="0.2">
      <c r="A34" s="57">
        <v>1</v>
      </c>
      <c r="B34" s="57" t="s">
        <v>73</v>
      </c>
      <c r="C34" s="58" t="s">
        <v>39</v>
      </c>
      <c r="D34" s="58" t="s">
        <v>74</v>
      </c>
      <c r="E34" s="58">
        <v>0</v>
      </c>
      <c r="F34" s="58" t="s">
        <v>75</v>
      </c>
      <c r="G34" s="57" t="s">
        <v>76</v>
      </c>
      <c r="H34" s="57">
        <v>0.43000000000000022</v>
      </c>
      <c r="I34" s="57">
        <v>0</v>
      </c>
      <c r="J34" s="57">
        <v>1</v>
      </c>
      <c r="K34" s="57"/>
      <c r="L34" s="57"/>
      <c r="M34" s="57" t="s">
        <v>92</v>
      </c>
      <c r="N34" s="57">
        <v>137.4074937810945</v>
      </c>
      <c r="O34" s="57" t="s">
        <v>78</v>
      </c>
      <c r="P34">
        <v>17.725566697761199</v>
      </c>
    </row>
    <row r="35" spans="1:18" x14ac:dyDescent="0.2">
      <c r="A35" s="57">
        <v>2</v>
      </c>
      <c r="B35" s="57" t="s">
        <v>73</v>
      </c>
      <c r="C35" s="58" t="s">
        <v>39</v>
      </c>
      <c r="D35" s="58" t="s">
        <v>74</v>
      </c>
      <c r="E35" s="58">
        <v>0</v>
      </c>
      <c r="F35" s="58" t="s">
        <v>79</v>
      </c>
      <c r="G35" s="57" t="s">
        <v>76</v>
      </c>
      <c r="H35" s="57">
        <v>0.43999999999999989</v>
      </c>
      <c r="I35" s="57">
        <v>0</v>
      </c>
      <c r="J35" s="57">
        <v>2</v>
      </c>
      <c r="K35" s="57">
        <v>12.5</v>
      </c>
      <c r="L35" s="57">
        <v>200</v>
      </c>
      <c r="M35" s="57" t="s">
        <v>92</v>
      </c>
      <c r="N35" s="57">
        <v>234.0544268588846</v>
      </c>
      <c r="O35" s="57" t="s">
        <v>78</v>
      </c>
      <c r="P35">
        <v>30.895184345372758</v>
      </c>
      <c r="Q35">
        <v>302.77280658465321</v>
      </c>
      <c r="R35">
        <v>3.0277280658465321E-4</v>
      </c>
    </row>
    <row r="36" spans="1:18" x14ac:dyDescent="0.2">
      <c r="A36" s="57">
        <v>3</v>
      </c>
      <c r="B36" s="57" t="s">
        <v>73</v>
      </c>
      <c r="C36" s="58" t="s">
        <v>39</v>
      </c>
      <c r="D36" s="58" t="s">
        <v>74</v>
      </c>
      <c r="E36" s="58">
        <v>0</v>
      </c>
      <c r="F36" s="58" t="s">
        <v>80</v>
      </c>
      <c r="G36" s="57" t="s">
        <v>76</v>
      </c>
      <c r="H36" s="57">
        <v>0.48</v>
      </c>
      <c r="I36" s="57">
        <v>0</v>
      </c>
      <c r="J36" s="57">
        <v>1</v>
      </c>
      <c r="K36" s="57">
        <v>12</v>
      </c>
      <c r="L36" s="57">
        <v>192</v>
      </c>
      <c r="M36" s="57" t="s">
        <v>92</v>
      </c>
      <c r="N36" s="57">
        <v>451.19392279603551</v>
      </c>
      <c r="O36" s="57" t="s">
        <v>78</v>
      </c>
      <c r="P36">
        <v>64.971924882629096</v>
      </c>
      <c r="Q36">
        <v>611.25586929577469</v>
      </c>
      <c r="R36">
        <v>6.1125586929577469E-4</v>
      </c>
    </row>
    <row r="37" spans="1:18" x14ac:dyDescent="0.2">
      <c r="A37" s="57">
        <v>5</v>
      </c>
      <c r="B37" s="57" t="s">
        <v>73</v>
      </c>
      <c r="C37" s="58" t="s">
        <v>39</v>
      </c>
      <c r="D37" s="58" t="s">
        <v>74</v>
      </c>
      <c r="E37" s="58">
        <v>0</v>
      </c>
      <c r="F37" s="58" t="s">
        <v>75</v>
      </c>
      <c r="G37" s="57" t="s">
        <v>50</v>
      </c>
      <c r="H37" s="57">
        <v>0.3600000000000001</v>
      </c>
      <c r="I37" s="57">
        <v>2</v>
      </c>
      <c r="J37" s="57">
        <v>1</v>
      </c>
      <c r="K37" s="57"/>
      <c r="L37" s="57"/>
      <c r="M37" s="57" t="s">
        <v>92</v>
      </c>
      <c r="N37" s="57">
        <v>17.31368563685637</v>
      </c>
      <c r="O37" s="57" t="s">
        <v>78</v>
      </c>
      <c r="P37">
        <v>1.869878048780488</v>
      </c>
    </row>
    <row r="38" spans="1:18" x14ac:dyDescent="0.2">
      <c r="A38" s="57">
        <v>6</v>
      </c>
      <c r="B38" s="57" t="s">
        <v>73</v>
      </c>
      <c r="C38" s="58" t="s">
        <v>39</v>
      </c>
      <c r="D38" s="58" t="s">
        <v>74</v>
      </c>
      <c r="E38" s="58">
        <v>0</v>
      </c>
      <c r="F38" s="58" t="s">
        <v>79</v>
      </c>
      <c r="G38" s="57" t="s">
        <v>50</v>
      </c>
      <c r="H38" s="57">
        <v>0.5</v>
      </c>
      <c r="I38" s="57">
        <v>2</v>
      </c>
      <c r="J38" s="57">
        <v>1</v>
      </c>
      <c r="K38" s="57">
        <v>12</v>
      </c>
      <c r="L38" s="57">
        <v>192</v>
      </c>
      <c r="M38" s="57" t="s">
        <v>92</v>
      </c>
      <c r="N38" s="57">
        <v>39.859316101238562</v>
      </c>
      <c r="O38" s="57" t="s">
        <v>78</v>
      </c>
      <c r="P38">
        <v>5.9788974151857834</v>
      </c>
      <c r="Q38">
        <v>56.249466882067857</v>
      </c>
      <c r="R38">
        <v>5.6249466882067861E-5</v>
      </c>
    </row>
    <row r="39" spans="1:18" x14ac:dyDescent="0.2">
      <c r="A39" s="57">
        <v>7</v>
      </c>
      <c r="B39" s="57" t="s">
        <v>73</v>
      </c>
      <c r="C39" s="58" t="s">
        <v>39</v>
      </c>
      <c r="D39" s="58" t="s">
        <v>74</v>
      </c>
      <c r="E39" s="58">
        <v>0</v>
      </c>
      <c r="F39" s="58" t="s">
        <v>80</v>
      </c>
      <c r="G39" s="57" t="s">
        <v>50</v>
      </c>
      <c r="H39" s="57">
        <v>0.56000000000000005</v>
      </c>
      <c r="I39" s="57">
        <v>2</v>
      </c>
      <c r="J39" s="57">
        <v>1</v>
      </c>
      <c r="K39" s="57">
        <v>13.5</v>
      </c>
      <c r="L39" s="57">
        <v>216</v>
      </c>
      <c r="M39" s="57" t="s">
        <v>92</v>
      </c>
      <c r="N39" s="57">
        <v>90.959035788228334</v>
      </c>
      <c r="O39" s="57" t="s">
        <v>78</v>
      </c>
      <c r="P39">
        <v>15.281118012422359</v>
      </c>
      <c r="Q39">
        <v>161.73535304347831</v>
      </c>
      <c r="R39">
        <v>1.617353530434783E-4</v>
      </c>
    </row>
    <row r="40" spans="1:18" x14ac:dyDescent="0.2">
      <c r="A40" s="57">
        <v>9</v>
      </c>
      <c r="B40" s="57" t="s">
        <v>28</v>
      </c>
      <c r="C40" s="58" t="s">
        <v>39</v>
      </c>
      <c r="D40" s="58" t="s">
        <v>81</v>
      </c>
      <c r="E40" s="58">
        <v>0</v>
      </c>
      <c r="F40" s="58" t="s">
        <v>75</v>
      </c>
      <c r="G40" s="57" t="s">
        <v>51</v>
      </c>
      <c r="H40" s="57">
        <v>0.39000000000000012</v>
      </c>
      <c r="I40" s="57">
        <v>0</v>
      </c>
      <c r="J40" s="57">
        <v>1</v>
      </c>
      <c r="K40" s="57"/>
      <c r="L40" s="57"/>
      <c r="M40" s="57" t="s">
        <v>92</v>
      </c>
      <c r="N40" s="57">
        <v>53.863749688357011</v>
      </c>
      <c r="O40" s="57" t="s">
        <v>82</v>
      </c>
      <c r="P40">
        <v>6.3020587135377726</v>
      </c>
    </row>
    <row r="41" spans="1:18" x14ac:dyDescent="0.2">
      <c r="A41" s="57">
        <v>10</v>
      </c>
      <c r="B41" s="57" t="s">
        <v>28</v>
      </c>
      <c r="C41" s="58" t="s">
        <v>39</v>
      </c>
      <c r="D41" s="58" t="s">
        <v>81</v>
      </c>
      <c r="E41" s="58">
        <v>0</v>
      </c>
      <c r="F41" s="58" t="s">
        <v>79</v>
      </c>
      <c r="G41" s="57" t="s">
        <v>51</v>
      </c>
      <c r="H41" s="57">
        <v>0.42000000000000021</v>
      </c>
      <c r="I41" s="57">
        <v>0</v>
      </c>
      <c r="J41" s="57">
        <v>1</v>
      </c>
      <c r="K41" s="57">
        <v>9</v>
      </c>
      <c r="L41" s="57">
        <v>144</v>
      </c>
      <c r="M41" s="57" t="s">
        <v>92</v>
      </c>
      <c r="N41" s="57">
        <v>172.8767806267806</v>
      </c>
      <c r="O41" s="57" t="s">
        <v>82</v>
      </c>
      <c r="P41">
        <v>21.782474358974369</v>
      </c>
      <c r="Q41">
        <v>153.69713907692321</v>
      </c>
      <c r="R41">
        <v>1.5369713907692321E-4</v>
      </c>
    </row>
    <row r="42" spans="1:18" x14ac:dyDescent="0.2">
      <c r="A42" s="57">
        <v>11</v>
      </c>
      <c r="B42" s="57" t="s">
        <v>28</v>
      </c>
      <c r="C42" s="58" t="s">
        <v>39</v>
      </c>
      <c r="D42" s="58" t="s">
        <v>81</v>
      </c>
      <c r="E42" s="58">
        <v>0</v>
      </c>
      <c r="F42" s="58" t="s">
        <v>80</v>
      </c>
      <c r="G42" s="57" t="s">
        <v>51</v>
      </c>
      <c r="H42" s="57">
        <v>0.45</v>
      </c>
      <c r="I42" s="57">
        <v>0</v>
      </c>
      <c r="J42" s="57">
        <v>1</v>
      </c>
      <c r="K42" s="57">
        <v>10</v>
      </c>
      <c r="L42" s="57">
        <v>160</v>
      </c>
      <c r="M42" s="57" t="s">
        <v>92</v>
      </c>
      <c r="N42" s="57">
        <v>256.80394775897889</v>
      </c>
      <c r="O42" s="57" t="s">
        <v>82</v>
      </c>
      <c r="P42">
        <v>34.668532947462147</v>
      </c>
      <c r="Q42">
        <v>271.80129830810341</v>
      </c>
      <c r="R42">
        <v>2.7180129830810338E-4</v>
      </c>
    </row>
    <row r="43" spans="1:18" x14ac:dyDescent="0.2">
      <c r="A43" s="57">
        <v>13</v>
      </c>
      <c r="B43" s="57" t="s">
        <v>28</v>
      </c>
      <c r="C43" s="58" t="s">
        <v>39</v>
      </c>
      <c r="D43" s="58" t="s">
        <v>81</v>
      </c>
      <c r="E43" s="58">
        <v>0</v>
      </c>
      <c r="F43" s="58" t="s">
        <v>75</v>
      </c>
      <c r="G43" s="57" t="s">
        <v>52</v>
      </c>
      <c r="H43" s="57">
        <v>0.48</v>
      </c>
      <c r="I43" s="57">
        <v>2</v>
      </c>
      <c r="J43" s="57">
        <v>1</v>
      </c>
      <c r="K43" s="57"/>
      <c r="L43" s="57"/>
      <c r="M43" s="57" t="s">
        <v>92</v>
      </c>
      <c r="N43" s="57">
        <v>84.78293010752688</v>
      </c>
      <c r="O43" s="57" t="s">
        <v>82</v>
      </c>
      <c r="P43">
        <v>12.20874193548387</v>
      </c>
    </row>
    <row r="44" spans="1:18" x14ac:dyDescent="0.2">
      <c r="A44" s="57">
        <v>14</v>
      </c>
      <c r="B44" s="57" t="s">
        <v>28</v>
      </c>
      <c r="C44" s="58" t="s">
        <v>39</v>
      </c>
      <c r="D44" s="58" t="s">
        <v>81</v>
      </c>
      <c r="E44" s="58">
        <v>0</v>
      </c>
      <c r="F44" s="58" t="s">
        <v>79</v>
      </c>
      <c r="G44" s="57" t="s">
        <v>52</v>
      </c>
      <c r="H44" s="57">
        <v>0.6100000000000001</v>
      </c>
      <c r="I44" s="57">
        <v>2</v>
      </c>
      <c r="J44" s="57">
        <v>1</v>
      </c>
      <c r="K44" s="57">
        <v>11</v>
      </c>
      <c r="L44" s="57">
        <v>176</v>
      </c>
      <c r="M44" s="57" t="s">
        <v>92</v>
      </c>
      <c r="N44" s="57">
        <v>215.62883863763261</v>
      </c>
      <c r="O44" s="57" t="s">
        <v>82</v>
      </c>
      <c r="P44">
        <v>39.460077470686777</v>
      </c>
      <c r="Q44">
        <v>340.30370810720291</v>
      </c>
      <c r="R44">
        <v>3.4030370810720278E-4</v>
      </c>
    </row>
    <row r="45" spans="1:18" x14ac:dyDescent="0.2">
      <c r="A45" s="57">
        <v>15</v>
      </c>
      <c r="B45" s="57" t="s">
        <v>28</v>
      </c>
      <c r="C45" s="58" t="s">
        <v>39</v>
      </c>
      <c r="D45" s="58" t="s">
        <v>81</v>
      </c>
      <c r="E45" s="58">
        <v>0</v>
      </c>
      <c r="F45" s="58" t="s">
        <v>80</v>
      </c>
      <c r="G45" s="57" t="s">
        <v>52</v>
      </c>
      <c r="H45" s="57">
        <v>0.53</v>
      </c>
      <c r="I45" s="57">
        <v>2</v>
      </c>
      <c r="J45" s="57">
        <v>1</v>
      </c>
      <c r="K45" s="57">
        <v>14</v>
      </c>
      <c r="L45" s="57">
        <v>224</v>
      </c>
      <c r="M45" s="57" t="s">
        <v>92</v>
      </c>
      <c r="N45" s="57">
        <v>324.11651234567898</v>
      </c>
      <c r="O45" s="57" t="s">
        <v>82</v>
      </c>
      <c r="P45">
        <v>51.534525462962968</v>
      </c>
      <c r="Q45">
        <v>565.64295148148165</v>
      </c>
      <c r="R45">
        <v>5.6564295148148159E-4</v>
      </c>
    </row>
    <row r="46" spans="1:18" x14ac:dyDescent="0.2">
      <c r="A46" s="57">
        <v>17</v>
      </c>
      <c r="B46" s="57" t="s">
        <v>83</v>
      </c>
      <c r="C46" s="58" t="s">
        <v>40</v>
      </c>
      <c r="D46" s="58" t="s">
        <v>84</v>
      </c>
      <c r="E46" s="58">
        <v>0</v>
      </c>
      <c r="F46" s="58" t="s">
        <v>75</v>
      </c>
      <c r="G46" s="57" t="s">
        <v>53</v>
      </c>
      <c r="H46" s="57">
        <v>0.46</v>
      </c>
      <c r="I46" s="57">
        <v>2.4</v>
      </c>
      <c r="J46" s="57">
        <v>1</v>
      </c>
      <c r="K46" s="57"/>
      <c r="L46" s="57"/>
      <c r="M46" s="57" t="s">
        <v>92</v>
      </c>
      <c r="N46" s="57">
        <v>35.999120823913593</v>
      </c>
      <c r="O46" s="57" t="s">
        <v>85</v>
      </c>
      <c r="P46">
        <v>4.9678786737000742</v>
      </c>
    </row>
    <row r="47" spans="1:18" x14ac:dyDescent="0.2">
      <c r="A47" s="57">
        <v>18</v>
      </c>
      <c r="B47" s="57" t="s">
        <v>83</v>
      </c>
      <c r="C47" s="58" t="s">
        <v>40</v>
      </c>
      <c r="D47" s="58" t="s">
        <v>84</v>
      </c>
      <c r="E47" s="58">
        <v>0</v>
      </c>
      <c r="F47" s="58" t="s">
        <v>79</v>
      </c>
      <c r="G47" s="57" t="s">
        <v>53</v>
      </c>
      <c r="H47" s="57">
        <v>0.47</v>
      </c>
      <c r="I47" s="57">
        <v>2.4</v>
      </c>
      <c r="J47" s="57">
        <v>2</v>
      </c>
      <c r="K47" s="57">
        <v>6</v>
      </c>
      <c r="L47" s="57">
        <v>96</v>
      </c>
      <c r="M47" s="57" t="s">
        <v>92</v>
      </c>
      <c r="N47" s="57">
        <v>45.546834456919747</v>
      </c>
      <c r="O47" s="57" t="s">
        <v>85</v>
      </c>
      <c r="P47">
        <v>6.4221036584256854</v>
      </c>
      <c r="Q47">
        <v>30.209575609234431</v>
      </c>
      <c r="R47">
        <v>3.0209575609234429E-5</v>
      </c>
    </row>
    <row r="48" spans="1:18" x14ac:dyDescent="0.2">
      <c r="A48" s="57">
        <v>19</v>
      </c>
      <c r="B48" s="57" t="s">
        <v>83</v>
      </c>
      <c r="C48" s="58" t="s">
        <v>40</v>
      </c>
      <c r="D48" s="58" t="s">
        <v>84</v>
      </c>
      <c r="E48" s="58">
        <v>0</v>
      </c>
      <c r="F48" s="58" t="s">
        <v>80</v>
      </c>
      <c r="G48" s="57" t="s">
        <v>53</v>
      </c>
      <c r="H48" s="57">
        <v>0.42000000000000021</v>
      </c>
      <c r="I48" s="57">
        <v>2.4</v>
      </c>
      <c r="J48" s="57">
        <v>1</v>
      </c>
      <c r="K48" s="57">
        <v>6</v>
      </c>
      <c r="L48" s="57">
        <v>96</v>
      </c>
      <c r="M48" s="57" t="s">
        <v>92</v>
      </c>
      <c r="N48" s="57">
        <v>49.660807291666657</v>
      </c>
      <c r="O48" s="57" t="s">
        <v>85</v>
      </c>
      <c r="P48">
        <v>6.2572617187500006</v>
      </c>
      <c r="Q48">
        <v>29.434159125000011</v>
      </c>
      <c r="R48">
        <v>2.9434159125000011E-5</v>
      </c>
    </row>
    <row r="49" spans="1:18" x14ac:dyDescent="0.2">
      <c r="A49" s="57">
        <v>21</v>
      </c>
      <c r="B49" s="57" t="s">
        <v>83</v>
      </c>
      <c r="C49" s="58" t="s">
        <v>40</v>
      </c>
      <c r="D49" s="58" t="s">
        <v>84</v>
      </c>
      <c r="E49" s="58">
        <v>0</v>
      </c>
      <c r="F49" s="58" t="s">
        <v>75</v>
      </c>
      <c r="G49" s="57" t="s">
        <v>54</v>
      </c>
      <c r="H49" s="57">
        <v>0.79</v>
      </c>
      <c r="I49" s="57">
        <v>5</v>
      </c>
      <c r="J49" s="57">
        <v>1</v>
      </c>
      <c r="K49" s="57"/>
      <c r="L49" s="57"/>
      <c r="M49" s="57" t="s">
        <v>92</v>
      </c>
      <c r="N49" s="57">
        <v>105.5991325898389</v>
      </c>
      <c r="O49" s="57" t="s">
        <v>85</v>
      </c>
      <c r="P49">
        <v>25.02699442379182</v>
      </c>
    </row>
    <row r="50" spans="1:18" x14ac:dyDescent="0.2">
      <c r="A50" s="57">
        <v>22</v>
      </c>
      <c r="B50" s="57" t="s">
        <v>83</v>
      </c>
      <c r="C50" s="58" t="s">
        <v>40</v>
      </c>
      <c r="D50" s="58" t="s">
        <v>84</v>
      </c>
      <c r="E50" s="58">
        <v>0</v>
      </c>
      <c r="F50" s="58" t="s">
        <v>79</v>
      </c>
      <c r="G50" s="57" t="s">
        <v>54</v>
      </c>
      <c r="H50" s="57">
        <v>0.56000000000000005</v>
      </c>
      <c r="I50" s="57">
        <v>5</v>
      </c>
      <c r="J50" s="57">
        <v>1</v>
      </c>
      <c r="K50" s="57">
        <v>7</v>
      </c>
      <c r="L50" s="57">
        <v>112</v>
      </c>
      <c r="M50" s="57" t="s">
        <v>92</v>
      </c>
      <c r="N50" s="57">
        <v>129.71463136920011</v>
      </c>
      <c r="O50" s="57" t="s">
        <v>85</v>
      </c>
      <c r="P50">
        <v>21.792058070025622</v>
      </c>
      <c r="Q50">
        <v>119.5948146883006</v>
      </c>
      <c r="R50">
        <v>1.1959481468830061E-4</v>
      </c>
    </row>
    <row r="51" spans="1:18" x14ac:dyDescent="0.2">
      <c r="A51" s="57">
        <v>23</v>
      </c>
      <c r="B51" s="57" t="s">
        <v>83</v>
      </c>
      <c r="C51" s="58" t="s">
        <v>40</v>
      </c>
      <c r="D51" s="58" t="s">
        <v>84</v>
      </c>
      <c r="E51" s="58">
        <v>0</v>
      </c>
      <c r="F51" s="58" t="s">
        <v>80</v>
      </c>
      <c r="G51" s="57" t="s">
        <v>54</v>
      </c>
      <c r="H51" s="57">
        <v>0.37000000000000011</v>
      </c>
      <c r="I51" s="57">
        <v>5</v>
      </c>
      <c r="J51" s="57">
        <v>1</v>
      </c>
      <c r="K51" s="57">
        <v>6</v>
      </c>
      <c r="L51" s="57">
        <v>96</v>
      </c>
      <c r="M51" s="57" t="s">
        <v>92</v>
      </c>
      <c r="N51" s="57">
        <v>156.7808908045977</v>
      </c>
      <c r="O51" s="57" t="s">
        <v>85</v>
      </c>
      <c r="P51">
        <v>17.402678879310351</v>
      </c>
      <c r="Q51">
        <v>81.862201448275897</v>
      </c>
      <c r="R51">
        <v>8.1862201448275904E-5</v>
      </c>
    </row>
    <row r="52" spans="1:18" x14ac:dyDescent="0.2">
      <c r="A52" s="57">
        <v>25</v>
      </c>
      <c r="B52" s="57" t="s">
        <v>36</v>
      </c>
      <c r="C52" s="58" t="s">
        <v>41</v>
      </c>
      <c r="D52" s="58" t="s">
        <v>86</v>
      </c>
      <c r="E52" s="58">
        <v>0</v>
      </c>
      <c r="F52" s="58" t="s">
        <v>75</v>
      </c>
      <c r="G52" s="57" t="s">
        <v>55</v>
      </c>
      <c r="H52" s="57">
        <v>0.64000000000000012</v>
      </c>
      <c r="I52" s="57">
        <v>0</v>
      </c>
      <c r="J52" s="57">
        <v>1</v>
      </c>
      <c r="K52" s="57"/>
      <c r="L52" s="57"/>
      <c r="M52" s="57" t="s">
        <v>92</v>
      </c>
      <c r="N52" s="57">
        <v>11.0411970949161</v>
      </c>
      <c r="O52" s="57" t="s">
        <v>87</v>
      </c>
      <c r="P52">
        <v>2.1199098422238918</v>
      </c>
    </row>
    <row r="53" spans="1:18" x14ac:dyDescent="0.2">
      <c r="A53" s="57">
        <v>26</v>
      </c>
      <c r="B53" s="57" t="s">
        <v>36</v>
      </c>
      <c r="C53" s="58" t="s">
        <v>41</v>
      </c>
      <c r="D53" s="58" t="s">
        <v>86</v>
      </c>
      <c r="E53" s="58">
        <v>0</v>
      </c>
      <c r="F53" s="58" t="s">
        <v>79</v>
      </c>
      <c r="G53" s="57" t="s">
        <v>55</v>
      </c>
      <c r="H53" s="57">
        <v>0.65000000000000013</v>
      </c>
      <c r="I53" s="57">
        <v>0</v>
      </c>
      <c r="J53" s="57">
        <v>2</v>
      </c>
      <c r="K53" s="57">
        <v>8</v>
      </c>
      <c r="L53" s="57">
        <v>128</v>
      </c>
      <c r="M53" s="57" t="s">
        <v>92</v>
      </c>
      <c r="N53" s="57">
        <v>11.144804027909469</v>
      </c>
      <c r="O53" s="57" t="s">
        <v>87</v>
      </c>
      <c r="P53">
        <v>2.1732367854423469</v>
      </c>
      <c r="Q53">
        <v>13.630541118294399</v>
      </c>
      <c r="R53">
        <v>1.36305411182944E-5</v>
      </c>
    </row>
    <row r="54" spans="1:18" x14ac:dyDescent="0.2">
      <c r="A54" s="57">
        <v>27</v>
      </c>
      <c r="B54" s="57" t="s">
        <v>36</v>
      </c>
      <c r="C54" s="58" t="s">
        <v>41</v>
      </c>
      <c r="D54" s="58" t="s">
        <v>86</v>
      </c>
      <c r="E54" s="58">
        <v>0</v>
      </c>
      <c r="F54" s="58" t="s">
        <v>80</v>
      </c>
      <c r="G54" s="57" t="s">
        <v>55</v>
      </c>
      <c r="H54" s="57">
        <v>0.48</v>
      </c>
      <c r="I54" s="57">
        <v>0</v>
      </c>
      <c r="J54" s="57">
        <v>1</v>
      </c>
      <c r="K54" s="57">
        <v>7</v>
      </c>
      <c r="L54" s="57">
        <v>112</v>
      </c>
      <c r="M54" s="57" t="s">
        <v>92</v>
      </c>
      <c r="N54" s="57">
        <v>9.0031602088485823</v>
      </c>
      <c r="O54" s="57" t="s">
        <v>87</v>
      </c>
      <c r="P54">
        <v>1.2964550700741959</v>
      </c>
      <c r="Q54">
        <v>7.1149454245671881</v>
      </c>
      <c r="R54">
        <v>7.1149454245671884E-6</v>
      </c>
    </row>
    <row r="55" spans="1:18" x14ac:dyDescent="0.2">
      <c r="A55" s="57">
        <v>29</v>
      </c>
      <c r="B55" s="57" t="s">
        <v>36</v>
      </c>
      <c r="C55" s="58" t="s">
        <v>41</v>
      </c>
      <c r="D55" s="58" t="s">
        <v>86</v>
      </c>
      <c r="E55" s="58">
        <v>0</v>
      </c>
      <c r="F55" s="58" t="s">
        <v>75</v>
      </c>
      <c r="G55" s="57" t="s">
        <v>56</v>
      </c>
      <c r="H55" s="57">
        <v>0.52</v>
      </c>
      <c r="I55" s="57">
        <v>1.8</v>
      </c>
      <c r="J55" s="57">
        <v>1</v>
      </c>
      <c r="K55" s="57"/>
      <c r="L55" s="57"/>
      <c r="M55" s="57" t="s">
        <v>92</v>
      </c>
      <c r="N55" s="57">
        <v>11.80678466076696</v>
      </c>
      <c r="O55" s="57" t="s">
        <v>87</v>
      </c>
      <c r="P55">
        <v>1.841858407079646</v>
      </c>
    </row>
    <row r="56" spans="1:18" x14ac:dyDescent="0.2">
      <c r="A56" s="57">
        <v>30</v>
      </c>
      <c r="B56" s="57" t="s">
        <v>36</v>
      </c>
      <c r="C56" s="58" t="s">
        <v>41</v>
      </c>
      <c r="D56" s="58" t="s">
        <v>86</v>
      </c>
      <c r="E56" s="58">
        <v>0</v>
      </c>
      <c r="F56" s="58" t="s">
        <v>79</v>
      </c>
      <c r="G56" s="57" t="s">
        <v>56</v>
      </c>
      <c r="H56" s="57">
        <v>0.54</v>
      </c>
      <c r="I56" s="57">
        <v>1.8</v>
      </c>
      <c r="J56" s="57">
        <v>2</v>
      </c>
      <c r="K56" s="57">
        <v>5</v>
      </c>
      <c r="L56" s="57">
        <v>80</v>
      </c>
      <c r="M56" s="57" t="s">
        <v>92</v>
      </c>
      <c r="N56" s="57">
        <v>13.796446455944221</v>
      </c>
      <c r="O56" s="57" t="s">
        <v>87</v>
      </c>
      <c r="P56">
        <v>2.2350243258629638</v>
      </c>
      <c r="Q56">
        <v>8.7612953573828207</v>
      </c>
      <c r="R56">
        <v>8.7612953573828211E-6</v>
      </c>
    </row>
    <row r="57" spans="1:18" x14ac:dyDescent="0.2">
      <c r="A57" s="57">
        <v>31</v>
      </c>
      <c r="B57" s="57" t="s">
        <v>36</v>
      </c>
      <c r="C57" s="58" t="s">
        <v>41</v>
      </c>
      <c r="D57" s="58" t="s">
        <v>86</v>
      </c>
      <c r="E57" s="58">
        <v>0</v>
      </c>
      <c r="F57" s="58" t="s">
        <v>80</v>
      </c>
      <c r="G57" s="57" t="s">
        <v>56</v>
      </c>
      <c r="H57" s="57">
        <v>0.60000000000000009</v>
      </c>
      <c r="I57" s="57">
        <v>1.8</v>
      </c>
      <c r="J57" s="57">
        <v>1</v>
      </c>
      <c r="K57" s="57">
        <v>5</v>
      </c>
      <c r="L57" s="57">
        <v>80</v>
      </c>
      <c r="M57" s="57" t="s">
        <v>92</v>
      </c>
      <c r="N57" s="57">
        <v>11.32301714898178</v>
      </c>
      <c r="O57" s="57" t="s">
        <v>87</v>
      </c>
      <c r="P57">
        <v>2.0381430868167212</v>
      </c>
      <c r="Q57">
        <v>7.9895209003215477</v>
      </c>
      <c r="R57">
        <v>7.9895209003215484E-6</v>
      </c>
    </row>
    <row r="58" spans="1:18" x14ac:dyDescent="0.2">
      <c r="A58" s="57">
        <v>33</v>
      </c>
      <c r="B58" s="57" t="s">
        <v>88</v>
      </c>
      <c r="C58" s="58" t="s">
        <v>42</v>
      </c>
      <c r="D58" s="58" t="s">
        <v>89</v>
      </c>
      <c r="E58" s="58">
        <v>0</v>
      </c>
      <c r="F58" s="58" t="s">
        <v>75</v>
      </c>
      <c r="G58" s="57" t="s">
        <v>57</v>
      </c>
      <c r="H58" s="57">
        <v>0.18999999999999989</v>
      </c>
      <c r="I58" s="57">
        <v>3</v>
      </c>
      <c r="J58" s="57">
        <v>1</v>
      </c>
      <c r="K58" s="57"/>
      <c r="L58" s="57"/>
      <c r="M58" s="57" t="s">
        <v>92</v>
      </c>
      <c r="N58" s="57">
        <v>2.1826974032856392</v>
      </c>
      <c r="O58" s="57" t="s">
        <v>90</v>
      </c>
      <c r="P58">
        <v>0.1244137519872814</v>
      </c>
    </row>
    <row r="59" spans="1:18" x14ac:dyDescent="0.2">
      <c r="A59" s="57">
        <v>34</v>
      </c>
      <c r="B59" s="57" t="s">
        <v>88</v>
      </c>
      <c r="C59" s="58" t="s">
        <v>42</v>
      </c>
      <c r="D59" s="58" t="s">
        <v>89</v>
      </c>
      <c r="E59" s="58">
        <v>0</v>
      </c>
      <c r="F59" s="58" t="s">
        <v>79</v>
      </c>
      <c r="G59" s="57" t="s">
        <v>57</v>
      </c>
      <c r="H59" s="57">
        <v>0.23</v>
      </c>
      <c r="I59" s="57">
        <v>3</v>
      </c>
      <c r="J59" s="57">
        <v>1</v>
      </c>
      <c r="K59" s="57">
        <v>38</v>
      </c>
      <c r="L59" s="57">
        <v>608</v>
      </c>
      <c r="M59" s="57" t="s">
        <v>92</v>
      </c>
      <c r="N59" s="57">
        <v>0.57095046854083009</v>
      </c>
      <c r="O59" s="57" t="s">
        <v>90</v>
      </c>
      <c r="P59">
        <v>3.9395582329317273E-2</v>
      </c>
      <c r="Q59">
        <v>1.1736731887550209</v>
      </c>
      <c r="R59">
        <v>1.1736731887550211E-6</v>
      </c>
    </row>
    <row r="60" spans="1:18" x14ac:dyDescent="0.2">
      <c r="A60" s="57">
        <v>35</v>
      </c>
      <c r="B60" s="57" t="s">
        <v>88</v>
      </c>
      <c r="C60" s="58" t="s">
        <v>42</v>
      </c>
      <c r="D60" s="58" t="s">
        <v>89</v>
      </c>
      <c r="E60" s="58">
        <v>0</v>
      </c>
      <c r="F60" s="58" t="s">
        <v>80</v>
      </c>
      <c r="G60" s="57" t="s">
        <v>57</v>
      </c>
      <c r="H60" s="57">
        <v>0.24</v>
      </c>
      <c r="I60" s="57">
        <v>3</v>
      </c>
      <c r="J60" s="57">
        <v>1</v>
      </c>
      <c r="K60" s="57">
        <v>35</v>
      </c>
      <c r="L60" s="57">
        <v>560</v>
      </c>
      <c r="M60" s="57" t="s">
        <v>92</v>
      </c>
      <c r="N60" s="57">
        <v>0.39348063284233498</v>
      </c>
      <c r="O60" s="57" t="s">
        <v>90</v>
      </c>
      <c r="P60">
        <v>2.8330605564648122E-2</v>
      </c>
      <c r="Q60">
        <v>0.77739181669394464</v>
      </c>
      <c r="R60">
        <v>7.7739181669394468E-7</v>
      </c>
    </row>
    <row r="61" spans="1:18" x14ac:dyDescent="0.2">
      <c r="A61" s="57">
        <v>36</v>
      </c>
      <c r="B61" s="57" t="s">
        <v>88</v>
      </c>
      <c r="C61" s="58" t="s">
        <v>42</v>
      </c>
      <c r="D61" s="58" t="s">
        <v>89</v>
      </c>
      <c r="E61" s="58">
        <v>0</v>
      </c>
      <c r="F61" s="58" t="s">
        <v>91</v>
      </c>
      <c r="G61" s="57" t="s">
        <v>57</v>
      </c>
      <c r="H61" s="57">
        <v>0.26</v>
      </c>
      <c r="I61" s="57">
        <v>3</v>
      </c>
      <c r="J61" s="57">
        <v>1</v>
      </c>
      <c r="K61" s="57">
        <v>33</v>
      </c>
      <c r="L61" s="57">
        <v>528</v>
      </c>
      <c r="M61" s="57" t="s">
        <v>92</v>
      </c>
      <c r="N61" s="57">
        <v>1.095125786163522</v>
      </c>
      <c r="O61" s="57" t="s">
        <v>90</v>
      </c>
      <c r="P61">
        <v>8.541981132075474E-2</v>
      </c>
      <c r="Q61">
        <v>2.209981358490567</v>
      </c>
      <c r="R61">
        <v>2.209981358490568E-6</v>
      </c>
    </row>
    <row r="62" spans="1:18" x14ac:dyDescent="0.2">
      <c r="A62" s="57">
        <v>38</v>
      </c>
      <c r="B62" s="57" t="s">
        <v>88</v>
      </c>
      <c r="C62" s="58" t="s">
        <v>42</v>
      </c>
      <c r="D62" s="58" t="s">
        <v>89</v>
      </c>
      <c r="E62" s="58">
        <v>0</v>
      </c>
      <c r="F62" s="58" t="s">
        <v>75</v>
      </c>
      <c r="G62" s="57" t="s">
        <v>58</v>
      </c>
      <c r="H62" s="57">
        <v>0.33000000000000013</v>
      </c>
      <c r="I62" s="57">
        <v>5</v>
      </c>
      <c r="J62" s="57">
        <v>1</v>
      </c>
      <c r="K62" s="57"/>
      <c r="L62" s="57"/>
      <c r="M62" s="57" t="s">
        <v>92</v>
      </c>
      <c r="N62" s="57">
        <v>0.83771271271271253</v>
      </c>
      <c r="O62" s="57" t="s">
        <v>90</v>
      </c>
      <c r="P62">
        <v>8.2933558558558551E-2</v>
      </c>
    </row>
    <row r="63" spans="1:18" x14ac:dyDescent="0.2">
      <c r="A63" s="57">
        <v>39</v>
      </c>
      <c r="B63" s="57" t="s">
        <v>88</v>
      </c>
      <c r="C63" s="58" t="s">
        <v>42</v>
      </c>
      <c r="D63" s="58" t="s">
        <v>89</v>
      </c>
      <c r="E63" s="58">
        <v>0</v>
      </c>
      <c r="F63" s="58" t="s">
        <v>79</v>
      </c>
      <c r="G63" s="57" t="s">
        <v>58</v>
      </c>
      <c r="H63" s="57">
        <v>0.37000000000000011</v>
      </c>
      <c r="I63" s="57">
        <v>5</v>
      </c>
      <c r="J63" s="57">
        <v>1</v>
      </c>
      <c r="K63" s="57">
        <v>32</v>
      </c>
      <c r="L63" s="57">
        <v>512</v>
      </c>
      <c r="M63" s="57" t="s">
        <v>92</v>
      </c>
      <c r="N63" s="57">
        <v>1.318232197284567</v>
      </c>
      <c r="O63" s="57" t="s">
        <v>90</v>
      </c>
      <c r="P63">
        <v>0.14632377389858689</v>
      </c>
      <c r="Q63">
        <v>3.6709708395677492</v>
      </c>
      <c r="R63">
        <v>3.6709708395677491E-6</v>
      </c>
    </row>
    <row r="64" spans="1:18" x14ac:dyDescent="0.2">
      <c r="A64" s="57">
        <v>40</v>
      </c>
      <c r="B64" s="57" t="s">
        <v>88</v>
      </c>
      <c r="C64" s="58" t="s">
        <v>42</v>
      </c>
      <c r="D64" s="58" t="s">
        <v>89</v>
      </c>
      <c r="E64" s="58">
        <v>0</v>
      </c>
      <c r="F64" s="58" t="s">
        <v>80</v>
      </c>
      <c r="G64" s="57" t="s">
        <v>58</v>
      </c>
      <c r="H64" s="57">
        <v>0.28999999999999998</v>
      </c>
      <c r="I64" s="57">
        <v>5</v>
      </c>
      <c r="J64" s="57">
        <v>1</v>
      </c>
      <c r="K64" s="57">
        <v>35</v>
      </c>
      <c r="L64" s="57">
        <v>560</v>
      </c>
      <c r="M64" s="57" t="s">
        <v>92</v>
      </c>
      <c r="N64" s="57">
        <v>1.7373113854595339</v>
      </c>
      <c r="O64" s="57" t="s">
        <v>90</v>
      </c>
      <c r="P64">
        <v>0.15114609053497949</v>
      </c>
      <c r="Q64">
        <v>4.1474487242798377</v>
      </c>
      <c r="R64">
        <v>4.1474487242798373E-6</v>
      </c>
    </row>
    <row r="65" spans="1:18" x14ac:dyDescent="0.2">
      <c r="A65" s="57">
        <v>41</v>
      </c>
      <c r="B65" s="57" t="s">
        <v>88</v>
      </c>
      <c r="C65" s="58" t="s">
        <v>42</v>
      </c>
      <c r="D65" s="58" t="s">
        <v>89</v>
      </c>
      <c r="E65" s="58">
        <v>0</v>
      </c>
      <c r="F65" s="58" t="s">
        <v>91</v>
      </c>
      <c r="G65" s="57" t="s">
        <v>58</v>
      </c>
      <c r="H65" s="57">
        <v>0.48</v>
      </c>
      <c r="I65" s="57">
        <v>5</v>
      </c>
      <c r="J65" s="57">
        <v>1</v>
      </c>
      <c r="K65" s="57">
        <v>30</v>
      </c>
      <c r="L65" s="57">
        <v>480</v>
      </c>
      <c r="M65" s="57" t="s">
        <v>92</v>
      </c>
      <c r="N65" s="57">
        <v>0.81497508523472351</v>
      </c>
      <c r="O65" s="57" t="s">
        <v>90</v>
      </c>
      <c r="P65">
        <v>0.1173564122738002</v>
      </c>
      <c r="Q65">
        <v>2.7602228166797809</v>
      </c>
      <c r="R65">
        <v>2.7602228166797808E-6</v>
      </c>
    </row>
    <row r="66" spans="1:18" x14ac:dyDescent="0.2">
      <c r="A66" s="57">
        <v>1</v>
      </c>
      <c r="B66" s="57" t="s">
        <v>73</v>
      </c>
      <c r="C66" s="58" t="s">
        <v>39</v>
      </c>
      <c r="D66" s="58" t="s">
        <v>74</v>
      </c>
      <c r="E66" s="58">
        <v>0</v>
      </c>
      <c r="F66" s="58" t="s">
        <v>75</v>
      </c>
      <c r="G66" s="57" t="s">
        <v>76</v>
      </c>
      <c r="H66" s="57">
        <v>0.43000000000000022</v>
      </c>
      <c r="I66" s="57">
        <v>0</v>
      </c>
      <c r="J66" s="57">
        <v>1</v>
      </c>
      <c r="K66" s="57"/>
      <c r="L66" s="57"/>
      <c r="M66" s="57" t="s">
        <v>93</v>
      </c>
      <c r="N66" s="57">
        <v>23.042599502487569</v>
      </c>
      <c r="O66" s="57" t="s">
        <v>78</v>
      </c>
      <c r="P66">
        <v>2.9724953358208972</v>
      </c>
    </row>
    <row r="67" spans="1:18" x14ac:dyDescent="0.2">
      <c r="A67" s="57">
        <v>2</v>
      </c>
      <c r="B67" s="57" t="s">
        <v>73</v>
      </c>
      <c r="C67" s="58" t="s">
        <v>39</v>
      </c>
      <c r="D67" s="58" t="s">
        <v>74</v>
      </c>
      <c r="E67" s="58">
        <v>0</v>
      </c>
      <c r="F67" s="58" t="s">
        <v>79</v>
      </c>
      <c r="G67" s="57" t="s">
        <v>76</v>
      </c>
      <c r="H67" s="57">
        <v>0.43999999999999989</v>
      </c>
      <c r="I67" s="57">
        <v>0</v>
      </c>
      <c r="J67" s="57">
        <v>2</v>
      </c>
      <c r="K67" s="57">
        <v>12.5</v>
      </c>
      <c r="L67" s="57">
        <v>200</v>
      </c>
      <c r="M67" s="57" t="s">
        <v>93</v>
      </c>
      <c r="N67" s="57">
        <v>17.88091759139553</v>
      </c>
      <c r="O67" s="57" t="s">
        <v>78</v>
      </c>
      <c r="P67">
        <v>2.3602811220642099</v>
      </c>
      <c r="Q67">
        <v>23.13075499622926</v>
      </c>
      <c r="R67">
        <v>2.3130754996229259E-5</v>
      </c>
    </row>
    <row r="68" spans="1:18" x14ac:dyDescent="0.2">
      <c r="A68" s="57">
        <v>3</v>
      </c>
      <c r="B68" s="57" t="s">
        <v>73</v>
      </c>
      <c r="C68" s="58" t="s">
        <v>39</v>
      </c>
      <c r="D68" s="58" t="s">
        <v>74</v>
      </c>
      <c r="E68" s="58">
        <v>0</v>
      </c>
      <c r="F68" s="58" t="s">
        <v>80</v>
      </c>
      <c r="G68" s="57" t="s">
        <v>76</v>
      </c>
      <c r="H68" s="57">
        <v>0.48</v>
      </c>
      <c r="I68" s="57">
        <v>0</v>
      </c>
      <c r="J68" s="57">
        <v>1</v>
      </c>
      <c r="K68" s="57">
        <v>12</v>
      </c>
      <c r="L68" s="57">
        <v>192</v>
      </c>
      <c r="M68" s="57" t="s">
        <v>93</v>
      </c>
      <c r="N68" s="57">
        <v>13.870631194574861</v>
      </c>
      <c r="O68" s="57" t="s">
        <v>78</v>
      </c>
      <c r="P68">
        <v>1.9973708920187789</v>
      </c>
      <c r="Q68">
        <v>18.791265352112681</v>
      </c>
      <c r="R68">
        <v>1.8791265352112679E-5</v>
      </c>
    </row>
    <row r="69" spans="1:18" x14ac:dyDescent="0.2">
      <c r="A69" s="57">
        <v>5</v>
      </c>
      <c r="B69" s="57" t="s">
        <v>73</v>
      </c>
      <c r="C69" s="58" t="s">
        <v>39</v>
      </c>
      <c r="D69" s="58" t="s">
        <v>74</v>
      </c>
      <c r="E69" s="58">
        <v>0</v>
      </c>
      <c r="F69" s="58" t="s">
        <v>75</v>
      </c>
      <c r="G69" s="57" t="s">
        <v>50</v>
      </c>
      <c r="H69" s="57">
        <v>0.3600000000000001</v>
      </c>
      <c r="I69" s="57">
        <v>2</v>
      </c>
      <c r="J69" s="57">
        <v>1</v>
      </c>
      <c r="K69" s="57"/>
      <c r="L69" s="57"/>
      <c r="M69" s="57" t="s">
        <v>93</v>
      </c>
      <c r="N69" s="57">
        <v>4.7330623306233059</v>
      </c>
      <c r="O69" s="57" t="s">
        <v>78</v>
      </c>
      <c r="P69">
        <v>0.51117073170731719</v>
      </c>
    </row>
    <row r="70" spans="1:18" x14ac:dyDescent="0.2">
      <c r="A70" s="57">
        <v>6</v>
      </c>
      <c r="B70" s="57" t="s">
        <v>73</v>
      </c>
      <c r="C70" s="58" t="s">
        <v>39</v>
      </c>
      <c r="D70" s="58" t="s">
        <v>74</v>
      </c>
      <c r="E70" s="58">
        <v>0</v>
      </c>
      <c r="F70" s="58" t="s">
        <v>79</v>
      </c>
      <c r="G70" s="57" t="s">
        <v>50</v>
      </c>
      <c r="H70" s="57">
        <v>0.5</v>
      </c>
      <c r="I70" s="57">
        <v>2</v>
      </c>
      <c r="J70" s="57">
        <v>1</v>
      </c>
      <c r="K70" s="57">
        <v>12</v>
      </c>
      <c r="L70" s="57">
        <v>192</v>
      </c>
      <c r="M70" s="57" t="s">
        <v>93</v>
      </c>
      <c r="N70" s="57">
        <v>3.5231556273559508</v>
      </c>
      <c r="O70" s="57" t="s">
        <v>78</v>
      </c>
      <c r="P70">
        <v>0.52847334410339264</v>
      </c>
      <c r="Q70">
        <v>4.9718772213247187</v>
      </c>
      <c r="R70">
        <v>4.9718772213247186E-6</v>
      </c>
    </row>
    <row r="71" spans="1:18" x14ac:dyDescent="0.2">
      <c r="A71" s="57">
        <v>7</v>
      </c>
      <c r="B71" s="57" t="s">
        <v>73</v>
      </c>
      <c r="C71" s="58" t="s">
        <v>39</v>
      </c>
      <c r="D71" s="58" t="s">
        <v>74</v>
      </c>
      <c r="E71" s="58">
        <v>0</v>
      </c>
      <c r="F71" s="58" t="s">
        <v>80</v>
      </c>
      <c r="G71" s="57" t="s">
        <v>50</v>
      </c>
      <c r="H71" s="57">
        <v>0.56000000000000005</v>
      </c>
      <c r="I71" s="57">
        <v>2</v>
      </c>
      <c r="J71" s="57">
        <v>1</v>
      </c>
      <c r="K71" s="57">
        <v>13.5</v>
      </c>
      <c r="L71" s="57">
        <v>216</v>
      </c>
      <c r="M71" s="57" t="s">
        <v>93</v>
      </c>
      <c r="N71" s="57">
        <v>5.8089322685595972</v>
      </c>
      <c r="O71" s="57" t="s">
        <v>78</v>
      </c>
      <c r="P71">
        <v>0.97590062111801235</v>
      </c>
      <c r="Q71">
        <v>10.328932173913049</v>
      </c>
      <c r="R71">
        <v>1.032893217391305E-5</v>
      </c>
    </row>
    <row r="72" spans="1:18" x14ac:dyDescent="0.2">
      <c r="A72" s="57">
        <v>9</v>
      </c>
      <c r="B72" s="57" t="s">
        <v>28</v>
      </c>
      <c r="C72" s="58" t="s">
        <v>39</v>
      </c>
      <c r="D72" s="58" t="s">
        <v>81</v>
      </c>
      <c r="E72" s="58">
        <v>0</v>
      </c>
      <c r="F72" s="58" t="s">
        <v>75</v>
      </c>
      <c r="G72" s="57" t="s">
        <v>51</v>
      </c>
      <c r="H72" s="57">
        <v>0.39000000000000012</v>
      </c>
      <c r="I72" s="57">
        <v>0</v>
      </c>
      <c r="J72" s="57">
        <v>1</v>
      </c>
      <c r="K72" s="57"/>
      <c r="L72" s="57"/>
      <c r="M72" s="57" t="s">
        <v>93</v>
      </c>
      <c r="N72" s="57">
        <v>4.2794814260782843</v>
      </c>
      <c r="O72" s="57" t="s">
        <v>82</v>
      </c>
      <c r="P72">
        <v>0.50069932685115937</v>
      </c>
    </row>
    <row r="73" spans="1:18" x14ac:dyDescent="0.2">
      <c r="A73" s="57">
        <v>10</v>
      </c>
      <c r="B73" s="57" t="s">
        <v>28</v>
      </c>
      <c r="C73" s="58" t="s">
        <v>39</v>
      </c>
      <c r="D73" s="58" t="s">
        <v>81</v>
      </c>
      <c r="E73" s="58">
        <v>0</v>
      </c>
      <c r="F73" s="58" t="s">
        <v>79</v>
      </c>
      <c r="G73" s="57" t="s">
        <v>51</v>
      </c>
      <c r="H73" s="57">
        <v>0.42000000000000021</v>
      </c>
      <c r="I73" s="57">
        <v>0</v>
      </c>
      <c r="J73" s="57">
        <v>1</v>
      </c>
      <c r="K73" s="57">
        <v>9</v>
      </c>
      <c r="L73" s="57">
        <v>144</v>
      </c>
      <c r="M73" s="57" t="s">
        <v>93</v>
      </c>
      <c r="N73" s="57">
        <v>9.4757834757834747</v>
      </c>
      <c r="O73" s="57" t="s">
        <v>82</v>
      </c>
      <c r="P73">
        <v>1.193948717948718</v>
      </c>
      <c r="Q73">
        <v>8.4245021538461575</v>
      </c>
      <c r="R73">
        <v>8.424502153846158E-6</v>
      </c>
    </row>
    <row r="74" spans="1:18" x14ac:dyDescent="0.2">
      <c r="A74" s="57">
        <v>11</v>
      </c>
      <c r="B74" s="57" t="s">
        <v>28</v>
      </c>
      <c r="C74" s="58" t="s">
        <v>39</v>
      </c>
      <c r="D74" s="58" t="s">
        <v>81</v>
      </c>
      <c r="E74" s="58">
        <v>0</v>
      </c>
      <c r="F74" s="58" t="s">
        <v>80</v>
      </c>
      <c r="G74" s="57" t="s">
        <v>51</v>
      </c>
      <c r="H74" s="57">
        <v>0.45</v>
      </c>
      <c r="I74" s="57">
        <v>0</v>
      </c>
      <c r="J74" s="57">
        <v>1</v>
      </c>
      <c r="K74" s="57">
        <v>10</v>
      </c>
      <c r="L74" s="57">
        <v>160</v>
      </c>
      <c r="M74" s="57" t="s">
        <v>93</v>
      </c>
      <c r="N74" s="57">
        <v>8.6257049569605222</v>
      </c>
      <c r="O74" s="57" t="s">
        <v>82</v>
      </c>
      <c r="P74">
        <v>1.1644701691896699</v>
      </c>
      <c r="Q74">
        <v>9.1294461264470161</v>
      </c>
      <c r="R74">
        <v>9.1294461264470166E-6</v>
      </c>
    </row>
    <row r="75" spans="1:18" x14ac:dyDescent="0.2">
      <c r="A75" s="57">
        <v>13</v>
      </c>
      <c r="B75" s="57" t="s">
        <v>28</v>
      </c>
      <c r="C75" s="58" t="s">
        <v>39</v>
      </c>
      <c r="D75" s="58" t="s">
        <v>81</v>
      </c>
      <c r="E75" s="58">
        <v>0</v>
      </c>
      <c r="F75" s="58" t="s">
        <v>75</v>
      </c>
      <c r="G75" s="57" t="s">
        <v>52</v>
      </c>
      <c r="H75" s="57">
        <v>0.48</v>
      </c>
      <c r="I75" s="57">
        <v>2</v>
      </c>
      <c r="J75" s="57">
        <v>1</v>
      </c>
      <c r="K75" s="57"/>
      <c r="L75" s="57"/>
      <c r="M75" s="57" t="s">
        <v>93</v>
      </c>
      <c r="N75" s="57">
        <v>3.174731182795699</v>
      </c>
      <c r="O75" s="57" t="s">
        <v>82</v>
      </c>
      <c r="P75">
        <v>0.45716129032258063</v>
      </c>
    </row>
    <row r="76" spans="1:18" x14ac:dyDescent="0.2">
      <c r="A76" s="57">
        <v>14</v>
      </c>
      <c r="B76" s="57" t="s">
        <v>28</v>
      </c>
      <c r="C76" s="58" t="s">
        <v>39</v>
      </c>
      <c r="D76" s="58" t="s">
        <v>81</v>
      </c>
      <c r="E76" s="58">
        <v>0</v>
      </c>
      <c r="F76" s="58" t="s">
        <v>79</v>
      </c>
      <c r="G76" s="57" t="s">
        <v>52</v>
      </c>
      <c r="H76" s="57">
        <v>0.6100000000000001</v>
      </c>
      <c r="I76" s="57">
        <v>2</v>
      </c>
      <c r="J76" s="57">
        <v>1</v>
      </c>
      <c r="K76" s="57">
        <v>11</v>
      </c>
      <c r="L76" s="57">
        <v>176</v>
      </c>
      <c r="M76" s="57" t="s">
        <v>93</v>
      </c>
      <c r="N76" s="57">
        <v>4.9427694025683966</v>
      </c>
      <c r="O76" s="57" t="s">
        <v>82</v>
      </c>
      <c r="P76">
        <v>0.9045268006700169</v>
      </c>
      <c r="Q76">
        <v>7.8006391289782284</v>
      </c>
      <c r="R76">
        <v>7.8006391289782281E-6</v>
      </c>
    </row>
    <row r="77" spans="1:18" x14ac:dyDescent="0.2">
      <c r="A77" s="57">
        <v>15</v>
      </c>
      <c r="B77" s="57" t="s">
        <v>28</v>
      </c>
      <c r="C77" s="58" t="s">
        <v>39</v>
      </c>
      <c r="D77" s="58" t="s">
        <v>81</v>
      </c>
      <c r="E77" s="58">
        <v>0</v>
      </c>
      <c r="F77" s="58" t="s">
        <v>80</v>
      </c>
      <c r="G77" s="57" t="s">
        <v>52</v>
      </c>
      <c r="H77" s="57">
        <v>0.53</v>
      </c>
      <c r="I77" s="57">
        <v>2</v>
      </c>
      <c r="J77" s="57">
        <v>1</v>
      </c>
      <c r="K77" s="57">
        <v>14</v>
      </c>
      <c r="L77" s="57">
        <v>224</v>
      </c>
      <c r="M77" s="57" t="s">
        <v>93</v>
      </c>
      <c r="N77" s="57">
        <v>7.098765432098765</v>
      </c>
      <c r="O77" s="57" t="s">
        <v>82</v>
      </c>
      <c r="P77">
        <v>1.128703703703704</v>
      </c>
      <c r="Q77">
        <v>12.388651851851851</v>
      </c>
      <c r="R77">
        <v>1.238865185185185E-5</v>
      </c>
    </row>
    <row r="78" spans="1:18" x14ac:dyDescent="0.2">
      <c r="A78" s="57">
        <v>17</v>
      </c>
      <c r="B78" s="57" t="s">
        <v>83</v>
      </c>
      <c r="C78" s="58" t="s">
        <v>40</v>
      </c>
      <c r="D78" s="58" t="s">
        <v>84</v>
      </c>
      <c r="E78" s="58">
        <v>0</v>
      </c>
      <c r="F78" s="58" t="s">
        <v>75</v>
      </c>
      <c r="G78" s="57" t="s">
        <v>53</v>
      </c>
      <c r="H78" s="57">
        <v>0.46</v>
      </c>
      <c r="I78" s="57">
        <v>2.4</v>
      </c>
      <c r="J78" s="57">
        <v>1</v>
      </c>
      <c r="K78" s="57"/>
      <c r="L78" s="57"/>
      <c r="M78" s="57" t="s">
        <v>93</v>
      </c>
      <c r="N78" s="57">
        <v>6.0826425521225804</v>
      </c>
      <c r="O78" s="57" t="s">
        <v>85</v>
      </c>
      <c r="P78">
        <v>0.83940467219291603</v>
      </c>
    </row>
    <row r="79" spans="1:18" x14ac:dyDescent="0.2">
      <c r="A79" s="57">
        <v>18</v>
      </c>
      <c r="B79" s="57" t="s">
        <v>83</v>
      </c>
      <c r="C79" s="58" t="s">
        <v>40</v>
      </c>
      <c r="D79" s="58" t="s">
        <v>84</v>
      </c>
      <c r="E79" s="58">
        <v>0</v>
      </c>
      <c r="F79" s="58" t="s">
        <v>79</v>
      </c>
      <c r="G79" s="57" t="s">
        <v>53</v>
      </c>
      <c r="H79" s="57">
        <v>0.47</v>
      </c>
      <c r="I79" s="57">
        <v>2.4</v>
      </c>
      <c r="J79" s="57">
        <v>2</v>
      </c>
      <c r="K79" s="57">
        <v>6</v>
      </c>
      <c r="L79" s="57">
        <v>96</v>
      </c>
      <c r="M79" s="57" t="s">
        <v>93</v>
      </c>
      <c r="N79" s="57">
        <v>4.2501303441084461</v>
      </c>
      <c r="O79" s="57" t="s">
        <v>85</v>
      </c>
      <c r="P79">
        <v>0.59926837851929082</v>
      </c>
      <c r="Q79">
        <v>2.8189584525547442</v>
      </c>
      <c r="R79">
        <v>2.818958452554744E-6</v>
      </c>
    </row>
    <row r="80" spans="1:18" x14ac:dyDescent="0.2">
      <c r="A80" s="57">
        <v>19</v>
      </c>
      <c r="B80" s="57" t="s">
        <v>83</v>
      </c>
      <c r="C80" s="58" t="s">
        <v>40</v>
      </c>
      <c r="D80" s="58" t="s">
        <v>84</v>
      </c>
      <c r="E80" s="58">
        <v>0</v>
      </c>
      <c r="F80" s="58" t="s">
        <v>80</v>
      </c>
      <c r="G80" s="57" t="s">
        <v>53</v>
      </c>
      <c r="H80" s="57">
        <v>0.42000000000000021</v>
      </c>
      <c r="I80" s="57">
        <v>2.4</v>
      </c>
      <c r="J80" s="57">
        <v>1</v>
      </c>
      <c r="K80" s="57">
        <v>6</v>
      </c>
      <c r="L80" s="57">
        <v>96</v>
      </c>
      <c r="M80" s="57" t="s">
        <v>93</v>
      </c>
      <c r="N80" s="57">
        <v>6.673177083333333</v>
      </c>
      <c r="O80" s="57" t="s">
        <v>85</v>
      </c>
      <c r="P80">
        <v>0.84082031250000022</v>
      </c>
      <c r="Q80">
        <v>3.955218750000002</v>
      </c>
      <c r="R80">
        <v>3.9552187500000028E-6</v>
      </c>
    </row>
    <row r="81" spans="1:18" x14ac:dyDescent="0.2">
      <c r="A81" s="57">
        <v>21</v>
      </c>
      <c r="B81" s="57" t="s">
        <v>83</v>
      </c>
      <c r="C81" s="58" t="s">
        <v>40</v>
      </c>
      <c r="D81" s="58" t="s">
        <v>84</v>
      </c>
      <c r="E81" s="58">
        <v>0</v>
      </c>
      <c r="F81" s="58" t="s">
        <v>75</v>
      </c>
      <c r="G81" s="57" t="s">
        <v>54</v>
      </c>
      <c r="H81" s="57">
        <v>0.79</v>
      </c>
      <c r="I81" s="57">
        <v>5</v>
      </c>
      <c r="J81" s="57">
        <v>1</v>
      </c>
      <c r="K81" s="57"/>
      <c r="L81" s="57"/>
      <c r="M81" s="57" t="s">
        <v>93</v>
      </c>
      <c r="N81" s="57">
        <v>5.7298636926889701</v>
      </c>
      <c r="O81" s="57" t="s">
        <v>85</v>
      </c>
      <c r="P81">
        <v>1.3579776951672859</v>
      </c>
    </row>
    <row r="82" spans="1:18" x14ac:dyDescent="0.2">
      <c r="A82" s="57">
        <v>22</v>
      </c>
      <c r="B82" s="57" t="s">
        <v>83</v>
      </c>
      <c r="C82" s="58" t="s">
        <v>40</v>
      </c>
      <c r="D82" s="58" t="s">
        <v>84</v>
      </c>
      <c r="E82" s="58">
        <v>0</v>
      </c>
      <c r="F82" s="58" t="s">
        <v>79</v>
      </c>
      <c r="G82" s="57" t="s">
        <v>54</v>
      </c>
      <c r="H82" s="57">
        <v>0.56000000000000005</v>
      </c>
      <c r="I82" s="57">
        <v>5</v>
      </c>
      <c r="J82" s="57">
        <v>1</v>
      </c>
      <c r="K82" s="57">
        <v>7</v>
      </c>
      <c r="L82" s="57">
        <v>112</v>
      </c>
      <c r="M82" s="57" t="s">
        <v>93</v>
      </c>
      <c r="N82" s="57">
        <v>6.910048391688016</v>
      </c>
      <c r="O82" s="57" t="s">
        <v>85</v>
      </c>
      <c r="P82">
        <v>1.1608881298035869</v>
      </c>
      <c r="Q82">
        <v>6.370954056362085</v>
      </c>
      <c r="R82">
        <v>6.3709540563620853E-6</v>
      </c>
    </row>
    <row r="83" spans="1:18" x14ac:dyDescent="0.2">
      <c r="A83" s="57">
        <v>23</v>
      </c>
      <c r="B83" s="57" t="s">
        <v>83</v>
      </c>
      <c r="C83" s="58" t="s">
        <v>40</v>
      </c>
      <c r="D83" s="58" t="s">
        <v>84</v>
      </c>
      <c r="E83" s="58">
        <v>0</v>
      </c>
      <c r="F83" s="58" t="s">
        <v>80</v>
      </c>
      <c r="G83" s="57" t="s">
        <v>54</v>
      </c>
      <c r="H83" s="57">
        <v>0.37000000000000011</v>
      </c>
      <c r="I83" s="57">
        <v>5</v>
      </c>
      <c r="J83" s="57">
        <v>1</v>
      </c>
      <c r="K83" s="57">
        <v>6</v>
      </c>
      <c r="L83" s="57">
        <v>96</v>
      </c>
      <c r="M83" s="57" t="s">
        <v>93</v>
      </c>
      <c r="N83" s="57">
        <v>6.1221264367816079</v>
      </c>
      <c r="O83" s="57" t="s">
        <v>85</v>
      </c>
      <c r="P83">
        <v>0.67955603448275859</v>
      </c>
      <c r="Q83">
        <v>3.1966315862068968</v>
      </c>
      <c r="R83">
        <v>3.1966315862068972E-6</v>
      </c>
    </row>
    <row r="84" spans="1:18" x14ac:dyDescent="0.2">
      <c r="A84" s="57">
        <v>25</v>
      </c>
      <c r="B84" s="57" t="s">
        <v>36</v>
      </c>
      <c r="C84" s="58" t="s">
        <v>41</v>
      </c>
      <c r="D84" s="58" t="s">
        <v>86</v>
      </c>
      <c r="E84" s="58">
        <v>0</v>
      </c>
      <c r="F84" s="58" t="s">
        <v>75</v>
      </c>
      <c r="G84" s="57" t="s">
        <v>55</v>
      </c>
      <c r="H84" s="57">
        <v>0.64000000000000012</v>
      </c>
      <c r="I84" s="57">
        <v>0</v>
      </c>
      <c r="J84" s="57">
        <v>1</v>
      </c>
      <c r="K84" s="57"/>
      <c r="L84" s="57"/>
      <c r="M84" s="57" t="s">
        <v>93</v>
      </c>
      <c r="N84" s="57">
        <v>3.7953919358878041</v>
      </c>
      <c r="O84" s="57" t="s">
        <v>87</v>
      </c>
      <c r="P84">
        <v>0.72871525169045848</v>
      </c>
    </row>
    <row r="85" spans="1:18" x14ac:dyDescent="0.2">
      <c r="A85" s="57">
        <v>26</v>
      </c>
      <c r="B85" s="57" t="s">
        <v>36</v>
      </c>
      <c r="C85" s="58" t="s">
        <v>41</v>
      </c>
      <c r="D85" s="58" t="s">
        <v>86</v>
      </c>
      <c r="E85" s="58">
        <v>0</v>
      </c>
      <c r="F85" s="58" t="s">
        <v>79</v>
      </c>
      <c r="G85" s="57" t="s">
        <v>55</v>
      </c>
      <c r="H85" s="57">
        <v>0.65000000000000013</v>
      </c>
      <c r="I85" s="57">
        <v>0</v>
      </c>
      <c r="J85" s="57">
        <v>2</v>
      </c>
      <c r="K85" s="57">
        <v>8</v>
      </c>
      <c r="L85" s="57">
        <v>128</v>
      </c>
      <c r="M85" s="57" t="s">
        <v>93</v>
      </c>
      <c r="N85" s="57">
        <v>4.5588592697947501</v>
      </c>
      <c r="O85" s="57" t="s">
        <v>87</v>
      </c>
      <c r="P85">
        <v>0.88897755760997643</v>
      </c>
      <c r="Q85">
        <v>5.5756672413297732</v>
      </c>
      <c r="R85">
        <v>5.5756672413297744E-6</v>
      </c>
    </row>
    <row r="86" spans="1:18" x14ac:dyDescent="0.2">
      <c r="A86" s="57">
        <v>27</v>
      </c>
      <c r="B86" s="57" t="s">
        <v>36</v>
      </c>
      <c r="C86" s="58" t="s">
        <v>41</v>
      </c>
      <c r="D86" s="58" t="s">
        <v>86</v>
      </c>
      <c r="E86" s="58">
        <v>0</v>
      </c>
      <c r="F86" s="58" t="s">
        <v>80</v>
      </c>
      <c r="G86" s="57" t="s">
        <v>55</v>
      </c>
      <c r="H86" s="57">
        <v>0.48</v>
      </c>
      <c r="I86" s="57">
        <v>0</v>
      </c>
      <c r="J86" s="57">
        <v>1</v>
      </c>
      <c r="K86" s="57">
        <v>7</v>
      </c>
      <c r="L86" s="57">
        <v>112</v>
      </c>
      <c r="M86" s="57" t="s">
        <v>93</v>
      </c>
      <c r="N86" s="57">
        <v>2.4787029403682328</v>
      </c>
      <c r="O86" s="57" t="s">
        <v>87</v>
      </c>
      <c r="P86">
        <v>0.35693322341302552</v>
      </c>
      <c r="Q86">
        <v>1.9588495300906841</v>
      </c>
      <c r="R86">
        <v>1.9588495300906839E-6</v>
      </c>
    </row>
    <row r="87" spans="1:18" x14ac:dyDescent="0.2">
      <c r="A87" s="57">
        <v>29</v>
      </c>
      <c r="B87" s="57" t="s">
        <v>36</v>
      </c>
      <c r="C87" s="58" t="s">
        <v>41</v>
      </c>
      <c r="D87" s="58" t="s">
        <v>86</v>
      </c>
      <c r="E87" s="58">
        <v>0</v>
      </c>
      <c r="F87" s="58" t="s">
        <v>75</v>
      </c>
      <c r="G87" s="57" t="s">
        <v>56</v>
      </c>
      <c r="H87" s="57">
        <v>0.52</v>
      </c>
      <c r="I87" s="57">
        <v>1.8</v>
      </c>
      <c r="J87" s="57">
        <v>1</v>
      </c>
      <c r="K87" s="57"/>
      <c r="L87" s="57"/>
      <c r="M87" s="57" t="s">
        <v>93</v>
      </c>
      <c r="N87" s="57">
        <v>4.4743899168677936</v>
      </c>
      <c r="O87" s="57" t="s">
        <v>87</v>
      </c>
      <c r="P87">
        <v>0.69800482703137579</v>
      </c>
    </row>
    <row r="88" spans="1:18" x14ac:dyDescent="0.2">
      <c r="A88" s="57">
        <v>30</v>
      </c>
      <c r="B88" s="57" t="s">
        <v>36</v>
      </c>
      <c r="C88" s="58" t="s">
        <v>41</v>
      </c>
      <c r="D88" s="58" t="s">
        <v>86</v>
      </c>
      <c r="E88" s="58">
        <v>0</v>
      </c>
      <c r="F88" s="58" t="s">
        <v>79</v>
      </c>
      <c r="G88" s="57" t="s">
        <v>56</v>
      </c>
      <c r="H88" s="57">
        <v>0.54</v>
      </c>
      <c r="I88" s="57">
        <v>1.8</v>
      </c>
      <c r="J88" s="57">
        <v>2</v>
      </c>
      <c r="K88" s="57">
        <v>5</v>
      </c>
      <c r="L88" s="57">
        <v>80</v>
      </c>
      <c r="M88" s="57" t="s">
        <v>93</v>
      </c>
      <c r="N88" s="57">
        <v>4.5419458946942104</v>
      </c>
      <c r="O88" s="57" t="s">
        <v>87</v>
      </c>
      <c r="P88">
        <v>0.73579523494046195</v>
      </c>
      <c r="Q88">
        <v>2.8843173209666122</v>
      </c>
      <c r="R88">
        <v>2.8843173209666122E-6</v>
      </c>
    </row>
    <row r="89" spans="1:18" x14ac:dyDescent="0.2">
      <c r="A89" s="57">
        <v>31</v>
      </c>
      <c r="B89" s="57" t="s">
        <v>36</v>
      </c>
      <c r="C89" s="58" t="s">
        <v>41</v>
      </c>
      <c r="D89" s="58" t="s">
        <v>86</v>
      </c>
      <c r="E89" s="58">
        <v>0</v>
      </c>
      <c r="F89" s="58" t="s">
        <v>80</v>
      </c>
      <c r="G89" s="57" t="s">
        <v>56</v>
      </c>
      <c r="H89" s="57">
        <v>0.60000000000000009</v>
      </c>
      <c r="I89" s="57">
        <v>1.8</v>
      </c>
      <c r="J89" s="57">
        <v>1</v>
      </c>
      <c r="K89" s="57">
        <v>5</v>
      </c>
      <c r="L89" s="57">
        <v>80</v>
      </c>
      <c r="M89" s="57" t="s">
        <v>93</v>
      </c>
      <c r="N89" s="57">
        <v>3.566452304394427</v>
      </c>
      <c r="O89" s="57" t="s">
        <v>87</v>
      </c>
      <c r="P89">
        <v>0.641961414790997</v>
      </c>
      <c r="Q89">
        <v>2.516488745980709</v>
      </c>
      <c r="R89">
        <v>2.516488745980708E-6</v>
      </c>
    </row>
    <row r="90" spans="1:18" x14ac:dyDescent="0.2">
      <c r="A90" s="57">
        <v>33</v>
      </c>
      <c r="B90" s="57" t="s">
        <v>88</v>
      </c>
      <c r="C90" s="58" t="s">
        <v>42</v>
      </c>
      <c r="D90" s="58" t="s">
        <v>89</v>
      </c>
      <c r="E90" s="58">
        <v>0</v>
      </c>
      <c r="F90" s="58" t="s">
        <v>75</v>
      </c>
      <c r="G90" s="57" t="s">
        <v>57</v>
      </c>
      <c r="H90" s="57">
        <v>0.18999999999999989</v>
      </c>
      <c r="I90" s="57">
        <v>3</v>
      </c>
      <c r="J90" s="57">
        <v>1</v>
      </c>
      <c r="K90" s="57"/>
      <c r="L90" s="57"/>
      <c r="M90" s="57" t="s">
        <v>93</v>
      </c>
      <c r="N90" s="57">
        <v>0.98701642819289881</v>
      </c>
      <c r="O90" s="57" t="s">
        <v>90</v>
      </c>
      <c r="P90">
        <v>5.6259936406995219E-2</v>
      </c>
    </row>
    <row r="91" spans="1:18" x14ac:dyDescent="0.2">
      <c r="A91" s="57">
        <v>34</v>
      </c>
      <c r="B91" s="57" t="s">
        <v>88</v>
      </c>
      <c r="C91" s="58" t="s">
        <v>42</v>
      </c>
      <c r="D91" s="58" t="s">
        <v>89</v>
      </c>
      <c r="E91" s="58">
        <v>0</v>
      </c>
      <c r="F91" s="58" t="s">
        <v>79</v>
      </c>
      <c r="G91" s="57" t="s">
        <v>57</v>
      </c>
      <c r="H91" s="57">
        <v>0.23</v>
      </c>
      <c r="I91" s="57">
        <v>3</v>
      </c>
      <c r="J91" s="57">
        <v>1</v>
      </c>
      <c r="K91" s="57">
        <v>38</v>
      </c>
      <c r="L91" s="57">
        <v>608</v>
      </c>
      <c r="M91" s="57" t="s">
        <v>93</v>
      </c>
      <c r="N91" s="57">
        <v>0.79651941097724221</v>
      </c>
      <c r="O91" s="57" t="s">
        <v>90</v>
      </c>
      <c r="P91">
        <v>5.49598393574297E-2</v>
      </c>
      <c r="Q91">
        <v>1.637363534136546</v>
      </c>
      <c r="R91">
        <v>1.637363534136546E-6</v>
      </c>
    </row>
    <row r="92" spans="1:18" x14ac:dyDescent="0.2">
      <c r="A92" s="57">
        <v>35</v>
      </c>
      <c r="B92" s="57" t="s">
        <v>88</v>
      </c>
      <c r="C92" s="58" t="s">
        <v>42</v>
      </c>
      <c r="D92" s="58" t="s">
        <v>89</v>
      </c>
      <c r="E92" s="58">
        <v>0</v>
      </c>
      <c r="F92" s="58" t="s">
        <v>80</v>
      </c>
      <c r="G92" s="57" t="s">
        <v>57</v>
      </c>
      <c r="H92" s="57">
        <v>0.24</v>
      </c>
      <c r="I92" s="57">
        <v>3</v>
      </c>
      <c r="J92" s="57">
        <v>1</v>
      </c>
      <c r="K92" s="57">
        <v>35</v>
      </c>
      <c r="L92" s="57">
        <v>560</v>
      </c>
      <c r="M92" s="57" t="s">
        <v>93</v>
      </c>
      <c r="N92" s="57">
        <v>0.33278777959629019</v>
      </c>
      <c r="O92" s="57" t="s">
        <v>90</v>
      </c>
      <c r="P92">
        <v>2.3960720130932901E-2</v>
      </c>
      <c r="Q92">
        <v>0.65748216039279883</v>
      </c>
      <c r="R92">
        <v>6.5748216039279886E-7</v>
      </c>
    </row>
    <row r="93" spans="1:18" x14ac:dyDescent="0.2">
      <c r="A93" s="57">
        <v>36</v>
      </c>
      <c r="B93" s="57" t="s">
        <v>88</v>
      </c>
      <c r="C93" s="58" t="s">
        <v>42</v>
      </c>
      <c r="D93" s="58" t="s">
        <v>89</v>
      </c>
      <c r="E93" s="58">
        <v>0</v>
      </c>
      <c r="F93" s="58" t="s">
        <v>91</v>
      </c>
      <c r="G93" s="57" t="s">
        <v>57</v>
      </c>
      <c r="H93" s="57">
        <v>0.26</v>
      </c>
      <c r="I93" s="57">
        <v>3</v>
      </c>
      <c r="J93" s="57">
        <v>1</v>
      </c>
      <c r="K93" s="57">
        <v>33</v>
      </c>
      <c r="L93" s="57">
        <v>528</v>
      </c>
      <c r="M93" s="57" t="s">
        <v>93</v>
      </c>
      <c r="N93" s="57">
        <v>0.74685534591194958</v>
      </c>
      <c r="O93" s="57" t="s">
        <v>90</v>
      </c>
      <c r="P93">
        <v>5.8254716981132069E-2</v>
      </c>
      <c r="Q93">
        <v>1.5071660377358489</v>
      </c>
      <c r="R93">
        <v>1.507166037735849E-6</v>
      </c>
    </row>
    <row r="94" spans="1:18" x14ac:dyDescent="0.2">
      <c r="A94" s="57">
        <v>38</v>
      </c>
      <c r="B94" s="57" t="s">
        <v>88</v>
      </c>
      <c r="C94" s="58" t="s">
        <v>42</v>
      </c>
      <c r="D94" s="58" t="s">
        <v>89</v>
      </c>
      <c r="E94" s="58">
        <v>0</v>
      </c>
      <c r="F94" s="58" t="s">
        <v>75</v>
      </c>
      <c r="G94" s="57" t="s">
        <v>58</v>
      </c>
      <c r="H94" s="57">
        <v>0.33000000000000013</v>
      </c>
      <c r="I94" s="57">
        <v>5</v>
      </c>
      <c r="J94" s="57">
        <v>1</v>
      </c>
      <c r="K94" s="57"/>
      <c r="L94" s="57"/>
      <c r="M94" s="57" t="s">
        <v>93</v>
      </c>
      <c r="N94" s="57">
        <v>0.5267767767767767</v>
      </c>
      <c r="O94" s="57" t="s">
        <v>90</v>
      </c>
      <c r="P94">
        <v>5.2150900900900903E-2</v>
      </c>
    </row>
    <row r="95" spans="1:18" x14ac:dyDescent="0.2">
      <c r="A95" s="57">
        <v>39</v>
      </c>
      <c r="B95" s="57" t="s">
        <v>88</v>
      </c>
      <c r="C95" s="58" t="s">
        <v>42</v>
      </c>
      <c r="D95" s="58" t="s">
        <v>89</v>
      </c>
      <c r="E95" s="58">
        <v>0</v>
      </c>
      <c r="F95" s="58" t="s">
        <v>79</v>
      </c>
      <c r="G95" s="57" t="s">
        <v>58</v>
      </c>
      <c r="H95" s="57">
        <v>0.37000000000000011</v>
      </c>
      <c r="I95" s="57">
        <v>5</v>
      </c>
      <c r="J95" s="57">
        <v>1</v>
      </c>
      <c r="K95" s="57">
        <v>32</v>
      </c>
      <c r="L95" s="57">
        <v>512</v>
      </c>
      <c r="M95" s="57" t="s">
        <v>93</v>
      </c>
      <c r="N95" s="57">
        <v>0.66223330562482685</v>
      </c>
      <c r="O95" s="57" t="s">
        <v>90</v>
      </c>
      <c r="P95">
        <v>7.3507896924355789E-2</v>
      </c>
      <c r="Q95">
        <v>1.844166118038238</v>
      </c>
      <c r="R95">
        <v>1.844166118038238E-6</v>
      </c>
    </row>
    <row r="96" spans="1:18" x14ac:dyDescent="0.2">
      <c r="A96" s="57">
        <v>40</v>
      </c>
      <c r="B96" s="57" t="s">
        <v>88</v>
      </c>
      <c r="C96" s="58" t="s">
        <v>42</v>
      </c>
      <c r="D96" s="58" t="s">
        <v>89</v>
      </c>
      <c r="E96" s="58">
        <v>0</v>
      </c>
      <c r="F96" s="58" t="s">
        <v>80</v>
      </c>
      <c r="G96" s="57" t="s">
        <v>58</v>
      </c>
      <c r="H96" s="57">
        <v>0.28999999999999998</v>
      </c>
      <c r="I96" s="57">
        <v>5</v>
      </c>
      <c r="J96" s="57">
        <v>1</v>
      </c>
      <c r="K96" s="57">
        <v>35</v>
      </c>
      <c r="L96" s="57">
        <v>560</v>
      </c>
      <c r="M96" s="57" t="s">
        <v>93</v>
      </c>
      <c r="N96" s="57">
        <v>0.88614540466392311</v>
      </c>
      <c r="O96" s="57" t="s">
        <v>90</v>
      </c>
      <c r="P96">
        <v>7.7094650205761325E-2</v>
      </c>
      <c r="Q96">
        <v>2.1154772016460912</v>
      </c>
      <c r="R96">
        <v>2.115477201646091E-6</v>
      </c>
    </row>
    <row r="97" spans="1:18" x14ac:dyDescent="0.2">
      <c r="A97" s="57">
        <v>41</v>
      </c>
      <c r="B97" s="57" t="s">
        <v>88</v>
      </c>
      <c r="C97" s="58" t="s">
        <v>42</v>
      </c>
      <c r="D97" s="58" t="s">
        <v>89</v>
      </c>
      <c r="E97" s="58">
        <v>0</v>
      </c>
      <c r="F97" s="58" t="s">
        <v>91</v>
      </c>
      <c r="G97" s="57" t="s">
        <v>58</v>
      </c>
      <c r="H97" s="57">
        <v>0.48</v>
      </c>
      <c r="I97" s="57">
        <v>5</v>
      </c>
      <c r="J97" s="57">
        <v>1</v>
      </c>
      <c r="K97" s="57">
        <v>30</v>
      </c>
      <c r="L97" s="57">
        <v>480</v>
      </c>
      <c r="M97" s="57" t="s">
        <v>93</v>
      </c>
      <c r="N97" s="57">
        <v>1.028061893522161</v>
      </c>
      <c r="O97" s="57" t="s">
        <v>90</v>
      </c>
      <c r="P97">
        <v>0.14804091266719119</v>
      </c>
      <c r="Q97">
        <v>3.4819222659323379</v>
      </c>
      <c r="R97">
        <v>3.4819222659323379E-6</v>
      </c>
    </row>
    <row r="98" spans="1:18" x14ac:dyDescent="0.2">
      <c r="A98" s="57">
        <v>1</v>
      </c>
      <c r="B98" s="57" t="s">
        <v>73</v>
      </c>
      <c r="C98" s="58" t="s">
        <v>39</v>
      </c>
      <c r="D98" s="58" t="s">
        <v>74</v>
      </c>
      <c r="E98" s="58">
        <v>0</v>
      </c>
      <c r="F98" s="58" t="s">
        <v>75</v>
      </c>
      <c r="G98" s="57" t="s">
        <v>76</v>
      </c>
      <c r="H98" s="57">
        <v>0.43000000000000022</v>
      </c>
      <c r="I98" s="57">
        <v>0</v>
      </c>
      <c r="J98" s="57">
        <v>1</v>
      </c>
      <c r="K98" s="57"/>
      <c r="L98" s="57"/>
      <c r="M98" s="57" t="s">
        <v>94</v>
      </c>
      <c r="N98" s="57">
        <v>56.990827114427873</v>
      </c>
      <c r="O98" s="57" t="s">
        <v>78</v>
      </c>
      <c r="P98">
        <v>7.3518166977611967</v>
      </c>
    </row>
    <row r="99" spans="1:18" x14ac:dyDescent="0.2">
      <c r="A99" s="57">
        <v>2</v>
      </c>
      <c r="B99" s="57" t="s">
        <v>73</v>
      </c>
      <c r="C99" s="58" t="s">
        <v>39</v>
      </c>
      <c r="D99" s="58" t="s">
        <v>74</v>
      </c>
      <c r="E99" s="58">
        <v>0</v>
      </c>
      <c r="F99" s="58" t="s">
        <v>79</v>
      </c>
      <c r="G99" s="57" t="s">
        <v>76</v>
      </c>
      <c r="H99" s="57">
        <v>0.43999999999999989</v>
      </c>
      <c r="I99" s="57">
        <v>0</v>
      </c>
      <c r="J99" s="57">
        <v>2</v>
      </c>
      <c r="K99" s="57">
        <v>12.5</v>
      </c>
      <c r="L99" s="57">
        <v>200</v>
      </c>
      <c r="M99" s="57" t="s">
        <v>94</v>
      </c>
      <c r="N99" s="57">
        <v>76.451508688411252</v>
      </c>
      <c r="O99" s="57" t="s">
        <v>78</v>
      </c>
      <c r="P99">
        <v>10.09159914687028</v>
      </c>
      <c r="Q99">
        <v>98.897671639328792</v>
      </c>
      <c r="R99">
        <v>9.8897671639328787E-5</v>
      </c>
    </row>
    <row r="100" spans="1:18" x14ac:dyDescent="0.2">
      <c r="A100" s="57">
        <v>3</v>
      </c>
      <c r="B100" s="57" t="s">
        <v>73</v>
      </c>
      <c r="C100" s="58" t="s">
        <v>39</v>
      </c>
      <c r="D100" s="58" t="s">
        <v>74</v>
      </c>
      <c r="E100" s="58">
        <v>0</v>
      </c>
      <c r="F100" s="58" t="s">
        <v>80</v>
      </c>
      <c r="G100" s="57" t="s">
        <v>76</v>
      </c>
      <c r="H100" s="57">
        <v>0.48</v>
      </c>
      <c r="I100" s="57">
        <v>0</v>
      </c>
      <c r="J100" s="57">
        <v>1</v>
      </c>
      <c r="K100" s="57">
        <v>12</v>
      </c>
      <c r="L100" s="57">
        <v>192</v>
      </c>
      <c r="M100" s="57" t="s">
        <v>94</v>
      </c>
      <c r="N100" s="57">
        <v>86.771648408972339</v>
      </c>
      <c r="O100" s="57" t="s">
        <v>78</v>
      </c>
      <c r="P100">
        <v>12.49511737089202</v>
      </c>
      <c r="Q100">
        <v>117.55406422535211</v>
      </c>
      <c r="R100">
        <v>1.1755406422535209E-4</v>
      </c>
    </row>
    <row r="101" spans="1:18" x14ac:dyDescent="0.2">
      <c r="A101" s="57">
        <v>5</v>
      </c>
      <c r="B101" s="57" t="s">
        <v>73</v>
      </c>
      <c r="C101" s="58" t="s">
        <v>39</v>
      </c>
      <c r="D101" s="58" t="s">
        <v>74</v>
      </c>
      <c r="E101" s="58">
        <v>0</v>
      </c>
      <c r="F101" s="58" t="s">
        <v>75</v>
      </c>
      <c r="G101" s="57" t="s">
        <v>50</v>
      </c>
      <c r="H101" s="57">
        <v>0.3600000000000001</v>
      </c>
      <c r="I101" s="57">
        <v>2</v>
      </c>
      <c r="J101" s="57">
        <v>1</v>
      </c>
      <c r="K101" s="57"/>
      <c r="L101" s="57"/>
      <c r="M101" s="57" t="s">
        <v>94</v>
      </c>
      <c r="N101" s="57">
        <v>131.29200542005421</v>
      </c>
      <c r="O101" s="57" t="s">
        <v>78</v>
      </c>
      <c r="P101">
        <v>14.179536585365859</v>
      </c>
    </row>
    <row r="102" spans="1:18" x14ac:dyDescent="0.2">
      <c r="A102" s="57">
        <v>6</v>
      </c>
      <c r="B102" s="57" t="s">
        <v>73</v>
      </c>
      <c r="C102" s="58" t="s">
        <v>39</v>
      </c>
      <c r="D102" s="58" t="s">
        <v>74</v>
      </c>
      <c r="E102" s="58">
        <v>0</v>
      </c>
      <c r="F102" s="58" t="s">
        <v>79</v>
      </c>
      <c r="G102" s="57" t="s">
        <v>50</v>
      </c>
      <c r="H102" s="57">
        <v>0.5</v>
      </c>
      <c r="I102" s="57">
        <v>2</v>
      </c>
      <c r="J102" s="57">
        <v>1</v>
      </c>
      <c r="K102" s="57">
        <v>12</v>
      </c>
      <c r="L102" s="57">
        <v>192</v>
      </c>
      <c r="M102" s="57" t="s">
        <v>94</v>
      </c>
      <c r="N102" s="57">
        <v>156.505788906839</v>
      </c>
      <c r="O102" s="57" t="s">
        <v>78</v>
      </c>
      <c r="P102">
        <v>23.47586833602584</v>
      </c>
      <c r="Q102">
        <v>220.8609693053312</v>
      </c>
      <c r="R102">
        <v>2.208609693053312E-4</v>
      </c>
    </row>
    <row r="103" spans="1:18" x14ac:dyDescent="0.2">
      <c r="A103" s="57">
        <v>7</v>
      </c>
      <c r="B103" s="57" t="s">
        <v>73</v>
      </c>
      <c r="C103" s="58" t="s">
        <v>39</v>
      </c>
      <c r="D103" s="58" t="s">
        <v>74</v>
      </c>
      <c r="E103" s="58">
        <v>0</v>
      </c>
      <c r="F103" s="58" t="s">
        <v>80</v>
      </c>
      <c r="G103" s="57" t="s">
        <v>50</v>
      </c>
      <c r="H103" s="57">
        <v>0.56000000000000005</v>
      </c>
      <c r="I103" s="57">
        <v>2</v>
      </c>
      <c r="J103" s="57">
        <v>1</v>
      </c>
      <c r="K103" s="57">
        <v>13.5</v>
      </c>
      <c r="L103" s="57">
        <v>216</v>
      </c>
      <c r="M103" s="57" t="s">
        <v>94</v>
      </c>
      <c r="N103" s="57">
        <v>166.09509020999701</v>
      </c>
      <c r="O103" s="57" t="s">
        <v>78</v>
      </c>
      <c r="P103">
        <v>27.9039751552795</v>
      </c>
      <c r="Q103">
        <v>295.33567304347838</v>
      </c>
      <c r="R103">
        <v>2.953356730434784E-4</v>
      </c>
    </row>
    <row r="104" spans="1:18" x14ac:dyDescent="0.2">
      <c r="A104" s="57">
        <v>9</v>
      </c>
      <c r="B104" s="57" t="s">
        <v>28</v>
      </c>
      <c r="C104" s="58" t="s">
        <v>39</v>
      </c>
      <c r="D104" s="58" t="s">
        <v>81</v>
      </c>
      <c r="E104" s="58">
        <v>0</v>
      </c>
      <c r="F104" s="58" t="s">
        <v>75</v>
      </c>
      <c r="G104" s="57" t="s">
        <v>51</v>
      </c>
      <c r="H104" s="57">
        <v>0.39000000000000012</v>
      </c>
      <c r="I104" s="57">
        <v>0</v>
      </c>
      <c r="J104" s="57">
        <v>1</v>
      </c>
      <c r="K104" s="57"/>
      <c r="L104" s="57"/>
      <c r="M104" s="57" t="s">
        <v>94</v>
      </c>
      <c r="N104" s="57">
        <v>108.1519571179257</v>
      </c>
      <c r="O104" s="57" t="s">
        <v>82</v>
      </c>
      <c r="P104">
        <v>12.653778982797309</v>
      </c>
    </row>
    <row r="105" spans="1:18" x14ac:dyDescent="0.2">
      <c r="A105" s="57">
        <v>10</v>
      </c>
      <c r="B105" s="57" t="s">
        <v>28</v>
      </c>
      <c r="C105" s="58" t="s">
        <v>39</v>
      </c>
      <c r="D105" s="58" t="s">
        <v>81</v>
      </c>
      <c r="E105" s="58">
        <v>0</v>
      </c>
      <c r="F105" s="58" t="s">
        <v>79</v>
      </c>
      <c r="G105" s="57" t="s">
        <v>51</v>
      </c>
      <c r="H105" s="57">
        <v>0.42000000000000021</v>
      </c>
      <c r="I105" s="57">
        <v>0</v>
      </c>
      <c r="J105" s="57">
        <v>1</v>
      </c>
      <c r="K105" s="57">
        <v>9</v>
      </c>
      <c r="L105" s="57">
        <v>144</v>
      </c>
      <c r="M105" s="57" t="s">
        <v>94</v>
      </c>
      <c r="N105" s="57">
        <v>139.82834757834749</v>
      </c>
      <c r="O105" s="57" t="s">
        <v>82</v>
      </c>
      <c r="P105">
        <v>17.618371794871791</v>
      </c>
      <c r="Q105">
        <v>124.3152313846154</v>
      </c>
      <c r="R105">
        <v>1.2431523138461541E-4</v>
      </c>
    </row>
    <row r="106" spans="1:18" x14ac:dyDescent="0.2">
      <c r="A106" s="57">
        <v>11</v>
      </c>
      <c r="B106" s="57" t="s">
        <v>28</v>
      </c>
      <c r="C106" s="58" t="s">
        <v>39</v>
      </c>
      <c r="D106" s="58" t="s">
        <v>81</v>
      </c>
      <c r="E106" s="58">
        <v>0</v>
      </c>
      <c r="F106" s="58" t="s">
        <v>80</v>
      </c>
      <c r="G106" s="57" t="s">
        <v>51</v>
      </c>
      <c r="H106" s="57">
        <v>0.45</v>
      </c>
      <c r="I106" s="57">
        <v>0</v>
      </c>
      <c r="J106" s="57">
        <v>1</v>
      </c>
      <c r="K106" s="57">
        <v>10</v>
      </c>
      <c r="L106" s="57">
        <v>160</v>
      </c>
      <c r="M106" s="57" t="s">
        <v>94</v>
      </c>
      <c r="N106" s="57">
        <v>161.56203621252601</v>
      </c>
      <c r="O106" s="57" t="s">
        <v>82</v>
      </c>
      <c r="P106">
        <v>21.810874888691</v>
      </c>
      <c r="Q106">
        <v>170.99725912733749</v>
      </c>
      <c r="R106">
        <v>1.709972591273375E-4</v>
      </c>
    </row>
    <row r="107" spans="1:18" x14ac:dyDescent="0.2">
      <c r="A107" s="57">
        <v>13</v>
      </c>
      <c r="B107" s="57" t="s">
        <v>28</v>
      </c>
      <c r="C107" s="58" t="s">
        <v>39</v>
      </c>
      <c r="D107" s="58" t="s">
        <v>81</v>
      </c>
      <c r="E107" s="58">
        <v>0</v>
      </c>
      <c r="F107" s="58" t="s">
        <v>75</v>
      </c>
      <c r="G107" s="57" t="s">
        <v>52</v>
      </c>
      <c r="H107" s="57">
        <v>0.48</v>
      </c>
      <c r="I107" s="57">
        <v>2</v>
      </c>
      <c r="J107" s="57">
        <v>1</v>
      </c>
      <c r="K107" s="57"/>
      <c r="L107" s="57"/>
      <c r="M107" s="57" t="s">
        <v>94</v>
      </c>
      <c r="N107" s="57">
        <v>149.02755376344081</v>
      </c>
      <c r="O107" s="57" t="s">
        <v>82</v>
      </c>
      <c r="P107">
        <v>21.459967741935479</v>
      </c>
    </row>
    <row r="108" spans="1:18" x14ac:dyDescent="0.2">
      <c r="A108" s="57">
        <v>14</v>
      </c>
      <c r="B108" s="57" t="s">
        <v>28</v>
      </c>
      <c r="C108" s="58" t="s">
        <v>39</v>
      </c>
      <c r="D108" s="58" t="s">
        <v>81</v>
      </c>
      <c r="E108" s="58">
        <v>0</v>
      </c>
      <c r="F108" s="58" t="s">
        <v>79</v>
      </c>
      <c r="G108" s="57" t="s">
        <v>52</v>
      </c>
      <c r="H108" s="57">
        <v>0.6100000000000001</v>
      </c>
      <c r="I108" s="57">
        <v>2</v>
      </c>
      <c r="J108" s="57">
        <v>1</v>
      </c>
      <c r="K108" s="57">
        <v>11</v>
      </c>
      <c r="L108" s="57">
        <v>176</v>
      </c>
      <c r="M108" s="57" t="s">
        <v>94</v>
      </c>
      <c r="N108" s="57">
        <v>145.95407593523171</v>
      </c>
      <c r="O108" s="57" t="s">
        <v>82</v>
      </c>
      <c r="P108">
        <v>26.709595896147409</v>
      </c>
      <c r="Q108">
        <v>230.34355500837529</v>
      </c>
      <c r="R108">
        <v>2.3034355500837529E-4</v>
      </c>
    </row>
    <row r="109" spans="1:18" x14ac:dyDescent="0.2">
      <c r="A109" s="57">
        <v>15</v>
      </c>
      <c r="B109" s="57" t="s">
        <v>28</v>
      </c>
      <c r="C109" s="58" t="s">
        <v>39</v>
      </c>
      <c r="D109" s="58" t="s">
        <v>81</v>
      </c>
      <c r="E109" s="58">
        <v>0</v>
      </c>
      <c r="F109" s="58" t="s">
        <v>80</v>
      </c>
      <c r="G109" s="57" t="s">
        <v>52</v>
      </c>
      <c r="H109" s="57">
        <v>0.53</v>
      </c>
      <c r="I109" s="57">
        <v>2</v>
      </c>
      <c r="J109" s="57">
        <v>1</v>
      </c>
      <c r="K109" s="57">
        <v>14</v>
      </c>
      <c r="L109" s="57">
        <v>224</v>
      </c>
      <c r="M109" s="57" t="s">
        <v>94</v>
      </c>
      <c r="N109" s="57">
        <v>140.00385802469131</v>
      </c>
      <c r="O109" s="57" t="s">
        <v>82</v>
      </c>
      <c r="P109">
        <v>22.260613425925921</v>
      </c>
      <c r="Q109">
        <v>244.33249296296299</v>
      </c>
      <c r="R109">
        <v>2.4433249296296298E-4</v>
      </c>
    </row>
    <row r="110" spans="1:18" x14ac:dyDescent="0.2">
      <c r="A110" s="57">
        <v>17</v>
      </c>
      <c r="B110" s="57" t="s">
        <v>83</v>
      </c>
      <c r="C110" s="58" t="s">
        <v>40</v>
      </c>
      <c r="D110" s="58" t="s">
        <v>84</v>
      </c>
      <c r="E110" s="58">
        <v>0</v>
      </c>
      <c r="F110" s="58" t="s">
        <v>75</v>
      </c>
      <c r="G110" s="57" t="s">
        <v>53</v>
      </c>
      <c r="H110" s="57">
        <v>0.46</v>
      </c>
      <c r="I110" s="57">
        <v>2.4</v>
      </c>
      <c r="J110" s="57">
        <v>1</v>
      </c>
      <c r="K110" s="57"/>
      <c r="L110" s="57"/>
      <c r="M110" s="57" t="s">
        <v>94</v>
      </c>
      <c r="N110" s="57">
        <v>410.24805325295142</v>
      </c>
      <c r="O110" s="57" t="s">
        <v>85</v>
      </c>
      <c r="P110">
        <v>56.614231348907289</v>
      </c>
    </row>
    <row r="111" spans="1:18" x14ac:dyDescent="0.2">
      <c r="A111" s="57">
        <v>18</v>
      </c>
      <c r="B111" s="57" t="s">
        <v>83</v>
      </c>
      <c r="C111" s="58" t="s">
        <v>40</v>
      </c>
      <c r="D111" s="58" t="s">
        <v>84</v>
      </c>
      <c r="E111" s="58">
        <v>0</v>
      </c>
      <c r="F111" s="58" t="s">
        <v>79</v>
      </c>
      <c r="G111" s="57" t="s">
        <v>53</v>
      </c>
      <c r="H111" s="57">
        <v>0.47</v>
      </c>
      <c r="I111" s="57">
        <v>2.4</v>
      </c>
      <c r="J111" s="57">
        <v>2</v>
      </c>
      <c r="K111" s="57">
        <v>6</v>
      </c>
      <c r="L111" s="57">
        <v>96</v>
      </c>
      <c r="M111" s="57" t="s">
        <v>94</v>
      </c>
      <c r="N111" s="57">
        <v>326.90783307466592</v>
      </c>
      <c r="O111" s="57" t="s">
        <v>85</v>
      </c>
      <c r="P111">
        <v>46.094004463527888</v>
      </c>
      <c r="Q111">
        <v>216.82619699643519</v>
      </c>
      <c r="R111">
        <v>2.1682619699643521E-4</v>
      </c>
    </row>
    <row r="112" spans="1:18" x14ac:dyDescent="0.2">
      <c r="A112" s="57">
        <v>19</v>
      </c>
      <c r="B112" s="57" t="s">
        <v>83</v>
      </c>
      <c r="C112" s="58" t="s">
        <v>40</v>
      </c>
      <c r="D112" s="58" t="s">
        <v>84</v>
      </c>
      <c r="E112" s="58">
        <v>0</v>
      </c>
      <c r="F112" s="58" t="s">
        <v>80</v>
      </c>
      <c r="G112" s="57" t="s">
        <v>53</v>
      </c>
      <c r="H112" s="57">
        <v>0.42000000000000021</v>
      </c>
      <c r="I112" s="57">
        <v>2.4</v>
      </c>
      <c r="J112" s="57">
        <v>1</v>
      </c>
      <c r="K112" s="57">
        <v>6</v>
      </c>
      <c r="L112" s="57">
        <v>96</v>
      </c>
      <c r="M112" s="57" t="s">
        <v>94</v>
      </c>
      <c r="N112" s="57">
        <v>429.43684895833331</v>
      </c>
      <c r="O112" s="57" t="s">
        <v>85</v>
      </c>
      <c r="P112">
        <v>54.109042968750018</v>
      </c>
      <c r="Q112">
        <v>254.52893812500011</v>
      </c>
      <c r="R112">
        <v>2.5452893812500011E-4</v>
      </c>
    </row>
    <row r="113" spans="1:18" x14ac:dyDescent="0.2">
      <c r="A113" s="57">
        <v>21</v>
      </c>
      <c r="B113" s="57" t="s">
        <v>83</v>
      </c>
      <c r="C113" s="58" t="s">
        <v>40</v>
      </c>
      <c r="D113" s="58" t="s">
        <v>84</v>
      </c>
      <c r="E113" s="58">
        <v>0</v>
      </c>
      <c r="F113" s="58" t="s">
        <v>75</v>
      </c>
      <c r="G113" s="57" t="s">
        <v>54</v>
      </c>
      <c r="H113" s="57">
        <v>0.79</v>
      </c>
      <c r="I113" s="57">
        <v>5</v>
      </c>
      <c r="J113" s="57">
        <v>1</v>
      </c>
      <c r="K113" s="57"/>
      <c r="L113" s="57"/>
      <c r="M113" s="57" t="s">
        <v>94</v>
      </c>
      <c r="N113" s="57">
        <v>606.4826517967781</v>
      </c>
      <c r="O113" s="57" t="s">
        <v>85</v>
      </c>
      <c r="P113">
        <v>143.73638847583641</v>
      </c>
    </row>
    <row r="114" spans="1:18" x14ac:dyDescent="0.2">
      <c r="A114" s="57">
        <v>22</v>
      </c>
      <c r="B114" s="57" t="s">
        <v>83</v>
      </c>
      <c r="C114" s="58" t="s">
        <v>40</v>
      </c>
      <c r="D114" s="58" t="s">
        <v>84</v>
      </c>
      <c r="E114" s="58">
        <v>0</v>
      </c>
      <c r="F114" s="58" t="s">
        <v>79</v>
      </c>
      <c r="G114" s="57" t="s">
        <v>54</v>
      </c>
      <c r="H114" s="57">
        <v>0.56000000000000005</v>
      </c>
      <c r="I114" s="57">
        <v>5</v>
      </c>
      <c r="J114" s="57">
        <v>1</v>
      </c>
      <c r="K114" s="57">
        <v>7</v>
      </c>
      <c r="L114" s="57">
        <v>112</v>
      </c>
      <c r="M114" s="57" t="s">
        <v>94</v>
      </c>
      <c r="N114" s="57">
        <v>652.79604326786227</v>
      </c>
      <c r="O114" s="57" t="s">
        <v>85</v>
      </c>
      <c r="P114">
        <v>109.6697352690009</v>
      </c>
      <c r="Q114">
        <v>601.86750715627693</v>
      </c>
      <c r="R114">
        <v>6.018675071562769E-4</v>
      </c>
    </row>
    <row r="115" spans="1:18" x14ac:dyDescent="0.2">
      <c r="A115" s="57">
        <v>23</v>
      </c>
      <c r="B115" s="57" t="s">
        <v>83</v>
      </c>
      <c r="C115" s="58" t="s">
        <v>40</v>
      </c>
      <c r="D115" s="58" t="s">
        <v>84</v>
      </c>
      <c r="E115" s="58">
        <v>0</v>
      </c>
      <c r="F115" s="58" t="s">
        <v>80</v>
      </c>
      <c r="G115" s="57" t="s">
        <v>54</v>
      </c>
      <c r="H115" s="57">
        <v>0.37000000000000011</v>
      </c>
      <c r="I115" s="57">
        <v>5</v>
      </c>
      <c r="J115" s="57">
        <v>1</v>
      </c>
      <c r="K115" s="57">
        <v>6</v>
      </c>
      <c r="L115" s="57">
        <v>96</v>
      </c>
      <c r="M115" s="57" t="s">
        <v>94</v>
      </c>
      <c r="N115" s="57">
        <v>619.15445402298838</v>
      </c>
      <c r="O115" s="57" t="s">
        <v>85</v>
      </c>
      <c r="P115">
        <v>68.726144396551732</v>
      </c>
      <c r="Q115">
        <v>323.28778324137937</v>
      </c>
      <c r="R115">
        <v>3.2328778324137942E-4</v>
      </c>
    </row>
    <row r="116" spans="1:18" x14ac:dyDescent="0.2">
      <c r="A116" s="57">
        <v>25</v>
      </c>
      <c r="B116" s="57" t="s">
        <v>36</v>
      </c>
      <c r="C116" s="58" t="s">
        <v>41</v>
      </c>
      <c r="D116" s="58" t="s">
        <v>86</v>
      </c>
      <c r="E116" s="58">
        <v>0</v>
      </c>
      <c r="F116" s="58" t="s">
        <v>75</v>
      </c>
      <c r="G116" s="57" t="s">
        <v>55</v>
      </c>
      <c r="H116" s="57">
        <v>0.64000000000000012</v>
      </c>
      <c r="I116" s="57">
        <v>0</v>
      </c>
      <c r="J116" s="57">
        <v>1</v>
      </c>
      <c r="K116" s="57"/>
      <c r="L116" s="57"/>
      <c r="M116" s="57" t="s">
        <v>94</v>
      </c>
      <c r="N116" s="57">
        <v>343.53806661657899</v>
      </c>
      <c r="O116" s="57" t="s">
        <v>87</v>
      </c>
      <c r="P116">
        <v>65.959308790383176</v>
      </c>
    </row>
    <row r="117" spans="1:18" x14ac:dyDescent="0.2">
      <c r="A117" s="57">
        <v>26</v>
      </c>
      <c r="B117" s="57" t="s">
        <v>36</v>
      </c>
      <c r="C117" s="58" t="s">
        <v>41</v>
      </c>
      <c r="D117" s="58" t="s">
        <v>86</v>
      </c>
      <c r="E117" s="58">
        <v>0</v>
      </c>
      <c r="F117" s="58" t="s">
        <v>79</v>
      </c>
      <c r="G117" s="57" t="s">
        <v>55</v>
      </c>
      <c r="H117" s="57">
        <v>0.65000000000000013</v>
      </c>
      <c r="I117" s="57">
        <v>0</v>
      </c>
      <c r="J117" s="57">
        <v>2</v>
      </c>
      <c r="K117" s="57">
        <v>8</v>
      </c>
      <c r="L117" s="57">
        <v>128</v>
      </c>
      <c r="M117" s="57" t="s">
        <v>94</v>
      </c>
      <c r="N117" s="57">
        <v>336.80261788974133</v>
      </c>
      <c r="O117" s="57" t="s">
        <v>87</v>
      </c>
      <c r="P117">
        <v>65.676510488499574</v>
      </c>
      <c r="Q117">
        <v>411.92307378386943</v>
      </c>
      <c r="R117">
        <v>4.1192307378386939E-4</v>
      </c>
    </row>
    <row r="118" spans="1:18" x14ac:dyDescent="0.2">
      <c r="A118" s="57">
        <v>27</v>
      </c>
      <c r="B118" s="57" t="s">
        <v>36</v>
      </c>
      <c r="C118" s="58" t="s">
        <v>41</v>
      </c>
      <c r="D118" s="58" t="s">
        <v>86</v>
      </c>
      <c r="E118" s="58">
        <v>0</v>
      </c>
      <c r="F118" s="58" t="s">
        <v>80</v>
      </c>
      <c r="G118" s="57" t="s">
        <v>55</v>
      </c>
      <c r="H118" s="57">
        <v>0.48</v>
      </c>
      <c r="I118" s="57">
        <v>0</v>
      </c>
      <c r="J118" s="57">
        <v>1</v>
      </c>
      <c r="K118" s="57">
        <v>7</v>
      </c>
      <c r="L118" s="57">
        <v>112</v>
      </c>
      <c r="M118" s="57" t="s">
        <v>94</v>
      </c>
      <c r="N118" s="57">
        <v>225.79486122561141</v>
      </c>
      <c r="O118" s="57" t="s">
        <v>87</v>
      </c>
      <c r="P118">
        <v>32.514460016488037</v>
      </c>
      <c r="Q118">
        <v>178.43935657048641</v>
      </c>
      <c r="R118">
        <v>1.784393565704864E-4</v>
      </c>
    </row>
    <row r="119" spans="1:18" x14ac:dyDescent="0.2">
      <c r="A119" s="57">
        <v>29</v>
      </c>
      <c r="B119" s="57" t="s">
        <v>36</v>
      </c>
      <c r="C119" s="58" t="s">
        <v>41</v>
      </c>
      <c r="D119" s="58" t="s">
        <v>86</v>
      </c>
      <c r="E119" s="58">
        <v>0</v>
      </c>
      <c r="F119" s="58" t="s">
        <v>75</v>
      </c>
      <c r="G119" s="57" t="s">
        <v>56</v>
      </c>
      <c r="H119" s="57">
        <v>0.52</v>
      </c>
      <c r="I119" s="57">
        <v>1.8</v>
      </c>
      <c r="J119" s="57">
        <v>1</v>
      </c>
      <c r="K119" s="57"/>
      <c r="L119" s="57"/>
      <c r="M119" s="57" t="s">
        <v>94</v>
      </c>
      <c r="N119" s="57">
        <v>353.94542772861348</v>
      </c>
      <c r="O119" s="57" t="s">
        <v>87</v>
      </c>
      <c r="P119">
        <v>55.215486725663709</v>
      </c>
    </row>
    <row r="120" spans="1:18" x14ac:dyDescent="0.2">
      <c r="A120" s="57">
        <v>30</v>
      </c>
      <c r="B120" s="57" t="s">
        <v>36</v>
      </c>
      <c r="C120" s="58" t="s">
        <v>41</v>
      </c>
      <c r="D120" s="58" t="s">
        <v>86</v>
      </c>
      <c r="E120" s="58">
        <v>0</v>
      </c>
      <c r="F120" s="58" t="s">
        <v>79</v>
      </c>
      <c r="G120" s="57" t="s">
        <v>56</v>
      </c>
      <c r="H120" s="57">
        <v>0.54</v>
      </c>
      <c r="I120" s="57">
        <v>1.8</v>
      </c>
      <c r="J120" s="57">
        <v>2</v>
      </c>
      <c r="K120" s="57">
        <v>5</v>
      </c>
      <c r="L120" s="57">
        <v>80</v>
      </c>
      <c r="M120" s="57" t="s">
        <v>94</v>
      </c>
      <c r="N120" s="57">
        <v>384.05782165928838</v>
      </c>
      <c r="O120" s="57" t="s">
        <v>87</v>
      </c>
      <c r="P120">
        <v>62.217367108804723</v>
      </c>
      <c r="Q120">
        <v>243.89207906651461</v>
      </c>
      <c r="R120">
        <v>2.438920790665146E-4</v>
      </c>
    </row>
    <row r="121" spans="1:18" x14ac:dyDescent="0.2">
      <c r="A121" s="57">
        <v>31</v>
      </c>
      <c r="B121" s="57" t="s">
        <v>36</v>
      </c>
      <c r="C121" s="58" t="s">
        <v>41</v>
      </c>
      <c r="D121" s="58" t="s">
        <v>86</v>
      </c>
      <c r="E121" s="58">
        <v>0</v>
      </c>
      <c r="F121" s="58" t="s">
        <v>80</v>
      </c>
      <c r="G121" s="57" t="s">
        <v>56</v>
      </c>
      <c r="H121" s="57">
        <v>0.60000000000000009</v>
      </c>
      <c r="I121" s="57">
        <v>1.8</v>
      </c>
      <c r="J121" s="57">
        <v>1</v>
      </c>
      <c r="K121" s="57">
        <v>5</v>
      </c>
      <c r="L121" s="57">
        <v>80</v>
      </c>
      <c r="M121" s="57" t="s">
        <v>94</v>
      </c>
      <c r="N121" s="57">
        <v>298.0298767416935</v>
      </c>
      <c r="O121" s="57" t="s">
        <v>87</v>
      </c>
      <c r="P121">
        <v>53.645377813504837</v>
      </c>
      <c r="Q121">
        <v>210.28988102893899</v>
      </c>
      <c r="R121">
        <v>2.1028988102893899E-4</v>
      </c>
    </row>
    <row r="122" spans="1:18" x14ac:dyDescent="0.2">
      <c r="A122" s="57">
        <v>33</v>
      </c>
      <c r="B122" s="57" t="s">
        <v>88</v>
      </c>
      <c r="C122" s="58" t="s">
        <v>42</v>
      </c>
      <c r="D122" s="58" t="s">
        <v>89</v>
      </c>
      <c r="E122" s="58">
        <v>0</v>
      </c>
      <c r="F122" s="58" t="s">
        <v>75</v>
      </c>
      <c r="G122" s="57" t="s">
        <v>57</v>
      </c>
      <c r="H122" s="57">
        <v>0.18999999999999989</v>
      </c>
      <c r="I122" s="57">
        <v>3</v>
      </c>
      <c r="J122" s="57">
        <v>1</v>
      </c>
      <c r="K122" s="57"/>
      <c r="L122" s="57"/>
      <c r="M122" s="57" t="s">
        <v>94</v>
      </c>
      <c r="N122" s="57">
        <v>19.51444091149974</v>
      </c>
      <c r="O122" s="57" t="s">
        <v>90</v>
      </c>
      <c r="P122">
        <v>1.112323131955484</v>
      </c>
    </row>
    <row r="123" spans="1:18" x14ac:dyDescent="0.2">
      <c r="A123" s="57">
        <v>34</v>
      </c>
      <c r="B123" s="57" t="s">
        <v>88</v>
      </c>
      <c r="C123" s="58" t="s">
        <v>42</v>
      </c>
      <c r="D123" s="58" t="s">
        <v>89</v>
      </c>
      <c r="E123" s="58">
        <v>0</v>
      </c>
      <c r="F123" s="58" t="s">
        <v>79</v>
      </c>
      <c r="G123" s="57" t="s">
        <v>57</v>
      </c>
      <c r="H123" s="57">
        <v>0.23</v>
      </c>
      <c r="I123" s="57">
        <v>3</v>
      </c>
      <c r="J123" s="57">
        <v>1</v>
      </c>
      <c r="K123" s="57">
        <v>38</v>
      </c>
      <c r="L123" s="57">
        <v>608</v>
      </c>
      <c r="M123" s="57" t="s">
        <v>94</v>
      </c>
      <c r="N123" s="57">
        <v>34.569611780455148</v>
      </c>
      <c r="O123" s="57" t="s">
        <v>90</v>
      </c>
      <c r="P123">
        <v>2.3853032128514049</v>
      </c>
      <c r="Q123">
        <v>71.062953317269077</v>
      </c>
      <c r="R123">
        <v>7.1062953317269071E-5</v>
      </c>
    </row>
    <row r="124" spans="1:18" x14ac:dyDescent="0.2">
      <c r="A124" s="57">
        <v>35</v>
      </c>
      <c r="B124" s="57" t="s">
        <v>88</v>
      </c>
      <c r="C124" s="58" t="s">
        <v>42</v>
      </c>
      <c r="D124" s="58" t="s">
        <v>89</v>
      </c>
      <c r="E124" s="58">
        <v>0</v>
      </c>
      <c r="F124" s="58" t="s">
        <v>80</v>
      </c>
      <c r="G124" s="57" t="s">
        <v>57</v>
      </c>
      <c r="H124" s="57">
        <v>0.24</v>
      </c>
      <c r="I124" s="57">
        <v>3</v>
      </c>
      <c r="J124" s="57">
        <v>1</v>
      </c>
      <c r="K124" s="57">
        <v>35</v>
      </c>
      <c r="L124" s="57">
        <v>560</v>
      </c>
      <c r="M124" s="57" t="s">
        <v>94</v>
      </c>
      <c r="N124" s="57">
        <v>19.635160938352431</v>
      </c>
      <c r="O124" s="57" t="s">
        <v>90</v>
      </c>
      <c r="P124">
        <v>1.413731587561375</v>
      </c>
      <c r="Q124">
        <v>38.792794762684132</v>
      </c>
      <c r="R124">
        <v>3.8792794762684128E-5</v>
      </c>
    </row>
    <row r="125" spans="1:18" x14ac:dyDescent="0.2">
      <c r="A125" s="57">
        <v>36</v>
      </c>
      <c r="B125" s="57" t="s">
        <v>88</v>
      </c>
      <c r="C125" s="58" t="s">
        <v>42</v>
      </c>
      <c r="D125" s="58" t="s">
        <v>89</v>
      </c>
      <c r="E125" s="58">
        <v>0</v>
      </c>
      <c r="F125" s="58" t="s">
        <v>91</v>
      </c>
      <c r="G125" s="57" t="s">
        <v>57</v>
      </c>
      <c r="H125" s="57">
        <v>0.26</v>
      </c>
      <c r="I125" s="57">
        <v>3</v>
      </c>
      <c r="J125" s="57">
        <v>1</v>
      </c>
      <c r="K125" s="57">
        <v>33</v>
      </c>
      <c r="L125" s="57">
        <v>528</v>
      </c>
      <c r="M125" s="57" t="s">
        <v>94</v>
      </c>
      <c r="N125" s="57">
        <v>26.702044025157239</v>
      </c>
      <c r="O125" s="57" t="s">
        <v>90</v>
      </c>
      <c r="P125">
        <v>2.0827594339622642</v>
      </c>
      <c r="Q125">
        <v>53.885152075471723</v>
      </c>
      <c r="R125">
        <v>5.3885152075471719E-5</v>
      </c>
    </row>
    <row r="126" spans="1:18" x14ac:dyDescent="0.2">
      <c r="A126" s="57">
        <v>38</v>
      </c>
      <c r="B126" s="57" t="s">
        <v>88</v>
      </c>
      <c r="C126" s="58" t="s">
        <v>42</v>
      </c>
      <c r="D126" s="58" t="s">
        <v>89</v>
      </c>
      <c r="E126" s="58">
        <v>0</v>
      </c>
      <c r="F126" s="58" t="s">
        <v>75</v>
      </c>
      <c r="G126" s="57" t="s">
        <v>58</v>
      </c>
      <c r="H126" s="57">
        <v>0.33000000000000013</v>
      </c>
      <c r="I126" s="57">
        <v>5</v>
      </c>
      <c r="J126" s="57">
        <v>1</v>
      </c>
      <c r="K126" s="57"/>
      <c r="L126" s="57"/>
      <c r="M126" s="57" t="s">
        <v>94</v>
      </c>
      <c r="N126" s="57">
        <v>12.16529029029029</v>
      </c>
      <c r="O126" s="57" t="s">
        <v>90</v>
      </c>
      <c r="P126">
        <v>1.2043637387387389</v>
      </c>
    </row>
    <row r="127" spans="1:18" x14ac:dyDescent="0.2">
      <c r="A127" s="57">
        <v>39</v>
      </c>
      <c r="B127" s="57" t="s">
        <v>88</v>
      </c>
      <c r="C127" s="58" t="s">
        <v>42</v>
      </c>
      <c r="D127" s="58" t="s">
        <v>89</v>
      </c>
      <c r="E127" s="58">
        <v>0</v>
      </c>
      <c r="F127" s="58" t="s">
        <v>79</v>
      </c>
      <c r="G127" s="57" t="s">
        <v>58</v>
      </c>
      <c r="H127" s="57">
        <v>0.37000000000000011</v>
      </c>
      <c r="I127" s="57">
        <v>5</v>
      </c>
      <c r="J127" s="57">
        <v>1</v>
      </c>
      <c r="K127" s="57">
        <v>32</v>
      </c>
      <c r="L127" s="57">
        <v>512</v>
      </c>
      <c r="M127" s="57" t="s">
        <v>94</v>
      </c>
      <c r="N127" s="57">
        <v>18.897894153505121</v>
      </c>
      <c r="O127" s="57" t="s">
        <v>90</v>
      </c>
      <c r="P127">
        <v>2.0976662510390689</v>
      </c>
      <c r="Q127">
        <v>52.626250906068186</v>
      </c>
      <c r="R127">
        <v>5.2626250906068187E-5</v>
      </c>
    </row>
    <row r="128" spans="1:18" x14ac:dyDescent="0.2">
      <c r="A128" s="57">
        <v>40</v>
      </c>
      <c r="B128" s="57" t="s">
        <v>88</v>
      </c>
      <c r="C128" s="58" t="s">
        <v>42</v>
      </c>
      <c r="D128" s="58" t="s">
        <v>89</v>
      </c>
      <c r="E128" s="58">
        <v>0</v>
      </c>
      <c r="F128" s="58" t="s">
        <v>80</v>
      </c>
      <c r="G128" s="57" t="s">
        <v>58</v>
      </c>
      <c r="H128" s="57">
        <v>0.28999999999999998</v>
      </c>
      <c r="I128" s="57">
        <v>5</v>
      </c>
      <c r="J128" s="57">
        <v>1</v>
      </c>
      <c r="K128" s="57">
        <v>35</v>
      </c>
      <c r="L128" s="57">
        <v>560</v>
      </c>
      <c r="M128" s="57" t="s">
        <v>94</v>
      </c>
      <c r="N128" s="57">
        <v>21.476680384087789</v>
      </c>
      <c r="O128" s="57" t="s">
        <v>90</v>
      </c>
      <c r="P128">
        <v>1.8684711934156379</v>
      </c>
      <c r="Q128">
        <v>51.270849547325128</v>
      </c>
      <c r="R128">
        <v>5.1270849547325129E-5</v>
      </c>
    </row>
    <row r="129" spans="1:18" x14ac:dyDescent="0.2">
      <c r="A129" s="57">
        <v>41</v>
      </c>
      <c r="B129" s="57" t="s">
        <v>88</v>
      </c>
      <c r="C129" s="58" t="s">
        <v>42</v>
      </c>
      <c r="D129" s="58" t="s">
        <v>89</v>
      </c>
      <c r="E129" s="58">
        <v>0</v>
      </c>
      <c r="F129" s="58" t="s">
        <v>91</v>
      </c>
      <c r="G129" s="57" t="s">
        <v>58</v>
      </c>
      <c r="H129" s="57">
        <v>0.48</v>
      </c>
      <c r="I129" s="57">
        <v>5</v>
      </c>
      <c r="J129" s="57">
        <v>1</v>
      </c>
      <c r="K129" s="57">
        <v>30</v>
      </c>
      <c r="L129" s="57">
        <v>480</v>
      </c>
      <c r="M129" s="57" t="s">
        <v>94</v>
      </c>
      <c r="N129" s="57">
        <v>38.354969840020978</v>
      </c>
      <c r="O129" s="57" t="s">
        <v>90</v>
      </c>
      <c r="P129">
        <v>5.5231156569630206</v>
      </c>
      <c r="Q129">
        <v>129.90368025177031</v>
      </c>
      <c r="R129">
        <v>1.2990368025177031E-4</v>
      </c>
    </row>
    <row r="130" spans="1:18" x14ac:dyDescent="0.2">
      <c r="A130" s="57">
        <v>1</v>
      </c>
      <c r="B130" s="57" t="s">
        <v>73</v>
      </c>
      <c r="C130" s="58" t="s">
        <v>39</v>
      </c>
      <c r="D130" s="58" t="s">
        <v>74</v>
      </c>
      <c r="E130" s="58">
        <v>0</v>
      </c>
      <c r="F130" s="58" t="s">
        <v>75</v>
      </c>
      <c r="G130" s="57" t="s">
        <v>76</v>
      </c>
      <c r="H130" s="57">
        <v>0.43000000000000022</v>
      </c>
      <c r="I130" s="57">
        <v>0</v>
      </c>
      <c r="J130" s="57">
        <v>1</v>
      </c>
      <c r="K130" s="57"/>
      <c r="L130" s="57"/>
      <c r="M130" s="57" t="s">
        <v>95</v>
      </c>
      <c r="N130" s="57">
        <v>607.66557835820902</v>
      </c>
      <c r="O130" s="57" t="s">
        <v>78</v>
      </c>
      <c r="P130">
        <v>78.388859608208989</v>
      </c>
    </row>
    <row r="131" spans="1:18" x14ac:dyDescent="0.2">
      <c r="A131" s="57">
        <v>2</v>
      </c>
      <c r="B131" s="57" t="s">
        <v>73</v>
      </c>
      <c r="C131" s="58" t="s">
        <v>39</v>
      </c>
      <c r="D131" s="58" t="s">
        <v>74</v>
      </c>
      <c r="E131" s="58">
        <v>0</v>
      </c>
      <c r="F131" s="58" t="s">
        <v>79</v>
      </c>
      <c r="G131" s="57" t="s">
        <v>76</v>
      </c>
      <c r="H131" s="57">
        <v>0.43999999999999989</v>
      </c>
      <c r="I131" s="57">
        <v>0</v>
      </c>
      <c r="J131" s="57">
        <v>2</v>
      </c>
      <c r="K131" s="57">
        <v>12.5</v>
      </c>
      <c r="L131" s="57">
        <v>200</v>
      </c>
      <c r="M131" s="57" t="s">
        <v>95</v>
      </c>
      <c r="N131" s="57">
        <v>1083.440946691177</v>
      </c>
      <c r="O131" s="57" t="s">
        <v>78</v>
      </c>
      <c r="P131">
        <v>143.0142049632353</v>
      </c>
      <c r="Q131">
        <v>1401.539208639706</v>
      </c>
      <c r="R131">
        <v>1.401539208639706E-3</v>
      </c>
    </row>
    <row r="132" spans="1:18" x14ac:dyDescent="0.2">
      <c r="A132" s="57">
        <v>3</v>
      </c>
      <c r="B132" s="57" t="s">
        <v>73</v>
      </c>
      <c r="C132" s="58" t="s">
        <v>39</v>
      </c>
      <c r="D132" s="58" t="s">
        <v>74</v>
      </c>
      <c r="E132" s="58">
        <v>0</v>
      </c>
      <c r="F132" s="58" t="s">
        <v>80</v>
      </c>
      <c r="G132" s="57" t="s">
        <v>76</v>
      </c>
      <c r="H132" s="57">
        <v>0.48</v>
      </c>
      <c r="I132" s="57">
        <v>0</v>
      </c>
      <c r="J132" s="57">
        <v>1</v>
      </c>
      <c r="K132" s="57">
        <v>12</v>
      </c>
      <c r="L132" s="57">
        <v>192</v>
      </c>
      <c r="M132" s="57" t="s">
        <v>95</v>
      </c>
      <c r="N132" s="57">
        <v>1973.601330203443</v>
      </c>
      <c r="O132" s="57" t="s">
        <v>78</v>
      </c>
      <c r="P132">
        <v>284.19859154929571</v>
      </c>
      <c r="Q132">
        <v>2673.7403492957742</v>
      </c>
      <c r="R132">
        <v>2.6737403492957741E-3</v>
      </c>
    </row>
    <row r="133" spans="1:18" x14ac:dyDescent="0.2">
      <c r="A133" s="57">
        <v>5</v>
      </c>
      <c r="B133" s="57" t="s">
        <v>73</v>
      </c>
      <c r="C133" s="58" t="s">
        <v>39</v>
      </c>
      <c r="D133" s="58" t="s">
        <v>74</v>
      </c>
      <c r="E133" s="58">
        <v>0</v>
      </c>
      <c r="F133" s="58" t="s">
        <v>75</v>
      </c>
      <c r="G133" s="57" t="s">
        <v>50</v>
      </c>
      <c r="H133" s="57">
        <v>0.3600000000000001</v>
      </c>
      <c r="I133" s="57">
        <v>2</v>
      </c>
      <c r="J133" s="57">
        <v>1</v>
      </c>
      <c r="K133" s="57"/>
      <c r="L133" s="57"/>
      <c r="M133" s="57" t="s">
        <v>95</v>
      </c>
      <c r="N133" s="57">
        <v>71.729674796747972</v>
      </c>
      <c r="O133" s="57" t="s">
        <v>78</v>
      </c>
      <c r="P133">
        <v>7.746804878048783</v>
      </c>
    </row>
    <row r="134" spans="1:18" x14ac:dyDescent="0.2">
      <c r="A134" s="57">
        <v>6</v>
      </c>
      <c r="B134" s="57" t="s">
        <v>73</v>
      </c>
      <c r="C134" s="58" t="s">
        <v>39</v>
      </c>
      <c r="D134" s="58" t="s">
        <v>74</v>
      </c>
      <c r="E134" s="58">
        <v>0</v>
      </c>
      <c r="F134" s="58" t="s">
        <v>79</v>
      </c>
      <c r="G134" s="57" t="s">
        <v>50</v>
      </c>
      <c r="H134" s="57">
        <v>0.5</v>
      </c>
      <c r="I134" s="57">
        <v>2</v>
      </c>
      <c r="J134" s="57">
        <v>1</v>
      </c>
      <c r="K134" s="57">
        <v>12</v>
      </c>
      <c r="L134" s="57">
        <v>192</v>
      </c>
      <c r="M134" s="57" t="s">
        <v>95</v>
      </c>
      <c r="N134" s="57">
        <v>179.18214862681739</v>
      </c>
      <c r="O134" s="57" t="s">
        <v>78</v>
      </c>
      <c r="P134">
        <v>26.877322294022608</v>
      </c>
      <c r="Q134">
        <v>252.8618481421648</v>
      </c>
      <c r="R134">
        <v>2.5286184814216479E-4</v>
      </c>
    </row>
    <row r="135" spans="1:18" x14ac:dyDescent="0.2">
      <c r="A135" s="57">
        <v>7</v>
      </c>
      <c r="B135" s="57" t="s">
        <v>73</v>
      </c>
      <c r="C135" s="58" t="s">
        <v>39</v>
      </c>
      <c r="D135" s="58" t="s">
        <v>74</v>
      </c>
      <c r="E135" s="58">
        <v>0</v>
      </c>
      <c r="F135" s="58" t="s">
        <v>80</v>
      </c>
      <c r="G135" s="57" t="s">
        <v>50</v>
      </c>
      <c r="H135" s="57">
        <v>0.56000000000000005</v>
      </c>
      <c r="I135" s="57">
        <v>2</v>
      </c>
      <c r="J135" s="57">
        <v>1</v>
      </c>
      <c r="K135" s="57">
        <v>13.5</v>
      </c>
      <c r="L135" s="57">
        <v>216</v>
      </c>
      <c r="M135" s="57" t="s">
        <v>95</v>
      </c>
      <c r="N135" s="57">
        <v>428.61801242236032</v>
      </c>
      <c r="O135" s="57" t="s">
        <v>78</v>
      </c>
      <c r="P135">
        <v>72.007826086956541</v>
      </c>
      <c r="Q135">
        <v>762.13083130434813</v>
      </c>
      <c r="R135">
        <v>7.6213083130434814E-4</v>
      </c>
    </row>
    <row r="136" spans="1:18" x14ac:dyDescent="0.2">
      <c r="A136" s="57">
        <v>9</v>
      </c>
      <c r="B136" s="57" t="s">
        <v>28</v>
      </c>
      <c r="C136" s="58" t="s">
        <v>39</v>
      </c>
      <c r="D136" s="58" t="s">
        <v>81</v>
      </c>
      <c r="E136" s="58">
        <v>0</v>
      </c>
      <c r="F136" s="58" t="s">
        <v>75</v>
      </c>
      <c r="G136" s="57" t="s">
        <v>51</v>
      </c>
      <c r="H136" s="57">
        <v>0.39000000000000012</v>
      </c>
      <c r="I136" s="57">
        <v>0</v>
      </c>
      <c r="J136" s="57">
        <v>1</v>
      </c>
      <c r="K136" s="57"/>
      <c r="L136" s="57"/>
      <c r="M136" s="57" t="s">
        <v>95</v>
      </c>
      <c r="N136" s="57">
        <v>362.84405385190718</v>
      </c>
      <c r="O136" s="57" t="s">
        <v>82</v>
      </c>
      <c r="P136">
        <v>42.452754300673163</v>
      </c>
    </row>
    <row r="137" spans="1:18" x14ac:dyDescent="0.2">
      <c r="A137" s="57">
        <v>10</v>
      </c>
      <c r="B137" s="57" t="s">
        <v>28</v>
      </c>
      <c r="C137" s="58" t="s">
        <v>39</v>
      </c>
      <c r="D137" s="58" t="s">
        <v>81</v>
      </c>
      <c r="E137" s="58">
        <v>0</v>
      </c>
      <c r="F137" s="58" t="s">
        <v>79</v>
      </c>
      <c r="G137" s="57" t="s">
        <v>51</v>
      </c>
      <c r="H137" s="57">
        <v>0.42000000000000021</v>
      </c>
      <c r="I137" s="57">
        <v>0</v>
      </c>
      <c r="J137" s="57">
        <v>1</v>
      </c>
      <c r="K137" s="57">
        <v>9</v>
      </c>
      <c r="L137" s="57">
        <v>144</v>
      </c>
      <c r="M137" s="57" t="s">
        <v>95</v>
      </c>
      <c r="N137" s="57">
        <v>1064.2414529914529</v>
      </c>
      <c r="O137" s="57" t="s">
        <v>82</v>
      </c>
      <c r="P137">
        <v>134.09442307692311</v>
      </c>
      <c r="Q137">
        <v>946.17024923076963</v>
      </c>
      <c r="R137">
        <v>9.4617024923076968E-4</v>
      </c>
    </row>
    <row r="138" spans="1:18" x14ac:dyDescent="0.2">
      <c r="A138" s="57">
        <v>11</v>
      </c>
      <c r="B138" s="57" t="s">
        <v>28</v>
      </c>
      <c r="C138" s="58" t="s">
        <v>39</v>
      </c>
      <c r="D138" s="58" t="s">
        <v>81</v>
      </c>
      <c r="E138" s="58">
        <v>0</v>
      </c>
      <c r="F138" s="58" t="s">
        <v>80</v>
      </c>
      <c r="G138" s="57" t="s">
        <v>51</v>
      </c>
      <c r="H138" s="57">
        <v>0.45</v>
      </c>
      <c r="I138" s="57">
        <v>0</v>
      </c>
      <c r="J138" s="57">
        <v>1</v>
      </c>
      <c r="K138" s="57">
        <v>10</v>
      </c>
      <c r="L138" s="57">
        <v>160</v>
      </c>
      <c r="M138" s="57" t="s">
        <v>95</v>
      </c>
      <c r="N138" s="57">
        <v>1447.695903829029</v>
      </c>
      <c r="O138" s="57" t="s">
        <v>82</v>
      </c>
      <c r="P138">
        <v>195.43894701691889</v>
      </c>
      <c r="Q138">
        <v>1532.241344612645</v>
      </c>
      <c r="R138">
        <v>1.532241344612645E-3</v>
      </c>
    </row>
    <row r="139" spans="1:18" x14ac:dyDescent="0.2">
      <c r="A139" s="57">
        <v>13</v>
      </c>
      <c r="B139" s="57" t="s">
        <v>28</v>
      </c>
      <c r="C139" s="58" t="s">
        <v>39</v>
      </c>
      <c r="D139" s="58" t="s">
        <v>81</v>
      </c>
      <c r="E139" s="58">
        <v>0</v>
      </c>
      <c r="F139" s="58" t="s">
        <v>75</v>
      </c>
      <c r="G139" s="57" t="s">
        <v>52</v>
      </c>
      <c r="H139" s="57">
        <v>0.48</v>
      </c>
      <c r="I139" s="57">
        <v>2</v>
      </c>
      <c r="J139" s="57">
        <v>1</v>
      </c>
      <c r="K139" s="57"/>
      <c r="L139" s="57"/>
      <c r="M139" s="57" t="s">
        <v>95</v>
      </c>
      <c r="N139" s="57">
        <v>386.59879032258061</v>
      </c>
      <c r="O139" s="57" t="s">
        <v>82</v>
      </c>
      <c r="P139">
        <v>55.670225806451597</v>
      </c>
    </row>
    <row r="140" spans="1:18" x14ac:dyDescent="0.2">
      <c r="A140" s="57">
        <v>14</v>
      </c>
      <c r="B140" s="57" t="s">
        <v>28</v>
      </c>
      <c r="C140" s="58" t="s">
        <v>39</v>
      </c>
      <c r="D140" s="58" t="s">
        <v>81</v>
      </c>
      <c r="E140" s="58">
        <v>0</v>
      </c>
      <c r="F140" s="58" t="s">
        <v>79</v>
      </c>
      <c r="G140" s="57" t="s">
        <v>52</v>
      </c>
      <c r="H140" s="57">
        <v>0.6100000000000001</v>
      </c>
      <c r="I140" s="57">
        <v>2</v>
      </c>
      <c r="J140" s="57">
        <v>1</v>
      </c>
      <c r="K140" s="57">
        <v>11</v>
      </c>
      <c r="L140" s="57">
        <v>176</v>
      </c>
      <c r="M140" s="57" t="s">
        <v>95</v>
      </c>
      <c r="N140" s="57">
        <v>987.22989949748728</v>
      </c>
      <c r="O140" s="57" t="s">
        <v>82</v>
      </c>
      <c r="P140">
        <v>180.66307160804021</v>
      </c>
      <c r="Q140">
        <v>1558.0383295477391</v>
      </c>
      <c r="R140">
        <v>1.558038329547739E-3</v>
      </c>
    </row>
    <row r="141" spans="1:18" x14ac:dyDescent="0.2">
      <c r="A141" s="57">
        <v>15</v>
      </c>
      <c r="B141" s="57" t="s">
        <v>28</v>
      </c>
      <c r="C141" s="58" t="s">
        <v>39</v>
      </c>
      <c r="D141" s="58" t="s">
        <v>81</v>
      </c>
      <c r="E141" s="58">
        <v>0</v>
      </c>
      <c r="F141" s="58" t="s">
        <v>80</v>
      </c>
      <c r="G141" s="57" t="s">
        <v>52</v>
      </c>
      <c r="H141" s="57">
        <v>0.53</v>
      </c>
      <c r="I141" s="57">
        <v>2</v>
      </c>
      <c r="J141" s="57">
        <v>1</v>
      </c>
      <c r="K141" s="57">
        <v>14</v>
      </c>
      <c r="L141" s="57">
        <v>224</v>
      </c>
      <c r="M141" s="57" t="s">
        <v>95</v>
      </c>
      <c r="N141" s="57">
        <v>1592.06712962963</v>
      </c>
      <c r="O141" s="57" t="s">
        <v>82</v>
      </c>
      <c r="P141">
        <v>253.13867361111119</v>
      </c>
      <c r="Q141">
        <v>2778.4500815555571</v>
      </c>
      <c r="R141">
        <v>2.778450081555557E-3</v>
      </c>
    </row>
    <row r="142" spans="1:18" x14ac:dyDescent="0.2">
      <c r="A142" s="57">
        <v>17</v>
      </c>
      <c r="B142" s="57" t="s">
        <v>83</v>
      </c>
      <c r="C142" s="58" t="s">
        <v>40</v>
      </c>
      <c r="D142" s="58" t="s">
        <v>84</v>
      </c>
      <c r="E142" s="58">
        <v>0</v>
      </c>
      <c r="F142" s="58" t="s">
        <v>75</v>
      </c>
      <c r="G142" s="57" t="s">
        <v>53</v>
      </c>
      <c r="H142" s="57">
        <v>0.46</v>
      </c>
      <c r="I142" s="57">
        <v>2.4</v>
      </c>
      <c r="J142" s="57">
        <v>1</v>
      </c>
      <c r="K142" s="57"/>
      <c r="L142" s="57"/>
      <c r="M142" s="57" t="s">
        <v>95</v>
      </c>
      <c r="N142" s="57">
        <v>880.5030143180104</v>
      </c>
      <c r="O142" s="57" t="s">
        <v>85</v>
      </c>
      <c r="P142">
        <v>121.5094159758854</v>
      </c>
    </row>
    <row r="143" spans="1:18" x14ac:dyDescent="0.2">
      <c r="A143" s="57">
        <v>18</v>
      </c>
      <c r="B143" s="57" t="s">
        <v>83</v>
      </c>
      <c r="C143" s="58" t="s">
        <v>40</v>
      </c>
      <c r="D143" s="58" t="s">
        <v>84</v>
      </c>
      <c r="E143" s="58">
        <v>0</v>
      </c>
      <c r="F143" s="58" t="s">
        <v>79</v>
      </c>
      <c r="G143" s="57" t="s">
        <v>53</v>
      </c>
      <c r="H143" s="57">
        <v>0.47</v>
      </c>
      <c r="I143" s="57">
        <v>2.4</v>
      </c>
      <c r="J143" s="57">
        <v>2</v>
      </c>
      <c r="K143" s="57">
        <v>6</v>
      </c>
      <c r="L143" s="57">
        <v>96</v>
      </c>
      <c r="M143" s="57" t="s">
        <v>95</v>
      </c>
      <c r="N143" s="57">
        <v>851.65834535732461</v>
      </c>
      <c r="O143" s="57" t="s">
        <v>85</v>
      </c>
      <c r="P143">
        <v>120.0838266953828</v>
      </c>
      <c r="Q143">
        <v>564.87432077508061</v>
      </c>
      <c r="R143">
        <v>5.6487432077508058E-4</v>
      </c>
    </row>
    <row r="144" spans="1:18" x14ac:dyDescent="0.2">
      <c r="A144" s="57">
        <v>19</v>
      </c>
      <c r="B144" s="57" t="s">
        <v>83</v>
      </c>
      <c r="C144" s="58" t="s">
        <v>40</v>
      </c>
      <c r="D144" s="58" t="s">
        <v>84</v>
      </c>
      <c r="E144" s="58">
        <v>0</v>
      </c>
      <c r="F144" s="58" t="s">
        <v>80</v>
      </c>
      <c r="G144" s="57" t="s">
        <v>53</v>
      </c>
      <c r="H144" s="57">
        <v>0.42000000000000021</v>
      </c>
      <c r="I144" s="57">
        <v>2.4</v>
      </c>
      <c r="J144" s="57">
        <v>1</v>
      </c>
      <c r="K144" s="57">
        <v>6</v>
      </c>
      <c r="L144" s="57">
        <v>96</v>
      </c>
      <c r="M144" s="57" t="s">
        <v>95</v>
      </c>
      <c r="N144" s="57">
        <v>954.23632812499989</v>
      </c>
      <c r="O144" s="57" t="s">
        <v>85</v>
      </c>
      <c r="P144">
        <v>120.23377734375001</v>
      </c>
      <c r="Q144">
        <v>565.57968862500024</v>
      </c>
      <c r="R144">
        <v>5.655796886250002E-4</v>
      </c>
    </row>
    <row r="145" spans="1:18" x14ac:dyDescent="0.2">
      <c r="A145" s="57">
        <v>21</v>
      </c>
      <c r="B145" s="57" t="s">
        <v>83</v>
      </c>
      <c r="C145" s="58" t="s">
        <v>40</v>
      </c>
      <c r="D145" s="58" t="s">
        <v>84</v>
      </c>
      <c r="E145" s="58">
        <v>0</v>
      </c>
      <c r="F145" s="58" t="s">
        <v>75</v>
      </c>
      <c r="G145" s="57" t="s">
        <v>54</v>
      </c>
      <c r="H145" s="57">
        <v>0.79</v>
      </c>
      <c r="I145" s="57">
        <v>5</v>
      </c>
      <c r="J145" s="57">
        <v>1</v>
      </c>
      <c r="K145" s="57"/>
      <c r="L145" s="57"/>
      <c r="M145" s="57" t="s">
        <v>95</v>
      </c>
      <c r="N145" s="57">
        <v>1482.7007434944239</v>
      </c>
      <c r="O145" s="57" t="s">
        <v>85</v>
      </c>
      <c r="P145">
        <v>351.4000762081784</v>
      </c>
    </row>
    <row r="146" spans="1:18" x14ac:dyDescent="0.2">
      <c r="A146" s="57">
        <v>22</v>
      </c>
      <c r="B146" s="57" t="s">
        <v>83</v>
      </c>
      <c r="C146" s="58" t="s">
        <v>40</v>
      </c>
      <c r="D146" s="58" t="s">
        <v>84</v>
      </c>
      <c r="E146" s="58">
        <v>0</v>
      </c>
      <c r="F146" s="58" t="s">
        <v>79</v>
      </c>
      <c r="G146" s="57" t="s">
        <v>54</v>
      </c>
      <c r="H146" s="57">
        <v>0.56000000000000005</v>
      </c>
      <c r="I146" s="57">
        <v>5</v>
      </c>
      <c r="J146" s="57">
        <v>1</v>
      </c>
      <c r="K146" s="57">
        <v>7</v>
      </c>
      <c r="L146" s="57">
        <v>112</v>
      </c>
      <c r="M146" s="57" t="s">
        <v>95</v>
      </c>
      <c r="N146" s="57">
        <v>1762.158411614005</v>
      </c>
      <c r="O146" s="57" t="s">
        <v>85</v>
      </c>
      <c r="P146">
        <v>296.04261315115292</v>
      </c>
      <c r="Q146">
        <v>1624.681860973528</v>
      </c>
      <c r="R146">
        <v>1.6246818609735271E-3</v>
      </c>
    </row>
    <row r="147" spans="1:18" x14ac:dyDescent="0.2">
      <c r="A147" s="57">
        <v>23</v>
      </c>
      <c r="B147" s="57" t="s">
        <v>83</v>
      </c>
      <c r="C147" s="58" t="s">
        <v>40</v>
      </c>
      <c r="D147" s="58" t="s">
        <v>84</v>
      </c>
      <c r="E147" s="58">
        <v>0</v>
      </c>
      <c r="F147" s="58" t="s">
        <v>80</v>
      </c>
      <c r="G147" s="57" t="s">
        <v>54</v>
      </c>
      <c r="H147" s="57">
        <v>0.37000000000000011</v>
      </c>
      <c r="I147" s="57">
        <v>5</v>
      </c>
      <c r="J147" s="57">
        <v>1</v>
      </c>
      <c r="K147" s="57">
        <v>6</v>
      </c>
      <c r="L147" s="57">
        <v>96</v>
      </c>
      <c r="M147" s="57" t="s">
        <v>95</v>
      </c>
      <c r="N147" s="57">
        <v>2010.0237068965521</v>
      </c>
      <c r="O147" s="57" t="s">
        <v>85</v>
      </c>
      <c r="P147">
        <v>223.1126314655173</v>
      </c>
      <c r="Q147">
        <v>1049.521818413793</v>
      </c>
      <c r="R147">
        <v>1.049521818413793E-3</v>
      </c>
    </row>
    <row r="148" spans="1:18" x14ac:dyDescent="0.2">
      <c r="A148" s="57">
        <v>25</v>
      </c>
      <c r="B148" s="57" t="s">
        <v>36</v>
      </c>
      <c r="C148" s="58" t="s">
        <v>41</v>
      </c>
      <c r="D148" s="58" t="s">
        <v>86</v>
      </c>
      <c r="E148" s="58">
        <v>0</v>
      </c>
      <c r="F148" s="58" t="s">
        <v>75</v>
      </c>
      <c r="G148" s="57" t="s">
        <v>55</v>
      </c>
      <c r="H148" s="57">
        <v>0.64000000000000012</v>
      </c>
      <c r="I148" s="57">
        <v>0</v>
      </c>
      <c r="J148" s="57">
        <v>1</v>
      </c>
      <c r="K148" s="57"/>
      <c r="L148" s="57"/>
      <c r="M148" s="57" t="s">
        <v>95</v>
      </c>
      <c r="N148" s="57">
        <v>257.65401953418478</v>
      </c>
      <c r="O148" s="57" t="s">
        <v>87</v>
      </c>
      <c r="P148">
        <v>49.469571750563503</v>
      </c>
    </row>
    <row r="149" spans="1:18" x14ac:dyDescent="0.2">
      <c r="A149" s="57">
        <v>26</v>
      </c>
      <c r="B149" s="57" t="s">
        <v>36</v>
      </c>
      <c r="C149" s="58" t="s">
        <v>41</v>
      </c>
      <c r="D149" s="58" t="s">
        <v>86</v>
      </c>
      <c r="E149" s="58">
        <v>0</v>
      </c>
      <c r="F149" s="58" t="s">
        <v>79</v>
      </c>
      <c r="G149" s="57" t="s">
        <v>55</v>
      </c>
      <c r="H149" s="57">
        <v>0.65000000000000013</v>
      </c>
      <c r="I149" s="57">
        <v>0</v>
      </c>
      <c r="J149" s="57">
        <v>2</v>
      </c>
      <c r="K149" s="57">
        <v>8</v>
      </c>
      <c r="L149" s="57">
        <v>128</v>
      </c>
      <c r="M149" s="57" t="s">
        <v>95</v>
      </c>
      <c r="N149" s="57">
        <v>248.4232654153378</v>
      </c>
      <c r="O149" s="57" t="s">
        <v>87</v>
      </c>
      <c r="P149">
        <v>48.442536755990872</v>
      </c>
      <c r="Q149">
        <v>303.8315905335748</v>
      </c>
      <c r="R149">
        <v>3.038315905335748E-4</v>
      </c>
    </row>
    <row r="150" spans="1:18" x14ac:dyDescent="0.2">
      <c r="A150" s="57">
        <v>27</v>
      </c>
      <c r="B150" s="57" t="s">
        <v>36</v>
      </c>
      <c r="C150" s="58" t="s">
        <v>41</v>
      </c>
      <c r="D150" s="58" t="s">
        <v>86</v>
      </c>
      <c r="E150" s="58">
        <v>0</v>
      </c>
      <c r="F150" s="58" t="s">
        <v>80</v>
      </c>
      <c r="G150" s="57" t="s">
        <v>55</v>
      </c>
      <c r="H150" s="57">
        <v>0.48</v>
      </c>
      <c r="I150" s="57">
        <v>0</v>
      </c>
      <c r="J150" s="57">
        <v>1</v>
      </c>
      <c r="K150" s="57">
        <v>7</v>
      </c>
      <c r="L150" s="57">
        <v>112</v>
      </c>
      <c r="M150" s="57" t="s">
        <v>95</v>
      </c>
      <c r="N150" s="57">
        <v>170.44311624072549</v>
      </c>
      <c r="O150" s="57" t="s">
        <v>87</v>
      </c>
      <c r="P150">
        <v>24.54380873866447</v>
      </c>
      <c r="Q150">
        <v>134.6964223577906</v>
      </c>
      <c r="R150">
        <v>1.346964223577906E-4</v>
      </c>
    </row>
    <row r="151" spans="1:18" x14ac:dyDescent="0.2">
      <c r="A151" s="57">
        <v>29</v>
      </c>
      <c r="B151" s="57" t="s">
        <v>36</v>
      </c>
      <c r="C151" s="58" t="s">
        <v>41</v>
      </c>
      <c r="D151" s="58" t="s">
        <v>86</v>
      </c>
      <c r="E151" s="58">
        <v>0</v>
      </c>
      <c r="F151" s="58" t="s">
        <v>75</v>
      </c>
      <c r="G151" s="57" t="s">
        <v>56</v>
      </c>
      <c r="H151" s="57">
        <v>0.52</v>
      </c>
      <c r="I151" s="57">
        <v>1.8</v>
      </c>
      <c r="J151" s="57">
        <v>1</v>
      </c>
      <c r="K151" s="57"/>
      <c r="L151" s="57"/>
      <c r="M151" s="57" t="s">
        <v>95</v>
      </c>
      <c r="N151" s="57">
        <v>323.09533386967018</v>
      </c>
      <c r="O151" s="57" t="s">
        <v>87</v>
      </c>
      <c r="P151">
        <v>50.402872083668562</v>
      </c>
    </row>
    <row r="152" spans="1:18" x14ac:dyDescent="0.2">
      <c r="A152" s="57">
        <v>30</v>
      </c>
      <c r="B152" s="57" t="s">
        <v>36</v>
      </c>
      <c r="C152" s="58" t="s">
        <v>41</v>
      </c>
      <c r="D152" s="58" t="s">
        <v>86</v>
      </c>
      <c r="E152" s="58">
        <v>0</v>
      </c>
      <c r="F152" s="58" t="s">
        <v>79</v>
      </c>
      <c r="G152" s="57" t="s">
        <v>56</v>
      </c>
      <c r="H152" s="57">
        <v>0.54</v>
      </c>
      <c r="I152" s="57">
        <v>1.8</v>
      </c>
      <c r="J152" s="57">
        <v>2</v>
      </c>
      <c r="K152" s="57">
        <v>5</v>
      </c>
      <c r="L152" s="57">
        <v>80</v>
      </c>
      <c r="M152" s="57" t="s">
        <v>95</v>
      </c>
      <c r="N152" s="57">
        <v>381.12049424199063</v>
      </c>
      <c r="O152" s="57" t="s">
        <v>87</v>
      </c>
      <c r="P152">
        <v>61.741520067202487</v>
      </c>
      <c r="Q152">
        <v>242.02675866343381</v>
      </c>
      <c r="R152">
        <v>2.4202675866343381E-4</v>
      </c>
    </row>
    <row r="153" spans="1:18" x14ac:dyDescent="0.2">
      <c r="A153" s="57">
        <v>31</v>
      </c>
      <c r="B153" s="57" t="s">
        <v>36</v>
      </c>
      <c r="C153" s="58" t="s">
        <v>41</v>
      </c>
      <c r="D153" s="58" t="s">
        <v>86</v>
      </c>
      <c r="E153" s="58">
        <v>0</v>
      </c>
      <c r="F153" s="58" t="s">
        <v>80</v>
      </c>
      <c r="G153" s="57" t="s">
        <v>56</v>
      </c>
      <c r="H153" s="57">
        <v>0.60000000000000009</v>
      </c>
      <c r="I153" s="57">
        <v>1.8</v>
      </c>
      <c r="J153" s="57">
        <v>1</v>
      </c>
      <c r="K153" s="57">
        <v>5</v>
      </c>
      <c r="L153" s="57">
        <v>80</v>
      </c>
      <c r="M153" s="57" t="s">
        <v>95</v>
      </c>
      <c r="N153" s="57">
        <v>303.84445337620582</v>
      </c>
      <c r="O153" s="57" t="s">
        <v>87</v>
      </c>
      <c r="P153">
        <v>54.692001607717053</v>
      </c>
      <c r="Q153">
        <v>214.39264630225091</v>
      </c>
      <c r="R153">
        <v>2.1439264630225091E-4</v>
      </c>
    </row>
    <row r="154" spans="1:18" x14ac:dyDescent="0.2">
      <c r="A154" s="57">
        <v>33</v>
      </c>
      <c r="B154" s="57" t="s">
        <v>88</v>
      </c>
      <c r="C154" s="58" t="s">
        <v>42</v>
      </c>
      <c r="D154" s="58" t="s">
        <v>89</v>
      </c>
      <c r="E154" s="58">
        <v>0</v>
      </c>
      <c r="F154" s="58" t="s">
        <v>75</v>
      </c>
      <c r="G154" s="57" t="s">
        <v>57</v>
      </c>
      <c r="H154" s="57">
        <v>0.18999999999999989</v>
      </c>
      <c r="I154" s="57">
        <v>3</v>
      </c>
      <c r="J154" s="57">
        <v>1</v>
      </c>
      <c r="K154" s="57"/>
      <c r="L154" s="57"/>
      <c r="M154" s="57" t="s">
        <v>95</v>
      </c>
      <c r="N154" s="57">
        <v>13.773847376788551</v>
      </c>
      <c r="O154" s="57" t="s">
        <v>90</v>
      </c>
      <c r="P154">
        <v>0.78510930047694716</v>
      </c>
    </row>
    <row r="155" spans="1:18" x14ac:dyDescent="0.2">
      <c r="A155" s="57">
        <v>34</v>
      </c>
      <c r="B155" s="57" t="s">
        <v>88</v>
      </c>
      <c r="C155" s="58" t="s">
        <v>42</v>
      </c>
      <c r="D155" s="58" t="s">
        <v>89</v>
      </c>
      <c r="E155" s="58">
        <v>0</v>
      </c>
      <c r="F155" s="58" t="s">
        <v>79</v>
      </c>
      <c r="G155" s="57" t="s">
        <v>57</v>
      </c>
      <c r="H155" s="57">
        <v>0.23</v>
      </c>
      <c r="I155" s="57">
        <v>3</v>
      </c>
      <c r="J155" s="57">
        <v>1</v>
      </c>
      <c r="K155" s="57">
        <v>38</v>
      </c>
      <c r="L155" s="57">
        <v>608</v>
      </c>
      <c r="M155" s="57" t="s">
        <v>95</v>
      </c>
      <c r="N155" s="57">
        <v>16.162650602409641</v>
      </c>
      <c r="O155" s="57" t="s">
        <v>90</v>
      </c>
      <c r="P155">
        <v>1.115222891566265</v>
      </c>
      <c r="Q155">
        <v>33.224720385542177</v>
      </c>
      <c r="R155">
        <v>3.3224720385542179E-5</v>
      </c>
    </row>
    <row r="156" spans="1:18" x14ac:dyDescent="0.2">
      <c r="A156" s="57">
        <v>35</v>
      </c>
      <c r="B156" s="57" t="s">
        <v>88</v>
      </c>
      <c r="C156" s="58" t="s">
        <v>42</v>
      </c>
      <c r="D156" s="58" t="s">
        <v>89</v>
      </c>
      <c r="E156" s="58">
        <v>0</v>
      </c>
      <c r="F156" s="58" t="s">
        <v>80</v>
      </c>
      <c r="G156" s="57" t="s">
        <v>57</v>
      </c>
      <c r="H156" s="57">
        <v>0.24</v>
      </c>
      <c r="I156" s="57">
        <v>3</v>
      </c>
      <c r="J156" s="57">
        <v>1</v>
      </c>
      <c r="K156" s="57">
        <v>35</v>
      </c>
      <c r="L156" s="57">
        <v>560</v>
      </c>
      <c r="M156" s="57" t="s">
        <v>95</v>
      </c>
      <c r="N156" s="57">
        <v>8.5495090016366611</v>
      </c>
      <c r="O156" s="57" t="s">
        <v>90</v>
      </c>
      <c r="P156">
        <v>0.61556464811783951</v>
      </c>
      <c r="Q156">
        <v>16.891093944353521</v>
      </c>
      <c r="R156">
        <v>1.6891093944353519E-5</v>
      </c>
    </row>
    <row r="157" spans="1:18" x14ac:dyDescent="0.2">
      <c r="A157" s="57">
        <v>36</v>
      </c>
      <c r="B157" s="57" t="s">
        <v>88</v>
      </c>
      <c r="C157" s="58" t="s">
        <v>42</v>
      </c>
      <c r="D157" s="58" t="s">
        <v>89</v>
      </c>
      <c r="E157" s="58">
        <v>0</v>
      </c>
      <c r="F157" s="58" t="s">
        <v>91</v>
      </c>
      <c r="G157" s="57" t="s">
        <v>57</v>
      </c>
      <c r="H157" s="57">
        <v>0.26</v>
      </c>
      <c r="I157" s="57">
        <v>3</v>
      </c>
      <c r="J157" s="57">
        <v>1</v>
      </c>
      <c r="K157" s="57">
        <v>33</v>
      </c>
      <c r="L157" s="57">
        <v>528</v>
      </c>
      <c r="M157" s="57" t="s">
        <v>95</v>
      </c>
      <c r="N157" s="57">
        <v>21.97405660377358</v>
      </c>
      <c r="O157" s="57" t="s">
        <v>90</v>
      </c>
      <c r="P157">
        <v>1.7139764150943391</v>
      </c>
      <c r="Q157">
        <v>44.343997811320747</v>
      </c>
      <c r="R157">
        <v>4.4343997811320757E-5</v>
      </c>
    </row>
    <row r="158" spans="1:18" x14ac:dyDescent="0.2">
      <c r="A158" s="57">
        <v>38</v>
      </c>
      <c r="B158" s="57" t="s">
        <v>88</v>
      </c>
      <c r="C158" s="58" t="s">
        <v>42</v>
      </c>
      <c r="D158" s="58" t="s">
        <v>89</v>
      </c>
      <c r="E158" s="58">
        <v>0</v>
      </c>
      <c r="F158" s="58" t="s">
        <v>75</v>
      </c>
      <c r="G158" s="57" t="s">
        <v>58</v>
      </c>
      <c r="H158" s="57">
        <v>0.33000000000000013</v>
      </c>
      <c r="I158" s="57">
        <v>5</v>
      </c>
      <c r="J158" s="57">
        <v>1</v>
      </c>
      <c r="K158" s="57"/>
      <c r="L158" s="57"/>
      <c r="M158" s="57" t="s">
        <v>95</v>
      </c>
      <c r="N158" s="57">
        <v>11.6798048048048</v>
      </c>
      <c r="O158" s="57" t="s">
        <v>90</v>
      </c>
      <c r="P158">
        <v>1.156300675675676</v>
      </c>
    </row>
    <row r="159" spans="1:18" x14ac:dyDescent="0.2">
      <c r="A159" s="57">
        <v>39</v>
      </c>
      <c r="B159" s="57" t="s">
        <v>88</v>
      </c>
      <c r="C159" s="58" t="s">
        <v>42</v>
      </c>
      <c r="D159" s="58" t="s">
        <v>89</v>
      </c>
      <c r="E159" s="58">
        <v>0</v>
      </c>
      <c r="F159" s="58" t="s">
        <v>79</v>
      </c>
      <c r="G159" s="57" t="s">
        <v>58</v>
      </c>
      <c r="H159" s="57">
        <v>0.37000000000000011</v>
      </c>
      <c r="I159" s="57">
        <v>5</v>
      </c>
      <c r="J159" s="57">
        <v>1</v>
      </c>
      <c r="K159" s="57">
        <v>32</v>
      </c>
      <c r="L159" s="57">
        <v>512</v>
      </c>
      <c r="M159" s="57" t="s">
        <v>95</v>
      </c>
      <c r="N159" s="57">
        <v>18.106816292601831</v>
      </c>
      <c r="O159" s="57" t="s">
        <v>90</v>
      </c>
      <c r="P159">
        <v>2.009856608478803</v>
      </c>
      <c r="Q159">
        <v>50.423282593516227</v>
      </c>
      <c r="R159">
        <v>5.0423282593516243E-5</v>
      </c>
    </row>
    <row r="160" spans="1:18" x14ac:dyDescent="0.2">
      <c r="A160" s="57">
        <v>40</v>
      </c>
      <c r="B160" s="57" t="s">
        <v>88</v>
      </c>
      <c r="C160" s="58" t="s">
        <v>42</v>
      </c>
      <c r="D160" s="58" t="s">
        <v>89</v>
      </c>
      <c r="E160" s="58">
        <v>0</v>
      </c>
      <c r="F160" s="58" t="s">
        <v>80</v>
      </c>
      <c r="G160" s="57" t="s">
        <v>58</v>
      </c>
      <c r="H160" s="57">
        <v>0.28999999999999998</v>
      </c>
      <c r="I160" s="57">
        <v>5</v>
      </c>
      <c r="J160" s="57">
        <v>1</v>
      </c>
      <c r="K160" s="57">
        <v>35</v>
      </c>
      <c r="L160" s="57">
        <v>560</v>
      </c>
      <c r="M160" s="57" t="s">
        <v>95</v>
      </c>
      <c r="N160" s="57">
        <v>25.833333333333339</v>
      </c>
      <c r="O160" s="57" t="s">
        <v>90</v>
      </c>
      <c r="P160">
        <v>2.2475000000000001</v>
      </c>
      <c r="Q160">
        <v>61.671400000000027</v>
      </c>
      <c r="R160">
        <v>6.1671400000000028E-5</v>
      </c>
    </row>
    <row r="161" spans="1:18" x14ac:dyDescent="0.2">
      <c r="A161" s="57">
        <v>41</v>
      </c>
      <c r="B161" s="57" t="s">
        <v>88</v>
      </c>
      <c r="C161" s="58" t="s">
        <v>42</v>
      </c>
      <c r="D161" s="58" t="s">
        <v>89</v>
      </c>
      <c r="E161" s="58">
        <v>0</v>
      </c>
      <c r="F161" s="58" t="s">
        <v>91</v>
      </c>
      <c r="G161" s="57" t="s">
        <v>58</v>
      </c>
      <c r="H161" s="57">
        <v>0.48</v>
      </c>
      <c r="I161" s="57">
        <v>5</v>
      </c>
      <c r="J161" s="57">
        <v>1</v>
      </c>
      <c r="K161" s="57">
        <v>30</v>
      </c>
      <c r="L161" s="57">
        <v>480</v>
      </c>
      <c r="M161" s="57" t="s">
        <v>95</v>
      </c>
      <c r="N161" s="57">
        <v>11.53225806451613</v>
      </c>
      <c r="O161" s="57" t="s">
        <v>90</v>
      </c>
      <c r="P161">
        <v>1.6606451612903219</v>
      </c>
      <c r="Q161">
        <v>39.058374193548389</v>
      </c>
      <c r="R161">
        <v>3.9058374193548391E-5</v>
      </c>
    </row>
    <row r="162" spans="1:18" x14ac:dyDescent="0.2">
      <c r="A162" s="57">
        <v>1</v>
      </c>
      <c r="B162" s="57" t="s">
        <v>73</v>
      </c>
      <c r="C162" s="58" t="s">
        <v>39</v>
      </c>
      <c r="D162" s="58" t="s">
        <v>74</v>
      </c>
      <c r="E162" s="58">
        <v>0</v>
      </c>
      <c r="F162" s="58" t="s">
        <v>75</v>
      </c>
      <c r="G162" s="57" t="s">
        <v>76</v>
      </c>
      <c r="H162" s="57">
        <v>0.43000000000000022</v>
      </c>
      <c r="I162" s="57">
        <v>0</v>
      </c>
      <c r="J162" s="57">
        <v>1</v>
      </c>
      <c r="K162" s="57"/>
      <c r="L162" s="57"/>
      <c r="M162" s="57" t="s">
        <v>96</v>
      </c>
      <c r="N162" s="57">
        <v>3.583644278606966</v>
      </c>
      <c r="O162" s="57" t="s">
        <v>78</v>
      </c>
      <c r="P162">
        <v>0.46229011194029868</v>
      </c>
    </row>
    <row r="163" spans="1:18" x14ac:dyDescent="0.2">
      <c r="A163" s="57">
        <v>2</v>
      </c>
      <c r="B163" s="57" t="s">
        <v>73</v>
      </c>
      <c r="C163" s="58" t="s">
        <v>39</v>
      </c>
      <c r="D163" s="58" t="s">
        <v>74</v>
      </c>
      <c r="E163" s="58">
        <v>0</v>
      </c>
      <c r="F163" s="58" t="s">
        <v>79</v>
      </c>
      <c r="G163" s="57" t="s">
        <v>76</v>
      </c>
      <c r="H163" s="57">
        <v>0.43999999999999989</v>
      </c>
      <c r="I163" s="57">
        <v>0</v>
      </c>
      <c r="J163" s="57">
        <v>2</v>
      </c>
      <c r="K163" s="57">
        <v>12.5</v>
      </c>
      <c r="L163" s="57">
        <v>200</v>
      </c>
      <c r="M163" s="57" t="s">
        <v>96</v>
      </c>
      <c r="N163" s="57">
        <v>6.431952187926453</v>
      </c>
      <c r="O163" s="57" t="s">
        <v>78</v>
      </c>
      <c r="P163">
        <v>0.84901768880629169</v>
      </c>
      <c r="Q163">
        <v>8.3203733503016597</v>
      </c>
      <c r="R163">
        <v>8.3203733503016599E-6</v>
      </c>
    </row>
    <row r="164" spans="1:18" x14ac:dyDescent="0.2">
      <c r="A164" s="57">
        <v>3</v>
      </c>
      <c r="B164" s="57" t="s">
        <v>73</v>
      </c>
      <c r="C164" s="58" t="s">
        <v>39</v>
      </c>
      <c r="D164" s="58" t="s">
        <v>74</v>
      </c>
      <c r="E164" s="58">
        <v>0</v>
      </c>
      <c r="F164" s="58" t="s">
        <v>80</v>
      </c>
      <c r="G164" s="57" t="s">
        <v>76</v>
      </c>
      <c r="H164" s="57">
        <v>0.48</v>
      </c>
      <c r="I164" s="57">
        <v>0</v>
      </c>
      <c r="J164" s="57">
        <v>1</v>
      </c>
      <c r="K164" s="57">
        <v>12</v>
      </c>
      <c r="L164" s="57">
        <v>192</v>
      </c>
      <c r="M164" s="57" t="s">
        <v>96</v>
      </c>
      <c r="N164" s="57">
        <v>7.0592070944183618</v>
      </c>
      <c r="O164" s="57" t="s">
        <v>78</v>
      </c>
      <c r="P164">
        <v>1.0165258215962441</v>
      </c>
      <c r="Q164">
        <v>9.563474929577465</v>
      </c>
      <c r="R164">
        <v>9.5634749295774647E-6</v>
      </c>
    </row>
    <row r="165" spans="1:18" x14ac:dyDescent="0.2">
      <c r="A165" s="57">
        <v>5</v>
      </c>
      <c r="B165" s="57" t="s">
        <v>73</v>
      </c>
      <c r="C165" s="58" t="s">
        <v>39</v>
      </c>
      <c r="D165" s="58" t="s">
        <v>74</v>
      </c>
      <c r="E165" s="58">
        <v>0</v>
      </c>
      <c r="F165" s="58" t="s">
        <v>75</v>
      </c>
      <c r="G165" s="57" t="s">
        <v>50</v>
      </c>
      <c r="H165" s="57">
        <v>0.3600000000000001</v>
      </c>
      <c r="I165" s="57">
        <v>2</v>
      </c>
      <c r="J165" s="57">
        <v>1</v>
      </c>
      <c r="K165" s="57"/>
      <c r="L165" s="57"/>
      <c r="M165" s="57" t="s">
        <v>96</v>
      </c>
      <c r="N165" s="57">
        <v>22.39159891598916</v>
      </c>
      <c r="O165" s="57" t="s">
        <v>78</v>
      </c>
      <c r="P165">
        <v>2.418292682926829</v>
      </c>
    </row>
    <row r="166" spans="1:18" x14ac:dyDescent="0.2">
      <c r="A166" s="57">
        <v>6</v>
      </c>
      <c r="B166" s="57" t="s">
        <v>73</v>
      </c>
      <c r="C166" s="58" t="s">
        <v>39</v>
      </c>
      <c r="D166" s="58" t="s">
        <v>74</v>
      </c>
      <c r="E166" s="58">
        <v>0</v>
      </c>
      <c r="F166" s="58" t="s">
        <v>79</v>
      </c>
      <c r="G166" s="57" t="s">
        <v>50</v>
      </c>
      <c r="H166" s="57">
        <v>0.5</v>
      </c>
      <c r="I166" s="57">
        <v>2</v>
      </c>
      <c r="J166" s="57">
        <v>1</v>
      </c>
      <c r="K166" s="57">
        <v>12</v>
      </c>
      <c r="L166" s="57">
        <v>192</v>
      </c>
      <c r="M166" s="57" t="s">
        <v>96</v>
      </c>
      <c r="N166" s="57">
        <v>4.3349488422186324</v>
      </c>
      <c r="O166" s="57" t="s">
        <v>78</v>
      </c>
      <c r="P166">
        <v>0.65024232633279488</v>
      </c>
      <c r="Q166">
        <v>6.1174798061389346</v>
      </c>
      <c r="R166">
        <v>6.1174798061389347E-6</v>
      </c>
    </row>
    <row r="167" spans="1:18" x14ac:dyDescent="0.2">
      <c r="A167" s="57">
        <v>7</v>
      </c>
      <c r="B167" s="57" t="s">
        <v>73</v>
      </c>
      <c r="C167" s="58" t="s">
        <v>39</v>
      </c>
      <c r="D167" s="58" t="s">
        <v>74</v>
      </c>
      <c r="E167" s="58">
        <v>0</v>
      </c>
      <c r="F167" s="58" t="s">
        <v>80</v>
      </c>
      <c r="G167" s="57" t="s">
        <v>50</v>
      </c>
      <c r="H167" s="57">
        <v>0.56000000000000005</v>
      </c>
      <c r="I167" s="57">
        <v>2</v>
      </c>
      <c r="J167" s="57">
        <v>1</v>
      </c>
      <c r="K167" s="57">
        <v>13.5</v>
      </c>
      <c r="L167" s="57">
        <v>216</v>
      </c>
      <c r="M167" s="57" t="s">
        <v>96</v>
      </c>
      <c r="N167" s="57">
        <v>4.4247264123040528</v>
      </c>
      <c r="O167" s="57" t="s">
        <v>78</v>
      </c>
      <c r="P167">
        <v>0.74335403726708094</v>
      </c>
      <c r="Q167">
        <v>7.8676591304347854</v>
      </c>
      <c r="R167">
        <v>7.8676591304347852E-6</v>
      </c>
    </row>
    <row r="168" spans="1:18" x14ac:dyDescent="0.2">
      <c r="A168" s="57">
        <v>9</v>
      </c>
      <c r="B168" s="57" t="s">
        <v>28</v>
      </c>
      <c r="C168" s="58" t="s">
        <v>39</v>
      </c>
      <c r="D168" s="58" t="s">
        <v>81</v>
      </c>
      <c r="E168" s="58">
        <v>0</v>
      </c>
      <c r="F168" s="58" t="s">
        <v>75</v>
      </c>
      <c r="G168" s="57" t="s">
        <v>51</v>
      </c>
      <c r="H168" s="57">
        <v>0.39000000000000012</v>
      </c>
      <c r="I168" s="57">
        <v>0</v>
      </c>
      <c r="J168" s="57">
        <v>1</v>
      </c>
      <c r="K168" s="57"/>
      <c r="L168" s="57"/>
      <c r="M168" s="57" t="s">
        <v>96</v>
      </c>
      <c r="N168" s="57">
        <v>4.1859885315382694</v>
      </c>
      <c r="O168" s="57" t="s">
        <v>82</v>
      </c>
      <c r="P168">
        <v>0.48976065818997772</v>
      </c>
    </row>
    <row r="169" spans="1:18" x14ac:dyDescent="0.2">
      <c r="A169" s="57">
        <v>10</v>
      </c>
      <c r="B169" s="57" t="s">
        <v>28</v>
      </c>
      <c r="C169" s="58" t="s">
        <v>39</v>
      </c>
      <c r="D169" s="58" t="s">
        <v>81</v>
      </c>
      <c r="E169" s="58">
        <v>0</v>
      </c>
      <c r="F169" s="58" t="s">
        <v>79</v>
      </c>
      <c r="G169" s="57" t="s">
        <v>51</v>
      </c>
      <c r="H169" s="57">
        <v>0.42000000000000021</v>
      </c>
      <c r="I169" s="57">
        <v>0</v>
      </c>
      <c r="J169" s="57">
        <v>1</v>
      </c>
      <c r="K169" s="57">
        <v>9</v>
      </c>
      <c r="L169" s="57">
        <v>144</v>
      </c>
      <c r="M169" s="57" t="s">
        <v>96</v>
      </c>
      <c r="N169" s="57">
        <v>5.6851851851851851</v>
      </c>
      <c r="O169" s="57" t="s">
        <v>82</v>
      </c>
      <c r="P169">
        <v>0.71633333333333349</v>
      </c>
      <c r="Q169">
        <v>5.0544480000000016</v>
      </c>
      <c r="R169">
        <v>5.0544480000000016E-6</v>
      </c>
    </row>
    <row r="170" spans="1:18" x14ac:dyDescent="0.2">
      <c r="A170" s="57">
        <v>11</v>
      </c>
      <c r="B170" s="57" t="s">
        <v>28</v>
      </c>
      <c r="C170" s="58" t="s">
        <v>39</v>
      </c>
      <c r="D170" s="58" t="s">
        <v>81</v>
      </c>
      <c r="E170" s="58">
        <v>0</v>
      </c>
      <c r="F170" s="58" t="s">
        <v>80</v>
      </c>
      <c r="G170" s="57" t="s">
        <v>51</v>
      </c>
      <c r="H170" s="57">
        <v>0.45</v>
      </c>
      <c r="I170" s="57">
        <v>0</v>
      </c>
      <c r="J170" s="57">
        <v>1</v>
      </c>
      <c r="K170" s="57">
        <v>10</v>
      </c>
      <c r="L170" s="57">
        <v>160</v>
      </c>
      <c r="M170" s="57" t="s">
        <v>96</v>
      </c>
      <c r="N170" s="57">
        <v>6.9516176907094103</v>
      </c>
      <c r="O170" s="57" t="s">
        <v>82</v>
      </c>
      <c r="P170">
        <v>0.93846838824577028</v>
      </c>
      <c r="Q170">
        <v>7.3575921638468396</v>
      </c>
      <c r="R170">
        <v>7.3575921638468408E-6</v>
      </c>
    </row>
    <row r="171" spans="1:18" x14ac:dyDescent="0.2">
      <c r="A171" s="57">
        <v>13</v>
      </c>
      <c r="B171" s="57" t="s">
        <v>28</v>
      </c>
      <c r="C171" s="58" t="s">
        <v>39</v>
      </c>
      <c r="D171" s="58" t="s">
        <v>81</v>
      </c>
      <c r="E171" s="58">
        <v>0</v>
      </c>
      <c r="F171" s="58" t="s">
        <v>75</v>
      </c>
      <c r="G171" s="57" t="s">
        <v>52</v>
      </c>
      <c r="H171" s="57">
        <v>0.48</v>
      </c>
      <c r="I171" s="57">
        <v>2</v>
      </c>
      <c r="J171" s="57">
        <v>1</v>
      </c>
      <c r="K171" s="57"/>
      <c r="L171" s="57"/>
      <c r="M171" s="57" t="s">
        <v>96</v>
      </c>
      <c r="N171" s="57">
        <v>6.2553763440860219</v>
      </c>
      <c r="O171" s="57" t="s">
        <v>82</v>
      </c>
      <c r="P171">
        <v>0.90077419354838717</v>
      </c>
    </row>
    <row r="172" spans="1:18" x14ac:dyDescent="0.2">
      <c r="A172" s="57">
        <v>14</v>
      </c>
      <c r="B172" s="57" t="s">
        <v>28</v>
      </c>
      <c r="C172" s="58" t="s">
        <v>39</v>
      </c>
      <c r="D172" s="58" t="s">
        <v>81</v>
      </c>
      <c r="E172" s="58">
        <v>0</v>
      </c>
      <c r="F172" s="58" t="s">
        <v>79</v>
      </c>
      <c r="G172" s="57" t="s">
        <v>52</v>
      </c>
      <c r="H172" s="57">
        <v>0.6100000000000001</v>
      </c>
      <c r="I172" s="57">
        <v>2</v>
      </c>
      <c r="J172" s="57">
        <v>1</v>
      </c>
      <c r="K172" s="57">
        <v>11</v>
      </c>
      <c r="L172" s="57">
        <v>176</v>
      </c>
      <c r="M172" s="57" t="s">
        <v>96</v>
      </c>
      <c r="N172" s="57">
        <v>5.047459519821329</v>
      </c>
      <c r="O172" s="57" t="s">
        <v>82</v>
      </c>
      <c r="P172">
        <v>0.92368509212730332</v>
      </c>
      <c r="Q172">
        <v>7.9658602345058664</v>
      </c>
      <c r="R172">
        <v>7.9658602345058656E-6</v>
      </c>
    </row>
    <row r="173" spans="1:18" x14ac:dyDescent="0.2">
      <c r="A173" s="57">
        <v>15</v>
      </c>
      <c r="B173" s="57" t="s">
        <v>28</v>
      </c>
      <c r="C173" s="58" t="s">
        <v>39</v>
      </c>
      <c r="D173" s="58" t="s">
        <v>81</v>
      </c>
      <c r="E173" s="58">
        <v>0</v>
      </c>
      <c r="F173" s="58" t="s">
        <v>80</v>
      </c>
      <c r="G173" s="57" t="s">
        <v>52</v>
      </c>
      <c r="H173" s="57">
        <v>0.53</v>
      </c>
      <c r="I173" s="57">
        <v>2</v>
      </c>
      <c r="J173" s="57">
        <v>1</v>
      </c>
      <c r="K173" s="57">
        <v>14</v>
      </c>
      <c r="L173" s="57">
        <v>224</v>
      </c>
      <c r="M173" s="57" t="s">
        <v>96</v>
      </c>
      <c r="N173" s="57">
        <v>8.3626543209876552</v>
      </c>
      <c r="O173" s="57" t="s">
        <v>82</v>
      </c>
      <c r="P173">
        <v>1.3296620370370369</v>
      </c>
      <c r="Q173">
        <v>14.59437051851852</v>
      </c>
      <c r="R173">
        <v>1.459437051851852E-5</v>
      </c>
    </row>
    <row r="174" spans="1:18" x14ac:dyDescent="0.2">
      <c r="A174" s="57">
        <v>17</v>
      </c>
      <c r="B174" s="57" t="s">
        <v>83</v>
      </c>
      <c r="C174" s="58" t="s">
        <v>40</v>
      </c>
      <c r="D174" s="58" t="s">
        <v>84</v>
      </c>
      <c r="E174" s="58">
        <v>0</v>
      </c>
      <c r="F174" s="58" t="s">
        <v>75</v>
      </c>
      <c r="G174" s="57" t="s">
        <v>53</v>
      </c>
      <c r="H174" s="57">
        <v>0.46</v>
      </c>
      <c r="I174" s="57">
        <v>2.4</v>
      </c>
      <c r="J174" s="57">
        <v>1</v>
      </c>
      <c r="K174" s="57"/>
      <c r="L174" s="57"/>
      <c r="M174" s="57" t="s">
        <v>96</v>
      </c>
      <c r="N174" s="57">
        <v>25775.374277819639</v>
      </c>
      <c r="O174" s="57" t="s">
        <v>85</v>
      </c>
      <c r="P174">
        <v>3557.0016503391098</v>
      </c>
    </row>
    <row r="175" spans="1:18" x14ac:dyDescent="0.2">
      <c r="A175" s="57">
        <v>18</v>
      </c>
      <c r="B175" s="57" t="s">
        <v>83</v>
      </c>
      <c r="C175" s="58" t="s">
        <v>40</v>
      </c>
      <c r="D175" s="58" t="s">
        <v>84</v>
      </c>
      <c r="E175" s="58">
        <v>0</v>
      </c>
      <c r="F175" s="58" t="s">
        <v>79</v>
      </c>
      <c r="G175" s="57" t="s">
        <v>53</v>
      </c>
      <c r="H175" s="57">
        <v>0.47</v>
      </c>
      <c r="I175" s="57">
        <v>2.4</v>
      </c>
      <c r="J175" s="57">
        <v>2</v>
      </c>
      <c r="K175" s="57">
        <v>6</v>
      </c>
      <c r="L175" s="57">
        <v>96</v>
      </c>
      <c r="M175" s="57" t="s">
        <v>96</v>
      </c>
      <c r="N175" s="57">
        <v>17693.055308339601</v>
      </c>
      <c r="O175" s="57" t="s">
        <v>85</v>
      </c>
      <c r="P175">
        <v>2494.7207984758829</v>
      </c>
      <c r="Q175">
        <v>11735.166636030561</v>
      </c>
      <c r="R175">
        <v>1.1735166636030549E-2</v>
      </c>
    </row>
    <row r="176" spans="1:18" x14ac:dyDescent="0.2">
      <c r="A176" s="57">
        <v>19</v>
      </c>
      <c r="B176" s="57" t="s">
        <v>83</v>
      </c>
      <c r="C176" s="58" t="s">
        <v>40</v>
      </c>
      <c r="D176" s="58" t="s">
        <v>84</v>
      </c>
      <c r="E176" s="58">
        <v>0</v>
      </c>
      <c r="F176" s="58" t="s">
        <v>80</v>
      </c>
      <c r="G176" s="57" t="s">
        <v>53</v>
      </c>
      <c r="H176" s="57">
        <v>0.42000000000000021</v>
      </c>
      <c r="I176" s="57">
        <v>2.4</v>
      </c>
      <c r="J176" s="57">
        <v>1</v>
      </c>
      <c r="K176" s="57">
        <v>6</v>
      </c>
      <c r="L176" s="57">
        <v>96</v>
      </c>
      <c r="M176" s="57" t="s">
        <v>96</v>
      </c>
      <c r="N176" s="57">
        <v>20475.884114583328</v>
      </c>
      <c r="O176" s="57" t="s">
        <v>85</v>
      </c>
      <c r="P176">
        <v>2579.961398437501</v>
      </c>
      <c r="Q176">
        <v>12136.138418250001</v>
      </c>
      <c r="R176">
        <v>1.213613841825E-2</v>
      </c>
    </row>
    <row r="177" spans="1:18" x14ac:dyDescent="0.2">
      <c r="A177" s="57">
        <v>21</v>
      </c>
      <c r="B177" s="57" t="s">
        <v>83</v>
      </c>
      <c r="C177" s="58" t="s">
        <v>40</v>
      </c>
      <c r="D177" s="58" t="s">
        <v>84</v>
      </c>
      <c r="E177" s="58">
        <v>0</v>
      </c>
      <c r="F177" s="58" t="s">
        <v>75</v>
      </c>
      <c r="G177" s="57" t="s">
        <v>54</v>
      </c>
      <c r="H177" s="57">
        <v>0.79</v>
      </c>
      <c r="I177" s="57">
        <v>5</v>
      </c>
      <c r="J177" s="57">
        <v>1</v>
      </c>
      <c r="K177" s="57"/>
      <c r="L177" s="57"/>
      <c r="M177" s="57" t="s">
        <v>96</v>
      </c>
      <c r="N177" s="57">
        <v>8921.2503097893423</v>
      </c>
      <c r="O177" s="57" t="s">
        <v>85</v>
      </c>
      <c r="P177">
        <v>2114.3363234200742</v>
      </c>
    </row>
    <row r="178" spans="1:18" x14ac:dyDescent="0.2">
      <c r="A178" s="57">
        <v>22</v>
      </c>
      <c r="B178" s="57" t="s">
        <v>83</v>
      </c>
      <c r="C178" s="58" t="s">
        <v>40</v>
      </c>
      <c r="D178" s="58" t="s">
        <v>84</v>
      </c>
      <c r="E178" s="58">
        <v>0</v>
      </c>
      <c r="F178" s="58" t="s">
        <v>79</v>
      </c>
      <c r="G178" s="57" t="s">
        <v>54</v>
      </c>
      <c r="H178" s="57">
        <v>0.56000000000000005</v>
      </c>
      <c r="I178" s="57">
        <v>5</v>
      </c>
      <c r="J178" s="57">
        <v>1</v>
      </c>
      <c r="K178" s="57">
        <v>7</v>
      </c>
      <c r="L178" s="57">
        <v>112</v>
      </c>
      <c r="M178" s="57" t="s">
        <v>96</v>
      </c>
      <c r="N178" s="57">
        <v>8975.4155992029628</v>
      </c>
      <c r="O178" s="57" t="s">
        <v>85</v>
      </c>
      <c r="P178">
        <v>1507.8698206660979</v>
      </c>
      <c r="Q178">
        <v>8275.1895758155479</v>
      </c>
      <c r="R178">
        <v>8.2751895758155485E-3</v>
      </c>
    </row>
    <row r="179" spans="1:18" x14ac:dyDescent="0.2">
      <c r="A179" s="57">
        <v>23</v>
      </c>
      <c r="B179" s="57" t="s">
        <v>83</v>
      </c>
      <c r="C179" s="58" t="s">
        <v>40</v>
      </c>
      <c r="D179" s="58" t="s">
        <v>84</v>
      </c>
      <c r="E179" s="58">
        <v>0</v>
      </c>
      <c r="F179" s="58" t="s">
        <v>80</v>
      </c>
      <c r="G179" s="57" t="s">
        <v>54</v>
      </c>
      <c r="H179" s="57">
        <v>0.37000000000000011</v>
      </c>
      <c r="I179" s="57">
        <v>5</v>
      </c>
      <c r="J179" s="57">
        <v>1</v>
      </c>
      <c r="K179" s="57">
        <v>6</v>
      </c>
      <c r="L179" s="57">
        <v>96</v>
      </c>
      <c r="M179" s="57" t="s">
        <v>96</v>
      </c>
      <c r="N179" s="57">
        <v>6211.5574712643675</v>
      </c>
      <c r="O179" s="57" t="s">
        <v>85</v>
      </c>
      <c r="P179">
        <v>689.48287931034497</v>
      </c>
      <c r="Q179">
        <v>3243.3274642758629</v>
      </c>
      <c r="R179">
        <v>3.2433274642758628E-3</v>
      </c>
    </row>
    <row r="180" spans="1:18" x14ac:dyDescent="0.2">
      <c r="A180" s="57">
        <v>25</v>
      </c>
      <c r="B180" s="57" t="s">
        <v>36</v>
      </c>
      <c r="C180" s="58" t="s">
        <v>41</v>
      </c>
      <c r="D180" s="58" t="s">
        <v>86</v>
      </c>
      <c r="E180" s="58">
        <v>0</v>
      </c>
      <c r="F180" s="58" t="s">
        <v>75</v>
      </c>
      <c r="G180" s="57" t="s">
        <v>55</v>
      </c>
      <c r="H180" s="57">
        <v>0.64000000000000012</v>
      </c>
      <c r="I180" s="57">
        <v>0</v>
      </c>
      <c r="J180" s="57">
        <v>1</v>
      </c>
      <c r="K180" s="57"/>
      <c r="L180" s="57"/>
      <c r="M180" s="57" t="s">
        <v>96</v>
      </c>
      <c r="N180" s="57">
        <v>186.09065865264219</v>
      </c>
      <c r="O180" s="57" t="s">
        <v>87</v>
      </c>
      <c r="P180">
        <v>35.729406461307299</v>
      </c>
    </row>
    <row r="181" spans="1:18" x14ac:dyDescent="0.2">
      <c r="A181" s="57">
        <v>26</v>
      </c>
      <c r="B181" s="57" t="s">
        <v>36</v>
      </c>
      <c r="C181" s="58" t="s">
        <v>41</v>
      </c>
      <c r="D181" s="58" t="s">
        <v>86</v>
      </c>
      <c r="E181" s="58">
        <v>0</v>
      </c>
      <c r="F181" s="58" t="s">
        <v>79</v>
      </c>
      <c r="G181" s="57" t="s">
        <v>55</v>
      </c>
      <c r="H181" s="57">
        <v>0.65000000000000013</v>
      </c>
      <c r="I181" s="57">
        <v>0</v>
      </c>
      <c r="J181" s="57">
        <v>2</v>
      </c>
      <c r="K181" s="57">
        <v>8</v>
      </c>
      <c r="L181" s="57">
        <v>128</v>
      </c>
      <c r="M181" s="57" t="s">
        <v>96</v>
      </c>
      <c r="N181" s="57">
        <v>211.92809647635741</v>
      </c>
      <c r="O181" s="57" t="s">
        <v>87</v>
      </c>
      <c r="P181">
        <v>41.325978812889709</v>
      </c>
      <c r="Q181">
        <v>259.19653911444431</v>
      </c>
      <c r="R181">
        <v>2.5919653911444428E-4</v>
      </c>
    </row>
    <row r="182" spans="1:18" x14ac:dyDescent="0.2">
      <c r="A182" s="57">
        <v>27</v>
      </c>
      <c r="B182" s="57" t="s">
        <v>36</v>
      </c>
      <c r="C182" s="58" t="s">
        <v>41</v>
      </c>
      <c r="D182" s="58" t="s">
        <v>86</v>
      </c>
      <c r="E182" s="58">
        <v>0</v>
      </c>
      <c r="F182" s="58" t="s">
        <v>80</v>
      </c>
      <c r="G182" s="57" t="s">
        <v>55</v>
      </c>
      <c r="H182" s="57">
        <v>0.48</v>
      </c>
      <c r="I182" s="57">
        <v>0</v>
      </c>
      <c r="J182" s="57">
        <v>1</v>
      </c>
      <c r="K182" s="57">
        <v>7</v>
      </c>
      <c r="L182" s="57">
        <v>112</v>
      </c>
      <c r="M182" s="57" t="s">
        <v>96</v>
      </c>
      <c r="N182" s="57">
        <v>363.49271777960968</v>
      </c>
      <c r="O182" s="57" t="s">
        <v>87</v>
      </c>
      <c r="P182">
        <v>52.342951360263797</v>
      </c>
      <c r="Q182">
        <v>287.25811706512769</v>
      </c>
      <c r="R182">
        <v>2.8725811706512781E-4</v>
      </c>
    </row>
    <row r="183" spans="1:18" x14ac:dyDescent="0.2">
      <c r="A183" s="57">
        <v>29</v>
      </c>
      <c r="B183" s="57" t="s">
        <v>36</v>
      </c>
      <c r="C183" s="58" t="s">
        <v>41</v>
      </c>
      <c r="D183" s="58" t="s">
        <v>86</v>
      </c>
      <c r="E183" s="58">
        <v>0</v>
      </c>
      <c r="F183" s="58" t="s">
        <v>75</v>
      </c>
      <c r="G183" s="57" t="s">
        <v>56</v>
      </c>
      <c r="H183" s="57">
        <v>0.52</v>
      </c>
      <c r="I183" s="57">
        <v>1.8</v>
      </c>
      <c r="J183" s="57">
        <v>1</v>
      </c>
      <c r="K183" s="57"/>
      <c r="L183" s="57"/>
      <c r="M183" s="57" t="s">
        <v>96</v>
      </c>
      <c r="N183" s="57">
        <v>2944.6071332797001</v>
      </c>
      <c r="O183" s="57" t="s">
        <v>87</v>
      </c>
      <c r="P183">
        <v>459.35871279163308</v>
      </c>
    </row>
    <row r="184" spans="1:18" x14ac:dyDescent="0.2">
      <c r="A184" s="57">
        <v>30</v>
      </c>
      <c r="B184" s="57" t="s">
        <v>36</v>
      </c>
      <c r="C184" s="58" t="s">
        <v>41</v>
      </c>
      <c r="D184" s="58" t="s">
        <v>86</v>
      </c>
      <c r="E184" s="58">
        <v>0</v>
      </c>
      <c r="F184" s="58" t="s">
        <v>79</v>
      </c>
      <c r="G184" s="57" t="s">
        <v>56</v>
      </c>
      <c r="H184" s="57">
        <v>0.54</v>
      </c>
      <c r="I184" s="57">
        <v>1.8</v>
      </c>
      <c r="J184" s="57">
        <v>2</v>
      </c>
      <c r="K184" s="57">
        <v>5</v>
      </c>
      <c r="L184" s="57">
        <v>80</v>
      </c>
      <c r="M184" s="57" t="s">
        <v>96</v>
      </c>
      <c r="N184" s="57">
        <v>3328.1217402907769</v>
      </c>
      <c r="O184" s="57" t="s">
        <v>87</v>
      </c>
      <c r="P184">
        <v>539.15572192710579</v>
      </c>
      <c r="Q184">
        <v>2113.490429954255</v>
      </c>
      <c r="R184">
        <v>2.1134904299542549E-3</v>
      </c>
    </row>
    <row r="185" spans="1:18" x14ac:dyDescent="0.2">
      <c r="A185" s="57">
        <v>31</v>
      </c>
      <c r="B185" s="57" t="s">
        <v>36</v>
      </c>
      <c r="C185" s="58" t="s">
        <v>41</v>
      </c>
      <c r="D185" s="58" t="s">
        <v>86</v>
      </c>
      <c r="E185" s="58">
        <v>0</v>
      </c>
      <c r="F185" s="58" t="s">
        <v>80</v>
      </c>
      <c r="G185" s="57" t="s">
        <v>56</v>
      </c>
      <c r="H185" s="57">
        <v>0.60000000000000009</v>
      </c>
      <c r="I185" s="57">
        <v>1.8</v>
      </c>
      <c r="J185" s="57">
        <v>1</v>
      </c>
      <c r="K185" s="57">
        <v>5</v>
      </c>
      <c r="L185" s="57">
        <v>80</v>
      </c>
      <c r="M185" s="57" t="s">
        <v>96</v>
      </c>
      <c r="N185" s="57">
        <v>2595.3068060021428</v>
      </c>
      <c r="O185" s="57" t="s">
        <v>87</v>
      </c>
      <c r="P185">
        <v>467.15522508038578</v>
      </c>
      <c r="Q185">
        <v>1831.2484823151131</v>
      </c>
      <c r="R185">
        <v>1.8312484823151129E-3</v>
      </c>
    </row>
    <row r="186" spans="1:18" x14ac:dyDescent="0.2">
      <c r="A186" s="57">
        <v>33</v>
      </c>
      <c r="B186" s="57" t="s">
        <v>88</v>
      </c>
      <c r="C186" s="58" t="s">
        <v>42</v>
      </c>
      <c r="D186" s="58" t="s">
        <v>89</v>
      </c>
      <c r="E186" s="58">
        <v>0</v>
      </c>
      <c r="F186" s="58" t="s">
        <v>75</v>
      </c>
      <c r="G186" s="57" t="s">
        <v>57</v>
      </c>
      <c r="H186" s="57">
        <v>0.18999999999999989</v>
      </c>
      <c r="I186" s="57">
        <v>3</v>
      </c>
      <c r="J186" s="57">
        <v>1</v>
      </c>
      <c r="K186" s="57"/>
      <c r="L186" s="57"/>
      <c r="M186" s="57" t="s">
        <v>96</v>
      </c>
      <c r="N186" s="57">
        <v>6.4361420243773191</v>
      </c>
      <c r="O186" s="57" t="s">
        <v>90</v>
      </c>
      <c r="P186">
        <v>0.36686009538950698</v>
      </c>
    </row>
    <row r="187" spans="1:18" x14ac:dyDescent="0.2">
      <c r="A187" s="57">
        <v>34</v>
      </c>
      <c r="B187" s="57" t="s">
        <v>88</v>
      </c>
      <c r="C187" s="58" t="s">
        <v>42</v>
      </c>
      <c r="D187" s="58" t="s">
        <v>89</v>
      </c>
      <c r="E187" s="58">
        <v>0</v>
      </c>
      <c r="F187" s="58" t="s">
        <v>79</v>
      </c>
      <c r="G187" s="57" t="s">
        <v>57</v>
      </c>
      <c r="H187" s="57">
        <v>0.23</v>
      </c>
      <c r="I187" s="57">
        <v>3</v>
      </c>
      <c r="J187" s="57">
        <v>1</v>
      </c>
      <c r="K187" s="57">
        <v>38</v>
      </c>
      <c r="L187" s="57">
        <v>608</v>
      </c>
      <c r="M187" s="57" t="s">
        <v>96</v>
      </c>
      <c r="N187" s="57">
        <v>5.2222222222222223</v>
      </c>
      <c r="O187" s="57" t="s">
        <v>90</v>
      </c>
      <c r="P187">
        <v>0.36033333333333328</v>
      </c>
      <c r="Q187">
        <v>10.73505066666667</v>
      </c>
      <c r="R187">
        <v>1.0735050666666669E-5</v>
      </c>
    </row>
    <row r="188" spans="1:18" x14ac:dyDescent="0.2">
      <c r="A188" s="57">
        <v>35</v>
      </c>
      <c r="B188" s="57" t="s">
        <v>88</v>
      </c>
      <c r="C188" s="58" t="s">
        <v>42</v>
      </c>
      <c r="D188" s="58" t="s">
        <v>89</v>
      </c>
      <c r="E188" s="58">
        <v>0</v>
      </c>
      <c r="F188" s="58" t="s">
        <v>80</v>
      </c>
      <c r="G188" s="57" t="s">
        <v>57</v>
      </c>
      <c r="H188" s="57">
        <v>0.24</v>
      </c>
      <c r="I188" s="57">
        <v>3</v>
      </c>
      <c r="J188" s="57">
        <v>1</v>
      </c>
      <c r="K188" s="57">
        <v>35</v>
      </c>
      <c r="L188" s="57">
        <v>560</v>
      </c>
      <c r="M188" s="57" t="s">
        <v>96</v>
      </c>
      <c r="N188" s="57">
        <v>7.1167484997272226</v>
      </c>
      <c r="O188" s="57" t="s">
        <v>90</v>
      </c>
      <c r="P188">
        <v>0.51240589198036002</v>
      </c>
      <c r="Q188">
        <v>14.06041767594108</v>
      </c>
      <c r="R188">
        <v>1.4060417675941081E-5</v>
      </c>
    </row>
    <row r="189" spans="1:18" x14ac:dyDescent="0.2">
      <c r="A189" s="57">
        <v>36</v>
      </c>
      <c r="B189" s="57" t="s">
        <v>88</v>
      </c>
      <c r="C189" s="58" t="s">
        <v>42</v>
      </c>
      <c r="D189" s="58" t="s">
        <v>89</v>
      </c>
      <c r="E189" s="58">
        <v>0</v>
      </c>
      <c r="F189" s="58" t="s">
        <v>91</v>
      </c>
      <c r="G189" s="57" t="s">
        <v>57</v>
      </c>
      <c r="H189" s="57">
        <v>0.26</v>
      </c>
      <c r="I189" s="57">
        <v>3</v>
      </c>
      <c r="J189" s="57">
        <v>1</v>
      </c>
      <c r="K189" s="57">
        <v>33</v>
      </c>
      <c r="L189" s="57">
        <v>528</v>
      </c>
      <c r="M189" s="57" t="s">
        <v>96</v>
      </c>
      <c r="N189" s="57">
        <v>6.5015723270440251</v>
      </c>
      <c r="O189" s="57" t="s">
        <v>90</v>
      </c>
      <c r="P189">
        <v>0.50712264150943398</v>
      </c>
      <c r="Q189">
        <v>13.120276981132079</v>
      </c>
      <c r="R189">
        <v>1.3120276981132079E-5</v>
      </c>
    </row>
    <row r="190" spans="1:18" x14ac:dyDescent="0.2">
      <c r="A190" s="57">
        <v>38</v>
      </c>
      <c r="B190" s="57" t="s">
        <v>88</v>
      </c>
      <c r="C190" s="58" t="s">
        <v>42</v>
      </c>
      <c r="D190" s="58" t="s">
        <v>89</v>
      </c>
      <c r="E190" s="58">
        <v>0</v>
      </c>
      <c r="F190" s="58" t="s">
        <v>75</v>
      </c>
      <c r="G190" s="57" t="s">
        <v>58</v>
      </c>
      <c r="H190" s="57">
        <v>0.33000000000000013</v>
      </c>
      <c r="I190" s="57">
        <v>5</v>
      </c>
      <c r="J190" s="57">
        <v>1</v>
      </c>
      <c r="K190" s="57"/>
      <c r="L190" s="57"/>
      <c r="M190" s="57" t="s">
        <v>96</v>
      </c>
      <c r="N190" s="57">
        <v>8.5035035035035023</v>
      </c>
      <c r="O190" s="57" t="s">
        <v>90</v>
      </c>
      <c r="P190">
        <v>0.84184684684684696</v>
      </c>
    </row>
    <row r="191" spans="1:18" x14ac:dyDescent="0.2">
      <c r="A191" s="57">
        <v>39</v>
      </c>
      <c r="B191" s="57" t="s">
        <v>88</v>
      </c>
      <c r="C191" s="58" t="s">
        <v>42</v>
      </c>
      <c r="D191" s="58" t="s">
        <v>89</v>
      </c>
      <c r="E191" s="58">
        <v>0</v>
      </c>
      <c r="F191" s="58" t="s">
        <v>79</v>
      </c>
      <c r="G191" s="57" t="s">
        <v>58</v>
      </c>
      <c r="H191" s="57">
        <v>0.37000000000000011</v>
      </c>
      <c r="I191" s="57">
        <v>5</v>
      </c>
      <c r="J191" s="57">
        <v>1</v>
      </c>
      <c r="K191" s="57">
        <v>32</v>
      </c>
      <c r="L191" s="57">
        <v>512</v>
      </c>
      <c r="M191" s="57" t="s">
        <v>96</v>
      </c>
      <c r="N191" s="57">
        <v>9.9681352175117759</v>
      </c>
      <c r="O191" s="57" t="s">
        <v>90</v>
      </c>
      <c r="P191">
        <v>1.106463009143807</v>
      </c>
      <c r="Q191">
        <v>27.758943973399852</v>
      </c>
      <c r="R191">
        <v>2.7758943973399848E-5</v>
      </c>
    </row>
    <row r="192" spans="1:18" x14ac:dyDescent="0.2">
      <c r="A192" s="57">
        <v>40</v>
      </c>
      <c r="B192" s="57" t="s">
        <v>88</v>
      </c>
      <c r="C192" s="58" t="s">
        <v>42</v>
      </c>
      <c r="D192" s="58" t="s">
        <v>89</v>
      </c>
      <c r="E192" s="58">
        <v>0</v>
      </c>
      <c r="F192" s="58" t="s">
        <v>80</v>
      </c>
      <c r="G192" s="57" t="s">
        <v>58</v>
      </c>
      <c r="H192" s="57">
        <v>0.28999999999999998</v>
      </c>
      <c r="I192" s="57">
        <v>5</v>
      </c>
      <c r="J192" s="57">
        <v>1</v>
      </c>
      <c r="K192" s="57">
        <v>35</v>
      </c>
      <c r="L192" s="57">
        <v>560</v>
      </c>
      <c r="M192" s="57" t="s">
        <v>96</v>
      </c>
      <c r="N192" s="57">
        <v>5.9849108367626886</v>
      </c>
      <c r="O192" s="57" t="s">
        <v>90</v>
      </c>
      <c r="P192">
        <v>0.52068724279835388</v>
      </c>
      <c r="Q192">
        <v>14.287657942386829</v>
      </c>
      <c r="R192">
        <v>1.428765794238683E-5</v>
      </c>
    </row>
    <row r="193" spans="1:18" x14ac:dyDescent="0.2">
      <c r="A193" s="57">
        <v>41</v>
      </c>
      <c r="B193" s="57" t="s">
        <v>88</v>
      </c>
      <c r="C193" s="58" t="s">
        <v>42</v>
      </c>
      <c r="D193" s="58" t="s">
        <v>89</v>
      </c>
      <c r="E193" s="58">
        <v>0</v>
      </c>
      <c r="F193" s="58" t="s">
        <v>91</v>
      </c>
      <c r="G193" s="57" t="s">
        <v>58</v>
      </c>
      <c r="H193" s="57">
        <v>0.48</v>
      </c>
      <c r="I193" s="57">
        <v>5</v>
      </c>
      <c r="J193" s="57">
        <v>1</v>
      </c>
      <c r="K193" s="57">
        <v>30</v>
      </c>
      <c r="L193" s="57">
        <v>480</v>
      </c>
      <c r="M193" s="57" t="s">
        <v>96</v>
      </c>
      <c r="N193" s="57">
        <v>7.0823498557566236</v>
      </c>
      <c r="O193" s="57" t="s">
        <v>90</v>
      </c>
      <c r="P193">
        <v>1.0198583792289539</v>
      </c>
      <c r="Q193">
        <v>23.987069079464991</v>
      </c>
      <c r="R193">
        <v>2.398706907946499E-5</v>
      </c>
    </row>
    <row r="194" spans="1:18" x14ac:dyDescent="0.2">
      <c r="A194" s="57">
        <v>1</v>
      </c>
      <c r="B194" s="57" t="s">
        <v>73</v>
      </c>
      <c r="C194" s="58" t="s">
        <v>39</v>
      </c>
      <c r="D194" s="58" t="s">
        <v>74</v>
      </c>
      <c r="E194" s="58">
        <v>0</v>
      </c>
      <c r="F194" s="58" t="s">
        <v>75</v>
      </c>
      <c r="G194" s="57" t="s">
        <v>76</v>
      </c>
      <c r="H194" s="57">
        <v>0.43000000000000022</v>
      </c>
      <c r="I194" s="57">
        <v>0</v>
      </c>
      <c r="J194" s="57">
        <v>1</v>
      </c>
      <c r="K194" s="57"/>
      <c r="L194" s="57"/>
      <c r="M194" s="57" t="s">
        <v>97</v>
      </c>
      <c r="N194" s="57">
        <v>172.50932835820899</v>
      </c>
      <c r="O194" s="57" t="s">
        <v>78</v>
      </c>
      <c r="P194">
        <v>22.253703358208959</v>
      </c>
    </row>
    <row r="195" spans="1:18" x14ac:dyDescent="0.2">
      <c r="A195" s="57">
        <v>2</v>
      </c>
      <c r="B195" s="57" t="s">
        <v>73</v>
      </c>
      <c r="C195" s="58" t="s">
        <v>39</v>
      </c>
      <c r="D195" s="58" t="s">
        <v>74</v>
      </c>
      <c r="E195" s="58">
        <v>0</v>
      </c>
      <c r="F195" s="58" t="s">
        <v>79</v>
      </c>
      <c r="G195" s="57" t="s">
        <v>76</v>
      </c>
      <c r="H195" s="57">
        <v>0.43999999999999989</v>
      </c>
      <c r="I195" s="57">
        <v>0</v>
      </c>
      <c r="J195" s="57">
        <v>2</v>
      </c>
      <c r="K195" s="57">
        <v>12.5</v>
      </c>
      <c r="L195" s="57">
        <v>200</v>
      </c>
      <c r="M195" s="57" t="s">
        <v>97</v>
      </c>
      <c r="N195" s="57">
        <v>236.24959599224309</v>
      </c>
      <c r="O195" s="57" t="s">
        <v>78</v>
      </c>
      <c r="P195">
        <v>31.184946670976078</v>
      </c>
      <c r="Q195">
        <v>305.61247737556567</v>
      </c>
      <c r="R195">
        <v>3.056124773755657E-4</v>
      </c>
    </row>
    <row r="196" spans="1:18" x14ac:dyDescent="0.2">
      <c r="A196" s="57">
        <v>3</v>
      </c>
      <c r="B196" s="57" t="s">
        <v>73</v>
      </c>
      <c r="C196" s="58" t="s">
        <v>39</v>
      </c>
      <c r="D196" s="58" t="s">
        <v>74</v>
      </c>
      <c r="E196" s="58">
        <v>0</v>
      </c>
      <c r="F196" s="58" t="s">
        <v>80</v>
      </c>
      <c r="G196" s="57" t="s">
        <v>76</v>
      </c>
      <c r="H196" s="57">
        <v>0.48</v>
      </c>
      <c r="I196" s="57">
        <v>0</v>
      </c>
      <c r="J196" s="57">
        <v>1</v>
      </c>
      <c r="K196" s="57">
        <v>12</v>
      </c>
      <c r="L196" s="57">
        <v>192</v>
      </c>
      <c r="M196" s="57" t="s">
        <v>97</v>
      </c>
      <c r="N196" s="57">
        <v>213.86150234741791</v>
      </c>
      <c r="O196" s="57" t="s">
        <v>78</v>
      </c>
      <c r="P196">
        <v>30.796056338028169</v>
      </c>
      <c r="Q196">
        <v>289.72929802816913</v>
      </c>
      <c r="R196">
        <v>2.8972929802816911E-4</v>
      </c>
    </row>
    <row r="197" spans="1:18" x14ac:dyDescent="0.2">
      <c r="A197" s="57">
        <v>5</v>
      </c>
      <c r="B197" s="57" t="s">
        <v>73</v>
      </c>
      <c r="C197" s="58" t="s">
        <v>39</v>
      </c>
      <c r="D197" s="58" t="s">
        <v>74</v>
      </c>
      <c r="E197" s="58">
        <v>0</v>
      </c>
      <c r="F197" s="58" t="s">
        <v>75</v>
      </c>
      <c r="G197" s="57" t="s">
        <v>50</v>
      </c>
      <c r="H197" s="57">
        <v>0.3600000000000001</v>
      </c>
      <c r="I197" s="57">
        <v>2</v>
      </c>
      <c r="J197" s="57">
        <v>1</v>
      </c>
      <c r="K197" s="57"/>
      <c r="L197" s="57"/>
      <c r="M197" s="57" t="s">
        <v>97</v>
      </c>
      <c r="N197" s="57">
        <v>1283.5691056910571</v>
      </c>
      <c r="O197" s="57" t="s">
        <v>78</v>
      </c>
      <c r="P197">
        <v>138.6254634146342</v>
      </c>
    </row>
    <row r="198" spans="1:18" x14ac:dyDescent="0.2">
      <c r="A198" s="57">
        <v>6</v>
      </c>
      <c r="B198" s="57" t="s">
        <v>73</v>
      </c>
      <c r="C198" s="58" t="s">
        <v>39</v>
      </c>
      <c r="D198" s="58" t="s">
        <v>74</v>
      </c>
      <c r="E198" s="58">
        <v>0</v>
      </c>
      <c r="F198" s="58" t="s">
        <v>79</v>
      </c>
      <c r="G198" s="57" t="s">
        <v>50</v>
      </c>
      <c r="H198" s="57">
        <v>0.5</v>
      </c>
      <c r="I198" s="57">
        <v>2</v>
      </c>
      <c r="J198" s="57">
        <v>1</v>
      </c>
      <c r="K198" s="57">
        <v>12</v>
      </c>
      <c r="L198" s="57">
        <v>192</v>
      </c>
      <c r="M198" s="57" t="s">
        <v>97</v>
      </c>
      <c r="N198" s="57">
        <v>1754.947495961228</v>
      </c>
      <c r="O198" s="57" t="s">
        <v>78</v>
      </c>
      <c r="P198">
        <v>263.24212439418409</v>
      </c>
      <c r="Q198">
        <v>2476.5819063004851</v>
      </c>
      <c r="R198">
        <v>2.476581906300485E-3</v>
      </c>
    </row>
    <row r="199" spans="1:18" x14ac:dyDescent="0.2">
      <c r="A199" s="57">
        <v>7</v>
      </c>
      <c r="B199" s="57" t="s">
        <v>73</v>
      </c>
      <c r="C199" s="58" t="s">
        <v>39</v>
      </c>
      <c r="D199" s="58" t="s">
        <v>74</v>
      </c>
      <c r="E199" s="58">
        <v>0</v>
      </c>
      <c r="F199" s="58" t="s">
        <v>80</v>
      </c>
      <c r="G199" s="57" t="s">
        <v>50</v>
      </c>
      <c r="H199" s="57">
        <v>0.56000000000000005</v>
      </c>
      <c r="I199" s="57">
        <v>2</v>
      </c>
      <c r="J199" s="57">
        <v>1</v>
      </c>
      <c r="K199" s="57">
        <v>13.5</v>
      </c>
      <c r="L199" s="57">
        <v>216</v>
      </c>
      <c r="M199" s="57" t="s">
        <v>97</v>
      </c>
      <c r="N199" s="57">
        <v>1750.3105590062121</v>
      </c>
      <c r="O199" s="57" t="s">
        <v>78</v>
      </c>
      <c r="P199">
        <v>294.05217391304359</v>
      </c>
      <c r="Q199">
        <v>3112.2482086956538</v>
      </c>
      <c r="R199">
        <v>3.1122482086956538E-3</v>
      </c>
    </row>
    <row r="200" spans="1:18" x14ac:dyDescent="0.2">
      <c r="A200" s="57">
        <v>9</v>
      </c>
      <c r="B200" s="57" t="s">
        <v>28</v>
      </c>
      <c r="C200" s="58" t="s">
        <v>39</v>
      </c>
      <c r="D200" s="58" t="s">
        <v>81</v>
      </c>
      <c r="E200" s="58">
        <v>0</v>
      </c>
      <c r="F200" s="58" t="s">
        <v>75</v>
      </c>
      <c r="G200" s="57" t="s">
        <v>51</v>
      </c>
      <c r="H200" s="57">
        <v>0.39000000000000012</v>
      </c>
      <c r="I200" s="57">
        <v>0</v>
      </c>
      <c r="J200" s="57">
        <v>1</v>
      </c>
      <c r="K200" s="57"/>
      <c r="L200" s="57"/>
      <c r="M200" s="57" t="s">
        <v>97</v>
      </c>
      <c r="N200" s="57">
        <v>353.70605833956608</v>
      </c>
      <c r="O200" s="57" t="s">
        <v>82</v>
      </c>
      <c r="P200">
        <v>41.383608825729247</v>
      </c>
    </row>
    <row r="201" spans="1:18" x14ac:dyDescent="0.2">
      <c r="A201" s="57">
        <v>10</v>
      </c>
      <c r="B201" s="57" t="s">
        <v>28</v>
      </c>
      <c r="C201" s="58" t="s">
        <v>39</v>
      </c>
      <c r="D201" s="58" t="s">
        <v>81</v>
      </c>
      <c r="E201" s="58">
        <v>0</v>
      </c>
      <c r="F201" s="58" t="s">
        <v>79</v>
      </c>
      <c r="G201" s="57" t="s">
        <v>51</v>
      </c>
      <c r="H201" s="57">
        <v>0.42000000000000021</v>
      </c>
      <c r="I201" s="57">
        <v>0</v>
      </c>
      <c r="J201" s="57">
        <v>1</v>
      </c>
      <c r="K201" s="57">
        <v>9</v>
      </c>
      <c r="L201" s="57">
        <v>144</v>
      </c>
      <c r="M201" s="57" t="s">
        <v>97</v>
      </c>
      <c r="N201" s="57">
        <v>522.66666666666663</v>
      </c>
      <c r="O201" s="57" t="s">
        <v>82</v>
      </c>
      <c r="P201">
        <v>65.856000000000023</v>
      </c>
      <c r="Q201">
        <v>464.67993600000023</v>
      </c>
      <c r="R201">
        <v>4.6467993600000018E-4</v>
      </c>
    </row>
    <row r="202" spans="1:18" x14ac:dyDescent="0.2">
      <c r="A202" s="57">
        <v>11</v>
      </c>
      <c r="B202" s="57" t="s">
        <v>28</v>
      </c>
      <c r="C202" s="58" t="s">
        <v>39</v>
      </c>
      <c r="D202" s="58" t="s">
        <v>81</v>
      </c>
      <c r="E202" s="58">
        <v>0</v>
      </c>
      <c r="F202" s="58" t="s">
        <v>80</v>
      </c>
      <c r="G202" s="57" t="s">
        <v>51</v>
      </c>
      <c r="H202" s="57">
        <v>0.45</v>
      </c>
      <c r="I202" s="57">
        <v>0</v>
      </c>
      <c r="J202" s="57">
        <v>1</v>
      </c>
      <c r="K202" s="57">
        <v>10</v>
      </c>
      <c r="L202" s="57">
        <v>160</v>
      </c>
      <c r="M202" s="57" t="s">
        <v>97</v>
      </c>
      <c r="N202" s="57">
        <v>582.71593944790743</v>
      </c>
      <c r="O202" s="57" t="s">
        <v>82</v>
      </c>
      <c r="P202">
        <v>78.666651825467497</v>
      </c>
      <c r="Q202">
        <v>616.74655031166537</v>
      </c>
      <c r="R202">
        <v>6.1674655031166543E-4</v>
      </c>
    </row>
    <row r="203" spans="1:18" x14ac:dyDescent="0.2">
      <c r="A203" s="57">
        <v>13</v>
      </c>
      <c r="B203" s="57" t="s">
        <v>28</v>
      </c>
      <c r="C203" s="58" t="s">
        <v>39</v>
      </c>
      <c r="D203" s="58" t="s">
        <v>81</v>
      </c>
      <c r="E203" s="58">
        <v>0</v>
      </c>
      <c r="F203" s="58" t="s">
        <v>75</v>
      </c>
      <c r="G203" s="57" t="s">
        <v>52</v>
      </c>
      <c r="H203" s="57">
        <v>0.48</v>
      </c>
      <c r="I203" s="57">
        <v>2</v>
      </c>
      <c r="J203" s="57">
        <v>1</v>
      </c>
      <c r="K203" s="57"/>
      <c r="L203" s="57"/>
      <c r="M203" s="57" t="s">
        <v>97</v>
      </c>
      <c r="N203" s="57">
        <v>1910.3709677419349</v>
      </c>
      <c r="O203" s="57" t="s">
        <v>82</v>
      </c>
      <c r="P203">
        <v>275.09341935483872</v>
      </c>
    </row>
    <row r="204" spans="1:18" x14ac:dyDescent="0.2">
      <c r="A204" s="57">
        <v>14</v>
      </c>
      <c r="B204" s="57" t="s">
        <v>28</v>
      </c>
      <c r="C204" s="58" t="s">
        <v>39</v>
      </c>
      <c r="D204" s="58" t="s">
        <v>81</v>
      </c>
      <c r="E204" s="58">
        <v>0</v>
      </c>
      <c r="F204" s="58" t="s">
        <v>79</v>
      </c>
      <c r="G204" s="57" t="s">
        <v>52</v>
      </c>
      <c r="H204" s="57">
        <v>0.6100000000000001</v>
      </c>
      <c r="I204" s="57">
        <v>2</v>
      </c>
      <c r="J204" s="57">
        <v>1</v>
      </c>
      <c r="K204" s="57">
        <v>11</v>
      </c>
      <c r="L204" s="57">
        <v>176</v>
      </c>
      <c r="M204" s="57" t="s">
        <v>97</v>
      </c>
      <c r="N204" s="57">
        <v>1675.954773869347</v>
      </c>
      <c r="O204" s="57" t="s">
        <v>82</v>
      </c>
      <c r="P204">
        <v>306.69972361809062</v>
      </c>
      <c r="Q204">
        <v>2644.9784164824141</v>
      </c>
      <c r="R204">
        <v>2.6449784164824142E-3</v>
      </c>
    </row>
    <row r="205" spans="1:18" x14ac:dyDescent="0.2">
      <c r="A205" s="57">
        <v>15</v>
      </c>
      <c r="B205" s="57" t="s">
        <v>28</v>
      </c>
      <c r="C205" s="58" t="s">
        <v>39</v>
      </c>
      <c r="D205" s="58" t="s">
        <v>81</v>
      </c>
      <c r="E205" s="58">
        <v>0</v>
      </c>
      <c r="F205" s="58" t="s">
        <v>80</v>
      </c>
      <c r="G205" s="57" t="s">
        <v>52</v>
      </c>
      <c r="H205" s="57">
        <v>0.53</v>
      </c>
      <c r="I205" s="57">
        <v>2</v>
      </c>
      <c r="J205" s="57">
        <v>1</v>
      </c>
      <c r="K205" s="57">
        <v>14</v>
      </c>
      <c r="L205" s="57">
        <v>224</v>
      </c>
      <c r="M205" s="57" t="s">
        <v>97</v>
      </c>
      <c r="N205" s="57">
        <v>1635.3703703703709</v>
      </c>
      <c r="O205" s="57" t="s">
        <v>82</v>
      </c>
      <c r="P205">
        <v>260.02388888888891</v>
      </c>
      <c r="Q205">
        <v>2854.0222044444449</v>
      </c>
      <c r="R205">
        <v>2.8540222044444452E-3</v>
      </c>
    </row>
    <row r="206" spans="1:18" x14ac:dyDescent="0.2">
      <c r="A206" s="57">
        <v>17</v>
      </c>
      <c r="B206" s="57" t="s">
        <v>83</v>
      </c>
      <c r="C206" s="58" t="s">
        <v>40</v>
      </c>
      <c r="D206" s="58" t="s">
        <v>84</v>
      </c>
      <c r="E206" s="58">
        <v>0</v>
      </c>
      <c r="F206" s="58" t="s">
        <v>75</v>
      </c>
      <c r="G206" s="57" t="s">
        <v>53</v>
      </c>
      <c r="H206" s="57">
        <v>0.46</v>
      </c>
      <c r="I206" s="57">
        <v>2.4</v>
      </c>
      <c r="J206" s="57">
        <v>1</v>
      </c>
      <c r="K206" s="57"/>
      <c r="L206" s="57"/>
      <c r="M206" s="57" t="s">
        <v>97</v>
      </c>
      <c r="N206" s="57">
        <v>19184.819140919361</v>
      </c>
      <c r="O206" s="57" t="s">
        <v>85</v>
      </c>
      <c r="P206">
        <v>2647.5050414468719</v>
      </c>
    </row>
    <row r="207" spans="1:18" x14ac:dyDescent="0.2">
      <c r="A207" s="57">
        <v>18</v>
      </c>
      <c r="B207" s="57" t="s">
        <v>83</v>
      </c>
      <c r="C207" s="58" t="s">
        <v>40</v>
      </c>
      <c r="D207" s="58" t="s">
        <v>84</v>
      </c>
      <c r="E207" s="58">
        <v>0</v>
      </c>
      <c r="F207" s="58" t="s">
        <v>79</v>
      </c>
      <c r="G207" s="57" t="s">
        <v>53</v>
      </c>
      <c r="H207" s="57">
        <v>0.47</v>
      </c>
      <c r="I207" s="57">
        <v>2.4</v>
      </c>
      <c r="J207" s="57">
        <v>2</v>
      </c>
      <c r="K207" s="57">
        <v>6</v>
      </c>
      <c r="L207" s="57">
        <v>96</v>
      </c>
      <c r="M207" s="57" t="s">
        <v>97</v>
      </c>
      <c r="N207" s="57">
        <v>14832.53672066348</v>
      </c>
      <c r="O207" s="57" t="s">
        <v>85</v>
      </c>
      <c r="P207">
        <v>2091.3876776135512</v>
      </c>
      <c r="Q207">
        <v>9837.887635494144</v>
      </c>
      <c r="R207">
        <v>9.8378876354941434E-3</v>
      </c>
    </row>
    <row r="208" spans="1:18" x14ac:dyDescent="0.2">
      <c r="A208" s="57">
        <v>19</v>
      </c>
      <c r="B208" s="57" t="s">
        <v>83</v>
      </c>
      <c r="C208" s="58" t="s">
        <v>40</v>
      </c>
      <c r="D208" s="58" t="s">
        <v>84</v>
      </c>
      <c r="E208" s="58">
        <v>0</v>
      </c>
      <c r="F208" s="58" t="s">
        <v>80</v>
      </c>
      <c r="G208" s="57" t="s">
        <v>53</v>
      </c>
      <c r="H208" s="57">
        <v>0.42000000000000021</v>
      </c>
      <c r="I208" s="57">
        <v>2.4</v>
      </c>
      <c r="J208" s="57">
        <v>1</v>
      </c>
      <c r="K208" s="57">
        <v>6</v>
      </c>
      <c r="L208" s="57">
        <v>96</v>
      </c>
      <c r="M208" s="57" t="s">
        <v>97</v>
      </c>
      <c r="N208" s="57">
        <v>17725.9296875</v>
      </c>
      <c r="O208" s="57" t="s">
        <v>85</v>
      </c>
      <c r="P208">
        <v>2233.4671406250009</v>
      </c>
      <c r="Q208">
        <v>10506.22942950001</v>
      </c>
      <c r="R208">
        <v>1.0506229429500011E-2</v>
      </c>
    </row>
    <row r="209" spans="1:18" x14ac:dyDescent="0.2">
      <c r="A209" s="57">
        <v>21</v>
      </c>
      <c r="B209" s="57" t="s">
        <v>83</v>
      </c>
      <c r="C209" s="58" t="s">
        <v>40</v>
      </c>
      <c r="D209" s="58" t="s">
        <v>84</v>
      </c>
      <c r="E209" s="58">
        <v>0</v>
      </c>
      <c r="F209" s="58" t="s">
        <v>75</v>
      </c>
      <c r="G209" s="57" t="s">
        <v>54</v>
      </c>
      <c r="H209" s="57">
        <v>0.79</v>
      </c>
      <c r="I209" s="57">
        <v>5</v>
      </c>
      <c r="J209" s="57">
        <v>1</v>
      </c>
      <c r="K209" s="57"/>
      <c r="L209" s="57"/>
      <c r="M209" s="57" t="s">
        <v>97</v>
      </c>
      <c r="N209" s="57">
        <v>7171.6542750929357</v>
      </c>
      <c r="O209" s="57" t="s">
        <v>85</v>
      </c>
      <c r="P209">
        <v>1699.6820631970261</v>
      </c>
    </row>
    <row r="210" spans="1:18" x14ac:dyDescent="0.2">
      <c r="A210" s="57">
        <v>22</v>
      </c>
      <c r="B210" s="57" t="s">
        <v>83</v>
      </c>
      <c r="C210" s="58" t="s">
        <v>40</v>
      </c>
      <c r="D210" s="58" t="s">
        <v>84</v>
      </c>
      <c r="E210" s="58">
        <v>0</v>
      </c>
      <c r="F210" s="58" t="s">
        <v>79</v>
      </c>
      <c r="G210" s="57" t="s">
        <v>54</v>
      </c>
      <c r="H210" s="57">
        <v>0.56000000000000005</v>
      </c>
      <c r="I210" s="57">
        <v>5</v>
      </c>
      <c r="J210" s="57">
        <v>1</v>
      </c>
      <c r="K210" s="57">
        <v>7</v>
      </c>
      <c r="L210" s="57">
        <v>112</v>
      </c>
      <c r="M210" s="57" t="s">
        <v>97</v>
      </c>
      <c r="N210" s="57">
        <v>7081.7421007685743</v>
      </c>
      <c r="O210" s="57" t="s">
        <v>85</v>
      </c>
      <c r="P210">
        <v>1189.732672929121</v>
      </c>
      <c r="Q210">
        <v>6529.2529090350163</v>
      </c>
      <c r="R210">
        <v>6.5292529090350167E-3</v>
      </c>
    </row>
    <row r="211" spans="1:18" x14ac:dyDescent="0.2">
      <c r="A211" s="57">
        <v>23</v>
      </c>
      <c r="B211" s="57" t="s">
        <v>83</v>
      </c>
      <c r="C211" s="58" t="s">
        <v>40</v>
      </c>
      <c r="D211" s="58" t="s">
        <v>84</v>
      </c>
      <c r="E211" s="58">
        <v>0</v>
      </c>
      <c r="F211" s="58" t="s">
        <v>80</v>
      </c>
      <c r="G211" s="57" t="s">
        <v>54</v>
      </c>
      <c r="H211" s="57">
        <v>0.37000000000000011</v>
      </c>
      <c r="I211" s="57">
        <v>5</v>
      </c>
      <c r="J211" s="57">
        <v>1</v>
      </c>
      <c r="K211" s="57">
        <v>6</v>
      </c>
      <c r="L211" s="57">
        <v>96</v>
      </c>
      <c r="M211" s="57" t="s">
        <v>97</v>
      </c>
      <c r="N211" s="57">
        <v>6432.0129310344819</v>
      </c>
      <c r="O211" s="57" t="s">
        <v>85</v>
      </c>
      <c r="P211">
        <v>713.95343534482765</v>
      </c>
      <c r="Q211">
        <v>3358.436959862071</v>
      </c>
      <c r="R211">
        <v>3.3584369598620711E-3</v>
      </c>
    </row>
    <row r="212" spans="1:18" x14ac:dyDescent="0.2">
      <c r="A212" s="57">
        <v>25</v>
      </c>
      <c r="B212" s="57" t="s">
        <v>36</v>
      </c>
      <c r="C212" s="58" t="s">
        <v>41</v>
      </c>
      <c r="D212" s="58" t="s">
        <v>86</v>
      </c>
      <c r="E212" s="58">
        <v>0</v>
      </c>
      <c r="F212" s="58" t="s">
        <v>75</v>
      </c>
      <c r="G212" s="57" t="s">
        <v>55</v>
      </c>
      <c r="H212" s="57">
        <v>0.64000000000000012</v>
      </c>
      <c r="I212" s="57">
        <v>0</v>
      </c>
      <c r="J212" s="57">
        <v>1</v>
      </c>
      <c r="K212" s="57"/>
      <c r="L212" s="57"/>
      <c r="M212" s="57" t="s">
        <v>97</v>
      </c>
      <c r="N212" s="57">
        <v>884.763335837716</v>
      </c>
      <c r="O212" s="57" t="s">
        <v>87</v>
      </c>
      <c r="P212">
        <v>169.8745604808415</v>
      </c>
    </row>
    <row r="213" spans="1:18" x14ac:dyDescent="0.2">
      <c r="A213" s="57">
        <v>26</v>
      </c>
      <c r="B213" s="57" t="s">
        <v>36</v>
      </c>
      <c r="C213" s="58" t="s">
        <v>41</v>
      </c>
      <c r="D213" s="58" t="s">
        <v>86</v>
      </c>
      <c r="E213" s="58">
        <v>0</v>
      </c>
      <c r="F213" s="58" t="s">
        <v>79</v>
      </c>
      <c r="G213" s="57" t="s">
        <v>55</v>
      </c>
      <c r="H213" s="57">
        <v>0.65000000000000013</v>
      </c>
      <c r="I213" s="57">
        <v>0</v>
      </c>
      <c r="J213" s="57">
        <v>2</v>
      </c>
      <c r="K213" s="57">
        <v>8</v>
      </c>
      <c r="L213" s="57">
        <v>128</v>
      </c>
      <c r="M213" s="57" t="s">
        <v>97</v>
      </c>
      <c r="N213" s="57">
        <v>936.13118660747637</v>
      </c>
      <c r="O213" s="57" t="s">
        <v>87</v>
      </c>
      <c r="P213">
        <v>182.54558138845789</v>
      </c>
      <c r="Q213">
        <v>1144.925886468408</v>
      </c>
      <c r="R213">
        <v>1.144925886468408E-3</v>
      </c>
    </row>
    <row r="214" spans="1:18" x14ac:dyDescent="0.2">
      <c r="A214" s="57">
        <v>27</v>
      </c>
      <c r="B214" s="57" t="s">
        <v>36</v>
      </c>
      <c r="C214" s="58" t="s">
        <v>41</v>
      </c>
      <c r="D214" s="58" t="s">
        <v>86</v>
      </c>
      <c r="E214" s="58">
        <v>0</v>
      </c>
      <c r="F214" s="58" t="s">
        <v>80</v>
      </c>
      <c r="G214" s="57" t="s">
        <v>55</v>
      </c>
      <c r="H214" s="57">
        <v>0.48</v>
      </c>
      <c r="I214" s="57">
        <v>0</v>
      </c>
      <c r="J214" s="57">
        <v>1</v>
      </c>
      <c r="K214" s="57">
        <v>7</v>
      </c>
      <c r="L214" s="57">
        <v>112</v>
      </c>
      <c r="M214" s="57" t="s">
        <v>97</v>
      </c>
      <c r="N214" s="57">
        <v>1693.6809563066779</v>
      </c>
      <c r="O214" s="57" t="s">
        <v>87</v>
      </c>
      <c r="P214">
        <v>243.89005770816161</v>
      </c>
      <c r="Q214">
        <v>1338.468636702391</v>
      </c>
      <c r="R214">
        <v>1.3384686367023911E-3</v>
      </c>
    </row>
    <row r="215" spans="1:18" x14ac:dyDescent="0.2">
      <c r="A215" s="57">
        <v>29</v>
      </c>
      <c r="B215" s="57" t="s">
        <v>36</v>
      </c>
      <c r="C215" s="58" t="s">
        <v>41</v>
      </c>
      <c r="D215" s="58" t="s">
        <v>86</v>
      </c>
      <c r="E215" s="58">
        <v>0</v>
      </c>
      <c r="F215" s="58" t="s">
        <v>75</v>
      </c>
      <c r="G215" s="57" t="s">
        <v>56</v>
      </c>
      <c r="H215" s="57">
        <v>0.52</v>
      </c>
      <c r="I215" s="57">
        <v>1.8</v>
      </c>
      <c r="J215" s="57">
        <v>1</v>
      </c>
      <c r="K215" s="57"/>
      <c r="L215" s="57"/>
      <c r="M215" s="57" t="s">
        <v>97</v>
      </c>
      <c r="N215" s="57">
        <v>4336.9267900241357</v>
      </c>
      <c r="O215" s="57" t="s">
        <v>87</v>
      </c>
      <c r="P215">
        <v>676.56057924376512</v>
      </c>
    </row>
    <row r="216" spans="1:18" x14ac:dyDescent="0.2">
      <c r="A216" s="57">
        <v>30</v>
      </c>
      <c r="B216" s="57" t="s">
        <v>36</v>
      </c>
      <c r="C216" s="58" t="s">
        <v>41</v>
      </c>
      <c r="D216" s="58" t="s">
        <v>86</v>
      </c>
      <c r="E216" s="58">
        <v>0</v>
      </c>
      <c r="F216" s="58" t="s">
        <v>79</v>
      </c>
      <c r="G216" s="57" t="s">
        <v>56</v>
      </c>
      <c r="H216" s="57">
        <v>0.54</v>
      </c>
      <c r="I216" s="57">
        <v>1.8</v>
      </c>
      <c r="J216" s="57">
        <v>2</v>
      </c>
      <c r="K216" s="57">
        <v>5</v>
      </c>
      <c r="L216" s="57">
        <v>80</v>
      </c>
      <c r="M216" s="57" t="s">
        <v>97</v>
      </c>
      <c r="N216" s="57">
        <v>4750.7064038827502</v>
      </c>
      <c r="O216" s="57" t="s">
        <v>87</v>
      </c>
      <c r="P216">
        <v>769.61443742900565</v>
      </c>
      <c r="Q216">
        <v>3016.8885947217032</v>
      </c>
      <c r="R216">
        <v>3.016888594721703E-3</v>
      </c>
    </row>
    <row r="217" spans="1:18" x14ac:dyDescent="0.2">
      <c r="A217" s="57">
        <v>31</v>
      </c>
      <c r="B217" s="57" t="s">
        <v>36</v>
      </c>
      <c r="C217" s="58" t="s">
        <v>41</v>
      </c>
      <c r="D217" s="58" t="s">
        <v>86</v>
      </c>
      <c r="E217" s="58">
        <v>0</v>
      </c>
      <c r="F217" s="58" t="s">
        <v>80</v>
      </c>
      <c r="G217" s="57" t="s">
        <v>56</v>
      </c>
      <c r="H217" s="57">
        <v>0.60000000000000009</v>
      </c>
      <c r="I217" s="57">
        <v>1.8</v>
      </c>
      <c r="J217" s="57">
        <v>1</v>
      </c>
      <c r="K217" s="57">
        <v>5</v>
      </c>
      <c r="L217" s="57">
        <v>80</v>
      </c>
      <c r="M217" s="57" t="s">
        <v>97</v>
      </c>
      <c r="N217" s="57">
        <v>3872.1141479099679</v>
      </c>
      <c r="O217" s="57" t="s">
        <v>87</v>
      </c>
      <c r="P217">
        <v>696.98054662379434</v>
      </c>
      <c r="Q217">
        <v>2732.163742765274</v>
      </c>
      <c r="R217">
        <v>2.7321637427652739E-3</v>
      </c>
    </row>
    <row r="218" spans="1:18" x14ac:dyDescent="0.2">
      <c r="A218" s="57">
        <v>33</v>
      </c>
      <c r="B218" s="57" t="s">
        <v>88</v>
      </c>
      <c r="C218" s="58" t="s">
        <v>42</v>
      </c>
      <c r="D218" s="58" t="s">
        <v>89</v>
      </c>
      <c r="E218" s="58">
        <v>0</v>
      </c>
      <c r="F218" s="58" t="s">
        <v>75</v>
      </c>
      <c r="G218" s="57" t="s">
        <v>57</v>
      </c>
      <c r="H218" s="57">
        <v>0.18999999999999989</v>
      </c>
      <c r="I218" s="57">
        <v>3</v>
      </c>
      <c r="J218" s="57">
        <v>1</v>
      </c>
      <c r="K218" s="57"/>
      <c r="L218" s="57"/>
      <c r="M218" s="57" t="s">
        <v>97</v>
      </c>
      <c r="N218" s="57">
        <v>1147.496025437202</v>
      </c>
      <c r="O218" s="57" t="s">
        <v>90</v>
      </c>
      <c r="P218">
        <v>65.407273449920496</v>
      </c>
    </row>
    <row r="219" spans="1:18" x14ac:dyDescent="0.2">
      <c r="A219" s="57">
        <v>34</v>
      </c>
      <c r="B219" s="57" t="s">
        <v>88</v>
      </c>
      <c r="C219" s="58" t="s">
        <v>42</v>
      </c>
      <c r="D219" s="58" t="s">
        <v>89</v>
      </c>
      <c r="E219" s="58">
        <v>0</v>
      </c>
      <c r="F219" s="58" t="s">
        <v>79</v>
      </c>
      <c r="G219" s="57" t="s">
        <v>57</v>
      </c>
      <c r="H219" s="57">
        <v>0.23</v>
      </c>
      <c r="I219" s="57">
        <v>3</v>
      </c>
      <c r="J219" s="57">
        <v>1</v>
      </c>
      <c r="K219" s="57">
        <v>38</v>
      </c>
      <c r="L219" s="57">
        <v>608</v>
      </c>
      <c r="M219" s="57" t="s">
        <v>97</v>
      </c>
      <c r="N219" s="57">
        <v>572.81927710843377</v>
      </c>
      <c r="O219" s="57" t="s">
        <v>90</v>
      </c>
      <c r="P219">
        <v>39.524530120481927</v>
      </c>
      <c r="Q219">
        <v>1177.5148013493981</v>
      </c>
      <c r="R219">
        <v>1.177514801349398E-3</v>
      </c>
    </row>
    <row r="220" spans="1:18" x14ac:dyDescent="0.2">
      <c r="A220" s="57">
        <v>35</v>
      </c>
      <c r="B220" s="57" t="s">
        <v>88</v>
      </c>
      <c r="C220" s="58" t="s">
        <v>42</v>
      </c>
      <c r="D220" s="58" t="s">
        <v>89</v>
      </c>
      <c r="E220" s="58">
        <v>0</v>
      </c>
      <c r="F220" s="58" t="s">
        <v>80</v>
      </c>
      <c r="G220" s="57" t="s">
        <v>57</v>
      </c>
      <c r="H220" s="57">
        <v>0.24</v>
      </c>
      <c r="I220" s="57">
        <v>3</v>
      </c>
      <c r="J220" s="57">
        <v>1</v>
      </c>
      <c r="K220" s="57">
        <v>35</v>
      </c>
      <c r="L220" s="57">
        <v>560</v>
      </c>
      <c r="M220" s="57" t="s">
        <v>97</v>
      </c>
      <c r="N220" s="57">
        <v>429.36170212765961</v>
      </c>
      <c r="O220" s="57" t="s">
        <v>90</v>
      </c>
      <c r="P220">
        <v>30.914042553191489</v>
      </c>
      <c r="Q220">
        <v>848.28132765957457</v>
      </c>
      <c r="R220">
        <v>8.4828132765957459E-4</v>
      </c>
    </row>
    <row r="221" spans="1:18" x14ac:dyDescent="0.2">
      <c r="A221" s="57">
        <v>36</v>
      </c>
      <c r="B221" s="57" t="s">
        <v>88</v>
      </c>
      <c r="C221" s="58" t="s">
        <v>42</v>
      </c>
      <c r="D221" s="58" t="s">
        <v>89</v>
      </c>
      <c r="E221" s="58">
        <v>0</v>
      </c>
      <c r="F221" s="58" t="s">
        <v>91</v>
      </c>
      <c r="G221" s="57" t="s">
        <v>57</v>
      </c>
      <c r="H221" s="57">
        <v>0.26</v>
      </c>
      <c r="I221" s="57">
        <v>3</v>
      </c>
      <c r="J221" s="57">
        <v>1</v>
      </c>
      <c r="K221" s="57">
        <v>33</v>
      </c>
      <c r="L221" s="57">
        <v>528</v>
      </c>
      <c r="M221" s="57" t="s">
        <v>97</v>
      </c>
      <c r="N221" s="57">
        <v>303.66037735849062</v>
      </c>
      <c r="O221" s="57" t="s">
        <v>90</v>
      </c>
      <c r="P221">
        <v>23.68550943396227</v>
      </c>
      <c r="Q221">
        <v>612.79150007547184</v>
      </c>
      <c r="R221">
        <v>6.1279150007547182E-4</v>
      </c>
    </row>
    <row r="222" spans="1:18" x14ac:dyDescent="0.2">
      <c r="A222" s="57">
        <v>38</v>
      </c>
      <c r="B222" s="57" t="s">
        <v>88</v>
      </c>
      <c r="C222" s="58" t="s">
        <v>42</v>
      </c>
      <c r="D222" s="58" t="s">
        <v>89</v>
      </c>
      <c r="E222" s="58">
        <v>0</v>
      </c>
      <c r="F222" s="58" t="s">
        <v>75</v>
      </c>
      <c r="G222" s="57" t="s">
        <v>58</v>
      </c>
      <c r="H222" s="57">
        <v>0.33000000000000013</v>
      </c>
      <c r="I222" s="57">
        <v>5</v>
      </c>
      <c r="J222" s="57">
        <v>1</v>
      </c>
      <c r="K222" s="57"/>
      <c r="L222" s="57"/>
      <c r="M222" s="57" t="s">
        <v>97</v>
      </c>
      <c r="N222" s="57">
        <v>490.88963963963948</v>
      </c>
      <c r="O222" s="57" t="s">
        <v>90</v>
      </c>
      <c r="P222">
        <v>48.598074324324323</v>
      </c>
    </row>
    <row r="223" spans="1:18" x14ac:dyDescent="0.2">
      <c r="A223" s="57">
        <v>39</v>
      </c>
      <c r="B223" s="57" t="s">
        <v>88</v>
      </c>
      <c r="C223" s="58" t="s">
        <v>42</v>
      </c>
      <c r="D223" s="58" t="s">
        <v>89</v>
      </c>
      <c r="E223" s="58">
        <v>0</v>
      </c>
      <c r="F223" s="58" t="s">
        <v>79</v>
      </c>
      <c r="G223" s="57" t="s">
        <v>58</v>
      </c>
      <c r="H223" s="57">
        <v>0.37000000000000011</v>
      </c>
      <c r="I223" s="57">
        <v>5</v>
      </c>
      <c r="J223" s="57">
        <v>1</v>
      </c>
      <c r="K223" s="57">
        <v>32</v>
      </c>
      <c r="L223" s="57">
        <v>512</v>
      </c>
      <c r="M223" s="57" t="s">
        <v>97</v>
      </c>
      <c r="N223" s="57">
        <v>246.238570241064</v>
      </c>
      <c r="O223" s="57" t="s">
        <v>90</v>
      </c>
      <c r="P223">
        <v>27.332481296758111</v>
      </c>
      <c r="Q223">
        <v>685.71729077306759</v>
      </c>
      <c r="R223">
        <v>6.8571729077306759E-4</v>
      </c>
    </row>
    <row r="224" spans="1:18" x14ac:dyDescent="0.2">
      <c r="A224" s="57">
        <v>40</v>
      </c>
      <c r="B224" s="57" t="s">
        <v>88</v>
      </c>
      <c r="C224" s="58" t="s">
        <v>42</v>
      </c>
      <c r="D224" s="58" t="s">
        <v>89</v>
      </c>
      <c r="E224" s="58">
        <v>0</v>
      </c>
      <c r="F224" s="58" t="s">
        <v>80</v>
      </c>
      <c r="G224" s="57" t="s">
        <v>58</v>
      </c>
      <c r="H224" s="57">
        <v>0.28999999999999998</v>
      </c>
      <c r="I224" s="57">
        <v>5</v>
      </c>
      <c r="J224" s="57">
        <v>1</v>
      </c>
      <c r="K224" s="57">
        <v>35</v>
      </c>
      <c r="L224" s="57">
        <v>560</v>
      </c>
      <c r="M224" s="57" t="s">
        <v>97</v>
      </c>
      <c r="N224" s="57">
        <v>201.02469135802471</v>
      </c>
      <c r="O224" s="57" t="s">
        <v>90</v>
      </c>
      <c r="P224">
        <v>17.48914814814815</v>
      </c>
      <c r="Q224">
        <v>479.90222518518539</v>
      </c>
      <c r="R224">
        <v>4.7990222518518543E-4</v>
      </c>
    </row>
    <row r="225" spans="1:18" x14ac:dyDescent="0.2">
      <c r="A225" s="57">
        <v>41</v>
      </c>
      <c r="B225" s="57" t="s">
        <v>88</v>
      </c>
      <c r="C225" s="58" t="s">
        <v>42</v>
      </c>
      <c r="D225" s="58" t="s">
        <v>89</v>
      </c>
      <c r="E225" s="58">
        <v>0</v>
      </c>
      <c r="F225" s="58" t="s">
        <v>91</v>
      </c>
      <c r="G225" s="57" t="s">
        <v>58</v>
      </c>
      <c r="H225" s="57">
        <v>0.48</v>
      </c>
      <c r="I225" s="57">
        <v>5</v>
      </c>
      <c r="J225" s="57">
        <v>1</v>
      </c>
      <c r="K225" s="57">
        <v>30</v>
      </c>
      <c r="L225" s="57">
        <v>480</v>
      </c>
      <c r="M225" s="57" t="s">
        <v>97</v>
      </c>
      <c r="N225" s="57">
        <v>167.06136900078681</v>
      </c>
      <c r="O225" s="57" t="s">
        <v>90</v>
      </c>
      <c r="P225">
        <v>24.056837136113291</v>
      </c>
      <c r="Q225">
        <v>565.81680944138475</v>
      </c>
      <c r="R225">
        <v>5.6581680944138471E-4</v>
      </c>
    </row>
    <row r="226" spans="1:18" x14ac:dyDescent="0.2">
      <c r="A226" s="57">
        <v>1</v>
      </c>
      <c r="B226" s="57" t="s">
        <v>73</v>
      </c>
      <c r="C226" s="58" t="s">
        <v>39</v>
      </c>
      <c r="D226" s="58" t="s">
        <v>74</v>
      </c>
      <c r="E226" s="58">
        <v>0</v>
      </c>
      <c r="F226" s="58" t="s">
        <v>75</v>
      </c>
      <c r="G226" s="57" t="s">
        <v>76</v>
      </c>
      <c r="H226" s="57">
        <v>0.43000000000000022</v>
      </c>
      <c r="I226" s="57">
        <v>0</v>
      </c>
      <c r="J226" s="57">
        <v>1</v>
      </c>
      <c r="K226" s="57"/>
      <c r="L226" s="57"/>
      <c r="M226" s="57" t="s">
        <v>98</v>
      </c>
      <c r="N226" s="57">
        <v>1.774720149253731</v>
      </c>
      <c r="O226" s="57" t="s">
        <v>78</v>
      </c>
      <c r="P226">
        <v>0.2289388992537314</v>
      </c>
    </row>
    <row r="227" spans="1:18" x14ac:dyDescent="0.2">
      <c r="A227" s="57">
        <v>2</v>
      </c>
      <c r="B227" s="57" t="s">
        <v>73</v>
      </c>
      <c r="C227" s="58" t="s">
        <v>39</v>
      </c>
      <c r="D227" s="58" t="s">
        <v>74</v>
      </c>
      <c r="E227" s="58">
        <v>0</v>
      </c>
      <c r="F227" s="58" t="s">
        <v>79</v>
      </c>
      <c r="G227" s="57" t="s">
        <v>76</v>
      </c>
      <c r="H227" s="57">
        <v>0.43999999999999989</v>
      </c>
      <c r="I227" s="57">
        <v>0</v>
      </c>
      <c r="J227" s="57">
        <v>2</v>
      </c>
      <c r="K227" s="57">
        <v>12.5</v>
      </c>
      <c r="L227" s="57">
        <v>200</v>
      </c>
      <c r="M227" s="57" t="s">
        <v>98</v>
      </c>
      <c r="N227" s="57">
        <v>2.2375170019931052</v>
      </c>
      <c r="O227" s="57" t="s">
        <v>78</v>
      </c>
      <c r="P227">
        <v>0.29535224426308981</v>
      </c>
      <c r="Q227">
        <v>2.8944519937782802</v>
      </c>
      <c r="R227">
        <v>2.8944519937782799E-6</v>
      </c>
    </row>
    <row r="228" spans="1:18" x14ac:dyDescent="0.2">
      <c r="A228" s="57">
        <v>3</v>
      </c>
      <c r="B228" s="57" t="s">
        <v>73</v>
      </c>
      <c r="C228" s="58" t="s">
        <v>39</v>
      </c>
      <c r="D228" s="58" t="s">
        <v>74</v>
      </c>
      <c r="E228" s="58">
        <v>0</v>
      </c>
      <c r="F228" s="58" t="s">
        <v>80</v>
      </c>
      <c r="G228" s="57" t="s">
        <v>76</v>
      </c>
      <c r="H228" s="57">
        <v>0.48</v>
      </c>
      <c r="I228" s="57">
        <v>0</v>
      </c>
      <c r="J228" s="57">
        <v>1</v>
      </c>
      <c r="K228" s="57">
        <v>12</v>
      </c>
      <c r="L228" s="57">
        <v>192</v>
      </c>
      <c r="M228" s="57" t="s">
        <v>98</v>
      </c>
      <c r="N228" s="57">
        <v>2.4041471048513299</v>
      </c>
      <c r="O228" s="57" t="s">
        <v>78</v>
      </c>
      <c r="P228">
        <v>0.34619718309859149</v>
      </c>
      <c r="Q228">
        <v>3.2570230985915489</v>
      </c>
      <c r="R228">
        <v>3.2570230985915488E-6</v>
      </c>
    </row>
    <row r="229" spans="1:18" x14ac:dyDescent="0.2">
      <c r="A229" s="57">
        <v>5</v>
      </c>
      <c r="B229" s="57" t="s">
        <v>73</v>
      </c>
      <c r="C229" s="58" t="s">
        <v>39</v>
      </c>
      <c r="D229" s="58" t="s">
        <v>74</v>
      </c>
      <c r="E229" s="58">
        <v>0</v>
      </c>
      <c r="F229" s="58" t="s">
        <v>75</v>
      </c>
      <c r="G229" s="57" t="s">
        <v>50</v>
      </c>
      <c r="H229" s="57">
        <v>0.3600000000000001</v>
      </c>
      <c r="I229" s="57">
        <v>2</v>
      </c>
      <c r="J229" s="57">
        <v>1</v>
      </c>
      <c r="K229" s="57"/>
      <c r="L229" s="57"/>
      <c r="M229" s="57" t="s">
        <v>98</v>
      </c>
      <c r="N229" s="57">
        <v>1.351626016260163</v>
      </c>
      <c r="O229" s="57" t="s">
        <v>78</v>
      </c>
      <c r="P229">
        <v>0.14597560975609761</v>
      </c>
    </row>
    <row r="230" spans="1:18" x14ac:dyDescent="0.2">
      <c r="A230" s="57">
        <v>6</v>
      </c>
      <c r="B230" s="57" t="s">
        <v>73</v>
      </c>
      <c r="C230" s="58" t="s">
        <v>39</v>
      </c>
      <c r="D230" s="58" t="s">
        <v>74</v>
      </c>
      <c r="E230" s="58">
        <v>0</v>
      </c>
      <c r="F230" s="58" t="s">
        <v>79</v>
      </c>
      <c r="G230" s="57" t="s">
        <v>50</v>
      </c>
      <c r="H230" s="57">
        <v>0.5</v>
      </c>
      <c r="I230" s="57">
        <v>2</v>
      </c>
      <c r="J230" s="57">
        <v>1</v>
      </c>
      <c r="K230" s="57">
        <v>12</v>
      </c>
      <c r="L230" s="57">
        <v>192</v>
      </c>
      <c r="M230" s="57" t="s">
        <v>98</v>
      </c>
      <c r="N230" s="57">
        <v>1.2944264943457191</v>
      </c>
      <c r="O230" s="57" t="s">
        <v>78</v>
      </c>
      <c r="P230">
        <v>0.19416397415185779</v>
      </c>
      <c r="Q230">
        <v>1.8266946688206791</v>
      </c>
      <c r="R230">
        <v>1.8266946688206789E-6</v>
      </c>
    </row>
    <row r="231" spans="1:18" x14ac:dyDescent="0.2">
      <c r="A231" s="57">
        <v>7</v>
      </c>
      <c r="B231" s="57" t="s">
        <v>73</v>
      </c>
      <c r="C231" s="58" t="s">
        <v>39</v>
      </c>
      <c r="D231" s="58" t="s">
        <v>74</v>
      </c>
      <c r="E231" s="58">
        <v>0</v>
      </c>
      <c r="F231" s="58" t="s">
        <v>80</v>
      </c>
      <c r="G231" s="57" t="s">
        <v>50</v>
      </c>
      <c r="H231" s="57">
        <v>0.56000000000000005</v>
      </c>
      <c r="I231" s="57">
        <v>2</v>
      </c>
      <c r="J231" s="57">
        <v>1</v>
      </c>
      <c r="K231" s="57">
        <v>13.5</v>
      </c>
      <c r="L231" s="57">
        <v>216</v>
      </c>
      <c r="M231" s="57" t="s">
        <v>98</v>
      </c>
      <c r="N231" s="57">
        <v>1.452972493345164</v>
      </c>
      <c r="O231" s="57" t="s">
        <v>78</v>
      </c>
      <c r="P231">
        <v>0.2440993788819876</v>
      </c>
      <c r="Q231">
        <v>2.5835478260869582</v>
      </c>
      <c r="R231">
        <v>2.5835478260869581E-6</v>
      </c>
    </row>
    <row r="232" spans="1:18" x14ac:dyDescent="0.2">
      <c r="A232" s="57">
        <v>9</v>
      </c>
      <c r="B232" s="57" t="s">
        <v>28</v>
      </c>
      <c r="C232" s="58" t="s">
        <v>39</v>
      </c>
      <c r="D232" s="58" t="s">
        <v>81</v>
      </c>
      <c r="E232" s="58">
        <v>0</v>
      </c>
      <c r="F232" s="58" t="s">
        <v>75</v>
      </c>
      <c r="G232" s="57" t="s">
        <v>51</v>
      </c>
      <c r="H232" s="57">
        <v>0.39000000000000012</v>
      </c>
      <c r="I232" s="57">
        <v>0</v>
      </c>
      <c r="J232" s="57">
        <v>1</v>
      </c>
      <c r="K232" s="57"/>
      <c r="L232" s="57"/>
      <c r="M232" s="57" t="s">
        <v>98</v>
      </c>
      <c r="N232" s="57">
        <v>40.600224382946891</v>
      </c>
      <c r="O232" s="57" t="s">
        <v>82</v>
      </c>
      <c r="P232">
        <v>4.7502262528047874</v>
      </c>
    </row>
    <row r="233" spans="1:18" x14ac:dyDescent="0.2">
      <c r="A233" s="57">
        <v>10</v>
      </c>
      <c r="B233" s="57" t="s">
        <v>28</v>
      </c>
      <c r="C233" s="58" t="s">
        <v>39</v>
      </c>
      <c r="D233" s="58" t="s">
        <v>81</v>
      </c>
      <c r="E233" s="58">
        <v>0</v>
      </c>
      <c r="F233" s="58" t="s">
        <v>79</v>
      </c>
      <c r="G233" s="57" t="s">
        <v>51</v>
      </c>
      <c r="H233" s="57">
        <v>0.42000000000000021</v>
      </c>
      <c r="I233" s="57">
        <v>0</v>
      </c>
      <c r="J233" s="57">
        <v>1</v>
      </c>
      <c r="K233" s="57">
        <v>9</v>
      </c>
      <c r="L233" s="57">
        <v>144</v>
      </c>
      <c r="M233" s="57" t="s">
        <v>98</v>
      </c>
      <c r="N233" s="57">
        <v>53.587606837606842</v>
      </c>
      <c r="O233" s="57" t="s">
        <v>82</v>
      </c>
      <c r="P233">
        <v>6.7520384615384641</v>
      </c>
      <c r="Q233">
        <v>47.642383384615407</v>
      </c>
      <c r="R233">
        <v>4.7642383384615411E-5</v>
      </c>
    </row>
    <row r="234" spans="1:18" x14ac:dyDescent="0.2">
      <c r="A234" s="57">
        <v>11</v>
      </c>
      <c r="B234" s="57" t="s">
        <v>28</v>
      </c>
      <c r="C234" s="58" t="s">
        <v>39</v>
      </c>
      <c r="D234" s="58" t="s">
        <v>81</v>
      </c>
      <c r="E234" s="58">
        <v>0</v>
      </c>
      <c r="F234" s="58" t="s">
        <v>80</v>
      </c>
      <c r="G234" s="57" t="s">
        <v>51</v>
      </c>
      <c r="H234" s="57">
        <v>0.45</v>
      </c>
      <c r="I234" s="57">
        <v>0</v>
      </c>
      <c r="J234" s="57">
        <v>1</v>
      </c>
      <c r="K234" s="57">
        <v>10</v>
      </c>
      <c r="L234" s="57">
        <v>160</v>
      </c>
      <c r="M234" s="57" t="s">
        <v>98</v>
      </c>
      <c r="N234" s="57">
        <v>61.346838824577027</v>
      </c>
      <c r="O234" s="57" t="s">
        <v>82</v>
      </c>
      <c r="P234">
        <v>8.2818232413178983</v>
      </c>
      <c r="Q234">
        <v>64.929494211932337</v>
      </c>
      <c r="R234">
        <v>6.4929494211932339E-5</v>
      </c>
    </row>
    <row r="235" spans="1:18" x14ac:dyDescent="0.2">
      <c r="A235" s="57">
        <v>13</v>
      </c>
      <c r="B235" s="57" t="s">
        <v>28</v>
      </c>
      <c r="C235" s="58" t="s">
        <v>39</v>
      </c>
      <c r="D235" s="58" t="s">
        <v>81</v>
      </c>
      <c r="E235" s="58">
        <v>0</v>
      </c>
      <c r="F235" s="58" t="s">
        <v>75</v>
      </c>
      <c r="G235" s="57" t="s">
        <v>52</v>
      </c>
      <c r="H235" s="57">
        <v>0.48</v>
      </c>
      <c r="I235" s="57">
        <v>2</v>
      </c>
      <c r="J235" s="57">
        <v>1</v>
      </c>
      <c r="K235" s="57"/>
      <c r="L235" s="57"/>
      <c r="M235" s="57" t="s">
        <v>98</v>
      </c>
      <c r="N235" s="57">
        <v>2.824596774193548</v>
      </c>
      <c r="O235" s="57" t="s">
        <v>82</v>
      </c>
      <c r="P235">
        <v>0.40674193548387089</v>
      </c>
    </row>
    <row r="236" spans="1:18" x14ac:dyDescent="0.2">
      <c r="A236" s="57">
        <v>14</v>
      </c>
      <c r="B236" s="57" t="s">
        <v>28</v>
      </c>
      <c r="C236" s="58" t="s">
        <v>39</v>
      </c>
      <c r="D236" s="58" t="s">
        <v>81</v>
      </c>
      <c r="E236" s="58">
        <v>0</v>
      </c>
      <c r="F236" s="58" t="s">
        <v>79</v>
      </c>
      <c r="G236" s="57" t="s">
        <v>52</v>
      </c>
      <c r="H236" s="57">
        <v>0.6100000000000001</v>
      </c>
      <c r="I236" s="57">
        <v>2</v>
      </c>
      <c r="J236" s="57">
        <v>1</v>
      </c>
      <c r="K236" s="57">
        <v>11</v>
      </c>
      <c r="L236" s="57">
        <v>176</v>
      </c>
      <c r="M236" s="57" t="s">
        <v>98</v>
      </c>
      <c r="N236" s="57">
        <v>3.2391122278056952</v>
      </c>
      <c r="O236" s="57" t="s">
        <v>82</v>
      </c>
      <c r="P236">
        <v>0.5927575376884423</v>
      </c>
      <c r="Q236">
        <v>5.1119410050251277</v>
      </c>
      <c r="R236">
        <v>5.1119410050251278E-6</v>
      </c>
    </row>
    <row r="237" spans="1:18" x14ac:dyDescent="0.2">
      <c r="A237" s="57">
        <v>15</v>
      </c>
      <c r="B237" s="57" t="s">
        <v>28</v>
      </c>
      <c r="C237" s="58" t="s">
        <v>39</v>
      </c>
      <c r="D237" s="58" t="s">
        <v>81</v>
      </c>
      <c r="E237" s="58">
        <v>0</v>
      </c>
      <c r="F237" s="58" t="s">
        <v>80</v>
      </c>
      <c r="G237" s="57" t="s">
        <v>52</v>
      </c>
      <c r="H237" s="57">
        <v>0.53</v>
      </c>
      <c r="I237" s="57">
        <v>2</v>
      </c>
      <c r="J237" s="57">
        <v>1</v>
      </c>
      <c r="K237" s="57">
        <v>14</v>
      </c>
      <c r="L237" s="57">
        <v>224</v>
      </c>
      <c r="M237" s="57" t="s">
        <v>98</v>
      </c>
      <c r="N237" s="57">
        <v>4.0162037037037033</v>
      </c>
      <c r="O237" s="57" t="s">
        <v>82</v>
      </c>
      <c r="P237">
        <v>0.63857638888888879</v>
      </c>
      <c r="Q237">
        <v>7.0090144444444453</v>
      </c>
      <c r="R237">
        <v>7.0090144444444454E-6</v>
      </c>
    </row>
    <row r="238" spans="1:18" x14ac:dyDescent="0.2">
      <c r="A238" s="57">
        <v>17</v>
      </c>
      <c r="B238" s="57" t="s">
        <v>83</v>
      </c>
      <c r="C238" s="58" t="s">
        <v>40</v>
      </c>
      <c r="D238" s="58" t="s">
        <v>84</v>
      </c>
      <c r="E238" s="58">
        <v>0</v>
      </c>
      <c r="F238" s="58" t="s">
        <v>75</v>
      </c>
      <c r="G238" s="57" t="s">
        <v>53</v>
      </c>
      <c r="H238" s="57">
        <v>0.46</v>
      </c>
      <c r="I238" s="57">
        <v>2.4</v>
      </c>
      <c r="J238" s="57">
        <v>1</v>
      </c>
      <c r="K238" s="57"/>
      <c r="L238" s="57"/>
      <c r="M238" s="57" t="s">
        <v>98</v>
      </c>
      <c r="N238" s="57">
        <v>6.9837980406932916</v>
      </c>
      <c r="O238" s="57" t="s">
        <v>85</v>
      </c>
      <c r="P238">
        <v>0.96376412961567426</v>
      </c>
    </row>
    <row r="239" spans="1:18" x14ac:dyDescent="0.2">
      <c r="A239" s="57">
        <v>18</v>
      </c>
      <c r="B239" s="57" t="s">
        <v>83</v>
      </c>
      <c r="C239" s="58" t="s">
        <v>40</v>
      </c>
      <c r="D239" s="58" t="s">
        <v>84</v>
      </c>
      <c r="E239" s="58">
        <v>0</v>
      </c>
      <c r="F239" s="58" t="s">
        <v>79</v>
      </c>
      <c r="G239" s="57" t="s">
        <v>53</v>
      </c>
      <c r="H239" s="57">
        <v>0.47</v>
      </c>
      <c r="I239" s="57">
        <v>2.4</v>
      </c>
      <c r="J239" s="57">
        <v>2</v>
      </c>
      <c r="K239" s="57">
        <v>6</v>
      </c>
      <c r="L239" s="57">
        <v>96</v>
      </c>
      <c r="M239" s="57" t="s">
        <v>98</v>
      </c>
      <c r="N239" s="57">
        <v>4.6779666925334036</v>
      </c>
      <c r="O239" s="57" t="s">
        <v>85</v>
      </c>
      <c r="P239">
        <v>0.65959330364720992</v>
      </c>
      <c r="Q239">
        <v>3.1027269003564761</v>
      </c>
      <c r="R239">
        <v>3.1027269003564761E-6</v>
      </c>
    </row>
    <row r="240" spans="1:18" x14ac:dyDescent="0.2">
      <c r="A240" s="57">
        <v>19</v>
      </c>
      <c r="B240" s="57" t="s">
        <v>83</v>
      </c>
      <c r="C240" s="58" t="s">
        <v>40</v>
      </c>
      <c r="D240" s="58" t="s">
        <v>84</v>
      </c>
      <c r="E240" s="58">
        <v>0</v>
      </c>
      <c r="F240" s="58" t="s">
        <v>80</v>
      </c>
      <c r="G240" s="57" t="s">
        <v>53</v>
      </c>
      <c r="H240" s="57">
        <v>0.42000000000000021</v>
      </c>
      <c r="I240" s="57">
        <v>2.4</v>
      </c>
      <c r="J240" s="57">
        <v>1</v>
      </c>
      <c r="K240" s="57">
        <v>6</v>
      </c>
      <c r="L240" s="57">
        <v>96</v>
      </c>
      <c r="M240" s="57" t="s">
        <v>98</v>
      </c>
      <c r="N240" s="57">
        <v>5.373046875</v>
      </c>
      <c r="O240" s="57" t="s">
        <v>85</v>
      </c>
      <c r="P240">
        <v>0.67700390625000029</v>
      </c>
      <c r="Q240">
        <v>3.1846263750000019</v>
      </c>
      <c r="R240">
        <v>3.1846263750000022E-6</v>
      </c>
    </row>
    <row r="241" spans="1:18" x14ac:dyDescent="0.2">
      <c r="A241" s="57">
        <v>21</v>
      </c>
      <c r="B241" s="57" t="s">
        <v>83</v>
      </c>
      <c r="C241" s="58" t="s">
        <v>40</v>
      </c>
      <c r="D241" s="58" t="s">
        <v>84</v>
      </c>
      <c r="E241" s="58">
        <v>0</v>
      </c>
      <c r="F241" s="58" t="s">
        <v>75</v>
      </c>
      <c r="G241" s="57" t="s">
        <v>54</v>
      </c>
      <c r="H241" s="57">
        <v>0.79</v>
      </c>
      <c r="I241" s="57">
        <v>5</v>
      </c>
      <c r="J241" s="57">
        <v>1</v>
      </c>
      <c r="K241" s="57"/>
      <c r="L241" s="57"/>
      <c r="M241" s="57" t="s">
        <v>98</v>
      </c>
      <c r="N241" s="57">
        <v>5.7490706319702598</v>
      </c>
      <c r="O241" s="57" t="s">
        <v>85</v>
      </c>
      <c r="P241">
        <v>1.362529739776952</v>
      </c>
    </row>
    <row r="242" spans="1:18" x14ac:dyDescent="0.2">
      <c r="A242" s="57">
        <v>22</v>
      </c>
      <c r="B242" s="57" t="s">
        <v>83</v>
      </c>
      <c r="C242" s="58" t="s">
        <v>40</v>
      </c>
      <c r="D242" s="58" t="s">
        <v>84</v>
      </c>
      <c r="E242" s="58">
        <v>0</v>
      </c>
      <c r="F242" s="58" t="s">
        <v>79</v>
      </c>
      <c r="G242" s="57" t="s">
        <v>54</v>
      </c>
      <c r="H242" s="57">
        <v>0.56000000000000005</v>
      </c>
      <c r="I242" s="57">
        <v>5</v>
      </c>
      <c r="J242" s="57">
        <v>1</v>
      </c>
      <c r="K242" s="57">
        <v>7</v>
      </c>
      <c r="L242" s="57">
        <v>112</v>
      </c>
      <c r="M242" s="57" t="s">
        <v>98</v>
      </c>
      <c r="N242" s="57">
        <v>6.8253629376601213</v>
      </c>
      <c r="O242" s="57" t="s">
        <v>85</v>
      </c>
      <c r="P242">
        <v>1.1466609735269</v>
      </c>
      <c r="Q242">
        <v>6.2928754227156318</v>
      </c>
      <c r="R242">
        <v>6.2928754227156322E-6</v>
      </c>
    </row>
    <row r="243" spans="1:18" x14ac:dyDescent="0.2">
      <c r="A243" s="57">
        <v>23</v>
      </c>
      <c r="B243" s="57" t="s">
        <v>83</v>
      </c>
      <c r="C243" s="58" t="s">
        <v>40</v>
      </c>
      <c r="D243" s="58" t="s">
        <v>84</v>
      </c>
      <c r="E243" s="58">
        <v>0</v>
      </c>
      <c r="F243" s="58" t="s">
        <v>80</v>
      </c>
      <c r="G243" s="57" t="s">
        <v>54</v>
      </c>
      <c r="H243" s="57">
        <v>0.37000000000000011</v>
      </c>
      <c r="I243" s="57">
        <v>5</v>
      </c>
      <c r="J243" s="57">
        <v>1</v>
      </c>
      <c r="K243" s="57">
        <v>6</v>
      </c>
      <c r="L243" s="57">
        <v>96</v>
      </c>
      <c r="M243" s="57" t="s">
        <v>98</v>
      </c>
      <c r="N243" s="57">
        <v>5.3599137931034484</v>
      </c>
      <c r="O243" s="57" t="s">
        <v>85</v>
      </c>
      <c r="P243">
        <v>0.59495043103448286</v>
      </c>
      <c r="Q243">
        <v>2.7986468275862082</v>
      </c>
      <c r="R243">
        <v>2.7986468275862081E-6</v>
      </c>
    </row>
    <row r="244" spans="1:18" x14ac:dyDescent="0.2">
      <c r="A244" s="57">
        <v>25</v>
      </c>
      <c r="B244" s="57" t="s">
        <v>36</v>
      </c>
      <c r="C244" s="58" t="s">
        <v>41</v>
      </c>
      <c r="D244" s="58" t="s">
        <v>86</v>
      </c>
      <c r="E244" s="58">
        <v>0</v>
      </c>
      <c r="F244" s="58" t="s">
        <v>75</v>
      </c>
      <c r="G244" s="57" t="s">
        <v>55</v>
      </c>
      <c r="H244" s="57">
        <v>0.64000000000000012</v>
      </c>
      <c r="I244" s="57">
        <v>0</v>
      </c>
      <c r="J244" s="57">
        <v>1</v>
      </c>
      <c r="K244" s="57"/>
      <c r="L244" s="57"/>
      <c r="M244" s="57" t="s">
        <v>98</v>
      </c>
      <c r="N244" s="57">
        <v>2.6803155522163791</v>
      </c>
      <c r="O244" s="57" t="s">
        <v>87</v>
      </c>
      <c r="P244">
        <v>0.51462058602554472</v>
      </c>
    </row>
    <row r="245" spans="1:18" x14ac:dyDescent="0.2">
      <c r="A245" s="57">
        <v>26</v>
      </c>
      <c r="B245" s="57" t="s">
        <v>36</v>
      </c>
      <c r="C245" s="58" t="s">
        <v>41</v>
      </c>
      <c r="D245" s="58" t="s">
        <v>86</v>
      </c>
      <c r="E245" s="58">
        <v>0</v>
      </c>
      <c r="F245" s="58" t="s">
        <v>79</v>
      </c>
      <c r="G245" s="57" t="s">
        <v>55</v>
      </c>
      <c r="H245" s="57">
        <v>0.65000000000000013</v>
      </c>
      <c r="I245" s="57">
        <v>0</v>
      </c>
      <c r="J245" s="57">
        <v>2</v>
      </c>
      <c r="K245" s="57">
        <v>8</v>
      </c>
      <c r="L245" s="57">
        <v>128</v>
      </c>
      <c r="M245" s="57" t="s">
        <v>98</v>
      </c>
      <c r="N245" s="57">
        <v>2.5750447159727612</v>
      </c>
      <c r="O245" s="57" t="s">
        <v>87</v>
      </c>
      <c r="P245">
        <v>0.50213371961468845</v>
      </c>
      <c r="Q245">
        <v>3.149382689423327</v>
      </c>
      <c r="R245">
        <v>3.1493826894233268E-6</v>
      </c>
    </row>
    <row r="246" spans="1:18" x14ac:dyDescent="0.2">
      <c r="A246" s="57">
        <v>27</v>
      </c>
      <c r="B246" s="57" t="s">
        <v>36</v>
      </c>
      <c r="C246" s="58" t="s">
        <v>41</v>
      </c>
      <c r="D246" s="58" t="s">
        <v>86</v>
      </c>
      <c r="E246" s="58">
        <v>0</v>
      </c>
      <c r="F246" s="58" t="s">
        <v>80</v>
      </c>
      <c r="G246" s="57" t="s">
        <v>55</v>
      </c>
      <c r="H246" s="57">
        <v>0.48</v>
      </c>
      <c r="I246" s="57">
        <v>0</v>
      </c>
      <c r="J246" s="57">
        <v>1</v>
      </c>
      <c r="K246" s="57">
        <v>7</v>
      </c>
      <c r="L246" s="57">
        <v>112</v>
      </c>
      <c r="M246" s="57" t="s">
        <v>98</v>
      </c>
      <c r="N246" s="57">
        <v>1.778647980214344</v>
      </c>
      <c r="O246" s="57" t="s">
        <v>87</v>
      </c>
      <c r="P246">
        <v>0.25612530915086562</v>
      </c>
      <c r="Q246">
        <v>1.40561569661995</v>
      </c>
      <c r="R246">
        <v>1.4056156966199509E-6</v>
      </c>
    </row>
    <row r="247" spans="1:18" x14ac:dyDescent="0.2">
      <c r="A247" s="57">
        <v>29</v>
      </c>
      <c r="B247" s="57" t="s">
        <v>36</v>
      </c>
      <c r="C247" s="58" t="s">
        <v>41</v>
      </c>
      <c r="D247" s="58" t="s">
        <v>86</v>
      </c>
      <c r="E247" s="58">
        <v>0</v>
      </c>
      <c r="F247" s="58" t="s">
        <v>75</v>
      </c>
      <c r="G247" s="57" t="s">
        <v>56</v>
      </c>
      <c r="H247" s="57">
        <v>0.52</v>
      </c>
      <c r="I247" s="57">
        <v>1.8</v>
      </c>
      <c r="J247" s="57">
        <v>1</v>
      </c>
      <c r="K247" s="57"/>
      <c r="L247" s="57"/>
      <c r="M247" s="57" t="s">
        <v>98</v>
      </c>
      <c r="N247" s="57">
        <v>2.1138374899436849</v>
      </c>
      <c r="O247" s="57" t="s">
        <v>87</v>
      </c>
      <c r="P247">
        <v>0.32975864843121477</v>
      </c>
    </row>
    <row r="248" spans="1:18" x14ac:dyDescent="0.2">
      <c r="A248" s="57">
        <v>30</v>
      </c>
      <c r="B248" s="57" t="s">
        <v>36</v>
      </c>
      <c r="C248" s="58" t="s">
        <v>41</v>
      </c>
      <c r="D248" s="58" t="s">
        <v>86</v>
      </c>
      <c r="E248" s="58">
        <v>0</v>
      </c>
      <c r="F248" s="58" t="s">
        <v>79</v>
      </c>
      <c r="G248" s="57" t="s">
        <v>56</v>
      </c>
      <c r="H248" s="57">
        <v>0.54</v>
      </c>
      <c r="I248" s="57">
        <v>1.8</v>
      </c>
      <c r="J248" s="57">
        <v>2</v>
      </c>
      <c r="K248" s="57">
        <v>5</v>
      </c>
      <c r="L248" s="57">
        <v>80</v>
      </c>
      <c r="M248" s="57" t="s">
        <v>98</v>
      </c>
      <c r="N248" s="57">
        <v>2.4374385608932791</v>
      </c>
      <c r="O248" s="57" t="s">
        <v>87</v>
      </c>
      <c r="P248">
        <v>0.39486504686471119</v>
      </c>
      <c r="Q248">
        <v>1.547870983709668</v>
      </c>
      <c r="R248">
        <v>1.547870983709668E-6</v>
      </c>
    </row>
    <row r="249" spans="1:18" x14ac:dyDescent="0.2">
      <c r="A249" s="57">
        <v>31</v>
      </c>
      <c r="B249" s="57" t="s">
        <v>36</v>
      </c>
      <c r="C249" s="58" t="s">
        <v>41</v>
      </c>
      <c r="D249" s="58" t="s">
        <v>86</v>
      </c>
      <c r="E249" s="58">
        <v>0</v>
      </c>
      <c r="F249" s="58" t="s">
        <v>80</v>
      </c>
      <c r="G249" s="57" t="s">
        <v>56</v>
      </c>
      <c r="H249" s="57">
        <v>0.60000000000000009</v>
      </c>
      <c r="I249" s="57">
        <v>1.8</v>
      </c>
      <c r="J249" s="57">
        <v>1</v>
      </c>
      <c r="K249" s="57">
        <v>5</v>
      </c>
      <c r="L249" s="57">
        <v>80</v>
      </c>
      <c r="M249" s="57" t="s">
        <v>98</v>
      </c>
      <c r="N249" s="57">
        <v>2.4859324758842449</v>
      </c>
      <c r="O249" s="57" t="s">
        <v>87</v>
      </c>
      <c r="P249">
        <v>0.44746784565916409</v>
      </c>
      <c r="Q249">
        <v>1.7540739549839239</v>
      </c>
      <c r="R249">
        <v>1.7540739549839241E-6</v>
      </c>
    </row>
    <row r="250" spans="1:18" x14ac:dyDescent="0.2">
      <c r="A250" s="57">
        <v>33</v>
      </c>
      <c r="B250" s="57" t="s">
        <v>88</v>
      </c>
      <c r="C250" s="58" t="s">
        <v>42</v>
      </c>
      <c r="D250" s="58" t="s">
        <v>89</v>
      </c>
      <c r="E250" s="58">
        <v>0</v>
      </c>
      <c r="F250" s="58" t="s">
        <v>75</v>
      </c>
      <c r="G250" s="57" t="s">
        <v>57</v>
      </c>
      <c r="H250" s="57">
        <v>0.18999999999999989</v>
      </c>
      <c r="I250" s="57">
        <v>3</v>
      </c>
      <c r="J250" s="57">
        <v>1</v>
      </c>
      <c r="K250" s="57"/>
      <c r="L250" s="57"/>
      <c r="M250" s="57" t="s">
        <v>98</v>
      </c>
      <c r="N250" s="57">
        <v>0.5425278219395866</v>
      </c>
      <c r="O250" s="57" t="s">
        <v>90</v>
      </c>
      <c r="P250">
        <v>3.0924085850556431E-2</v>
      </c>
    </row>
    <row r="251" spans="1:18" x14ac:dyDescent="0.2">
      <c r="A251" s="57">
        <v>34</v>
      </c>
      <c r="B251" s="57" t="s">
        <v>88</v>
      </c>
      <c r="C251" s="58" t="s">
        <v>42</v>
      </c>
      <c r="D251" s="58" t="s">
        <v>89</v>
      </c>
      <c r="E251" s="58">
        <v>0</v>
      </c>
      <c r="F251" s="58" t="s">
        <v>79</v>
      </c>
      <c r="G251" s="57" t="s">
        <v>57</v>
      </c>
      <c r="H251" s="57">
        <v>0.23</v>
      </c>
      <c r="I251" s="57">
        <v>3</v>
      </c>
      <c r="J251" s="57">
        <v>1</v>
      </c>
      <c r="K251" s="57">
        <v>38</v>
      </c>
      <c r="L251" s="57">
        <v>608</v>
      </c>
      <c r="M251" s="57" t="s">
        <v>98</v>
      </c>
      <c r="N251" s="57">
        <v>0.1465863453815261</v>
      </c>
      <c r="O251" s="57" t="s">
        <v>90</v>
      </c>
      <c r="P251">
        <v>1.0114457831325301E-2</v>
      </c>
      <c r="Q251">
        <v>0.30132992771084338</v>
      </c>
      <c r="R251">
        <v>3.013299277108434E-7</v>
      </c>
    </row>
    <row r="252" spans="1:18" x14ac:dyDescent="0.2">
      <c r="A252" s="57">
        <v>35</v>
      </c>
      <c r="B252" s="57" t="s">
        <v>88</v>
      </c>
      <c r="C252" s="58" t="s">
        <v>42</v>
      </c>
      <c r="D252" s="58" t="s">
        <v>89</v>
      </c>
      <c r="E252" s="58">
        <v>0</v>
      </c>
      <c r="F252" s="58" t="s">
        <v>80</v>
      </c>
      <c r="G252" s="57" t="s">
        <v>57</v>
      </c>
      <c r="H252" s="57">
        <v>0.24</v>
      </c>
      <c r="I252" s="57">
        <v>3</v>
      </c>
      <c r="J252" s="57">
        <v>1</v>
      </c>
      <c r="K252" s="57">
        <v>35</v>
      </c>
      <c r="L252" s="57">
        <v>560</v>
      </c>
      <c r="M252" s="57" t="s">
        <v>98</v>
      </c>
      <c r="N252" s="57">
        <v>1.432078559738136E-2</v>
      </c>
      <c r="O252" s="57" t="s">
        <v>90</v>
      </c>
      <c r="P252">
        <v>1.031096563011458E-3</v>
      </c>
      <c r="Q252">
        <v>2.8293289689034419E-2</v>
      </c>
      <c r="R252">
        <v>2.8293289689034419E-8</v>
      </c>
    </row>
    <row r="253" spans="1:18" x14ac:dyDescent="0.2">
      <c r="A253" s="57">
        <v>36</v>
      </c>
      <c r="B253" s="57" t="s">
        <v>88</v>
      </c>
      <c r="C253" s="58" t="s">
        <v>42</v>
      </c>
      <c r="D253" s="58" t="s">
        <v>89</v>
      </c>
      <c r="E253" s="58">
        <v>0</v>
      </c>
      <c r="F253" s="58" t="s">
        <v>91</v>
      </c>
      <c r="G253" s="57" t="s">
        <v>57</v>
      </c>
      <c r="H253" s="57">
        <v>0.26</v>
      </c>
      <c r="I253" s="57">
        <v>3</v>
      </c>
      <c r="J253" s="57">
        <v>1</v>
      </c>
      <c r="K253" s="57">
        <v>33</v>
      </c>
      <c r="L253" s="57">
        <v>528</v>
      </c>
      <c r="M253" s="57" t="s">
        <v>98</v>
      </c>
      <c r="N253" s="57">
        <v>0.875</v>
      </c>
      <c r="O253" s="57" t="s">
        <v>90</v>
      </c>
      <c r="P253">
        <v>6.8250000000000005E-2</v>
      </c>
      <c r="Q253">
        <v>1.765764000000001</v>
      </c>
      <c r="R253">
        <v>1.765764000000001E-6</v>
      </c>
    </row>
    <row r="254" spans="1:18" x14ac:dyDescent="0.2">
      <c r="A254" s="57">
        <v>38</v>
      </c>
      <c r="B254" s="57" t="s">
        <v>88</v>
      </c>
      <c r="C254" s="58" t="s">
        <v>42</v>
      </c>
      <c r="D254" s="58" t="s">
        <v>89</v>
      </c>
      <c r="E254" s="58">
        <v>0</v>
      </c>
      <c r="F254" s="58" t="s">
        <v>75</v>
      </c>
      <c r="G254" s="57" t="s">
        <v>58</v>
      </c>
      <c r="H254" s="57">
        <v>0.33000000000000013</v>
      </c>
      <c r="I254" s="57">
        <v>5</v>
      </c>
      <c r="J254" s="57">
        <v>1</v>
      </c>
      <c r="K254" s="57"/>
      <c r="L254" s="57"/>
      <c r="M254" s="57" t="s">
        <v>98</v>
      </c>
      <c r="N254" s="57">
        <v>0.31719219219219208</v>
      </c>
      <c r="O254" s="57" t="s">
        <v>90</v>
      </c>
      <c r="P254">
        <v>3.1402027027027032E-2</v>
      </c>
    </row>
    <row r="255" spans="1:18" x14ac:dyDescent="0.2">
      <c r="A255" s="57">
        <v>39</v>
      </c>
      <c r="B255" s="57" t="s">
        <v>88</v>
      </c>
      <c r="C255" s="58" t="s">
        <v>42</v>
      </c>
      <c r="D255" s="58" t="s">
        <v>89</v>
      </c>
      <c r="E255" s="58">
        <v>0</v>
      </c>
      <c r="F255" s="58" t="s">
        <v>79</v>
      </c>
      <c r="G255" s="57" t="s">
        <v>58</v>
      </c>
      <c r="H255" s="57">
        <v>0.37000000000000011</v>
      </c>
      <c r="I255" s="57">
        <v>5</v>
      </c>
      <c r="J255" s="57">
        <v>1</v>
      </c>
      <c r="K255" s="57">
        <v>32</v>
      </c>
      <c r="L255" s="57">
        <v>512</v>
      </c>
      <c r="M255" s="57" t="s">
        <v>98</v>
      </c>
      <c r="N255" s="57">
        <v>0.36783042394014959</v>
      </c>
      <c r="O255" s="57" t="s">
        <v>90</v>
      </c>
      <c r="P255">
        <v>4.0829177057356621E-2</v>
      </c>
      <c r="Q255">
        <v>1.0243223940149631</v>
      </c>
      <c r="R255">
        <v>1.0243223940149631E-6</v>
      </c>
    </row>
    <row r="256" spans="1:18" x14ac:dyDescent="0.2">
      <c r="A256" s="57">
        <v>40</v>
      </c>
      <c r="B256" s="57" t="s">
        <v>88</v>
      </c>
      <c r="C256" s="58" t="s">
        <v>42</v>
      </c>
      <c r="D256" s="58" t="s">
        <v>89</v>
      </c>
      <c r="E256" s="58">
        <v>0</v>
      </c>
      <c r="F256" s="58" t="s">
        <v>80</v>
      </c>
      <c r="G256" s="57" t="s">
        <v>58</v>
      </c>
      <c r="H256" s="57">
        <v>0.28999999999999998</v>
      </c>
      <c r="I256" s="57">
        <v>5</v>
      </c>
      <c r="J256" s="57">
        <v>1</v>
      </c>
      <c r="K256" s="57">
        <v>35</v>
      </c>
      <c r="L256" s="57">
        <v>560</v>
      </c>
      <c r="M256" s="57" t="s">
        <v>98</v>
      </c>
      <c r="N256" s="57">
        <v>0.29423868312757212</v>
      </c>
      <c r="O256" s="57" t="s">
        <v>90</v>
      </c>
      <c r="P256">
        <v>2.5598765432098769E-2</v>
      </c>
      <c r="Q256">
        <v>0.70243012345679046</v>
      </c>
      <c r="R256">
        <v>7.0243012345679041E-7</v>
      </c>
    </row>
    <row r="257" spans="1:18" x14ac:dyDescent="0.2">
      <c r="A257" s="57">
        <v>41</v>
      </c>
      <c r="B257" s="57" t="s">
        <v>88</v>
      </c>
      <c r="C257" s="58" t="s">
        <v>42</v>
      </c>
      <c r="D257" s="58" t="s">
        <v>89</v>
      </c>
      <c r="E257" s="58">
        <v>0</v>
      </c>
      <c r="F257" s="58" t="s">
        <v>91</v>
      </c>
      <c r="G257" s="57" t="s">
        <v>58</v>
      </c>
      <c r="H257" s="57">
        <v>0.48</v>
      </c>
      <c r="I257" s="57">
        <v>5</v>
      </c>
      <c r="J257" s="57">
        <v>1</v>
      </c>
      <c r="K257" s="57">
        <v>30</v>
      </c>
      <c r="L257" s="57">
        <v>480</v>
      </c>
      <c r="M257" s="57" t="s">
        <v>98</v>
      </c>
      <c r="N257" s="57">
        <v>0.41896144767899302</v>
      </c>
      <c r="O257" s="57" t="s">
        <v>90</v>
      </c>
      <c r="P257">
        <v>6.0330448465774983E-2</v>
      </c>
      <c r="Q257">
        <v>1.4189721479150279</v>
      </c>
      <c r="R257">
        <v>1.4189721479150281E-6</v>
      </c>
    </row>
    <row r="258" spans="1:18" x14ac:dyDescent="0.2">
      <c r="A258" s="57">
        <v>1</v>
      </c>
      <c r="B258" s="57" t="s">
        <v>73</v>
      </c>
      <c r="C258" s="58" t="s">
        <v>39</v>
      </c>
      <c r="D258" s="58" t="s">
        <v>74</v>
      </c>
      <c r="E258" s="58">
        <v>0</v>
      </c>
      <c r="F258" s="58" t="s">
        <v>75</v>
      </c>
      <c r="G258" s="57" t="s">
        <v>76</v>
      </c>
      <c r="H258" s="57">
        <v>0.43000000000000022</v>
      </c>
      <c r="I258" s="57">
        <v>0</v>
      </c>
      <c r="J258" s="57">
        <v>1</v>
      </c>
      <c r="K258" s="57"/>
      <c r="L258" s="57"/>
      <c r="M258" s="57" t="s">
        <v>99</v>
      </c>
      <c r="N258" s="57">
        <v>1.354944029850746</v>
      </c>
      <c r="O258" s="57" t="s">
        <v>78</v>
      </c>
      <c r="P258">
        <v>0.17478777985074631</v>
      </c>
    </row>
    <row r="259" spans="1:18" x14ac:dyDescent="0.2">
      <c r="A259" s="57">
        <v>2</v>
      </c>
      <c r="B259" s="57" t="s">
        <v>73</v>
      </c>
      <c r="C259" s="58" t="s">
        <v>39</v>
      </c>
      <c r="D259" s="58" t="s">
        <v>74</v>
      </c>
      <c r="E259" s="58">
        <v>0</v>
      </c>
      <c r="F259" s="58" t="s">
        <v>79</v>
      </c>
      <c r="G259" s="57" t="s">
        <v>76</v>
      </c>
      <c r="H259" s="57">
        <v>0.43999999999999989</v>
      </c>
      <c r="I259" s="57">
        <v>0</v>
      </c>
      <c r="J259" s="57">
        <v>2</v>
      </c>
      <c r="K259" s="57">
        <v>12.5</v>
      </c>
      <c r="L259" s="57">
        <v>200</v>
      </c>
      <c r="M259" s="57" t="s">
        <v>99</v>
      </c>
      <c r="N259" s="57">
        <v>1.4135768490088341</v>
      </c>
      <c r="O259" s="57" t="s">
        <v>78</v>
      </c>
      <c r="P259">
        <v>0.1865921440691661</v>
      </c>
      <c r="Q259">
        <v>1.828603011877828</v>
      </c>
      <c r="R259">
        <v>1.8286030118778281E-6</v>
      </c>
    </row>
    <row r="260" spans="1:18" x14ac:dyDescent="0.2">
      <c r="A260" s="57">
        <v>3</v>
      </c>
      <c r="B260" s="57" t="s">
        <v>73</v>
      </c>
      <c r="C260" s="58" t="s">
        <v>39</v>
      </c>
      <c r="D260" s="58" t="s">
        <v>74</v>
      </c>
      <c r="E260" s="58">
        <v>0</v>
      </c>
      <c r="F260" s="58" t="s">
        <v>80</v>
      </c>
      <c r="G260" s="57" t="s">
        <v>76</v>
      </c>
      <c r="H260" s="57">
        <v>0.48</v>
      </c>
      <c r="I260" s="57">
        <v>0</v>
      </c>
      <c r="J260" s="57">
        <v>1</v>
      </c>
      <c r="K260" s="57">
        <v>12</v>
      </c>
      <c r="L260" s="57">
        <v>192</v>
      </c>
      <c r="M260" s="57" t="s">
        <v>99</v>
      </c>
      <c r="N260" s="57">
        <v>0.94483568075117352</v>
      </c>
      <c r="O260" s="57" t="s">
        <v>78</v>
      </c>
      <c r="P260">
        <v>0.13605633802816899</v>
      </c>
      <c r="Q260">
        <v>1.2800180281690141</v>
      </c>
      <c r="R260">
        <v>1.280018028169014E-6</v>
      </c>
    </row>
    <row r="261" spans="1:18" x14ac:dyDescent="0.2">
      <c r="A261" s="57">
        <v>5</v>
      </c>
      <c r="B261" s="57" t="s">
        <v>73</v>
      </c>
      <c r="C261" s="58" t="s">
        <v>39</v>
      </c>
      <c r="D261" s="58" t="s">
        <v>74</v>
      </c>
      <c r="E261" s="58">
        <v>0</v>
      </c>
      <c r="F261" s="58" t="s">
        <v>75</v>
      </c>
      <c r="G261" s="57" t="s">
        <v>50</v>
      </c>
      <c r="H261" s="57">
        <v>0.3600000000000001</v>
      </c>
      <c r="I261" s="57">
        <v>2</v>
      </c>
      <c r="J261" s="57">
        <v>1</v>
      </c>
      <c r="K261" s="57"/>
      <c r="L261" s="57"/>
      <c r="M261" s="57" t="s">
        <v>99</v>
      </c>
      <c r="N261" s="57">
        <v>1.7418699186991871</v>
      </c>
      <c r="O261" s="57" t="s">
        <v>78</v>
      </c>
      <c r="P261">
        <v>0.1881219512195122</v>
      </c>
    </row>
    <row r="262" spans="1:18" x14ac:dyDescent="0.2">
      <c r="A262" s="57">
        <v>6</v>
      </c>
      <c r="B262" s="57" t="s">
        <v>73</v>
      </c>
      <c r="C262" s="58" t="s">
        <v>39</v>
      </c>
      <c r="D262" s="58" t="s">
        <v>74</v>
      </c>
      <c r="E262" s="58">
        <v>0</v>
      </c>
      <c r="F262" s="58" t="s">
        <v>79</v>
      </c>
      <c r="G262" s="57" t="s">
        <v>50</v>
      </c>
      <c r="H262" s="57">
        <v>0.5</v>
      </c>
      <c r="I262" s="57">
        <v>2</v>
      </c>
      <c r="J262" s="57">
        <v>1</v>
      </c>
      <c r="K262" s="57">
        <v>12</v>
      </c>
      <c r="L262" s="57">
        <v>192</v>
      </c>
      <c r="M262" s="57" t="s">
        <v>99</v>
      </c>
      <c r="N262" s="57">
        <v>1.742730210016155</v>
      </c>
      <c r="O262" s="57" t="s">
        <v>78</v>
      </c>
      <c r="P262">
        <v>0.2614095315024233</v>
      </c>
      <c r="Q262">
        <v>2.4593408723747991</v>
      </c>
      <c r="R262">
        <v>2.4593408723747989E-6</v>
      </c>
    </row>
    <row r="263" spans="1:18" x14ac:dyDescent="0.2">
      <c r="A263" s="57">
        <v>7</v>
      </c>
      <c r="B263" s="57" t="s">
        <v>73</v>
      </c>
      <c r="C263" s="58" t="s">
        <v>39</v>
      </c>
      <c r="D263" s="58" t="s">
        <v>74</v>
      </c>
      <c r="E263" s="58">
        <v>0</v>
      </c>
      <c r="F263" s="58" t="s">
        <v>80</v>
      </c>
      <c r="G263" s="57" t="s">
        <v>50</v>
      </c>
      <c r="H263" s="57">
        <v>0.56000000000000005</v>
      </c>
      <c r="I263" s="57">
        <v>2</v>
      </c>
      <c r="J263" s="57">
        <v>1</v>
      </c>
      <c r="K263" s="57">
        <v>13.5</v>
      </c>
      <c r="L263" s="57">
        <v>216</v>
      </c>
      <c r="M263" s="57" t="s">
        <v>99</v>
      </c>
      <c r="N263" s="57">
        <v>1.9321206743567001</v>
      </c>
      <c r="O263" s="57" t="s">
        <v>78</v>
      </c>
      <c r="P263">
        <v>0.32459627329192547</v>
      </c>
      <c r="Q263">
        <v>3.4355269565217399</v>
      </c>
      <c r="R263">
        <v>3.43552695652174E-6</v>
      </c>
    </row>
    <row r="264" spans="1:18" x14ac:dyDescent="0.2">
      <c r="A264" s="57">
        <v>9</v>
      </c>
      <c r="B264" s="57" t="s">
        <v>28</v>
      </c>
      <c r="C264" s="58" t="s">
        <v>39</v>
      </c>
      <c r="D264" s="58" t="s">
        <v>81</v>
      </c>
      <c r="E264" s="58">
        <v>0</v>
      </c>
      <c r="F264" s="58" t="s">
        <v>75</v>
      </c>
      <c r="G264" s="57" t="s">
        <v>51</v>
      </c>
      <c r="H264" s="57">
        <v>0.39000000000000012</v>
      </c>
      <c r="I264" s="57">
        <v>0</v>
      </c>
      <c r="J264" s="57">
        <v>1</v>
      </c>
      <c r="K264" s="57"/>
      <c r="L264" s="57"/>
      <c r="M264" s="57" t="s">
        <v>99</v>
      </c>
      <c r="N264" s="57">
        <v>1.164921465968586</v>
      </c>
      <c r="O264" s="57" t="s">
        <v>82</v>
      </c>
      <c r="P264">
        <v>0.13629581151832459</v>
      </c>
    </row>
    <row r="265" spans="1:18" x14ac:dyDescent="0.2">
      <c r="A265" s="57">
        <v>10</v>
      </c>
      <c r="B265" s="57" t="s">
        <v>28</v>
      </c>
      <c r="C265" s="58" t="s">
        <v>39</v>
      </c>
      <c r="D265" s="58" t="s">
        <v>81</v>
      </c>
      <c r="E265" s="58">
        <v>0</v>
      </c>
      <c r="F265" s="58" t="s">
        <v>79</v>
      </c>
      <c r="G265" s="57" t="s">
        <v>51</v>
      </c>
      <c r="H265" s="57">
        <v>0.42000000000000021</v>
      </c>
      <c r="I265" s="57">
        <v>0</v>
      </c>
      <c r="J265" s="57">
        <v>1</v>
      </c>
      <c r="K265" s="57">
        <v>9</v>
      </c>
      <c r="L265" s="57">
        <v>144</v>
      </c>
      <c r="M265" s="57" t="s">
        <v>99</v>
      </c>
      <c r="N265" s="57">
        <v>1.079059829059829</v>
      </c>
      <c r="O265" s="57" t="s">
        <v>82</v>
      </c>
      <c r="P265">
        <v>0.13596153846153849</v>
      </c>
      <c r="Q265">
        <v>0.9593446153846158</v>
      </c>
      <c r="R265">
        <v>9.5934461538461588E-7</v>
      </c>
    </row>
    <row r="266" spans="1:18" x14ac:dyDescent="0.2">
      <c r="A266" s="57">
        <v>11</v>
      </c>
      <c r="B266" s="57" t="s">
        <v>28</v>
      </c>
      <c r="C266" s="58" t="s">
        <v>39</v>
      </c>
      <c r="D266" s="58" t="s">
        <v>81</v>
      </c>
      <c r="E266" s="58">
        <v>0</v>
      </c>
      <c r="F266" s="58" t="s">
        <v>80</v>
      </c>
      <c r="G266" s="57" t="s">
        <v>51</v>
      </c>
      <c r="H266" s="57">
        <v>0.45</v>
      </c>
      <c r="I266" s="57">
        <v>0</v>
      </c>
      <c r="J266" s="57">
        <v>1</v>
      </c>
      <c r="K266" s="57">
        <v>10</v>
      </c>
      <c r="L266" s="57">
        <v>160</v>
      </c>
      <c r="M266" s="57" t="s">
        <v>99</v>
      </c>
      <c r="N266" s="57">
        <v>1.3423864648263579</v>
      </c>
      <c r="O266" s="57" t="s">
        <v>82</v>
      </c>
      <c r="P266">
        <v>0.1812221727515583</v>
      </c>
      <c r="Q266">
        <v>1.4207818343722169</v>
      </c>
      <c r="R266">
        <v>1.420781834372217E-6</v>
      </c>
    </row>
    <row r="267" spans="1:18" x14ac:dyDescent="0.2">
      <c r="A267" s="57">
        <v>13</v>
      </c>
      <c r="B267" s="57" t="s">
        <v>28</v>
      </c>
      <c r="C267" s="58" t="s">
        <v>39</v>
      </c>
      <c r="D267" s="58" t="s">
        <v>81</v>
      </c>
      <c r="E267" s="58">
        <v>0</v>
      </c>
      <c r="F267" s="58" t="s">
        <v>75</v>
      </c>
      <c r="G267" s="57" t="s">
        <v>52</v>
      </c>
      <c r="H267" s="57">
        <v>0.48</v>
      </c>
      <c r="I267" s="57">
        <v>2</v>
      </c>
      <c r="J267" s="57">
        <v>1</v>
      </c>
      <c r="K267" s="57"/>
      <c r="L267" s="57"/>
      <c r="M267" s="57" t="s">
        <v>99</v>
      </c>
      <c r="N267" s="57">
        <v>2.094758064516129</v>
      </c>
      <c r="O267" s="57" t="s">
        <v>82</v>
      </c>
      <c r="P267">
        <v>0.30164516129032248</v>
      </c>
    </row>
    <row r="268" spans="1:18" x14ac:dyDescent="0.2">
      <c r="A268" s="57">
        <v>14</v>
      </c>
      <c r="B268" s="57" t="s">
        <v>28</v>
      </c>
      <c r="C268" s="58" t="s">
        <v>39</v>
      </c>
      <c r="D268" s="58" t="s">
        <v>81</v>
      </c>
      <c r="E268" s="58">
        <v>0</v>
      </c>
      <c r="F268" s="58" t="s">
        <v>79</v>
      </c>
      <c r="G268" s="57" t="s">
        <v>52</v>
      </c>
      <c r="H268" s="57">
        <v>0.6100000000000001</v>
      </c>
      <c r="I268" s="57">
        <v>2</v>
      </c>
      <c r="J268" s="57">
        <v>1</v>
      </c>
      <c r="K268" s="57">
        <v>11</v>
      </c>
      <c r="L268" s="57">
        <v>176</v>
      </c>
      <c r="M268" s="57" t="s">
        <v>99</v>
      </c>
      <c r="N268" s="57">
        <v>1.7943886097152431</v>
      </c>
      <c r="O268" s="57" t="s">
        <v>82</v>
      </c>
      <c r="P268">
        <v>0.32837311557788951</v>
      </c>
      <c r="Q268">
        <v>2.8318897487437198</v>
      </c>
      <c r="R268">
        <v>2.8318897487437199E-6</v>
      </c>
    </row>
    <row r="269" spans="1:18" x14ac:dyDescent="0.2">
      <c r="A269" s="57">
        <v>15</v>
      </c>
      <c r="B269" s="57" t="s">
        <v>28</v>
      </c>
      <c r="C269" s="58" t="s">
        <v>39</v>
      </c>
      <c r="D269" s="58" t="s">
        <v>81</v>
      </c>
      <c r="E269" s="58">
        <v>0</v>
      </c>
      <c r="F269" s="58" t="s">
        <v>80</v>
      </c>
      <c r="G269" s="57" t="s">
        <v>52</v>
      </c>
      <c r="H269" s="57">
        <v>0.53</v>
      </c>
      <c r="I269" s="57">
        <v>2</v>
      </c>
      <c r="J269" s="57">
        <v>1</v>
      </c>
      <c r="K269" s="57">
        <v>14</v>
      </c>
      <c r="L269" s="57">
        <v>224</v>
      </c>
      <c r="M269" s="57" t="s">
        <v>99</v>
      </c>
      <c r="N269" s="57">
        <v>1.729166666666667</v>
      </c>
      <c r="O269" s="57" t="s">
        <v>82</v>
      </c>
      <c r="P269">
        <v>0.2749375</v>
      </c>
      <c r="Q269">
        <v>3.0177140000000011</v>
      </c>
      <c r="R269">
        <v>3.0177140000000012E-6</v>
      </c>
    </row>
    <row r="270" spans="1:18" x14ac:dyDescent="0.2">
      <c r="A270" s="57">
        <v>17</v>
      </c>
      <c r="B270" s="57" t="s">
        <v>83</v>
      </c>
      <c r="C270" s="58" t="s">
        <v>40</v>
      </c>
      <c r="D270" s="58" t="s">
        <v>84</v>
      </c>
      <c r="E270" s="58">
        <v>0</v>
      </c>
      <c r="F270" s="58" t="s">
        <v>75</v>
      </c>
      <c r="G270" s="57" t="s">
        <v>53</v>
      </c>
      <c r="H270" s="57">
        <v>0.46</v>
      </c>
      <c r="I270" s="57">
        <v>2.4</v>
      </c>
      <c r="J270" s="57">
        <v>1</v>
      </c>
      <c r="K270" s="57"/>
      <c r="L270" s="57"/>
      <c r="M270" s="57" t="s">
        <v>99</v>
      </c>
      <c r="N270" s="57">
        <v>4.0862848530519962</v>
      </c>
      <c r="O270" s="57" t="s">
        <v>85</v>
      </c>
      <c r="P270">
        <v>0.56390730972117542</v>
      </c>
    </row>
    <row r="271" spans="1:18" x14ac:dyDescent="0.2">
      <c r="A271" s="57">
        <v>18</v>
      </c>
      <c r="B271" s="57" t="s">
        <v>83</v>
      </c>
      <c r="C271" s="58" t="s">
        <v>40</v>
      </c>
      <c r="D271" s="58" t="s">
        <v>84</v>
      </c>
      <c r="E271" s="58">
        <v>0</v>
      </c>
      <c r="F271" s="58" t="s">
        <v>79</v>
      </c>
      <c r="G271" s="57" t="s">
        <v>53</v>
      </c>
      <c r="H271" s="57">
        <v>0.47</v>
      </c>
      <c r="I271" s="57">
        <v>2.4</v>
      </c>
      <c r="J271" s="57">
        <v>2</v>
      </c>
      <c r="K271" s="57">
        <v>6</v>
      </c>
      <c r="L271" s="57">
        <v>96</v>
      </c>
      <c r="M271" s="57" t="s">
        <v>99</v>
      </c>
      <c r="N271" s="57">
        <v>3.041144785023159</v>
      </c>
      <c r="O271" s="57" t="s">
        <v>85</v>
      </c>
      <c r="P271">
        <v>0.42880141468826533</v>
      </c>
      <c r="Q271">
        <v>2.0170818546936</v>
      </c>
      <c r="R271">
        <v>2.0170818546935999E-6</v>
      </c>
    </row>
    <row r="272" spans="1:18" x14ac:dyDescent="0.2">
      <c r="A272" s="57">
        <v>19</v>
      </c>
      <c r="B272" s="57" t="s">
        <v>83</v>
      </c>
      <c r="C272" s="58" t="s">
        <v>40</v>
      </c>
      <c r="D272" s="58" t="s">
        <v>84</v>
      </c>
      <c r="E272" s="58">
        <v>0</v>
      </c>
      <c r="F272" s="58" t="s">
        <v>80</v>
      </c>
      <c r="G272" s="57" t="s">
        <v>53</v>
      </c>
      <c r="H272" s="57">
        <v>0.42000000000000021</v>
      </c>
      <c r="I272" s="57">
        <v>2.4</v>
      </c>
      <c r="J272" s="57">
        <v>1</v>
      </c>
      <c r="K272" s="57">
        <v>6</v>
      </c>
      <c r="L272" s="57">
        <v>96</v>
      </c>
      <c r="M272" s="57" t="s">
        <v>99</v>
      </c>
      <c r="N272" s="57">
        <v>4.541015625</v>
      </c>
      <c r="O272" s="57" t="s">
        <v>85</v>
      </c>
      <c r="P272">
        <v>0.5721679687500002</v>
      </c>
      <c r="Q272">
        <v>2.6914781250000011</v>
      </c>
      <c r="R272">
        <v>2.691478125000001E-6</v>
      </c>
    </row>
    <row r="273" spans="1:18" x14ac:dyDescent="0.2">
      <c r="A273" s="57">
        <v>21</v>
      </c>
      <c r="B273" s="57" t="s">
        <v>83</v>
      </c>
      <c r="C273" s="58" t="s">
        <v>40</v>
      </c>
      <c r="D273" s="58" t="s">
        <v>84</v>
      </c>
      <c r="E273" s="58">
        <v>0</v>
      </c>
      <c r="F273" s="58" t="s">
        <v>75</v>
      </c>
      <c r="G273" s="57" t="s">
        <v>54</v>
      </c>
      <c r="H273" s="57">
        <v>0.79</v>
      </c>
      <c r="I273" s="57">
        <v>5</v>
      </c>
      <c r="J273" s="57">
        <v>1</v>
      </c>
      <c r="K273" s="57"/>
      <c r="L273" s="57"/>
      <c r="M273" s="57" t="s">
        <v>99</v>
      </c>
      <c r="N273" s="57">
        <v>1.4293680297397771</v>
      </c>
      <c r="O273" s="57" t="s">
        <v>85</v>
      </c>
      <c r="P273">
        <v>0.3387602230483272</v>
      </c>
    </row>
    <row r="274" spans="1:18" x14ac:dyDescent="0.2">
      <c r="A274" s="57">
        <v>22</v>
      </c>
      <c r="B274" s="57" t="s">
        <v>83</v>
      </c>
      <c r="C274" s="58" t="s">
        <v>40</v>
      </c>
      <c r="D274" s="58" t="s">
        <v>84</v>
      </c>
      <c r="E274" s="58">
        <v>0</v>
      </c>
      <c r="F274" s="58" t="s">
        <v>79</v>
      </c>
      <c r="G274" s="57" t="s">
        <v>54</v>
      </c>
      <c r="H274" s="57">
        <v>0.56000000000000005</v>
      </c>
      <c r="I274" s="57">
        <v>5</v>
      </c>
      <c r="J274" s="57">
        <v>1</v>
      </c>
      <c r="K274" s="57">
        <v>7</v>
      </c>
      <c r="L274" s="57">
        <v>112</v>
      </c>
      <c r="M274" s="57" t="s">
        <v>99</v>
      </c>
      <c r="N274" s="57">
        <v>1.372758326216909</v>
      </c>
      <c r="O274" s="57" t="s">
        <v>85</v>
      </c>
      <c r="P274">
        <v>0.23062339880444069</v>
      </c>
      <c r="Q274">
        <v>1.265661212638771</v>
      </c>
      <c r="R274">
        <v>1.265661212638771E-6</v>
      </c>
    </row>
    <row r="275" spans="1:18" x14ac:dyDescent="0.2">
      <c r="A275" s="57">
        <v>23</v>
      </c>
      <c r="B275" s="57" t="s">
        <v>83</v>
      </c>
      <c r="C275" s="58" t="s">
        <v>40</v>
      </c>
      <c r="D275" s="58" t="s">
        <v>84</v>
      </c>
      <c r="E275" s="58">
        <v>0</v>
      </c>
      <c r="F275" s="58" t="s">
        <v>80</v>
      </c>
      <c r="G275" s="57" t="s">
        <v>54</v>
      </c>
      <c r="H275" s="57">
        <v>0.37000000000000011</v>
      </c>
      <c r="I275" s="57">
        <v>5</v>
      </c>
      <c r="J275" s="57">
        <v>1</v>
      </c>
      <c r="K275" s="57">
        <v>6</v>
      </c>
      <c r="L275" s="57">
        <v>96</v>
      </c>
      <c r="M275" s="57" t="s">
        <v>99</v>
      </c>
      <c r="N275" s="57">
        <v>1.9806034482758621</v>
      </c>
      <c r="O275" s="57" t="s">
        <v>85</v>
      </c>
      <c r="P275">
        <v>0.21984698275862069</v>
      </c>
      <c r="Q275">
        <v>1.0341602068965521</v>
      </c>
      <c r="R275">
        <v>1.034160206896552E-6</v>
      </c>
    </row>
    <row r="276" spans="1:18" x14ac:dyDescent="0.2">
      <c r="A276" s="57">
        <v>25</v>
      </c>
      <c r="B276" s="57" t="s">
        <v>36</v>
      </c>
      <c r="C276" s="58" t="s">
        <v>41</v>
      </c>
      <c r="D276" s="58" t="s">
        <v>86</v>
      </c>
      <c r="E276" s="58">
        <v>0</v>
      </c>
      <c r="F276" s="58" t="s">
        <v>75</v>
      </c>
      <c r="G276" s="57" t="s">
        <v>55</v>
      </c>
      <c r="H276" s="57">
        <v>0.64000000000000012</v>
      </c>
      <c r="I276" s="57">
        <v>0</v>
      </c>
      <c r="J276" s="57">
        <v>1</v>
      </c>
      <c r="K276" s="57"/>
      <c r="L276" s="57"/>
      <c r="M276" s="57" t="s">
        <v>99</v>
      </c>
      <c r="N276" s="57">
        <v>0.77948910593538689</v>
      </c>
      <c r="O276" s="57" t="s">
        <v>87</v>
      </c>
      <c r="P276">
        <v>0.14966190833959431</v>
      </c>
    </row>
    <row r="277" spans="1:18" x14ac:dyDescent="0.2">
      <c r="A277" s="57">
        <v>26</v>
      </c>
      <c r="B277" s="57" t="s">
        <v>36</v>
      </c>
      <c r="C277" s="58" t="s">
        <v>41</v>
      </c>
      <c r="D277" s="58" t="s">
        <v>86</v>
      </c>
      <c r="E277" s="58">
        <v>0</v>
      </c>
      <c r="F277" s="58" t="s">
        <v>79</v>
      </c>
      <c r="G277" s="57" t="s">
        <v>55</v>
      </c>
      <c r="H277" s="57">
        <v>0.65000000000000013</v>
      </c>
      <c r="I277" s="57">
        <v>0</v>
      </c>
      <c r="J277" s="57">
        <v>2</v>
      </c>
      <c r="K277" s="57">
        <v>8</v>
      </c>
      <c r="L277" s="57">
        <v>128</v>
      </c>
      <c r="M277" s="57" t="s">
        <v>99</v>
      </c>
      <c r="N277" s="57">
        <v>0.64978324426055223</v>
      </c>
      <c r="O277" s="57" t="s">
        <v>87</v>
      </c>
      <c r="P277">
        <v>0.1267077326308077</v>
      </c>
      <c r="Q277">
        <v>0.79471089906042613</v>
      </c>
      <c r="R277">
        <v>7.9471089906042609E-7</v>
      </c>
    </row>
    <row r="278" spans="1:18" x14ac:dyDescent="0.2">
      <c r="A278" s="57">
        <v>27</v>
      </c>
      <c r="B278" s="57" t="s">
        <v>36</v>
      </c>
      <c r="C278" s="58" t="s">
        <v>41</v>
      </c>
      <c r="D278" s="58" t="s">
        <v>86</v>
      </c>
      <c r="E278" s="58">
        <v>0</v>
      </c>
      <c r="F278" s="58" t="s">
        <v>80</v>
      </c>
      <c r="G278" s="57" t="s">
        <v>55</v>
      </c>
      <c r="H278" s="57">
        <v>0.48</v>
      </c>
      <c r="I278" s="57">
        <v>0</v>
      </c>
      <c r="J278" s="57">
        <v>1</v>
      </c>
      <c r="K278" s="57">
        <v>7</v>
      </c>
      <c r="L278" s="57">
        <v>112</v>
      </c>
      <c r="M278" s="57" t="s">
        <v>99</v>
      </c>
      <c r="N278" s="57">
        <v>0.80173124484748537</v>
      </c>
      <c r="O278" s="57" t="s">
        <v>87</v>
      </c>
      <c r="P278">
        <v>0.1154492992580379</v>
      </c>
      <c r="Q278">
        <v>0.63358575432811204</v>
      </c>
      <c r="R278">
        <v>6.3358575432811203E-7</v>
      </c>
    </row>
    <row r="279" spans="1:18" x14ac:dyDescent="0.2">
      <c r="A279" s="57">
        <v>29</v>
      </c>
      <c r="B279" s="57" t="s">
        <v>36</v>
      </c>
      <c r="C279" s="58" t="s">
        <v>41</v>
      </c>
      <c r="D279" s="58" t="s">
        <v>86</v>
      </c>
      <c r="E279" s="58">
        <v>0</v>
      </c>
      <c r="F279" s="58" t="s">
        <v>75</v>
      </c>
      <c r="G279" s="57" t="s">
        <v>56</v>
      </c>
      <c r="H279" s="57">
        <v>0.52</v>
      </c>
      <c r="I279" s="57">
        <v>1.8</v>
      </c>
      <c r="J279" s="57">
        <v>1</v>
      </c>
      <c r="K279" s="57"/>
      <c r="L279" s="57"/>
      <c r="M279" s="57" t="s">
        <v>99</v>
      </c>
      <c r="N279" s="57">
        <v>0.72204344328238135</v>
      </c>
      <c r="O279" s="57" t="s">
        <v>87</v>
      </c>
      <c r="P279">
        <v>0.11263877715205151</v>
      </c>
    </row>
    <row r="280" spans="1:18" x14ac:dyDescent="0.2">
      <c r="A280" s="57">
        <v>30</v>
      </c>
      <c r="B280" s="57" t="s">
        <v>36</v>
      </c>
      <c r="C280" s="58" t="s">
        <v>41</v>
      </c>
      <c r="D280" s="58" t="s">
        <v>86</v>
      </c>
      <c r="E280" s="58">
        <v>0</v>
      </c>
      <c r="F280" s="58" t="s">
        <v>79</v>
      </c>
      <c r="G280" s="57" t="s">
        <v>56</v>
      </c>
      <c r="H280" s="57">
        <v>0.54</v>
      </c>
      <c r="I280" s="57">
        <v>1.8</v>
      </c>
      <c r="J280" s="57">
        <v>2</v>
      </c>
      <c r="K280" s="57">
        <v>5</v>
      </c>
      <c r="L280" s="57">
        <v>80</v>
      </c>
      <c r="M280" s="57" t="s">
        <v>99</v>
      </c>
      <c r="N280" s="57">
        <v>0.82652362279171254</v>
      </c>
      <c r="O280" s="57" t="s">
        <v>87</v>
      </c>
      <c r="P280">
        <v>0.1338968268922574</v>
      </c>
      <c r="Q280">
        <v>0.52487556141764935</v>
      </c>
      <c r="R280">
        <v>5.248755614176493E-7</v>
      </c>
    </row>
    <row r="281" spans="1:18" x14ac:dyDescent="0.2">
      <c r="A281" s="57">
        <v>31</v>
      </c>
      <c r="B281" s="57" t="s">
        <v>36</v>
      </c>
      <c r="C281" s="58" t="s">
        <v>41</v>
      </c>
      <c r="D281" s="58" t="s">
        <v>86</v>
      </c>
      <c r="E281" s="58">
        <v>0</v>
      </c>
      <c r="F281" s="58" t="s">
        <v>80</v>
      </c>
      <c r="G281" s="57" t="s">
        <v>56</v>
      </c>
      <c r="H281" s="57">
        <v>0.60000000000000009</v>
      </c>
      <c r="I281" s="57">
        <v>1.8</v>
      </c>
      <c r="J281" s="57">
        <v>1</v>
      </c>
      <c r="K281" s="57">
        <v>5</v>
      </c>
      <c r="L281" s="57">
        <v>80</v>
      </c>
      <c r="M281" s="57" t="s">
        <v>99</v>
      </c>
      <c r="N281" s="57">
        <v>0.75361736334405149</v>
      </c>
      <c r="O281" s="57" t="s">
        <v>87</v>
      </c>
      <c r="P281">
        <v>0.13565112540192931</v>
      </c>
      <c r="Q281">
        <v>0.53175241157556286</v>
      </c>
      <c r="R281">
        <v>5.317524115755629E-7</v>
      </c>
    </row>
    <row r="282" spans="1:18" x14ac:dyDescent="0.2">
      <c r="A282" s="57">
        <v>33</v>
      </c>
      <c r="B282" s="57" t="s">
        <v>88</v>
      </c>
      <c r="C282" s="58" t="s">
        <v>42</v>
      </c>
      <c r="D282" s="58" t="s">
        <v>89</v>
      </c>
      <c r="E282" s="58">
        <v>0</v>
      </c>
      <c r="F282" s="58" t="s">
        <v>75</v>
      </c>
      <c r="G282" s="57" t="s">
        <v>57</v>
      </c>
      <c r="H282" s="57">
        <v>0.18999999999999989</v>
      </c>
      <c r="I282" s="57">
        <v>3</v>
      </c>
      <c r="J282" s="57">
        <v>1</v>
      </c>
      <c r="K282" s="57"/>
      <c r="L282" s="57"/>
      <c r="M282" s="57" t="s">
        <v>99</v>
      </c>
      <c r="N282" s="57">
        <v>0.29610492845786968</v>
      </c>
      <c r="O282" s="57" t="s">
        <v>90</v>
      </c>
      <c r="P282">
        <v>1.6877980922098568E-2</v>
      </c>
    </row>
    <row r="283" spans="1:18" x14ac:dyDescent="0.2">
      <c r="A283" s="57">
        <v>34</v>
      </c>
      <c r="B283" s="57" t="s">
        <v>88</v>
      </c>
      <c r="C283" s="58" t="s">
        <v>42</v>
      </c>
      <c r="D283" s="58" t="s">
        <v>89</v>
      </c>
      <c r="E283" s="58">
        <v>0</v>
      </c>
      <c r="F283" s="58" t="s">
        <v>79</v>
      </c>
      <c r="G283" s="57" t="s">
        <v>57</v>
      </c>
      <c r="H283" s="57">
        <v>0.23</v>
      </c>
      <c r="I283" s="57">
        <v>3</v>
      </c>
      <c r="J283" s="57">
        <v>1</v>
      </c>
      <c r="K283" s="57">
        <v>38</v>
      </c>
      <c r="L283" s="57">
        <v>608</v>
      </c>
      <c r="M283" s="57" t="s">
        <v>99</v>
      </c>
      <c r="N283" s="57">
        <v>0.1987951807228916</v>
      </c>
      <c r="O283" s="57" t="s">
        <v>90</v>
      </c>
      <c r="P283">
        <v>1.371686746987952E-2</v>
      </c>
      <c r="Q283">
        <v>0.40865291566265072</v>
      </c>
      <c r="R283">
        <v>4.0865291566265059E-7</v>
      </c>
    </row>
    <row r="284" spans="1:18" x14ac:dyDescent="0.2">
      <c r="A284" s="57">
        <v>35</v>
      </c>
      <c r="B284" s="57" t="s">
        <v>88</v>
      </c>
      <c r="C284" s="58" t="s">
        <v>42</v>
      </c>
      <c r="D284" s="58" t="s">
        <v>89</v>
      </c>
      <c r="E284" s="58">
        <v>0</v>
      </c>
      <c r="F284" s="58" t="s">
        <v>80</v>
      </c>
      <c r="G284" s="57" t="s">
        <v>57</v>
      </c>
      <c r="H284" s="57">
        <v>0.24</v>
      </c>
      <c r="I284" s="57">
        <v>3</v>
      </c>
      <c r="J284" s="57">
        <v>1</v>
      </c>
      <c r="K284" s="57">
        <v>35</v>
      </c>
      <c r="L284" s="57">
        <v>560</v>
      </c>
      <c r="M284" s="57" t="s">
        <v>99</v>
      </c>
      <c r="N284" s="57">
        <v>0.44803600654664483</v>
      </c>
      <c r="O284" s="57" t="s">
        <v>90</v>
      </c>
      <c r="P284">
        <v>3.2258592471358427E-2</v>
      </c>
      <c r="Q284">
        <v>0.88517577741407549</v>
      </c>
      <c r="R284">
        <v>8.8517577741407547E-7</v>
      </c>
    </row>
    <row r="285" spans="1:18" x14ac:dyDescent="0.2">
      <c r="A285" s="57">
        <v>36</v>
      </c>
      <c r="B285" s="57" t="s">
        <v>88</v>
      </c>
      <c r="C285" s="58" t="s">
        <v>42</v>
      </c>
      <c r="D285" s="58" t="s">
        <v>89</v>
      </c>
      <c r="E285" s="58">
        <v>0</v>
      </c>
      <c r="F285" s="58" t="s">
        <v>91</v>
      </c>
      <c r="G285" s="57" t="s">
        <v>57</v>
      </c>
      <c r="H285" s="57">
        <v>0.26</v>
      </c>
      <c r="I285" s="57">
        <v>3</v>
      </c>
      <c r="J285" s="57">
        <v>1</v>
      </c>
      <c r="K285" s="57">
        <v>33</v>
      </c>
      <c r="L285" s="57">
        <v>528</v>
      </c>
      <c r="M285" s="57" t="s">
        <v>99</v>
      </c>
      <c r="N285" s="57">
        <v>0.32783018867924529</v>
      </c>
      <c r="O285" s="57" t="s">
        <v>90</v>
      </c>
      <c r="P285">
        <v>2.5570754716981128E-2</v>
      </c>
      <c r="Q285">
        <v>0.661566566037736</v>
      </c>
      <c r="R285">
        <v>6.6156656603773595E-7</v>
      </c>
    </row>
    <row r="286" spans="1:18" x14ac:dyDescent="0.2">
      <c r="A286" s="57">
        <v>38</v>
      </c>
      <c r="B286" s="57" t="s">
        <v>88</v>
      </c>
      <c r="C286" s="58" t="s">
        <v>42</v>
      </c>
      <c r="D286" s="58" t="s">
        <v>89</v>
      </c>
      <c r="E286" s="58">
        <v>0</v>
      </c>
      <c r="F286" s="58" t="s">
        <v>75</v>
      </c>
      <c r="G286" s="57" t="s">
        <v>58</v>
      </c>
      <c r="H286" s="57">
        <v>0.33000000000000013</v>
      </c>
      <c r="I286" s="57">
        <v>5</v>
      </c>
      <c r="J286" s="57">
        <v>1</v>
      </c>
      <c r="K286" s="57"/>
      <c r="L286" s="57"/>
      <c r="M286" s="57" t="s">
        <v>99</v>
      </c>
      <c r="N286" s="57">
        <v>0.61373873873873863</v>
      </c>
      <c r="O286" s="57" t="s">
        <v>90</v>
      </c>
      <c r="P286">
        <v>6.0760135135135132E-2</v>
      </c>
    </row>
    <row r="287" spans="1:18" x14ac:dyDescent="0.2">
      <c r="A287" s="57">
        <v>39</v>
      </c>
      <c r="B287" s="57" t="s">
        <v>88</v>
      </c>
      <c r="C287" s="58" t="s">
        <v>42</v>
      </c>
      <c r="D287" s="58" t="s">
        <v>89</v>
      </c>
      <c r="E287" s="58">
        <v>0</v>
      </c>
      <c r="F287" s="58" t="s">
        <v>79</v>
      </c>
      <c r="G287" s="57" t="s">
        <v>58</v>
      </c>
      <c r="H287" s="57">
        <v>0.37000000000000011</v>
      </c>
      <c r="I287" s="57">
        <v>5</v>
      </c>
      <c r="J287" s="57">
        <v>1</v>
      </c>
      <c r="K287" s="57">
        <v>32</v>
      </c>
      <c r="L287" s="57">
        <v>512</v>
      </c>
      <c r="M287" s="57" t="s">
        <v>99</v>
      </c>
      <c r="N287" s="57">
        <v>0.47589359933499581</v>
      </c>
      <c r="O287" s="57" t="s">
        <v>90</v>
      </c>
      <c r="P287">
        <v>5.2824189526184541E-2</v>
      </c>
      <c r="Q287">
        <v>1.325253266832918</v>
      </c>
      <c r="R287">
        <v>1.3252532668329179E-6</v>
      </c>
    </row>
    <row r="288" spans="1:18" x14ac:dyDescent="0.2">
      <c r="A288" s="57">
        <v>40</v>
      </c>
      <c r="B288" s="57" t="s">
        <v>88</v>
      </c>
      <c r="C288" s="58" t="s">
        <v>42</v>
      </c>
      <c r="D288" s="58" t="s">
        <v>89</v>
      </c>
      <c r="E288" s="58">
        <v>0</v>
      </c>
      <c r="F288" s="58" t="s">
        <v>80</v>
      </c>
      <c r="G288" s="57" t="s">
        <v>58</v>
      </c>
      <c r="H288" s="57">
        <v>0.28999999999999998</v>
      </c>
      <c r="I288" s="57">
        <v>5</v>
      </c>
      <c r="J288" s="57">
        <v>1</v>
      </c>
      <c r="K288" s="57">
        <v>35</v>
      </c>
      <c r="L288" s="57">
        <v>560</v>
      </c>
      <c r="M288" s="57" t="s">
        <v>99</v>
      </c>
      <c r="N288" s="57">
        <v>0.31893004115226342</v>
      </c>
      <c r="O288" s="57" t="s">
        <v>90</v>
      </c>
      <c r="P288">
        <v>2.7746913580246921E-2</v>
      </c>
      <c r="Q288">
        <v>0.76137530864197567</v>
      </c>
      <c r="R288">
        <v>7.6137530864197562E-7</v>
      </c>
    </row>
    <row r="289" spans="1:18" x14ac:dyDescent="0.2">
      <c r="A289" s="57">
        <v>41</v>
      </c>
      <c r="B289" s="57" t="s">
        <v>88</v>
      </c>
      <c r="C289" s="58" t="s">
        <v>42</v>
      </c>
      <c r="D289" s="58" t="s">
        <v>89</v>
      </c>
      <c r="E289" s="58">
        <v>0</v>
      </c>
      <c r="F289" s="58" t="s">
        <v>91</v>
      </c>
      <c r="G289" s="57" t="s">
        <v>58</v>
      </c>
      <c r="H289" s="57">
        <v>0.48</v>
      </c>
      <c r="I289" s="57">
        <v>5</v>
      </c>
      <c r="J289" s="57">
        <v>1</v>
      </c>
      <c r="K289" s="57">
        <v>30</v>
      </c>
      <c r="L289" s="57">
        <v>480</v>
      </c>
      <c r="M289" s="57" t="s">
        <v>99</v>
      </c>
      <c r="N289" s="57">
        <v>0.42289535798583788</v>
      </c>
      <c r="O289" s="57" t="s">
        <v>90</v>
      </c>
      <c r="P289">
        <v>6.0896931549960662E-2</v>
      </c>
      <c r="Q289">
        <v>1.432295830055075</v>
      </c>
      <c r="R289">
        <v>1.4322958300550751E-6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FINAL_"Aerosol" e-cig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Schilling, Kathrin</dc:creator>
  <cp:lastModifiedBy>Silva, Andres</cp:lastModifiedBy>
  <dcterms:created xsi:type="dcterms:W3CDTF">2024-03-20T01:38:45Z</dcterms:created>
  <dcterms:modified xsi:type="dcterms:W3CDTF">2025-05-30T19:00:39Z</dcterms:modified>
</cp:coreProperties>
</file>