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招商-现金" sheetId="4" r:id="rId1"/>
    <sheet name="招行-非现金" sheetId="8" r:id="rId2"/>
    <sheet name="广发-现金" sheetId="2" r:id="rId3"/>
    <sheet name="广发-非现金" sheetId="7" r:id="rId4"/>
    <sheet name="支付宝" sheetId="5" r:id="rId5"/>
    <sheet name="微信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0" i="2"/>
  <c r="L32" i="5" l="1"/>
  <c r="N32" i="5"/>
  <c r="N33" i="5" s="1"/>
  <c r="J34" i="6"/>
  <c r="F33" i="6"/>
  <c r="G33" i="6"/>
  <c r="O33" i="6"/>
  <c r="P33" i="6"/>
  <c r="P34" i="6" s="1"/>
  <c r="I33" i="6"/>
  <c r="D33" i="6"/>
  <c r="E33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4" i="6"/>
  <c r="R33" i="6"/>
  <c r="S33" i="6"/>
  <c r="T33" i="6"/>
  <c r="T34" i="6" s="1"/>
  <c r="U33" i="6"/>
  <c r="V33" i="6"/>
  <c r="V34" i="6" s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D32" i="5"/>
  <c r="G35" i="5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L33" i="5"/>
  <c r="F32" i="5"/>
  <c r="G32" i="5"/>
  <c r="I32" i="5"/>
  <c r="E32" i="5"/>
  <c r="V32" i="7"/>
  <c r="W32" i="7"/>
  <c r="X32" i="7"/>
  <c r="Z32" i="7"/>
  <c r="E32" i="8"/>
  <c r="E33" i="8" s="1"/>
  <c r="J36" i="8" s="1"/>
  <c r="H33" i="2"/>
  <c r="I33" i="2"/>
  <c r="E33" i="2"/>
  <c r="E34" i="2" s="1"/>
  <c r="J5" i="2"/>
  <c r="L4" i="2" s="1"/>
  <c r="J6" i="2"/>
  <c r="J7" i="2"/>
  <c r="L7" i="2" s="1"/>
  <c r="J8" i="2"/>
  <c r="L8" i="2" s="1"/>
  <c r="J9" i="2"/>
  <c r="L9" i="2" s="1"/>
  <c r="J10" i="2"/>
  <c r="J11" i="2"/>
  <c r="L11" i="2" s="1"/>
  <c r="J12" i="2"/>
  <c r="L12" i="2" s="1"/>
  <c r="J13" i="2"/>
  <c r="L13" i="2" s="1"/>
  <c r="J14" i="2"/>
  <c r="J15" i="2"/>
  <c r="L15" i="2" s="1"/>
  <c r="J16" i="2"/>
  <c r="L16" i="2" s="1"/>
  <c r="J17" i="2"/>
  <c r="L17" i="2" s="1"/>
  <c r="J18" i="2"/>
  <c r="J19" i="2"/>
  <c r="L19" i="2" s="1"/>
  <c r="J20" i="2"/>
  <c r="J21" i="2"/>
  <c r="J22" i="2"/>
  <c r="J23" i="2"/>
  <c r="L23" i="2" s="1"/>
  <c r="J24" i="2"/>
  <c r="L24" i="2" s="1"/>
  <c r="J25" i="2"/>
  <c r="L25" i="2" s="1"/>
  <c r="J26" i="2"/>
  <c r="J27" i="2"/>
  <c r="J28" i="2"/>
  <c r="L28" i="2" s="1"/>
  <c r="J29" i="2"/>
  <c r="L29" i="2" s="1"/>
  <c r="J30" i="2"/>
  <c r="J31" i="2"/>
  <c r="L31" i="2" s="1"/>
  <c r="J32" i="2"/>
  <c r="L32" i="2" s="1"/>
  <c r="K33" i="2"/>
  <c r="C33" i="2"/>
  <c r="D33" i="2"/>
  <c r="L6" i="2"/>
  <c r="L10" i="2"/>
  <c r="L14" i="2"/>
  <c r="L18" i="2"/>
  <c r="L22" i="2"/>
  <c r="L26" i="2"/>
  <c r="L27" i="2"/>
  <c r="L30" i="2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W32" i="8"/>
  <c r="X32" i="8"/>
  <c r="J34" i="8" s="1"/>
  <c r="L3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E32" i="4"/>
  <c r="F32" i="4"/>
  <c r="G32" i="4"/>
  <c r="H32" i="4"/>
  <c r="I4" i="4"/>
  <c r="I5" i="4"/>
  <c r="K5" i="4" s="1"/>
  <c r="I6" i="4"/>
  <c r="I7" i="4"/>
  <c r="I8" i="4"/>
  <c r="I9" i="4"/>
  <c r="K9" i="4" s="1"/>
  <c r="I10" i="4"/>
  <c r="I11" i="4"/>
  <c r="I12" i="4"/>
  <c r="K12" i="4" s="1"/>
  <c r="I13" i="4"/>
  <c r="K13" i="4" s="1"/>
  <c r="I14" i="4"/>
  <c r="I15" i="4"/>
  <c r="I16" i="4"/>
  <c r="K16" i="4" s="1"/>
  <c r="I17" i="4"/>
  <c r="K17" i="4" s="1"/>
  <c r="I18" i="4"/>
  <c r="I19" i="4"/>
  <c r="K19" i="4" s="1"/>
  <c r="I20" i="4"/>
  <c r="K20" i="4" s="1"/>
  <c r="I21" i="4"/>
  <c r="K21" i="4" s="1"/>
  <c r="I22" i="4"/>
  <c r="I23" i="4"/>
  <c r="I24" i="4"/>
  <c r="K24" i="4" s="1"/>
  <c r="I25" i="4"/>
  <c r="K25" i="4" s="1"/>
  <c r="I26" i="4"/>
  <c r="I27" i="4"/>
  <c r="I28" i="4"/>
  <c r="I29" i="4"/>
  <c r="K29" i="4" s="1"/>
  <c r="I30" i="4"/>
  <c r="I31" i="4"/>
  <c r="J32" i="4"/>
  <c r="K4" i="4"/>
  <c r="K6" i="4"/>
  <c r="K7" i="4"/>
  <c r="K8" i="4"/>
  <c r="K10" i="4"/>
  <c r="K11" i="4"/>
  <c r="K14" i="4"/>
  <c r="K15" i="4"/>
  <c r="K18" i="4"/>
  <c r="K22" i="4"/>
  <c r="K23" i="4"/>
  <c r="K26" i="4"/>
  <c r="K27" i="4"/>
  <c r="K28" i="4"/>
  <c r="K30" i="4"/>
  <c r="K31" i="4"/>
  <c r="J33" i="6"/>
  <c r="K33" i="6"/>
  <c r="M32" i="8"/>
  <c r="N32" i="8"/>
  <c r="F32" i="8"/>
  <c r="G32" i="8"/>
  <c r="H32" i="8"/>
  <c r="G33" i="8" s="1"/>
  <c r="H32" i="5"/>
  <c r="M32" i="5"/>
  <c r="O32" i="5"/>
  <c r="B32" i="5"/>
  <c r="C32" i="5"/>
  <c r="J32" i="5"/>
  <c r="K32" i="5"/>
  <c r="L33" i="6"/>
  <c r="M33" i="6"/>
  <c r="M34" i="6" s="1"/>
  <c r="N33" i="6"/>
  <c r="Z32" i="8"/>
  <c r="AA32" i="8"/>
  <c r="B33" i="6"/>
  <c r="C33" i="6"/>
  <c r="H33" i="6"/>
  <c r="H34" i="6" s="1"/>
  <c r="O32" i="7"/>
  <c r="P32" i="7"/>
  <c r="M36" i="7" s="1"/>
  <c r="Q32" i="7"/>
  <c r="R32" i="7"/>
  <c r="S32" i="7"/>
  <c r="T32" i="7"/>
  <c r="C32" i="7"/>
  <c r="C33" i="7" s="1"/>
  <c r="D32" i="7"/>
  <c r="E32" i="7"/>
  <c r="E33" i="7" s="1"/>
  <c r="F32" i="7"/>
  <c r="B32" i="7"/>
  <c r="O32" i="8"/>
  <c r="O33" i="8" s="1"/>
  <c r="P32" i="8"/>
  <c r="Q32" i="8"/>
  <c r="F37" i="8" s="1"/>
  <c r="R32" i="8"/>
  <c r="S32" i="8"/>
  <c r="J35" i="8" s="1"/>
  <c r="B32" i="8"/>
  <c r="C32" i="8"/>
  <c r="F34" i="8" s="1"/>
  <c r="D32" i="8"/>
  <c r="F33" i="2"/>
  <c r="B33" i="2"/>
  <c r="B32" i="4"/>
  <c r="C32" i="4"/>
  <c r="D32" i="4"/>
  <c r="G32" i="7"/>
  <c r="H32" i="7"/>
  <c r="I32" i="7"/>
  <c r="G35" i="7" s="1"/>
  <c r="J32" i="7"/>
  <c r="K32" i="7"/>
  <c r="L32" i="7"/>
  <c r="M32" i="7"/>
  <c r="M33" i="7" s="1"/>
  <c r="N32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G33" i="2"/>
  <c r="I32" i="8"/>
  <c r="J32" i="8"/>
  <c r="K32" i="8"/>
  <c r="U32" i="8"/>
  <c r="V3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S33" i="8"/>
  <c r="D36" i="4"/>
  <c r="G33" i="4"/>
  <c r="C33" i="4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F35" i="8"/>
  <c r="M34" i="7"/>
  <c r="D34" i="6"/>
  <c r="U32" i="7" l="1"/>
  <c r="AA32" i="7"/>
  <c r="H33" i="7"/>
  <c r="G34" i="7"/>
  <c r="Y32" i="7"/>
  <c r="M37" i="7"/>
  <c r="G36" i="7"/>
  <c r="J33" i="7"/>
  <c r="R33" i="7"/>
  <c r="G36" i="5"/>
  <c r="O33" i="7"/>
  <c r="J33" i="8"/>
  <c r="AB32" i="8"/>
  <c r="Y32" i="8"/>
  <c r="T32" i="8"/>
  <c r="F36" i="8"/>
  <c r="Q33" i="8"/>
  <c r="M33" i="8"/>
  <c r="C33" i="8"/>
  <c r="X33" i="8"/>
  <c r="G35" i="6"/>
  <c r="W33" i="6"/>
  <c r="Q33" i="6"/>
  <c r="X33" i="6"/>
  <c r="G36" i="6"/>
  <c r="G37" i="6"/>
  <c r="F34" i="6"/>
  <c r="P32" i="5"/>
  <c r="G34" i="5"/>
  <c r="F33" i="5"/>
  <c r="Q32" i="5"/>
  <c r="E38" i="2"/>
  <c r="E35" i="2"/>
  <c r="H34" i="2"/>
  <c r="E37" i="2"/>
  <c r="L33" i="2"/>
  <c r="J33" i="2"/>
  <c r="C34" i="2"/>
  <c r="D34" i="4"/>
  <c r="K32" i="4"/>
  <c r="I32" i="4"/>
  <c r="E36" i="2" l="1"/>
  <c r="J34" i="2"/>
  <c r="I33" i="4"/>
  <c r="D35" i="4"/>
</calcChain>
</file>

<file path=xl/sharedStrings.xml><?xml version="1.0" encoding="utf-8"?>
<sst xmlns="http://schemas.openxmlformats.org/spreadsheetml/2006/main" count="338" uniqueCount="162">
  <si>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</si>
  <si>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</si>
  <si>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</si>
  <si>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</si>
  <si>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</si>
  <si>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</si>
  <si>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</si>
  <si>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</si>
  <si>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</si>
  <si>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</si>
  <si>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</si>
  <si>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</si>
  <si>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</si>
  <si>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</si>
  <si>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</si>
  <si>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</si>
  <si>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</si>
  <si>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</si>
  <si>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</si>
  <si>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</si>
  <si>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</si>
  <si>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</si>
  <si>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</si>
  <si>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</si>
  <si>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</si>
  <si>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</si>
  <si>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</si>
  <si>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</si>
  <si>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扎差合计</t>
    <phoneticPr fontId="1" type="noConversion"/>
  </si>
  <si>
    <t>应入未入</t>
    <phoneticPr fontId="1" type="noConversion"/>
  </si>
  <si>
    <t>未入处理</t>
    <phoneticPr fontId="1" type="noConversion"/>
  </si>
  <si>
    <t>类型</t>
    <phoneticPr fontId="1" type="noConversion"/>
  </si>
  <si>
    <t>调节项</t>
    <phoneticPr fontId="1" type="noConversion"/>
  </si>
  <si>
    <t>应入未入</t>
    <phoneticPr fontId="1" type="noConversion"/>
  </si>
  <si>
    <t>故障差错</t>
    <phoneticPr fontId="1" type="noConversion"/>
  </si>
  <si>
    <t>钞箱应清未清</t>
    <phoneticPr fontId="1" type="noConversion"/>
  </si>
  <si>
    <t>钞箱未清处理</t>
    <phoneticPr fontId="1" type="noConversion"/>
  </si>
  <si>
    <t>现金</t>
    <phoneticPr fontId="1" type="noConversion"/>
  </si>
  <si>
    <t>在途未清算</t>
    <phoneticPr fontId="1" type="noConversion"/>
  </si>
  <si>
    <t>差错处理</t>
    <phoneticPr fontId="1" type="noConversion"/>
  </si>
  <si>
    <t>2号</t>
    <phoneticPr fontId="1" type="noConversion"/>
  </si>
  <si>
    <t>清钞</t>
    <phoneticPr fontId="1" type="noConversion"/>
  </si>
  <si>
    <t>退款解冻</t>
    <phoneticPr fontId="1" type="noConversion"/>
  </si>
  <si>
    <t>退款金额</t>
    <phoneticPr fontId="1" type="noConversion"/>
  </si>
  <si>
    <t>HIS</t>
    <phoneticPr fontId="1" type="noConversion"/>
  </si>
  <si>
    <t>预存对账</t>
    <phoneticPr fontId="1" type="noConversion"/>
  </si>
  <si>
    <t>退款对账</t>
    <phoneticPr fontId="1" type="noConversion"/>
  </si>
  <si>
    <t>对账</t>
    <phoneticPr fontId="1" type="noConversion"/>
  </si>
  <si>
    <t>微信</t>
    <phoneticPr fontId="1" type="noConversion"/>
  </si>
  <si>
    <t>未入处理</t>
    <phoneticPr fontId="1" type="noConversion"/>
  </si>
  <si>
    <t>充值
测试</t>
    <phoneticPr fontId="1" type="noConversion"/>
  </si>
  <si>
    <t>应转
未转</t>
    <phoneticPr fontId="1" type="noConversion"/>
  </si>
  <si>
    <t>未转
处理</t>
    <phoneticPr fontId="1" type="noConversion"/>
  </si>
  <si>
    <t>退款
未受理</t>
    <phoneticPr fontId="1" type="noConversion"/>
  </si>
  <si>
    <t>预存
对账</t>
    <phoneticPr fontId="1" type="noConversion"/>
  </si>
  <si>
    <t>退款
对账</t>
    <phoneticPr fontId="1" type="noConversion"/>
  </si>
  <si>
    <t>调节项</t>
    <phoneticPr fontId="1" type="noConversion"/>
  </si>
  <si>
    <t>银行未受理</t>
    <phoneticPr fontId="1" type="noConversion"/>
  </si>
  <si>
    <t>调节项</t>
    <phoneticPr fontId="1" type="noConversion"/>
  </si>
  <si>
    <t>银行未受理</t>
    <phoneticPr fontId="1" type="noConversion"/>
  </si>
  <si>
    <t>2号</t>
    <phoneticPr fontId="1" type="noConversion"/>
  </si>
  <si>
    <t>应入未入</t>
    <phoneticPr fontId="1" type="noConversion"/>
  </si>
  <si>
    <t>总预存</t>
    <phoneticPr fontId="1" type="noConversion"/>
  </si>
  <si>
    <t>在途处理</t>
    <phoneticPr fontId="1" type="noConversion"/>
  </si>
  <si>
    <t>线下退款</t>
    <phoneticPr fontId="1" type="noConversion"/>
  </si>
  <si>
    <t>错记到
支付宝</t>
    <phoneticPr fontId="1" type="noConversion"/>
  </si>
  <si>
    <t>银行转出</t>
    <phoneticPr fontId="1" type="noConversion"/>
  </si>
  <si>
    <t>银行存入</t>
    <phoneticPr fontId="1" type="noConversion"/>
  </si>
  <si>
    <t>2号</t>
    <phoneticPr fontId="1" type="noConversion"/>
  </si>
  <si>
    <t>应入未入</t>
    <phoneticPr fontId="1" type="noConversion"/>
  </si>
  <si>
    <t>未入处理</t>
    <phoneticPr fontId="1" type="noConversion"/>
  </si>
  <si>
    <t>HIS转出</t>
    <phoneticPr fontId="1" type="noConversion"/>
  </si>
  <si>
    <t>其他业务
转出</t>
    <phoneticPr fontId="1" type="noConversion"/>
  </si>
  <si>
    <t>在途</t>
    <phoneticPr fontId="1" type="noConversion"/>
  </si>
  <si>
    <t>在途处理</t>
    <phoneticPr fontId="1" type="noConversion"/>
  </si>
  <si>
    <t>住院POS</t>
    <phoneticPr fontId="1" type="noConversion"/>
  </si>
  <si>
    <t>充值
测试</t>
    <phoneticPr fontId="1" type="noConversion"/>
  </si>
  <si>
    <t>退款测试</t>
    <phoneticPr fontId="1" type="noConversion"/>
  </si>
  <si>
    <t>充值测试</t>
    <phoneticPr fontId="1" type="noConversion"/>
  </si>
  <si>
    <t>云医
HIS入账</t>
    <phoneticPr fontId="1" type="noConversion"/>
  </si>
  <si>
    <t>云医HIS</t>
    <phoneticPr fontId="1" type="noConversion"/>
  </si>
  <si>
    <t>退汇</t>
    <phoneticPr fontId="1" type="noConversion"/>
  </si>
  <si>
    <t>错误入支付宝</t>
    <phoneticPr fontId="1" type="noConversion"/>
  </si>
  <si>
    <t>HIS总转出</t>
    <phoneticPr fontId="1" type="noConversion"/>
  </si>
  <si>
    <t>异常处理</t>
    <phoneticPr fontId="1" type="noConversion"/>
  </si>
  <si>
    <t>对账结果</t>
    <phoneticPr fontId="1" type="noConversion"/>
  </si>
  <si>
    <t>扎差合计</t>
    <phoneticPr fontId="1" type="noConversion"/>
  </si>
  <si>
    <t>扎差合计</t>
    <phoneticPr fontId="1" type="noConversion"/>
  </si>
  <si>
    <t>银行退汇</t>
    <phoneticPr fontId="1" type="noConversion"/>
  </si>
  <si>
    <t>对账结果</t>
    <phoneticPr fontId="1" type="noConversion"/>
  </si>
  <si>
    <t>存款对账</t>
    <phoneticPr fontId="1" type="noConversion"/>
  </si>
  <si>
    <t>存款对账</t>
    <phoneticPr fontId="1" type="noConversion"/>
  </si>
  <si>
    <t>线下退款</t>
    <phoneticPr fontId="1" type="noConversion"/>
  </si>
  <si>
    <t>解冻对账</t>
    <phoneticPr fontId="1" type="noConversion"/>
  </si>
  <si>
    <t>解冻对账</t>
    <phoneticPr fontId="1" type="noConversion"/>
  </si>
  <si>
    <t>HIS总预存</t>
    <phoneticPr fontId="1" type="noConversion"/>
  </si>
  <si>
    <t>银行实收入账</t>
    <phoneticPr fontId="1" type="noConversion"/>
  </si>
  <si>
    <t>HIS总预存</t>
    <phoneticPr fontId="1" type="noConversion"/>
  </si>
  <si>
    <t>HIS总预存</t>
    <phoneticPr fontId="1" type="noConversion"/>
  </si>
  <si>
    <t>HIS总预存</t>
    <phoneticPr fontId="1" type="noConversion"/>
  </si>
  <si>
    <t>云医在线
业务（预存）</t>
    <phoneticPr fontId="1" type="noConversion"/>
  </si>
  <si>
    <t>云医在线
业务（退费）</t>
    <phoneticPr fontId="1" type="noConversion"/>
  </si>
  <si>
    <t>HIS总退款</t>
    <phoneticPr fontId="1" type="noConversion"/>
  </si>
  <si>
    <t>微信入账</t>
    <phoneticPr fontId="1" type="noConversion"/>
  </si>
  <si>
    <t>解冻测试</t>
    <phoneticPr fontId="1" type="noConversion"/>
  </si>
  <si>
    <t>未受理解冻</t>
    <phoneticPr fontId="1" type="noConversion"/>
  </si>
  <si>
    <t>未受理应入未入</t>
    <phoneticPr fontId="1" type="noConversion"/>
  </si>
  <si>
    <t>当日前未受理处理</t>
    <phoneticPr fontId="1" type="noConversion"/>
  </si>
  <si>
    <t>退汇解冻</t>
    <phoneticPr fontId="1" type="noConversion"/>
  </si>
  <si>
    <t>退汇应入未入</t>
    <phoneticPr fontId="1" type="noConversion"/>
  </si>
  <si>
    <t>当日前退汇处理</t>
    <phoneticPr fontId="1" type="noConversion"/>
  </si>
  <si>
    <t>异常记录</t>
    <phoneticPr fontId="1" type="noConversion"/>
  </si>
  <si>
    <t>扎差合计</t>
    <phoneticPr fontId="1" type="noConversion"/>
  </si>
  <si>
    <t>钞箱应
清未清</t>
    <phoneticPr fontId="1" type="noConversion"/>
  </si>
  <si>
    <t>钞箱未
清处理</t>
    <phoneticPr fontId="1" type="noConversion"/>
  </si>
  <si>
    <t>异常解冻</t>
    <phoneticPr fontId="1" type="noConversion"/>
  </si>
  <si>
    <t>异常解冻处理</t>
    <phoneticPr fontId="1" type="noConversion"/>
  </si>
  <si>
    <t>解冻</t>
    <phoneticPr fontId="1" type="noConversion"/>
  </si>
  <si>
    <t>解冻应入
未入</t>
    <phoneticPr fontId="1" type="noConversion"/>
  </si>
  <si>
    <t>解冻当日前
未入处理</t>
    <phoneticPr fontId="1" type="noConversion"/>
  </si>
  <si>
    <t>解冻</t>
    <phoneticPr fontId="1" type="noConversion"/>
  </si>
  <si>
    <t>接口
测试（存）</t>
    <phoneticPr fontId="1" type="noConversion"/>
  </si>
  <si>
    <t>接口
测试（退）</t>
    <phoneticPr fontId="1" type="noConversion"/>
  </si>
  <si>
    <t>云医在线
业务（预存）</t>
    <phoneticPr fontId="1" type="noConversion"/>
  </si>
  <si>
    <t>HIS接口测试</t>
    <phoneticPr fontId="1" type="noConversion"/>
  </si>
  <si>
    <t>解冻
对账</t>
    <phoneticPr fontId="1" type="noConversion"/>
  </si>
  <si>
    <t>未受理应
入未入</t>
    <phoneticPr fontId="1" type="noConversion"/>
  </si>
  <si>
    <t>当日前未
受理处理</t>
    <phoneticPr fontId="1" type="noConversion"/>
  </si>
  <si>
    <t>HIS-未入待处理：</t>
    <phoneticPr fontId="1" type="noConversion"/>
  </si>
  <si>
    <t>HIS-差错待处理：</t>
    <phoneticPr fontId="1" type="noConversion"/>
  </si>
  <si>
    <t>银行-钞箱未清待处理：</t>
    <phoneticPr fontId="1" type="noConversion"/>
  </si>
  <si>
    <t>HIS-未受理解冻待处理（银行未受理汇-解冻）：</t>
    <phoneticPr fontId="1" type="noConversion"/>
  </si>
  <si>
    <t>银行-在途未清算（在途未清算-在途处理）：</t>
    <phoneticPr fontId="1" type="noConversion"/>
  </si>
  <si>
    <t>HIS-银行退汇解冻待处理（银行退汇-线下-解冻）：</t>
    <phoneticPr fontId="1" type="noConversion"/>
  </si>
  <si>
    <t>HIS-接口测试：</t>
    <phoneticPr fontId="1" type="noConversion"/>
  </si>
  <si>
    <t>HIS-错记支付宝：</t>
    <phoneticPr fontId="1" type="noConversion"/>
  </si>
  <si>
    <t>HIS-异常解冻待处理（异常解冻-异常解冻处理）：</t>
    <phoneticPr fontId="1" type="noConversion"/>
  </si>
  <si>
    <t>银行-线下处理：</t>
    <phoneticPr fontId="1" type="noConversion"/>
  </si>
  <si>
    <t>银行-在途未清算（在途未清算-在途处理）：</t>
    <phoneticPr fontId="1" type="noConversion"/>
  </si>
  <si>
    <t>HIS-退汇解冻待处理（银行退汇-解冻）：</t>
    <phoneticPr fontId="1" type="noConversion"/>
  </si>
  <si>
    <t>HIS-未受理解冻待处理（银行未受理-解冻）：</t>
    <phoneticPr fontId="1" type="noConversion"/>
  </si>
  <si>
    <t>HIS-未入待处理（应入-未入）：</t>
    <phoneticPr fontId="1" type="noConversion"/>
  </si>
  <si>
    <t>HIS-未入待处理（应入-未入）：</t>
    <phoneticPr fontId="1" type="noConversion"/>
  </si>
  <si>
    <t>HIS-未受理解冻待处理（未受理-解冻）：</t>
    <phoneticPr fontId="1" type="noConversion"/>
  </si>
  <si>
    <t>HIS-错记支付宝：</t>
    <phoneticPr fontId="1" type="noConversion"/>
  </si>
  <si>
    <t>HIS转出</t>
    <phoneticPr fontId="1" type="noConversion"/>
  </si>
  <si>
    <t>支付宝
入账</t>
    <phoneticPr fontId="1" type="noConversion"/>
  </si>
  <si>
    <t>支付宝
转出</t>
    <phoneticPr fontId="1" type="noConversion"/>
  </si>
  <si>
    <t>HIS-未入待处理：</t>
    <phoneticPr fontId="1" type="noConversion"/>
  </si>
  <si>
    <t>HIS-未受理解冻待处理（未受理+解冻测试-解冻）：</t>
    <phoneticPr fontId="1" type="noConversion"/>
  </si>
  <si>
    <t>异常待处理：</t>
  </si>
  <si>
    <t>HIS-充值测试（充值+解冻）：</t>
    <phoneticPr fontId="1" type="noConversion"/>
  </si>
  <si>
    <t>支付宝-接口测试（预存-退款）：</t>
    <phoneticPr fontId="1" type="noConversion"/>
  </si>
  <si>
    <t>附件三：6月调节项日明细汇总表-招商转账</t>
    <phoneticPr fontId="1" type="noConversion"/>
  </si>
  <si>
    <t>附件三：6月调节项日明细汇总表-广发转账</t>
    <phoneticPr fontId="1" type="noConversion"/>
  </si>
  <si>
    <t>附件三：6月调节项日明细汇总表-支付宝转账</t>
    <phoneticPr fontId="1" type="noConversion"/>
  </si>
  <si>
    <t>附件三：6月调节项日明细汇总表-微信转账</t>
    <phoneticPr fontId="1" type="noConversion"/>
  </si>
  <si>
    <t>银行-充值测试：</t>
    <phoneticPr fontId="1" type="noConversion"/>
  </si>
  <si>
    <t>银行-线下退款：</t>
    <phoneticPr fontId="1" type="noConversion"/>
  </si>
  <si>
    <t>HIS-错记支付宝：</t>
    <phoneticPr fontId="1" type="noConversion"/>
  </si>
  <si>
    <t>附件三：6月调节项日明细汇总表-招商现金</t>
    <phoneticPr fontId="1" type="noConversion"/>
  </si>
  <si>
    <t>附件三：6月调节项日明细汇总表-广发现金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</si>
</sst>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#,##0.00_ "/>
    <numFmt numFmtId="177" formatCode="#,##0.00_ ;[Red]\-#,##0.00\ "/>
    <numFmt numFmtId="178" formatCode="_(* #,##0.00_);_(* \(#,##0.00\);_(* &quot;-&quot;??_);_(@_)"/>
    <numFmt numFmtId="179" formatCode="#,##0.00;[Red]#,##0.00"/>
    <numFmt numFmtId="180" formatCode="0.00_ ;[Red]\-0.00\ "/>
    <numFmt numFmtId="181" formatCode="0.00;[Red]0.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176" fontId="0" fillId="0" borderId="0" xfId="0" applyNumberFormat="1"/>
    <xf numFmtId="4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center" vertical="center"/>
    </xf>
    <xf numFmtId="177" fontId="0" fillId="0" borderId="0" xfId="0" applyNumberFormat="1"/>
    <xf numFmtId="178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77" fontId="0" fillId="0" borderId="0" xfId="0" applyNumberFormat="1" applyBorder="1"/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40" fontId="2" fillId="0" borderId="0" xfId="1" applyNumberFormat="1" applyFill="1" applyBorder="1">
      <alignment vertical="center"/>
    </xf>
    <xf numFmtId="179" fontId="0" fillId="0" borderId="0" xfId="0" applyNumberFormat="1" applyFill="1" applyBorder="1"/>
    <xf numFmtId="40" fontId="0" fillId="0" borderId="0" xfId="0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43" fontId="2" fillId="0" borderId="0" xfId="1" applyNumberFormat="1" applyFill="1" applyBorder="1">
      <alignment vertical="center"/>
    </xf>
    <xf numFmtId="4" fontId="2" fillId="0" borderId="0" xfId="1" applyNumberFormat="1" applyBorder="1">
      <alignment vertical="center"/>
    </xf>
    <xf numFmtId="4" fontId="0" fillId="0" borderId="0" xfId="0" applyNumberForma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/>
    <xf numFmtId="179" fontId="0" fillId="0" borderId="0" xfId="0" applyNumberFormat="1" applyFill="1" applyBorder="1" applyAlignment="1"/>
    <xf numFmtId="179" fontId="0" fillId="2" borderId="0" xfId="0" applyNumberFormat="1" applyFill="1" applyBorder="1" applyAlignment="1"/>
    <xf numFmtId="179" fontId="0" fillId="2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4" fontId="0" fillId="0" borderId="0" xfId="0" applyNumberFormat="1" applyBorder="1" applyAlignment="1">
      <alignment vertical="center"/>
    </xf>
    <xf numFmtId="4" fontId="2" fillId="0" borderId="0" xfId="1" applyNumberFormat="1" applyFill="1" applyBorder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/>
    <xf numFmtId="179" fontId="0" fillId="0" borderId="0" xfId="0" applyNumberFormat="1" applyBorder="1" applyAlignment="1">
      <alignment horizontal="right" vertical="center"/>
    </xf>
    <xf numFmtId="179" fontId="0" fillId="0" borderId="0" xfId="0" applyNumberFormat="1" applyAlignment="1"/>
    <xf numFmtId="179" fontId="0" fillId="0" borderId="0" xfId="0" applyNumberFormat="1" applyBorder="1"/>
    <xf numFmtId="0" fontId="0" fillId="2" borderId="0" xfId="0" applyFill="1" applyAlignment="1">
      <alignment horizontal="center" vertical="center"/>
    </xf>
    <xf numFmtId="179" fontId="0" fillId="2" borderId="0" xfId="0" applyNumberFormat="1" applyFill="1"/>
    <xf numFmtId="0" fontId="0" fillId="2" borderId="0" xfId="0" applyFill="1"/>
    <xf numFmtId="0" fontId="0" fillId="2" borderId="0" xfId="0" applyFill="1" applyBorder="1"/>
    <xf numFmtId="176" fontId="0" fillId="2" borderId="0" xfId="0" applyNumberFormat="1" applyFill="1"/>
    <xf numFmtId="0" fontId="0" fillId="2" borderId="0" xfId="0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/>
    <xf numFmtId="4" fontId="2" fillId="0" borderId="0" xfId="0" applyNumberFormat="1" applyFont="1" applyFill="1"/>
    <xf numFmtId="179" fontId="0" fillId="3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" fontId="0" fillId="0" borderId="0" xfId="0" applyNumberFormat="1" applyFont="1" applyFill="1" applyAlignment="1">
      <alignment horizontal="center" vertical="center"/>
    </xf>
    <xf numFmtId="179" fontId="0" fillId="0" borderId="0" xfId="0" applyNumberFormat="1" applyFill="1" applyBorder="1" applyAlignment="1">
      <alignment horizontal="right"/>
    </xf>
    <xf numFmtId="179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/>
    <xf numFmtId="181" fontId="0" fillId="0" borderId="0" xfId="0" applyNumberFormat="1" applyFill="1"/>
    <xf numFmtId="181" fontId="0" fillId="0" borderId="0" xfId="0" applyNumberFormat="1" applyBorder="1" applyAlignment="1">
      <alignment vertical="center"/>
    </xf>
    <xf numFmtId="181" fontId="0" fillId="2" borderId="0" xfId="0" applyNumberFormat="1" applyFill="1"/>
    <xf numFmtId="176" fontId="0" fillId="0" borderId="0" xfId="0" applyNumberFormat="1" applyBorder="1"/>
    <xf numFmtId="179" fontId="0" fillId="0" borderId="0" xfId="0" applyNumberFormat="1" applyFill="1" applyBorder="1" applyAlignment="1">
      <alignment horizontal="center"/>
    </xf>
    <xf numFmtId="180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/>
    <xf numFmtId="181" fontId="0" fillId="0" borderId="0" xfId="0" applyNumberFormat="1" applyFill="1" applyBorder="1" applyAlignment="1">
      <alignment vertical="center"/>
    </xf>
    <xf numFmtId="181" fontId="0" fillId="0" borderId="0" xfId="0" applyNumberFormat="1" applyBorder="1"/>
    <xf numFmtId="181" fontId="0" fillId="0" borderId="0" xfId="0" applyNumberFormat="1" applyFill="1" applyBorder="1"/>
    <xf numFmtId="181" fontId="0" fillId="2" borderId="0" xfId="0" applyNumberFormat="1" applyFill="1" applyBorder="1" applyAlignment="1">
      <alignment vertical="center"/>
    </xf>
    <xf numFmtId="181" fontId="0" fillId="2" borderId="0" xfId="0" applyNumberFormat="1" applyFill="1" applyBorder="1"/>
    <xf numFmtId="0" fontId="0" fillId="0" borderId="0" xfId="0" applyFill="1" applyAlignment="1">
      <alignment horizontal="center" vertical="center"/>
    </xf>
    <xf numFmtId="17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17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7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81" fontId="0" fillId="0" borderId="0" xfId="0" applyNumberFormat="1" applyFill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Fill="1"/>
    <xf numFmtId="177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2" topLeftCell="A18" activePane="bottomLeft" state="frozen"/>
      <selection pane="bottomLeft" activeCell="E38" sqref="E38"/>
    </sheetView>
  </sheetViews>
  <sheetFormatPr defaultRowHeight="14.25" x14ac:dyDescent="0.2"/>
  <cols>
    <col min="2" max="2" width="11.125" style="44" customWidth="1"/>
    <col min="3" max="4" width="9.125" style="44" bestFit="1" customWidth="1"/>
    <col min="5" max="5" width="11.75" style="47" bestFit="1" customWidth="1"/>
    <col min="6" max="6" width="10.25" style="47" customWidth="1"/>
    <col min="7" max="7" width="9.875" style="44" customWidth="1"/>
    <col min="8" max="8" width="11.75" style="44" bestFit="1" customWidth="1"/>
    <col min="9" max="9" width="11.375" style="55" customWidth="1"/>
    <col min="10" max="10" width="9.125" style="44" bestFit="1" customWidth="1"/>
    <col min="11" max="11" width="12" style="44" bestFit="1" customWidth="1"/>
  </cols>
  <sheetData>
    <row r="1" spans="1:11" ht="18.75" x14ac:dyDescent="0.25">
      <c r="A1" s="99" t="s">
        <v>160</v>
      </c>
      <c r="B1" s="99"/>
      <c r="C1" s="99"/>
      <c r="D1" s="99"/>
      <c r="E1" s="99"/>
      <c r="F1" s="99"/>
    </row>
    <row r="2" spans="1:11" ht="28.5" x14ac:dyDescent="0.2">
      <c r="A2" s="1" t="s">
        <v>32</v>
      </c>
      <c r="B2" s="41" t="s">
        <v>95</v>
      </c>
      <c r="C2" s="42" t="s">
        <v>29</v>
      </c>
      <c r="D2" s="42" t="s">
        <v>30</v>
      </c>
      <c r="E2" s="41" t="s">
        <v>96</v>
      </c>
      <c r="F2" s="41" t="s">
        <v>41</v>
      </c>
      <c r="G2" s="43" t="s">
        <v>113</v>
      </c>
      <c r="H2" s="43" t="s">
        <v>114</v>
      </c>
      <c r="I2" s="60" t="s">
        <v>34</v>
      </c>
      <c r="J2" s="42" t="s">
        <v>39</v>
      </c>
      <c r="K2" s="43" t="s">
        <v>85</v>
      </c>
    </row>
    <row r="3" spans="1:11" x14ac:dyDescent="0.2">
      <c r="A3" s="2" t="s">
        <v>40</v>
      </c>
      <c r="B3" s="44">
        <v>35196</v>
      </c>
      <c r="C3" s="44">
        <v>50</v>
      </c>
      <c r="E3" s="41"/>
      <c r="F3" s="41"/>
      <c r="G3" s="44">
        <v>35446</v>
      </c>
      <c r="H3" s="43"/>
      <c r="I3" s="54">
        <v>0</v>
      </c>
      <c r="J3" s="44">
        <v>0</v>
      </c>
      <c r="K3" s="43"/>
    </row>
    <row r="4" spans="1:11" x14ac:dyDescent="0.2">
      <c r="A4" s="1" t="s">
        <v>0</v>
      </c>
      <c r="B4" s="44">
        <v>180760</v>
      </c>
      <c r="C4" s="44">
        <v>1200</v>
      </c>
      <c r="E4" s="45">
        <v>218016</v>
      </c>
      <c r="F4" s="44">
        <v>217086</v>
      </c>
      <c r="H4" s="44">
        <v>35446</v>
      </c>
      <c r="I4" s="55">
        <f t="shared" ref="I4:I31" si="0">E4-F4</f>
        <v>930</v>
      </c>
      <c r="J4" s="44">
        <v>120</v>
      </c>
      <c r="K4" s="44">
        <f>B4+C4-D4+I4-J4-E4-G4+H4+B3+C3+I3-J3-G3</f>
        <v>0</v>
      </c>
    </row>
    <row r="5" spans="1:11" x14ac:dyDescent="0.2">
      <c r="A5" s="1" t="s">
        <v>1</v>
      </c>
      <c r="B5" s="44">
        <v>72020</v>
      </c>
      <c r="C5" s="44">
        <v>350</v>
      </c>
      <c r="E5" s="45">
        <v>70930</v>
      </c>
      <c r="F5" s="44">
        <v>70730</v>
      </c>
      <c r="G5" s="44">
        <v>1640</v>
      </c>
      <c r="I5" s="55">
        <f t="shared" si="0"/>
        <v>200</v>
      </c>
      <c r="K5" s="44">
        <f>B5+C5-D5+I5-J5-E5-G5+H5</f>
        <v>0</v>
      </c>
    </row>
    <row r="6" spans="1:11" x14ac:dyDescent="0.2">
      <c r="A6" s="1" t="s">
        <v>2</v>
      </c>
      <c r="B6" s="44">
        <v>603750</v>
      </c>
      <c r="C6" s="44">
        <v>210</v>
      </c>
      <c r="D6" s="44">
        <v>1580</v>
      </c>
      <c r="E6" s="45">
        <v>604450</v>
      </c>
      <c r="F6" s="44">
        <v>584630</v>
      </c>
      <c r="G6" s="44">
        <v>19190</v>
      </c>
      <c r="H6" s="44">
        <v>1640</v>
      </c>
      <c r="I6" s="55">
        <f t="shared" si="0"/>
        <v>19820</v>
      </c>
      <c r="J6" s="44">
        <v>200</v>
      </c>
      <c r="K6" s="44">
        <f>B6+C6-D6+I6-J6-E6-G6+H6</f>
        <v>0</v>
      </c>
    </row>
    <row r="7" spans="1:11" x14ac:dyDescent="0.2">
      <c r="A7" s="1" t="s">
        <v>3</v>
      </c>
      <c r="B7" s="44">
        <v>412810</v>
      </c>
      <c r="C7" s="44">
        <v>10</v>
      </c>
      <c r="E7" s="45">
        <v>412510</v>
      </c>
      <c r="F7" s="44">
        <v>431350</v>
      </c>
      <c r="G7" s="44">
        <v>640</v>
      </c>
      <c r="H7" s="44">
        <v>19190</v>
      </c>
      <c r="I7" s="55">
        <f t="shared" si="0"/>
        <v>-18840</v>
      </c>
      <c r="J7" s="44">
        <v>20</v>
      </c>
      <c r="K7" s="44">
        <f>B7+C7-D7+I7-J7-E7-G7+H7</f>
        <v>0</v>
      </c>
    </row>
    <row r="8" spans="1:11" x14ac:dyDescent="0.2">
      <c r="A8" s="1" t="s">
        <v>4</v>
      </c>
      <c r="B8" s="44">
        <v>310010</v>
      </c>
      <c r="C8" s="44">
        <v>150</v>
      </c>
      <c r="E8" s="45">
        <v>306270</v>
      </c>
      <c r="F8" s="44">
        <v>306060</v>
      </c>
      <c r="G8" s="44">
        <v>4740</v>
      </c>
      <c r="H8" s="44">
        <v>640</v>
      </c>
      <c r="I8" s="55">
        <f t="shared" si="0"/>
        <v>210</v>
      </c>
      <c r="J8" s="44">
        <v>0</v>
      </c>
      <c r="K8" s="44">
        <f>B8+C8-D8+I8-J8-E8-G8+H8</f>
        <v>0</v>
      </c>
    </row>
    <row r="9" spans="1:11" x14ac:dyDescent="0.2">
      <c r="A9" s="1" t="s">
        <v>5</v>
      </c>
      <c r="B9" s="44">
        <v>245630</v>
      </c>
      <c r="C9" s="44">
        <v>0</v>
      </c>
      <c r="E9" s="45">
        <v>250770</v>
      </c>
      <c r="F9" s="44">
        <v>250270</v>
      </c>
      <c r="H9" s="44">
        <v>4740</v>
      </c>
      <c r="I9" s="55">
        <f t="shared" si="0"/>
        <v>500</v>
      </c>
      <c r="J9" s="44">
        <v>100</v>
      </c>
      <c r="K9" s="44">
        <f>B9+C9-D9+I9-J9-E9-G9+H9</f>
        <v>0</v>
      </c>
    </row>
    <row r="10" spans="1:11" x14ac:dyDescent="0.2">
      <c r="A10" s="1" t="s">
        <v>6</v>
      </c>
      <c r="B10" s="44">
        <v>249990</v>
      </c>
      <c r="C10" s="44">
        <v>110</v>
      </c>
      <c r="E10" s="45">
        <v>248450</v>
      </c>
      <c r="F10" s="44">
        <v>248250</v>
      </c>
      <c r="G10" s="44">
        <v>1850</v>
      </c>
      <c r="I10" s="55">
        <f t="shared" si="0"/>
        <v>200</v>
      </c>
      <c r="K10" s="44">
        <f>B10+C10-D10+I10-J10-E10-G10+H10</f>
        <v>0</v>
      </c>
    </row>
    <row r="11" spans="1:11" x14ac:dyDescent="0.2">
      <c r="A11" s="1" t="s">
        <v>7</v>
      </c>
      <c r="B11" s="44">
        <v>109350</v>
      </c>
      <c r="C11" s="44">
        <v>200</v>
      </c>
      <c r="D11" s="44">
        <v>20</v>
      </c>
      <c r="E11" s="45">
        <v>108190</v>
      </c>
      <c r="F11" s="44">
        <v>108020</v>
      </c>
      <c r="G11" s="44">
        <v>2860</v>
      </c>
      <c r="H11" s="44">
        <v>1850</v>
      </c>
      <c r="I11" s="55">
        <f t="shared" si="0"/>
        <v>170</v>
      </c>
      <c r="J11" s="44">
        <v>500</v>
      </c>
      <c r="K11" s="44">
        <f>B11+C11-D11+I11-J11-E11-G11+H11</f>
        <v>0</v>
      </c>
    </row>
    <row r="12" spans="1:11" x14ac:dyDescent="0.2">
      <c r="A12" s="1" t="s">
        <v>8</v>
      </c>
      <c r="B12" s="44">
        <v>49850</v>
      </c>
      <c r="D12" s="44">
        <v>50</v>
      </c>
      <c r="E12" s="45">
        <v>41040</v>
      </c>
      <c r="F12" s="44">
        <v>41040</v>
      </c>
      <c r="G12" s="44">
        <v>11230</v>
      </c>
      <c r="H12" s="44">
        <v>2470</v>
      </c>
      <c r="I12" s="55">
        <f t="shared" si="0"/>
        <v>0</v>
      </c>
      <c r="K12" s="44">
        <f>B12+C12-D12+I12-J12-E12-G12+H12</f>
        <v>0</v>
      </c>
    </row>
    <row r="13" spans="1:11" x14ac:dyDescent="0.2">
      <c r="A13" s="1" t="s">
        <v>9</v>
      </c>
      <c r="B13" s="44">
        <v>381530</v>
      </c>
      <c r="C13" s="44">
        <v>140</v>
      </c>
      <c r="E13" s="45">
        <v>385170</v>
      </c>
      <c r="F13" s="44">
        <v>385040</v>
      </c>
      <c r="G13" s="44">
        <v>8150</v>
      </c>
      <c r="H13" s="44">
        <v>11620</v>
      </c>
      <c r="I13" s="55">
        <f t="shared" si="0"/>
        <v>130</v>
      </c>
      <c r="J13" s="44">
        <v>100</v>
      </c>
      <c r="K13" s="44">
        <f>B13+C13-D13+I13-J13-E13-G13+H13</f>
        <v>0</v>
      </c>
    </row>
    <row r="14" spans="1:11" x14ac:dyDescent="0.2">
      <c r="A14" s="1" t="s">
        <v>10</v>
      </c>
      <c r="B14" s="44">
        <v>319230</v>
      </c>
      <c r="C14" s="44">
        <v>1100</v>
      </c>
      <c r="E14" s="45">
        <v>317840</v>
      </c>
      <c r="F14" s="44">
        <v>317840</v>
      </c>
      <c r="G14" s="44">
        <v>10640</v>
      </c>
      <c r="H14" s="44">
        <v>8150</v>
      </c>
      <c r="I14" s="55">
        <f t="shared" si="0"/>
        <v>0</v>
      </c>
      <c r="J14" s="44">
        <v>0</v>
      </c>
      <c r="K14" s="44">
        <f>B14+C14-D14+I14-J14-E14-G14+H14</f>
        <v>0</v>
      </c>
    </row>
    <row r="15" spans="1:11" x14ac:dyDescent="0.2">
      <c r="A15" s="1" t="s">
        <v>11</v>
      </c>
      <c r="B15" s="44">
        <v>258000</v>
      </c>
      <c r="C15" s="44">
        <v>200</v>
      </c>
      <c r="D15" s="44">
        <v>920</v>
      </c>
      <c r="E15" s="45">
        <v>259920</v>
      </c>
      <c r="F15" s="44">
        <v>259920</v>
      </c>
      <c r="G15" s="44">
        <v>7900</v>
      </c>
      <c r="H15" s="44">
        <v>10640</v>
      </c>
      <c r="I15" s="55">
        <f t="shared" si="0"/>
        <v>0</v>
      </c>
      <c r="J15" s="44">
        <v>100</v>
      </c>
      <c r="K15" s="44">
        <f>B15+C15-D15+I15-J15-E15-G15+H15</f>
        <v>0</v>
      </c>
    </row>
    <row r="16" spans="1:11" x14ac:dyDescent="0.2">
      <c r="A16" s="1" t="s">
        <v>12</v>
      </c>
      <c r="B16" s="44">
        <v>247690</v>
      </c>
      <c r="C16" s="44">
        <v>100</v>
      </c>
      <c r="D16" s="44">
        <v>50</v>
      </c>
      <c r="E16" s="45">
        <v>238740</v>
      </c>
      <c r="F16" s="44">
        <v>238720</v>
      </c>
      <c r="G16" s="44">
        <v>16920</v>
      </c>
      <c r="H16" s="44">
        <v>7900</v>
      </c>
      <c r="I16" s="55">
        <f t="shared" si="0"/>
        <v>20</v>
      </c>
      <c r="K16" s="44">
        <f>B16+C16-D16+I16-J16-E16-G16+H16</f>
        <v>0</v>
      </c>
    </row>
    <row r="17" spans="1:11" x14ac:dyDescent="0.2">
      <c r="A17" s="1" t="s">
        <v>13</v>
      </c>
      <c r="B17" s="44">
        <v>255880</v>
      </c>
      <c r="C17" s="44">
        <v>110</v>
      </c>
      <c r="E17" s="45">
        <v>265290</v>
      </c>
      <c r="F17" s="44">
        <v>265290</v>
      </c>
      <c r="G17" s="44">
        <v>7620</v>
      </c>
      <c r="H17" s="44">
        <v>16920</v>
      </c>
      <c r="I17" s="55">
        <f t="shared" si="0"/>
        <v>0</v>
      </c>
      <c r="K17" s="44">
        <f>B17+C17-D17+I17-J17-E17-G17+H17</f>
        <v>0</v>
      </c>
    </row>
    <row r="18" spans="1:11" x14ac:dyDescent="0.2">
      <c r="A18" s="1" t="s">
        <v>14</v>
      </c>
      <c r="B18" s="44">
        <v>91330</v>
      </c>
      <c r="E18" s="45">
        <v>91660</v>
      </c>
      <c r="F18" s="44">
        <v>91660</v>
      </c>
      <c r="G18" s="44">
        <v>7290</v>
      </c>
      <c r="H18" s="44">
        <v>7620</v>
      </c>
      <c r="I18" s="55">
        <f t="shared" si="0"/>
        <v>0</v>
      </c>
      <c r="K18" s="44">
        <f>B18+C18-D18+I18-J18-E18-G18+H18</f>
        <v>0</v>
      </c>
    </row>
    <row r="19" spans="1:11" x14ac:dyDescent="0.2">
      <c r="A19" s="1" t="s">
        <v>15</v>
      </c>
      <c r="B19" s="44">
        <v>68660</v>
      </c>
      <c r="D19" s="44">
        <v>490</v>
      </c>
      <c r="E19" s="45">
        <v>68650</v>
      </c>
      <c r="F19" s="44">
        <v>68650</v>
      </c>
      <c r="G19" s="44">
        <v>6810</v>
      </c>
      <c r="H19" s="44">
        <v>7290</v>
      </c>
      <c r="I19" s="55">
        <f t="shared" si="0"/>
        <v>0</v>
      </c>
      <c r="K19" s="44">
        <f>B19+C19-D19+I19-J19-E19-G19+H19</f>
        <v>0</v>
      </c>
    </row>
    <row r="20" spans="1:11" x14ac:dyDescent="0.2">
      <c r="A20" s="1" t="s">
        <v>16</v>
      </c>
      <c r="B20" s="44">
        <v>324170</v>
      </c>
      <c r="C20" s="44">
        <v>1800</v>
      </c>
      <c r="E20" s="45">
        <v>327080</v>
      </c>
      <c r="F20" s="44">
        <v>326880</v>
      </c>
      <c r="G20" s="44">
        <v>5900</v>
      </c>
      <c r="H20" s="44">
        <v>6810</v>
      </c>
      <c r="I20" s="55">
        <f t="shared" si="0"/>
        <v>200</v>
      </c>
      <c r="J20" s="44">
        <v>0</v>
      </c>
      <c r="K20" s="44">
        <f>B20+C20-D20+I20-J20-E20-G20+H20</f>
        <v>0</v>
      </c>
    </row>
    <row r="21" spans="1:11" x14ac:dyDescent="0.2">
      <c r="A21" s="1" t="s">
        <v>17</v>
      </c>
      <c r="B21" s="44">
        <v>290300</v>
      </c>
      <c r="D21" s="44">
        <v>1410</v>
      </c>
      <c r="E21" s="45">
        <v>286990</v>
      </c>
      <c r="F21" s="44">
        <v>286840</v>
      </c>
      <c r="G21" s="44">
        <v>7850</v>
      </c>
      <c r="H21" s="44">
        <v>5900</v>
      </c>
      <c r="I21" s="55">
        <f t="shared" si="0"/>
        <v>150</v>
      </c>
      <c r="J21" s="44">
        <v>100</v>
      </c>
      <c r="K21" s="44">
        <f>B21+C21-D21+I21-J21-E21-G21+H21</f>
        <v>0</v>
      </c>
    </row>
    <row r="22" spans="1:11" x14ac:dyDescent="0.2">
      <c r="A22" s="1" t="s">
        <v>18</v>
      </c>
      <c r="B22" s="44">
        <v>223970</v>
      </c>
      <c r="C22" s="44">
        <v>200</v>
      </c>
      <c r="E22" s="45">
        <v>230860</v>
      </c>
      <c r="F22" s="44">
        <v>230810</v>
      </c>
      <c r="G22" s="44">
        <v>960</v>
      </c>
      <c r="H22" s="44">
        <v>7850</v>
      </c>
      <c r="I22" s="55">
        <f t="shared" si="0"/>
        <v>50</v>
      </c>
      <c r="J22" s="44">
        <v>250</v>
      </c>
      <c r="K22" s="44">
        <f>B22+C22-D22+I22-J22-E22-G22+H22</f>
        <v>0</v>
      </c>
    </row>
    <row r="23" spans="1:11" x14ac:dyDescent="0.2">
      <c r="A23" s="1" t="s">
        <v>19</v>
      </c>
      <c r="B23" s="44">
        <v>249630</v>
      </c>
      <c r="C23" s="44">
        <v>100</v>
      </c>
      <c r="D23" s="44">
        <v>200</v>
      </c>
      <c r="E23" s="45">
        <v>245930</v>
      </c>
      <c r="F23" s="44">
        <v>246030</v>
      </c>
      <c r="G23" s="44">
        <v>4360</v>
      </c>
      <c r="H23" s="44">
        <v>960</v>
      </c>
      <c r="I23" s="55">
        <f t="shared" si="0"/>
        <v>-100</v>
      </c>
      <c r="J23" s="44">
        <v>100</v>
      </c>
      <c r="K23" s="44">
        <f>B23+C23-D23+I23-J23-E23-G23+H23</f>
        <v>0</v>
      </c>
    </row>
    <row r="24" spans="1:11" x14ac:dyDescent="0.2">
      <c r="A24" s="1" t="s">
        <v>20</v>
      </c>
      <c r="B24" s="44">
        <v>210810</v>
      </c>
      <c r="C24" s="44">
        <v>100</v>
      </c>
      <c r="E24" s="45">
        <v>206410</v>
      </c>
      <c r="F24" s="44">
        <v>206310</v>
      </c>
      <c r="G24" s="44">
        <v>8960</v>
      </c>
      <c r="H24" s="44">
        <v>4360</v>
      </c>
      <c r="I24" s="55">
        <f t="shared" si="0"/>
        <v>100</v>
      </c>
      <c r="K24" s="44">
        <f>B24+C24-D24+I24-J24-E24-G24+H24</f>
        <v>0</v>
      </c>
    </row>
    <row r="25" spans="1:11" x14ac:dyDescent="0.2">
      <c r="A25" s="1" t="s">
        <v>21</v>
      </c>
      <c r="B25" s="44">
        <v>95550</v>
      </c>
      <c r="E25" s="45">
        <v>96850</v>
      </c>
      <c r="F25" s="44">
        <v>96850</v>
      </c>
      <c r="G25" s="44">
        <v>7660</v>
      </c>
      <c r="H25" s="44">
        <v>8960</v>
      </c>
      <c r="I25" s="55">
        <f t="shared" si="0"/>
        <v>0</v>
      </c>
      <c r="K25" s="44">
        <f>B25+C25-D25+I25-J25-E25-G25+H25</f>
        <v>0</v>
      </c>
    </row>
    <row r="26" spans="1:11" x14ac:dyDescent="0.2">
      <c r="A26" s="1" t="s">
        <v>22</v>
      </c>
      <c r="B26" s="44">
        <v>54860</v>
      </c>
      <c r="E26" s="45">
        <v>57400</v>
      </c>
      <c r="F26" s="44">
        <v>57400</v>
      </c>
      <c r="G26" s="44">
        <v>5100</v>
      </c>
      <c r="H26" s="44">
        <v>7660</v>
      </c>
      <c r="I26" s="55">
        <f t="shared" si="0"/>
        <v>0</v>
      </c>
      <c r="J26" s="44">
        <v>20</v>
      </c>
      <c r="K26" s="44">
        <f>B26+C26-D26+I26-J26-E26-G26+H26</f>
        <v>0</v>
      </c>
    </row>
    <row r="27" spans="1:11" x14ac:dyDescent="0.2">
      <c r="A27" s="1" t="s">
        <v>23</v>
      </c>
      <c r="B27" s="44">
        <v>270240</v>
      </c>
      <c r="E27" s="45">
        <v>274190</v>
      </c>
      <c r="F27" s="44">
        <v>271730</v>
      </c>
      <c r="G27" s="44">
        <v>3610</v>
      </c>
      <c r="H27" s="44">
        <v>5100</v>
      </c>
      <c r="I27" s="55">
        <f t="shared" si="0"/>
        <v>2460</v>
      </c>
      <c r="K27" s="44">
        <f>B27+C27-D27+I27-J27-E27-G27+H27</f>
        <v>0</v>
      </c>
    </row>
    <row r="28" spans="1:11" x14ac:dyDescent="0.2">
      <c r="A28" s="1" t="s">
        <v>24</v>
      </c>
      <c r="B28" s="44">
        <v>207710</v>
      </c>
      <c r="C28" s="44">
        <v>100</v>
      </c>
      <c r="E28" s="45">
        <v>207350</v>
      </c>
      <c r="F28" s="44">
        <v>207350</v>
      </c>
      <c r="G28" s="44">
        <v>1530</v>
      </c>
      <c r="H28" s="44">
        <v>1170</v>
      </c>
      <c r="I28" s="55">
        <f t="shared" si="0"/>
        <v>0</v>
      </c>
      <c r="J28" s="44">
        <v>100</v>
      </c>
      <c r="K28" s="44">
        <f>B28+C28-D28+I28-J28-E28-G28+H28</f>
        <v>0</v>
      </c>
    </row>
    <row r="29" spans="1:11" x14ac:dyDescent="0.2">
      <c r="A29" s="1" t="s">
        <v>25</v>
      </c>
      <c r="B29" s="44">
        <v>276650</v>
      </c>
      <c r="E29" s="45">
        <v>274610</v>
      </c>
      <c r="F29" s="44">
        <v>274610</v>
      </c>
      <c r="G29" s="44">
        <v>3470</v>
      </c>
      <c r="H29" s="44">
        <v>1530</v>
      </c>
      <c r="I29" s="55">
        <f t="shared" si="0"/>
        <v>0</v>
      </c>
      <c r="J29" s="44">
        <v>100</v>
      </c>
      <c r="K29" s="44">
        <f>B29+C29-D29+I29-J29-E29-G29+H29</f>
        <v>0</v>
      </c>
    </row>
    <row r="30" spans="1:11" x14ac:dyDescent="0.2">
      <c r="A30" s="1" t="s">
        <v>26</v>
      </c>
      <c r="B30" s="44">
        <v>189420</v>
      </c>
      <c r="C30" s="44">
        <v>840</v>
      </c>
      <c r="E30" s="45">
        <v>191610</v>
      </c>
      <c r="F30" s="44">
        <v>191610</v>
      </c>
      <c r="G30" s="44">
        <v>2120</v>
      </c>
      <c r="H30" s="44">
        <v>3470</v>
      </c>
      <c r="I30" s="55">
        <f t="shared" si="0"/>
        <v>0</v>
      </c>
      <c r="K30" s="44">
        <f>B30+C30-D30+I30-J30-E30-G30+H30</f>
        <v>0</v>
      </c>
    </row>
    <row r="31" spans="1:11" x14ac:dyDescent="0.2">
      <c r="A31" s="1" t="s">
        <v>27</v>
      </c>
      <c r="B31" s="44">
        <v>163190</v>
      </c>
      <c r="D31" s="44">
        <v>840</v>
      </c>
      <c r="E31" s="45">
        <v>161750</v>
      </c>
      <c r="F31" s="44">
        <v>164190</v>
      </c>
      <c r="G31" s="44">
        <v>2720</v>
      </c>
      <c r="H31" s="44">
        <v>4560</v>
      </c>
      <c r="I31" s="55">
        <f t="shared" si="0"/>
        <v>-2440</v>
      </c>
      <c r="K31" s="44">
        <f>B31+C31-D31+I31-J31-E31-G31+H31</f>
        <v>0</v>
      </c>
    </row>
    <row r="32" spans="1:11" s="50" customFormat="1" x14ac:dyDescent="0.2">
      <c r="A32" s="48" t="s">
        <v>86</v>
      </c>
      <c r="B32" s="49">
        <f>SUM(B3:B31)</f>
        <v>6448186</v>
      </c>
      <c r="C32" s="49">
        <f t="shared" ref="C32:K32" si="1">SUM(C3:C31)</f>
        <v>7070</v>
      </c>
      <c r="D32" s="49">
        <f t="shared" si="1"/>
        <v>5560</v>
      </c>
      <c r="E32" s="49">
        <f t="shared" si="1"/>
        <v>6448926</v>
      </c>
      <c r="F32" s="49">
        <f t="shared" si="1"/>
        <v>6445166</v>
      </c>
      <c r="G32" s="49">
        <f t="shared" si="1"/>
        <v>197166</v>
      </c>
      <c r="H32" s="49">
        <f t="shared" si="1"/>
        <v>194446</v>
      </c>
      <c r="I32" s="49">
        <f t="shared" si="1"/>
        <v>3760</v>
      </c>
      <c r="J32" s="49">
        <f t="shared" si="1"/>
        <v>1810</v>
      </c>
      <c r="K32" s="49">
        <f t="shared" si="1"/>
        <v>0</v>
      </c>
    </row>
    <row r="33" spans="2:10" x14ac:dyDescent="0.2">
      <c r="B33" s="46"/>
      <c r="C33" s="83">
        <f>C32-D32</f>
        <v>1510</v>
      </c>
      <c r="D33" s="83"/>
      <c r="E33" s="46"/>
      <c r="F33" s="46"/>
      <c r="G33" s="83">
        <f>G32-H32</f>
        <v>2720</v>
      </c>
      <c r="H33" s="83"/>
      <c r="I33" s="84">
        <f>I32-J32</f>
        <v>1950</v>
      </c>
      <c r="J33" s="84"/>
    </row>
    <row r="34" spans="2:10" x14ac:dyDescent="0.2">
      <c r="B34" s="82" t="s">
        <v>128</v>
      </c>
      <c r="C34" s="82"/>
      <c r="D34" s="49">
        <f>C32-D32</f>
        <v>1510</v>
      </c>
      <c r="I34" s="56"/>
    </row>
    <row r="35" spans="2:10" x14ac:dyDescent="0.2">
      <c r="B35" s="82" t="s">
        <v>129</v>
      </c>
      <c r="C35" s="82"/>
      <c r="D35" s="49">
        <f>I32-J32</f>
        <v>1950</v>
      </c>
    </row>
    <row r="36" spans="2:10" x14ac:dyDescent="0.2">
      <c r="B36" s="81" t="s">
        <v>130</v>
      </c>
      <c r="C36" s="81"/>
      <c r="D36" s="49">
        <f>G32-H32</f>
        <v>2720</v>
      </c>
    </row>
    <row r="37" spans="2:10" x14ac:dyDescent="0.2">
      <c r="B37" s="46"/>
      <c r="C37" s="62"/>
      <c r="D37" s="62"/>
      <c r="E37" s="46"/>
      <c r="F37" s="46"/>
      <c r="G37" s="62"/>
      <c r="H37" s="62"/>
      <c r="I37" s="63"/>
      <c r="J37" s="63"/>
    </row>
  </sheetData>
  <mergeCells count="7">
    <mergeCell ref="A1:F1"/>
    <mergeCell ref="B36:C36"/>
    <mergeCell ref="B35:C35"/>
    <mergeCell ref="B34:C34"/>
    <mergeCell ref="C33:D33"/>
    <mergeCell ref="G33:H33"/>
    <mergeCell ref="I33:J33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85" zoomScaleNormal="85" workbookViewId="0">
      <pane xSplit="1" ySplit="2" topLeftCell="B15" activePane="bottomRight" state="frozen"/>
      <selection pane="topRight" activeCell="B1" sqref="B1"/>
      <selection pane="bottomLeft" activeCell="A4" sqref="A4"/>
      <selection pane="bottomRight" activeCell="A42" sqref="A42:XFD42"/>
    </sheetView>
  </sheetViews>
  <sheetFormatPr defaultRowHeight="14.25" x14ac:dyDescent="0.2"/>
  <cols>
    <col min="1" max="1" width="7.125" style="14" bestFit="1" customWidth="1"/>
    <col min="2" max="2" width="12.375" style="14" customWidth="1"/>
    <col min="3" max="3" width="9" style="14"/>
    <col min="4" max="6" width="10.25" style="14" bestFit="1" customWidth="1"/>
    <col min="7" max="13" width="10.25" style="14" customWidth="1"/>
    <col min="14" max="14" width="9.25" style="14" bestFit="1" customWidth="1"/>
    <col min="15" max="15" width="8.625" style="14" customWidth="1"/>
    <col min="16" max="16" width="12.875" style="14" bestFit="1" customWidth="1"/>
    <col min="17" max="17" width="9.25" style="14" bestFit="1" customWidth="1"/>
    <col min="18" max="18" width="9" style="14" bestFit="1" customWidth="1"/>
    <col min="19" max="19" width="8.25" style="14" customWidth="1"/>
    <col min="20" max="20" width="0.125" style="14" customWidth="1"/>
    <col min="21" max="21" width="11.75" style="14" bestFit="1" customWidth="1"/>
    <col min="22" max="22" width="11" style="14" bestFit="1" customWidth="1"/>
    <col min="23" max="23" width="11" style="14" customWidth="1"/>
    <col min="24" max="24" width="8" style="14" customWidth="1"/>
    <col min="25" max="25" width="0.125" style="14" customWidth="1"/>
    <col min="26" max="26" width="12" style="14" customWidth="1"/>
    <col min="27" max="27" width="11.75" style="14" hidden="1" customWidth="1"/>
    <col min="28" max="28" width="0.375" style="14" hidden="1" customWidth="1"/>
    <col min="29" max="16384" width="9" style="14"/>
  </cols>
  <sheetData>
    <row r="1" spans="1:28" customFormat="1" ht="18.75" x14ac:dyDescent="0.25">
      <c r="A1" s="99" t="s">
        <v>153</v>
      </c>
      <c r="B1" s="99"/>
      <c r="C1" s="99"/>
      <c r="D1" s="99"/>
      <c r="E1" s="99"/>
      <c r="F1" s="99"/>
      <c r="G1" s="44"/>
      <c r="H1" s="44"/>
      <c r="I1" s="55"/>
      <c r="J1" s="44"/>
      <c r="K1" s="44"/>
    </row>
    <row r="2" spans="1:28" s="13" customFormat="1" ht="28.5" x14ac:dyDescent="0.2">
      <c r="A2" s="13" t="s">
        <v>56</v>
      </c>
      <c r="B2" s="13" t="s">
        <v>98</v>
      </c>
      <c r="C2" s="13" t="s">
        <v>69</v>
      </c>
      <c r="D2" s="13" t="s">
        <v>70</v>
      </c>
      <c r="E2" s="16" t="s">
        <v>65</v>
      </c>
      <c r="F2" s="13" t="s">
        <v>120</v>
      </c>
      <c r="G2" s="16" t="s">
        <v>118</v>
      </c>
      <c r="H2" s="16" t="s">
        <v>119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3" t="s">
        <v>75</v>
      </c>
      <c r="P2" s="13" t="s">
        <v>67</v>
      </c>
      <c r="Q2" s="13" t="s">
        <v>73</v>
      </c>
      <c r="R2" s="13" t="s">
        <v>74</v>
      </c>
      <c r="S2" s="16" t="s">
        <v>76</v>
      </c>
      <c r="T2" s="13" t="s">
        <v>90</v>
      </c>
      <c r="U2" s="13" t="s">
        <v>71</v>
      </c>
      <c r="V2" s="13" t="s">
        <v>57</v>
      </c>
      <c r="W2" s="38" t="s">
        <v>88</v>
      </c>
      <c r="X2" s="38" t="s">
        <v>92</v>
      </c>
      <c r="Y2" s="38" t="s">
        <v>94</v>
      </c>
      <c r="Z2" s="13" t="s">
        <v>66</v>
      </c>
      <c r="AA2" s="16" t="s">
        <v>72</v>
      </c>
      <c r="AB2" s="13" t="s">
        <v>46</v>
      </c>
    </row>
    <row r="3" spans="1:28" x14ac:dyDescent="0.2">
      <c r="A3" s="19" t="s">
        <v>68</v>
      </c>
      <c r="B3" s="19">
        <v>529</v>
      </c>
      <c r="C3" s="19">
        <v>10</v>
      </c>
      <c r="D3" s="19"/>
      <c r="E3" s="19"/>
      <c r="F3" s="19"/>
      <c r="G3" s="19"/>
      <c r="H3" s="19"/>
      <c r="I3" s="23"/>
      <c r="J3" s="23"/>
      <c r="K3" s="23"/>
      <c r="L3" s="23"/>
      <c r="M3" s="23"/>
      <c r="N3" s="23"/>
      <c r="O3" s="19"/>
      <c r="P3" s="10">
        <v>526.04999999999995</v>
      </c>
      <c r="Q3" s="10">
        <v>13</v>
      </c>
      <c r="R3" s="19"/>
      <c r="S3" s="23">
        <v>0.05</v>
      </c>
      <c r="T3" s="19">
        <f t="shared" ref="T3:T31" si="0">B3+C3-D3-F3+E3+O3-(P3+Q3-R3-S3)</f>
        <v>0</v>
      </c>
      <c r="U3" s="19"/>
      <c r="V3" s="19"/>
      <c r="W3" s="19"/>
      <c r="X3" s="19"/>
      <c r="Y3" s="19">
        <f>F3+G3-H3-(V3+W3)</f>
        <v>0</v>
      </c>
      <c r="Z3" s="14">
        <v>0</v>
      </c>
      <c r="AB3" s="19">
        <f>U3-V3-(Z3-AA3)</f>
        <v>0</v>
      </c>
    </row>
    <row r="4" spans="1:28" x14ac:dyDescent="0.2">
      <c r="A4" s="19" t="s">
        <v>0</v>
      </c>
      <c r="B4" s="19">
        <v>803022</v>
      </c>
      <c r="C4" s="19">
        <v>4000</v>
      </c>
      <c r="D4" s="19"/>
      <c r="E4" s="19"/>
      <c r="F4" s="19"/>
      <c r="G4" s="19">
        <v>1</v>
      </c>
      <c r="H4" s="19"/>
      <c r="I4" s="23"/>
      <c r="J4" s="23">
        <v>1</v>
      </c>
      <c r="K4" s="23"/>
      <c r="L4" s="23"/>
      <c r="M4" s="23"/>
      <c r="N4" s="23"/>
      <c r="O4" s="19"/>
      <c r="P4" s="23">
        <v>805634.03</v>
      </c>
      <c r="Q4" s="23">
        <v>1401</v>
      </c>
      <c r="R4" s="19">
        <v>13</v>
      </c>
      <c r="S4" s="23">
        <v>0.03</v>
      </c>
      <c r="T4" s="19">
        <f t="shared" si="0"/>
        <v>0</v>
      </c>
      <c r="U4" s="19">
        <v>1</v>
      </c>
      <c r="V4" s="19">
        <v>1</v>
      </c>
      <c r="W4" s="19"/>
      <c r="X4" s="19"/>
      <c r="Y4" s="19">
        <f>F4+G4-H4-(V4+W4)</f>
        <v>0</v>
      </c>
      <c r="Z4" s="14">
        <v>0</v>
      </c>
      <c r="AB4" s="19">
        <f t="shared" ref="AB4:AB30" si="1">U4-V4-(Z4-AA4)</f>
        <v>0</v>
      </c>
    </row>
    <row r="5" spans="1:28" x14ac:dyDescent="0.2">
      <c r="A5" s="19" t="s">
        <v>1</v>
      </c>
      <c r="B5" s="19">
        <v>444994</v>
      </c>
      <c r="C5" s="19">
        <v>1000</v>
      </c>
      <c r="D5" s="19">
        <v>2000</v>
      </c>
      <c r="E5" s="19"/>
      <c r="F5" s="19">
        <v>1</v>
      </c>
      <c r="G5" s="19"/>
      <c r="H5" s="19">
        <v>1</v>
      </c>
      <c r="I5" s="23">
        <v>1</v>
      </c>
      <c r="J5" s="23"/>
      <c r="K5" s="23">
        <v>1</v>
      </c>
      <c r="L5" s="23"/>
      <c r="M5" s="23"/>
      <c r="N5" s="23"/>
      <c r="O5" s="19"/>
      <c r="P5" s="23">
        <v>439294</v>
      </c>
      <c r="Q5" s="23">
        <v>6100</v>
      </c>
      <c r="R5" s="23">
        <v>1401</v>
      </c>
      <c r="S5" s="19"/>
      <c r="T5" s="19">
        <f t="shared" si="0"/>
        <v>0</v>
      </c>
      <c r="U5" s="19">
        <v>2</v>
      </c>
      <c r="V5" s="19"/>
      <c r="W5" s="19"/>
      <c r="X5" s="19"/>
      <c r="Y5" s="19">
        <f>F5+G5-H5-(V5+W5)</f>
        <v>0</v>
      </c>
      <c r="Z5" s="24">
        <v>2</v>
      </c>
      <c r="AB5" s="19">
        <f t="shared" si="1"/>
        <v>0</v>
      </c>
    </row>
    <row r="6" spans="1:28" x14ac:dyDescent="0.2">
      <c r="A6" s="19" t="s">
        <v>2</v>
      </c>
      <c r="B6" s="19">
        <v>263673</v>
      </c>
      <c r="C6" s="19">
        <v>3500</v>
      </c>
      <c r="D6" s="19">
        <v>3000</v>
      </c>
      <c r="E6" s="19"/>
      <c r="F6" s="19"/>
      <c r="G6" s="19">
        <v>496</v>
      </c>
      <c r="H6" s="19"/>
      <c r="I6" s="23"/>
      <c r="J6" s="23">
        <v>496</v>
      </c>
      <c r="K6" s="23"/>
      <c r="L6" s="23"/>
      <c r="M6" s="23"/>
      <c r="N6" s="23"/>
      <c r="O6" s="23">
        <v>21500.01</v>
      </c>
      <c r="P6" s="23">
        <v>291473.04000000004</v>
      </c>
      <c r="Q6" s="23">
        <v>300</v>
      </c>
      <c r="R6" s="23">
        <v>6100</v>
      </c>
      <c r="S6" s="23">
        <v>0.03</v>
      </c>
      <c r="T6" s="19">
        <f t="shared" si="0"/>
        <v>0</v>
      </c>
      <c r="U6" s="19">
        <v>3492</v>
      </c>
      <c r="V6" s="19">
        <v>496</v>
      </c>
      <c r="W6" s="19"/>
      <c r="X6" s="19"/>
      <c r="Y6" s="19">
        <f t="shared" ref="Y6:Y31" si="2">F6+G6-H6-(V6+W6-X6)</f>
        <v>0</v>
      </c>
      <c r="Z6" s="24">
        <v>2996</v>
      </c>
      <c r="AB6" s="19">
        <f t="shared" si="1"/>
        <v>0</v>
      </c>
    </row>
    <row r="7" spans="1:28" x14ac:dyDescent="0.2">
      <c r="A7" s="19" t="s">
        <v>3</v>
      </c>
      <c r="B7" s="19">
        <v>948965</v>
      </c>
      <c r="C7" s="19"/>
      <c r="D7" s="19"/>
      <c r="E7" s="19"/>
      <c r="F7" s="19">
        <v>10987</v>
      </c>
      <c r="G7" s="19">
        <v>3230</v>
      </c>
      <c r="H7" s="19">
        <v>496</v>
      </c>
      <c r="I7" s="23">
        <v>10987</v>
      </c>
      <c r="J7" s="23"/>
      <c r="K7" s="23">
        <v>496</v>
      </c>
      <c r="L7" s="23"/>
      <c r="M7" s="23">
        <v>3230</v>
      </c>
      <c r="N7" s="23"/>
      <c r="O7" s="19"/>
      <c r="P7" s="23">
        <v>938122.02</v>
      </c>
      <c r="Q7" s="23">
        <v>156</v>
      </c>
      <c r="R7" s="23">
        <v>300</v>
      </c>
      <c r="S7" s="23">
        <v>1.9999999999999997E-2</v>
      </c>
      <c r="T7" s="19">
        <f t="shared" si="0"/>
        <v>0</v>
      </c>
      <c r="U7" s="19">
        <v>76781</v>
      </c>
      <c r="V7" s="19">
        <v>10491</v>
      </c>
      <c r="W7" s="19">
        <v>3230</v>
      </c>
      <c r="X7" s="19"/>
      <c r="Y7" s="19">
        <f t="shared" si="2"/>
        <v>0</v>
      </c>
      <c r="Z7" s="24">
        <v>66290</v>
      </c>
      <c r="AB7" s="19">
        <f t="shared" si="1"/>
        <v>0</v>
      </c>
    </row>
    <row r="8" spans="1:28" x14ac:dyDescent="0.2">
      <c r="A8" s="19" t="s">
        <v>4</v>
      </c>
      <c r="B8" s="19">
        <v>785287</v>
      </c>
      <c r="C8" s="19"/>
      <c r="D8" s="19"/>
      <c r="E8" s="19"/>
      <c r="F8" s="19">
        <v>100</v>
      </c>
      <c r="G8" s="19">
        <v>23911</v>
      </c>
      <c r="H8" s="19"/>
      <c r="I8" s="23">
        <v>100</v>
      </c>
      <c r="J8" s="23">
        <v>19765</v>
      </c>
      <c r="K8" s="23"/>
      <c r="L8" s="23"/>
      <c r="M8" s="23">
        <v>4146</v>
      </c>
      <c r="N8" s="23"/>
      <c r="O8" s="23">
        <v>10000</v>
      </c>
      <c r="P8" s="23">
        <v>794283</v>
      </c>
      <c r="Q8" s="23">
        <v>1060</v>
      </c>
      <c r="R8" s="23">
        <v>156</v>
      </c>
      <c r="S8" s="19"/>
      <c r="T8" s="19">
        <f t="shared" si="0"/>
        <v>0</v>
      </c>
      <c r="U8" s="19">
        <v>61585</v>
      </c>
      <c r="V8" s="19">
        <v>19865</v>
      </c>
      <c r="W8" s="19">
        <v>4146</v>
      </c>
      <c r="X8" s="19"/>
      <c r="Y8" s="19">
        <f t="shared" si="2"/>
        <v>0</v>
      </c>
      <c r="Z8" s="24">
        <v>41720</v>
      </c>
      <c r="AB8" s="19">
        <f t="shared" si="1"/>
        <v>0</v>
      </c>
    </row>
    <row r="9" spans="1:28" x14ac:dyDescent="0.2">
      <c r="A9" s="19" t="s">
        <v>5</v>
      </c>
      <c r="B9" s="19">
        <v>601561</v>
      </c>
      <c r="C9" s="19"/>
      <c r="D9" s="19"/>
      <c r="E9" s="19"/>
      <c r="F9" s="19">
        <v>19799</v>
      </c>
      <c r="G9" s="19">
        <v>13063</v>
      </c>
      <c r="H9" s="19">
        <v>19765</v>
      </c>
      <c r="I9" s="23">
        <v>19765</v>
      </c>
      <c r="J9" s="23">
        <v>6379</v>
      </c>
      <c r="K9" s="23">
        <v>19765</v>
      </c>
      <c r="L9" s="23">
        <v>34</v>
      </c>
      <c r="M9" s="23">
        <v>6684</v>
      </c>
      <c r="N9" s="23"/>
      <c r="O9" s="23">
        <v>29000</v>
      </c>
      <c r="P9" s="23">
        <v>611622.01</v>
      </c>
      <c r="Q9" s="23">
        <v>200</v>
      </c>
      <c r="R9" s="23">
        <v>1060</v>
      </c>
      <c r="S9" s="23">
        <v>0.01</v>
      </c>
      <c r="T9" s="19">
        <f t="shared" si="0"/>
        <v>0</v>
      </c>
      <c r="U9" s="19">
        <v>39076</v>
      </c>
      <c r="V9" s="19">
        <v>6379</v>
      </c>
      <c r="W9" s="19">
        <v>6718</v>
      </c>
      <c r="X9" s="19"/>
      <c r="Y9" s="19">
        <f t="shared" si="2"/>
        <v>0</v>
      </c>
      <c r="Z9" s="24">
        <v>32697</v>
      </c>
      <c r="AB9" s="19">
        <f t="shared" si="1"/>
        <v>0</v>
      </c>
    </row>
    <row r="10" spans="1:28" x14ac:dyDescent="0.2">
      <c r="A10" s="19" t="s">
        <v>6</v>
      </c>
      <c r="B10" s="19">
        <v>689402</v>
      </c>
      <c r="C10" s="19"/>
      <c r="D10" s="19">
        <v>3510</v>
      </c>
      <c r="E10" s="19"/>
      <c r="F10" s="19">
        <v>37258</v>
      </c>
      <c r="G10" s="19">
        <v>3508</v>
      </c>
      <c r="H10" s="19">
        <v>6379</v>
      </c>
      <c r="I10" s="23">
        <v>36390</v>
      </c>
      <c r="J10" s="23"/>
      <c r="K10" s="23">
        <v>6379</v>
      </c>
      <c r="L10" s="23">
        <v>868</v>
      </c>
      <c r="M10" s="23">
        <v>3508</v>
      </c>
      <c r="N10" s="23"/>
      <c r="O10" s="19">
        <v>5000</v>
      </c>
      <c r="P10" s="23">
        <v>652634</v>
      </c>
      <c r="Q10" s="23">
        <v>1200</v>
      </c>
      <c r="R10" s="36">
        <v>200</v>
      </c>
      <c r="S10" s="19"/>
      <c r="T10" s="19">
        <f t="shared" si="0"/>
        <v>0</v>
      </c>
      <c r="U10" s="19">
        <v>64622</v>
      </c>
      <c r="V10" s="19">
        <v>30011</v>
      </c>
      <c r="W10" s="19">
        <v>4579</v>
      </c>
      <c r="X10" s="57">
        <v>203</v>
      </c>
      <c r="Y10" s="19">
        <f t="shared" si="2"/>
        <v>0</v>
      </c>
      <c r="Z10" s="24">
        <v>34611</v>
      </c>
      <c r="AB10" s="19">
        <f t="shared" si="1"/>
        <v>0</v>
      </c>
    </row>
    <row r="11" spans="1:28" x14ac:dyDescent="0.2">
      <c r="A11" s="19" t="s">
        <v>7</v>
      </c>
      <c r="B11" s="19">
        <v>412814</v>
      </c>
      <c r="C11" s="19"/>
      <c r="D11" s="19"/>
      <c r="E11" s="19"/>
      <c r="F11" s="19"/>
      <c r="G11" s="19">
        <v>9414</v>
      </c>
      <c r="H11" s="19"/>
      <c r="I11" s="23"/>
      <c r="J11" s="23">
        <v>9414</v>
      </c>
      <c r="K11" s="23"/>
      <c r="L11" s="23"/>
      <c r="M11" s="23"/>
      <c r="N11" s="23"/>
      <c r="O11" s="19"/>
      <c r="P11" s="23">
        <v>414014</v>
      </c>
      <c r="Q11" s="19"/>
      <c r="R11" s="23">
        <v>1200</v>
      </c>
      <c r="S11" s="19"/>
      <c r="T11" s="19">
        <f t="shared" si="0"/>
        <v>0</v>
      </c>
      <c r="U11" s="19">
        <v>58966</v>
      </c>
      <c r="V11" s="19">
        <v>9414</v>
      </c>
      <c r="Y11" s="19">
        <f t="shared" si="2"/>
        <v>0</v>
      </c>
      <c r="Z11" s="24">
        <v>49552</v>
      </c>
      <c r="AB11" s="19">
        <f t="shared" si="1"/>
        <v>0</v>
      </c>
    </row>
    <row r="12" spans="1:28" x14ac:dyDescent="0.2">
      <c r="A12" s="19" t="s">
        <v>8</v>
      </c>
      <c r="B12" s="19">
        <v>217581</v>
      </c>
      <c r="C12" s="19"/>
      <c r="D12" s="19"/>
      <c r="E12" s="19"/>
      <c r="F12" s="19">
        <v>21693</v>
      </c>
      <c r="G12" s="19"/>
      <c r="H12" s="19">
        <v>9414</v>
      </c>
      <c r="I12" s="23">
        <v>21693</v>
      </c>
      <c r="J12" s="23"/>
      <c r="K12" s="23">
        <v>9414</v>
      </c>
      <c r="L12" s="23"/>
      <c r="M12" s="23"/>
      <c r="N12" s="23"/>
      <c r="O12" s="19"/>
      <c r="P12" s="23">
        <v>194888</v>
      </c>
      <c r="Q12" s="23">
        <v>1000</v>
      </c>
      <c r="R12" s="19"/>
      <c r="S12" s="19"/>
      <c r="T12" s="19">
        <f t="shared" si="0"/>
        <v>0</v>
      </c>
      <c r="U12" s="19">
        <v>14916</v>
      </c>
      <c r="V12" s="19">
        <v>12279</v>
      </c>
      <c r="Y12" s="19">
        <f t="shared" si="2"/>
        <v>0</v>
      </c>
      <c r="Z12" s="24">
        <v>2637</v>
      </c>
      <c r="AB12" s="19">
        <f t="shared" si="1"/>
        <v>0</v>
      </c>
    </row>
    <row r="13" spans="1:28" x14ac:dyDescent="0.2">
      <c r="A13" s="19" t="s">
        <v>9</v>
      </c>
      <c r="B13" s="19">
        <v>774676</v>
      </c>
      <c r="C13" s="19"/>
      <c r="D13" s="19"/>
      <c r="E13" s="19"/>
      <c r="F13" s="19">
        <v>9725</v>
      </c>
      <c r="G13" s="19">
        <v>41171</v>
      </c>
      <c r="H13" s="19">
        <v>0</v>
      </c>
      <c r="I13" s="23"/>
      <c r="J13" s="23">
        <v>951</v>
      </c>
      <c r="K13" s="23"/>
      <c r="L13" s="23">
        <v>9725</v>
      </c>
      <c r="M13" s="23">
        <v>40220</v>
      </c>
      <c r="N13" s="23"/>
      <c r="O13" s="23">
        <v>14000</v>
      </c>
      <c r="P13" s="23">
        <v>779951</v>
      </c>
      <c r="Q13" s="19"/>
      <c r="R13" s="23">
        <v>1000</v>
      </c>
      <c r="S13" s="19"/>
      <c r="T13" s="19">
        <f t="shared" si="0"/>
        <v>0</v>
      </c>
      <c r="U13" s="19">
        <v>103717</v>
      </c>
      <c r="V13" s="19">
        <v>951</v>
      </c>
      <c r="W13" s="19">
        <v>49945</v>
      </c>
      <c r="X13" s="19"/>
      <c r="Y13" s="19">
        <f t="shared" si="2"/>
        <v>0</v>
      </c>
      <c r="Z13" s="24">
        <v>102766</v>
      </c>
      <c r="AB13" s="19">
        <f t="shared" si="1"/>
        <v>0</v>
      </c>
    </row>
    <row r="14" spans="1:28" x14ac:dyDescent="0.2">
      <c r="A14" s="19" t="s">
        <v>10</v>
      </c>
      <c r="B14" s="19">
        <v>621518</v>
      </c>
      <c r="C14" s="19"/>
      <c r="D14" s="19"/>
      <c r="E14" s="19"/>
      <c r="F14" s="19">
        <v>10066</v>
      </c>
      <c r="G14" s="19">
        <v>4071</v>
      </c>
      <c r="H14" s="19">
        <v>10001</v>
      </c>
      <c r="I14" s="23">
        <v>951</v>
      </c>
      <c r="J14" s="23"/>
      <c r="K14" s="23">
        <v>951</v>
      </c>
      <c r="L14" s="23">
        <v>9115</v>
      </c>
      <c r="M14" s="23">
        <v>4071</v>
      </c>
      <c r="N14" s="23">
        <v>9050</v>
      </c>
      <c r="O14" s="10">
        <v>7000</v>
      </c>
      <c r="P14" s="10">
        <v>612052</v>
      </c>
      <c r="Q14" s="10">
        <v>6400</v>
      </c>
      <c r="R14" s="19"/>
      <c r="S14" s="19"/>
      <c r="T14" s="19">
        <f t="shared" si="0"/>
        <v>0</v>
      </c>
      <c r="U14" s="19">
        <v>58092</v>
      </c>
      <c r="V14" s="19"/>
      <c r="W14" s="19">
        <v>4136</v>
      </c>
      <c r="X14" s="19"/>
      <c r="Y14" s="19">
        <f t="shared" si="2"/>
        <v>0</v>
      </c>
      <c r="Z14" s="24">
        <v>58092</v>
      </c>
      <c r="AB14" s="19">
        <f t="shared" si="1"/>
        <v>0</v>
      </c>
    </row>
    <row r="15" spans="1:28" x14ac:dyDescent="0.2">
      <c r="A15" s="19" t="s">
        <v>11</v>
      </c>
      <c r="B15" s="19">
        <v>668575</v>
      </c>
      <c r="C15" s="19"/>
      <c r="D15" s="19"/>
      <c r="E15" s="19"/>
      <c r="F15" s="19">
        <v>13074</v>
      </c>
      <c r="G15" s="19">
        <v>3833</v>
      </c>
      <c r="H15" s="19"/>
      <c r="I15" s="23"/>
      <c r="J15" s="23">
        <v>3000</v>
      </c>
      <c r="K15" s="23"/>
      <c r="L15" s="23">
        <v>13074</v>
      </c>
      <c r="M15" s="23">
        <v>833</v>
      </c>
      <c r="N15" s="23"/>
      <c r="O15" s="23">
        <v>5000</v>
      </c>
      <c r="P15" s="23">
        <v>666801</v>
      </c>
      <c r="Q15" s="23">
        <v>100</v>
      </c>
      <c r="R15" s="10">
        <v>6400</v>
      </c>
      <c r="S15" s="10"/>
      <c r="T15" s="19">
        <f t="shared" si="0"/>
        <v>0</v>
      </c>
      <c r="U15" s="19">
        <v>93857</v>
      </c>
      <c r="V15" s="19">
        <v>3000</v>
      </c>
      <c r="W15" s="19">
        <v>13907</v>
      </c>
      <c r="X15" s="19"/>
      <c r="Y15" s="19">
        <f t="shared" si="2"/>
        <v>0</v>
      </c>
      <c r="Z15" s="24">
        <v>90857</v>
      </c>
      <c r="AB15" s="19">
        <f t="shared" si="1"/>
        <v>0</v>
      </c>
    </row>
    <row r="16" spans="1:28" x14ac:dyDescent="0.2">
      <c r="A16" s="19" t="s">
        <v>12</v>
      </c>
      <c r="B16" s="19">
        <v>683344</v>
      </c>
      <c r="C16" s="19"/>
      <c r="D16" s="19"/>
      <c r="E16" s="19"/>
      <c r="F16" s="19">
        <v>30867</v>
      </c>
      <c r="G16" s="19">
        <v>3777</v>
      </c>
      <c r="H16" s="19">
        <v>5583</v>
      </c>
      <c r="I16" s="23">
        <v>3000</v>
      </c>
      <c r="J16" s="23"/>
      <c r="K16" s="23">
        <v>3000</v>
      </c>
      <c r="L16" s="23">
        <v>27867</v>
      </c>
      <c r="M16" s="23">
        <v>3777</v>
      </c>
      <c r="N16" s="23">
        <v>2583</v>
      </c>
      <c r="O16" s="23">
        <v>15000</v>
      </c>
      <c r="P16" s="23">
        <v>667577</v>
      </c>
      <c r="Q16" s="19"/>
      <c r="R16" s="10">
        <v>100</v>
      </c>
      <c r="S16" s="10"/>
      <c r="T16" s="19">
        <f t="shared" si="0"/>
        <v>0</v>
      </c>
      <c r="U16" s="19">
        <v>101831</v>
      </c>
      <c r="V16" s="19"/>
      <c r="W16" s="19">
        <v>29061</v>
      </c>
      <c r="X16" s="19"/>
      <c r="Y16" s="19">
        <f t="shared" si="2"/>
        <v>0</v>
      </c>
      <c r="Z16" s="24">
        <v>101831</v>
      </c>
      <c r="AB16" s="19">
        <f t="shared" si="1"/>
        <v>0</v>
      </c>
    </row>
    <row r="17" spans="1:28" x14ac:dyDescent="0.2">
      <c r="A17" s="19" t="s">
        <v>13</v>
      </c>
      <c r="B17" s="19">
        <v>614031</v>
      </c>
      <c r="C17" s="19"/>
      <c r="D17" s="19"/>
      <c r="E17" s="19">
        <v>100</v>
      </c>
      <c r="F17" s="19">
        <v>6016</v>
      </c>
      <c r="G17" s="19">
        <v>2262</v>
      </c>
      <c r="H17" s="19"/>
      <c r="I17" s="23"/>
      <c r="J17" s="23"/>
      <c r="K17" s="23"/>
      <c r="L17" s="23">
        <v>6016</v>
      </c>
      <c r="M17" s="23">
        <v>2262</v>
      </c>
      <c r="N17" s="23"/>
      <c r="O17" s="23">
        <v>12000</v>
      </c>
      <c r="P17" s="23">
        <v>619115</v>
      </c>
      <c r="Q17" s="23">
        <v>1000</v>
      </c>
      <c r="R17" s="19"/>
      <c r="S17" s="19"/>
      <c r="T17" s="19">
        <f t="shared" si="0"/>
        <v>0</v>
      </c>
      <c r="U17" s="19">
        <v>71833</v>
      </c>
      <c r="V17" s="19"/>
      <c r="W17" s="19">
        <v>8278</v>
      </c>
      <c r="X17" s="19"/>
      <c r="Y17" s="19">
        <f t="shared" si="2"/>
        <v>0</v>
      </c>
      <c r="Z17" s="24">
        <v>71833</v>
      </c>
      <c r="AB17" s="19">
        <f t="shared" si="1"/>
        <v>0</v>
      </c>
    </row>
    <row r="18" spans="1:28" x14ac:dyDescent="0.2">
      <c r="A18" s="19" t="s">
        <v>14</v>
      </c>
      <c r="B18" s="19">
        <v>289293</v>
      </c>
      <c r="C18" s="19"/>
      <c r="D18" s="19"/>
      <c r="E18" s="19"/>
      <c r="F18" s="19">
        <v>364</v>
      </c>
      <c r="G18" s="19"/>
      <c r="H18" s="19">
        <v>364</v>
      </c>
      <c r="I18" s="23"/>
      <c r="J18" s="23"/>
      <c r="K18" s="23"/>
      <c r="L18" s="23">
        <v>364</v>
      </c>
      <c r="M18" s="23"/>
      <c r="N18" s="23">
        <v>364</v>
      </c>
      <c r="O18" s="19"/>
      <c r="P18" s="23">
        <v>289329</v>
      </c>
      <c r="Q18" s="23">
        <v>600</v>
      </c>
      <c r="R18" s="23">
        <v>1000</v>
      </c>
      <c r="S18" s="23"/>
      <c r="T18" s="19">
        <f t="shared" si="0"/>
        <v>0</v>
      </c>
      <c r="U18" s="19">
        <v>63851</v>
      </c>
      <c r="V18" s="19"/>
      <c r="W18" s="19"/>
      <c r="X18" s="19"/>
      <c r="Y18" s="19">
        <f t="shared" si="2"/>
        <v>0</v>
      </c>
      <c r="Z18" s="24">
        <v>63851</v>
      </c>
      <c r="AB18" s="19">
        <f t="shared" si="1"/>
        <v>0</v>
      </c>
    </row>
    <row r="19" spans="1:28" x14ac:dyDescent="0.2">
      <c r="A19" s="19" t="s">
        <v>15</v>
      </c>
      <c r="B19" s="19">
        <v>307031</v>
      </c>
      <c r="C19" s="19"/>
      <c r="D19" s="19"/>
      <c r="E19" s="19"/>
      <c r="F19" s="19">
        <v>1474</v>
      </c>
      <c r="G19" s="19"/>
      <c r="H19" s="19"/>
      <c r="I19" s="23">
        <v>1474</v>
      </c>
      <c r="J19" s="23"/>
      <c r="K19" s="23"/>
      <c r="L19" s="23"/>
      <c r="M19" s="23"/>
      <c r="N19" s="23"/>
      <c r="O19" s="19"/>
      <c r="P19" s="23">
        <v>306157</v>
      </c>
      <c r="Q19" s="19"/>
      <c r="R19" s="23">
        <v>600</v>
      </c>
      <c r="S19" s="23"/>
      <c r="T19" s="19">
        <f t="shared" si="0"/>
        <v>0</v>
      </c>
      <c r="U19" s="19">
        <v>32890</v>
      </c>
      <c r="V19" s="19">
        <v>1474</v>
      </c>
      <c r="W19" s="19"/>
      <c r="X19" s="19"/>
      <c r="Y19" s="19">
        <f t="shared" si="2"/>
        <v>0</v>
      </c>
      <c r="Z19" s="24">
        <v>31416</v>
      </c>
      <c r="AB19" s="19">
        <f t="shared" si="1"/>
        <v>0</v>
      </c>
    </row>
    <row r="20" spans="1:28" x14ac:dyDescent="0.2">
      <c r="A20" s="19" t="s">
        <v>16</v>
      </c>
      <c r="B20" s="19">
        <v>688307</v>
      </c>
      <c r="C20" s="19"/>
      <c r="D20" s="19"/>
      <c r="E20" s="19"/>
      <c r="F20" s="19">
        <v>28046</v>
      </c>
      <c r="G20" s="19">
        <v>7045</v>
      </c>
      <c r="H20" s="19"/>
      <c r="I20" s="23">
        <v>20591</v>
      </c>
      <c r="J20" s="23">
        <v>1096</v>
      </c>
      <c r="K20" s="23"/>
      <c r="L20" s="23">
        <v>7455</v>
      </c>
      <c r="M20" s="23">
        <v>5949</v>
      </c>
      <c r="N20" s="23"/>
      <c r="O20" s="23">
        <v>17000</v>
      </c>
      <c r="P20" s="23">
        <v>677261</v>
      </c>
      <c r="Q20" s="19"/>
      <c r="R20" s="19"/>
      <c r="S20" s="19"/>
      <c r="T20" s="19">
        <f t="shared" si="0"/>
        <v>0</v>
      </c>
      <c r="U20" s="19">
        <v>106655</v>
      </c>
      <c r="V20" s="19">
        <v>21687</v>
      </c>
      <c r="W20" s="19">
        <v>13404</v>
      </c>
      <c r="X20" s="19"/>
      <c r="Y20" s="19">
        <f t="shared" si="2"/>
        <v>0</v>
      </c>
      <c r="Z20" s="24">
        <v>84968</v>
      </c>
      <c r="AB20" s="19">
        <f t="shared" si="1"/>
        <v>0</v>
      </c>
    </row>
    <row r="21" spans="1:28" x14ac:dyDescent="0.2">
      <c r="A21" s="19" t="s">
        <v>17</v>
      </c>
      <c r="B21" s="19">
        <v>682686</v>
      </c>
      <c r="F21" s="19">
        <v>68800</v>
      </c>
      <c r="G21" s="19">
        <v>300</v>
      </c>
      <c r="H21" s="19">
        <v>53295</v>
      </c>
      <c r="I21" s="23">
        <v>9996</v>
      </c>
      <c r="J21" s="23"/>
      <c r="K21" s="23">
        <v>1096</v>
      </c>
      <c r="L21" s="23">
        <v>58804</v>
      </c>
      <c r="M21" s="23">
        <v>300</v>
      </c>
      <c r="N21" s="23">
        <v>52199</v>
      </c>
      <c r="O21" s="23">
        <v>7000</v>
      </c>
      <c r="P21" s="23">
        <v>620886</v>
      </c>
      <c r="T21" s="19">
        <f t="shared" si="0"/>
        <v>0</v>
      </c>
      <c r="U21" s="19">
        <v>90565</v>
      </c>
      <c r="V21" s="24">
        <v>8900</v>
      </c>
      <c r="W21" s="24">
        <v>6905</v>
      </c>
      <c r="X21" s="24"/>
      <c r="Y21" s="19">
        <f t="shared" si="2"/>
        <v>0</v>
      </c>
      <c r="Z21" s="24">
        <v>90165</v>
      </c>
      <c r="AA21" s="24">
        <v>8500</v>
      </c>
      <c r="AB21" s="19">
        <f t="shared" si="1"/>
        <v>0</v>
      </c>
    </row>
    <row r="22" spans="1:28" x14ac:dyDescent="0.2">
      <c r="A22" s="19" t="s">
        <v>18</v>
      </c>
      <c r="B22" s="19">
        <v>515624</v>
      </c>
      <c r="F22" s="19">
        <v>22447</v>
      </c>
      <c r="G22" s="19">
        <v>5406</v>
      </c>
      <c r="H22" s="19"/>
      <c r="I22" s="23"/>
      <c r="J22" s="23">
        <v>500</v>
      </c>
      <c r="K22" s="23"/>
      <c r="L22" s="23">
        <v>22447</v>
      </c>
      <c r="M22" s="23">
        <v>4906</v>
      </c>
      <c r="N22" s="23"/>
      <c r="O22" s="23">
        <v>24000</v>
      </c>
      <c r="P22" s="10">
        <v>517157</v>
      </c>
      <c r="Q22" s="23">
        <v>20</v>
      </c>
      <c r="T22" s="19">
        <f t="shared" si="0"/>
        <v>0</v>
      </c>
      <c r="U22" s="24">
        <v>111237</v>
      </c>
      <c r="V22" s="14">
        <v>500</v>
      </c>
      <c r="W22" s="19">
        <v>27353</v>
      </c>
      <c r="X22" s="19"/>
      <c r="Y22" s="19">
        <f t="shared" si="2"/>
        <v>0</v>
      </c>
      <c r="Z22" s="24">
        <v>110737</v>
      </c>
      <c r="AB22" s="19">
        <f t="shared" si="1"/>
        <v>0</v>
      </c>
    </row>
    <row r="23" spans="1:28" x14ac:dyDescent="0.2">
      <c r="A23" s="19" t="s">
        <v>19</v>
      </c>
      <c r="B23" s="23">
        <v>562446</v>
      </c>
      <c r="F23" s="23">
        <v>27290</v>
      </c>
      <c r="G23" s="23"/>
      <c r="H23" s="23">
        <v>994</v>
      </c>
      <c r="I23" s="23"/>
      <c r="J23" s="23"/>
      <c r="K23" s="23"/>
      <c r="L23" s="23">
        <v>27290</v>
      </c>
      <c r="M23" s="23">
        <v>0</v>
      </c>
      <c r="N23" s="23">
        <v>994</v>
      </c>
      <c r="O23" s="23">
        <v>12000</v>
      </c>
      <c r="P23" s="23">
        <v>545176</v>
      </c>
      <c r="Q23" s="23">
        <v>2000</v>
      </c>
      <c r="R23" s="10">
        <v>20</v>
      </c>
      <c r="S23" s="10"/>
      <c r="T23" s="19">
        <f t="shared" si="0"/>
        <v>0</v>
      </c>
      <c r="U23" s="24">
        <v>99519</v>
      </c>
      <c r="W23" s="19">
        <v>26296</v>
      </c>
      <c r="X23" s="19"/>
      <c r="Y23" s="19">
        <f t="shared" si="2"/>
        <v>0</v>
      </c>
      <c r="Z23" s="24">
        <v>99519</v>
      </c>
      <c r="AB23" s="19">
        <f t="shared" si="1"/>
        <v>0</v>
      </c>
    </row>
    <row r="24" spans="1:28" x14ac:dyDescent="0.2">
      <c r="A24" s="19" t="s">
        <v>20</v>
      </c>
      <c r="B24" s="23">
        <v>490450</v>
      </c>
      <c r="F24" s="23">
        <v>26040</v>
      </c>
      <c r="G24" s="23">
        <v>1446</v>
      </c>
      <c r="H24" s="23">
        <v>500</v>
      </c>
      <c r="I24" s="23">
        <v>594</v>
      </c>
      <c r="J24" s="23"/>
      <c r="K24" s="23">
        <v>500</v>
      </c>
      <c r="L24" s="23">
        <v>25446</v>
      </c>
      <c r="M24" s="23">
        <v>1446</v>
      </c>
      <c r="N24" s="23"/>
      <c r="O24" s="23">
        <v>24000</v>
      </c>
      <c r="P24" s="23">
        <v>490210</v>
      </c>
      <c r="Q24" s="23">
        <v>200</v>
      </c>
      <c r="R24" s="10">
        <v>2000</v>
      </c>
      <c r="S24" s="10"/>
      <c r="T24" s="19">
        <f t="shared" si="0"/>
        <v>0</v>
      </c>
      <c r="U24" s="24">
        <v>113310</v>
      </c>
      <c r="V24" s="24">
        <v>94</v>
      </c>
      <c r="W24" s="24">
        <v>26892</v>
      </c>
      <c r="X24" s="24"/>
      <c r="Y24" s="19">
        <f t="shared" si="2"/>
        <v>0</v>
      </c>
      <c r="Z24" s="24">
        <v>113216</v>
      </c>
      <c r="AB24" s="19">
        <f t="shared" si="1"/>
        <v>0</v>
      </c>
    </row>
    <row r="25" spans="1:28" x14ac:dyDescent="0.2">
      <c r="A25" s="19" t="s">
        <v>21</v>
      </c>
      <c r="B25" s="23">
        <v>279724</v>
      </c>
      <c r="F25" s="23">
        <v>4966</v>
      </c>
      <c r="G25" s="23"/>
      <c r="H25" s="23">
        <v>4443</v>
      </c>
      <c r="I25" s="23">
        <v>523</v>
      </c>
      <c r="J25" s="23"/>
      <c r="K25" s="23"/>
      <c r="L25" s="23">
        <v>4443</v>
      </c>
      <c r="M25" s="23">
        <v>0</v>
      </c>
      <c r="N25" s="23">
        <v>4443</v>
      </c>
      <c r="O25" s="23">
        <v>5000</v>
      </c>
      <c r="P25" s="23">
        <v>278958</v>
      </c>
      <c r="Q25" s="23">
        <v>1000</v>
      </c>
      <c r="R25" s="23">
        <v>200</v>
      </c>
      <c r="S25" s="23"/>
      <c r="T25" s="19">
        <f t="shared" si="0"/>
        <v>0</v>
      </c>
      <c r="U25" s="24">
        <v>32236</v>
      </c>
      <c r="V25" s="24">
        <v>523</v>
      </c>
      <c r="W25" s="24"/>
      <c r="X25" s="24"/>
      <c r="Y25" s="19">
        <f t="shared" si="2"/>
        <v>0</v>
      </c>
      <c r="Z25" s="24">
        <v>31713</v>
      </c>
      <c r="AB25" s="19">
        <f t="shared" si="1"/>
        <v>0</v>
      </c>
    </row>
    <row r="26" spans="1:28" x14ac:dyDescent="0.2">
      <c r="A26" s="19" t="s">
        <v>22</v>
      </c>
      <c r="B26" s="23">
        <v>241404</v>
      </c>
      <c r="I26" s="23"/>
      <c r="J26" s="23"/>
      <c r="K26" s="23"/>
      <c r="L26" s="23"/>
      <c r="M26" s="23"/>
      <c r="N26" s="23"/>
      <c r="P26" s="23">
        <v>242304</v>
      </c>
      <c r="Q26" s="23">
        <v>100</v>
      </c>
      <c r="R26" s="23">
        <v>1000</v>
      </c>
      <c r="S26" s="23"/>
      <c r="T26" s="19">
        <f t="shared" si="0"/>
        <v>0</v>
      </c>
      <c r="U26" s="24">
        <v>38681</v>
      </c>
      <c r="Y26" s="19">
        <f t="shared" si="2"/>
        <v>0</v>
      </c>
      <c r="Z26" s="24">
        <v>38681</v>
      </c>
      <c r="AB26" s="19">
        <f t="shared" si="1"/>
        <v>0</v>
      </c>
    </row>
    <row r="27" spans="1:28" x14ac:dyDescent="0.2">
      <c r="A27" s="19" t="s">
        <v>23</v>
      </c>
      <c r="B27" s="23">
        <v>633399</v>
      </c>
      <c r="F27" s="23">
        <v>5403</v>
      </c>
      <c r="G27" s="23">
        <v>3576</v>
      </c>
      <c r="H27" s="23"/>
      <c r="I27" s="23"/>
      <c r="J27" s="23"/>
      <c r="K27" s="23"/>
      <c r="L27" s="23">
        <v>5403</v>
      </c>
      <c r="M27" s="23">
        <v>3576</v>
      </c>
      <c r="N27" s="23"/>
      <c r="O27" s="23">
        <v>24000</v>
      </c>
      <c r="P27" s="23">
        <v>646646</v>
      </c>
      <c r="Q27" s="23">
        <v>5450</v>
      </c>
      <c r="R27" s="23">
        <v>100</v>
      </c>
      <c r="S27" s="23"/>
      <c r="T27" s="19">
        <f t="shared" si="0"/>
        <v>0</v>
      </c>
      <c r="U27" s="24">
        <v>73995</v>
      </c>
      <c r="V27" s="24"/>
      <c r="W27" s="24">
        <v>8979</v>
      </c>
      <c r="X27" s="24"/>
      <c r="Y27" s="19">
        <f t="shared" si="2"/>
        <v>0</v>
      </c>
      <c r="Z27" s="25">
        <v>134657.79999999999</v>
      </c>
      <c r="AA27" s="24">
        <v>60662.8</v>
      </c>
      <c r="AB27" s="19">
        <f t="shared" si="1"/>
        <v>0</v>
      </c>
    </row>
    <row r="28" spans="1:28" x14ac:dyDescent="0.2">
      <c r="A28" s="19" t="s">
        <v>24</v>
      </c>
      <c r="B28" s="23">
        <v>518531</v>
      </c>
      <c r="F28" s="23">
        <v>9153</v>
      </c>
      <c r="G28" s="23">
        <v>2284</v>
      </c>
      <c r="H28" s="23"/>
      <c r="I28" s="23"/>
      <c r="J28" s="23">
        <v>150</v>
      </c>
      <c r="K28" s="23"/>
      <c r="L28" s="23">
        <v>9153</v>
      </c>
      <c r="M28" s="23">
        <v>2134</v>
      </c>
      <c r="N28" s="23"/>
      <c r="O28" s="23">
        <v>10000</v>
      </c>
      <c r="P28" s="23">
        <v>523828</v>
      </c>
      <c r="Q28" s="23">
        <v>1000</v>
      </c>
      <c r="R28" s="23">
        <v>5450</v>
      </c>
      <c r="S28" s="23"/>
      <c r="T28" s="19">
        <f t="shared" si="0"/>
        <v>0</v>
      </c>
      <c r="U28" s="24">
        <v>113638</v>
      </c>
      <c r="V28" s="24">
        <v>150</v>
      </c>
      <c r="W28" s="24">
        <v>11287</v>
      </c>
      <c r="X28" s="24"/>
      <c r="Y28" s="19">
        <f t="shared" si="2"/>
        <v>0</v>
      </c>
      <c r="Z28" s="25">
        <v>165645.1</v>
      </c>
      <c r="AA28" s="24">
        <v>52157.1</v>
      </c>
      <c r="AB28" s="19">
        <f t="shared" si="1"/>
        <v>0</v>
      </c>
    </row>
    <row r="29" spans="1:28" x14ac:dyDescent="0.2">
      <c r="A29" s="19" t="s">
        <v>25</v>
      </c>
      <c r="B29" s="23">
        <v>545482</v>
      </c>
      <c r="F29" s="23">
        <v>2925</v>
      </c>
      <c r="G29" s="23">
        <v>2427</v>
      </c>
      <c r="H29" s="23">
        <v>4</v>
      </c>
      <c r="I29" s="23"/>
      <c r="J29" s="23">
        <v>1054</v>
      </c>
      <c r="K29" s="23"/>
      <c r="L29" s="23">
        <v>2925</v>
      </c>
      <c r="M29" s="23">
        <v>1373</v>
      </c>
      <c r="N29" s="23">
        <v>4</v>
      </c>
      <c r="O29" s="23">
        <v>12000</v>
      </c>
      <c r="P29" s="23">
        <v>555557</v>
      </c>
      <c r="Q29" s="23"/>
      <c r="R29" s="23">
        <v>1000</v>
      </c>
      <c r="T29" s="19">
        <f t="shared" si="0"/>
        <v>0</v>
      </c>
      <c r="U29" s="24">
        <v>66570</v>
      </c>
      <c r="V29" s="24">
        <v>1054</v>
      </c>
      <c r="W29" s="24">
        <v>4294</v>
      </c>
      <c r="X29" s="24"/>
      <c r="Y29" s="19">
        <f t="shared" si="2"/>
        <v>0</v>
      </c>
      <c r="Z29" s="25">
        <v>1042892.3</v>
      </c>
      <c r="AA29" s="24">
        <v>977376.3</v>
      </c>
      <c r="AB29" s="19">
        <f t="shared" si="1"/>
        <v>0</v>
      </c>
    </row>
    <row r="30" spans="1:28" x14ac:dyDescent="0.2">
      <c r="A30" s="19" t="s">
        <v>26</v>
      </c>
      <c r="B30" s="23">
        <v>525430</v>
      </c>
      <c r="F30" s="23">
        <v>21756</v>
      </c>
      <c r="G30" s="23">
        <v>8010</v>
      </c>
      <c r="H30" s="23"/>
      <c r="I30" s="23">
        <v>7554</v>
      </c>
      <c r="J30" s="23"/>
      <c r="K30" s="23"/>
      <c r="L30" s="23">
        <v>14202</v>
      </c>
      <c r="M30" s="23">
        <v>8010</v>
      </c>
      <c r="N30" s="23"/>
      <c r="O30" s="23">
        <v>18000</v>
      </c>
      <c r="P30" s="23">
        <v>521334</v>
      </c>
      <c r="Q30" s="23">
        <v>340</v>
      </c>
      <c r="T30" s="19">
        <f t="shared" si="0"/>
        <v>0</v>
      </c>
      <c r="U30" s="24">
        <v>87527</v>
      </c>
      <c r="V30" s="24">
        <v>7554</v>
      </c>
      <c r="W30" s="24">
        <v>22212</v>
      </c>
      <c r="X30" s="24"/>
      <c r="Y30" s="19">
        <f t="shared" si="2"/>
        <v>0</v>
      </c>
      <c r="Z30" s="25">
        <v>3182566.49</v>
      </c>
      <c r="AA30" s="24">
        <v>3102593.49</v>
      </c>
      <c r="AB30" s="19">
        <f t="shared" si="1"/>
        <v>0</v>
      </c>
    </row>
    <row r="31" spans="1:28" x14ac:dyDescent="0.2">
      <c r="A31" s="19" t="s">
        <v>27</v>
      </c>
      <c r="B31" s="23">
        <v>457972</v>
      </c>
      <c r="F31" s="23">
        <v>22568</v>
      </c>
      <c r="G31" s="23">
        <v>1516</v>
      </c>
      <c r="H31" s="23">
        <v>5088</v>
      </c>
      <c r="I31" s="23"/>
      <c r="J31" s="23"/>
      <c r="K31" s="23"/>
      <c r="L31" s="23">
        <v>22568</v>
      </c>
      <c r="M31" s="23">
        <v>1516</v>
      </c>
      <c r="N31" s="23">
        <v>5088</v>
      </c>
      <c r="O31" s="23">
        <v>15000</v>
      </c>
      <c r="P31" s="23">
        <v>449844</v>
      </c>
      <c r="Q31" s="23">
        <v>900</v>
      </c>
      <c r="R31" s="23">
        <v>340</v>
      </c>
      <c r="S31" s="23"/>
      <c r="T31" s="19">
        <f t="shared" si="0"/>
        <v>0</v>
      </c>
      <c r="U31" s="24">
        <v>114704</v>
      </c>
      <c r="V31" s="24">
        <v>0</v>
      </c>
      <c r="W31" s="24">
        <v>18996</v>
      </c>
      <c r="X31" s="24"/>
      <c r="Y31" s="19">
        <f t="shared" si="2"/>
        <v>0</v>
      </c>
      <c r="Z31" s="25">
        <v>1356379.22</v>
      </c>
      <c r="AA31" s="24">
        <v>1241675.22</v>
      </c>
      <c r="AB31" s="19">
        <f>U31-V31-(Z31-AA31)</f>
        <v>0</v>
      </c>
    </row>
    <row r="32" spans="1:28" s="51" customFormat="1" x14ac:dyDescent="0.2">
      <c r="A32" s="32" t="s">
        <v>112</v>
      </c>
      <c r="B32" s="32">
        <f>SUM(B3:B31)</f>
        <v>15267751</v>
      </c>
      <c r="C32" s="32">
        <f t="shared" ref="C32:AB32" si="3">SUM(C3:C31)</f>
        <v>8510</v>
      </c>
      <c r="D32" s="32">
        <f t="shared" si="3"/>
        <v>8510</v>
      </c>
      <c r="E32" s="32">
        <f>SUM(E3:E31)</f>
        <v>100</v>
      </c>
      <c r="F32" s="32">
        <f t="shared" si="3"/>
        <v>400818</v>
      </c>
      <c r="G32" s="32">
        <f t="shared" si="3"/>
        <v>140747</v>
      </c>
      <c r="H32" s="32">
        <f t="shared" si="3"/>
        <v>116327</v>
      </c>
      <c r="I32" s="32">
        <f t="shared" si="3"/>
        <v>133619</v>
      </c>
      <c r="J32" s="32">
        <f t="shared" si="3"/>
        <v>42806</v>
      </c>
      <c r="K32" s="32">
        <f t="shared" si="3"/>
        <v>41602</v>
      </c>
      <c r="L32" s="32">
        <f t="shared" si="3"/>
        <v>267199</v>
      </c>
      <c r="M32" s="32">
        <f t="shared" si="3"/>
        <v>97941</v>
      </c>
      <c r="N32" s="32">
        <f t="shared" si="3"/>
        <v>74725</v>
      </c>
      <c r="O32" s="32">
        <f t="shared" si="3"/>
        <v>286500.01</v>
      </c>
      <c r="P32" s="32">
        <f t="shared" si="3"/>
        <v>15152633.15</v>
      </c>
      <c r="Q32" s="32">
        <f t="shared" si="3"/>
        <v>30540</v>
      </c>
      <c r="R32" s="32">
        <f t="shared" si="3"/>
        <v>29640</v>
      </c>
      <c r="S32" s="32">
        <f t="shared" si="3"/>
        <v>0.14000000000000001</v>
      </c>
      <c r="T32" s="32">
        <f t="shared" si="3"/>
        <v>0</v>
      </c>
      <c r="U32" s="32">
        <f t="shared" si="3"/>
        <v>1894149</v>
      </c>
      <c r="V32" s="32">
        <f t="shared" si="3"/>
        <v>134823</v>
      </c>
      <c r="W32" s="32">
        <f t="shared" si="3"/>
        <v>290618</v>
      </c>
      <c r="X32" s="32">
        <f t="shared" si="3"/>
        <v>203</v>
      </c>
      <c r="Y32" s="32">
        <f t="shared" si="3"/>
        <v>0</v>
      </c>
      <c r="Z32" s="32">
        <f t="shared" si="3"/>
        <v>7202290.9100000001</v>
      </c>
      <c r="AA32" s="32">
        <f t="shared" si="3"/>
        <v>5442964.9100000001</v>
      </c>
      <c r="AB32" s="32">
        <f t="shared" si="3"/>
        <v>0</v>
      </c>
    </row>
    <row r="33" spans="2:24" x14ac:dyDescent="0.2">
      <c r="C33" s="85">
        <f>C32-D32</f>
        <v>0</v>
      </c>
      <c r="D33" s="86"/>
      <c r="E33" s="19">
        <f>E32</f>
        <v>100</v>
      </c>
      <c r="G33" s="85">
        <f>G32-H32</f>
        <v>24420</v>
      </c>
      <c r="H33" s="85"/>
      <c r="I33" s="30"/>
      <c r="J33" s="85">
        <f>J32-K32</f>
        <v>1204</v>
      </c>
      <c r="K33" s="85"/>
      <c r="L33" s="30"/>
      <c r="M33" s="85">
        <f>M32-N32</f>
        <v>23216</v>
      </c>
      <c r="N33" s="85"/>
      <c r="O33" s="19">
        <f>O32</f>
        <v>286500.01</v>
      </c>
      <c r="Q33" s="87">
        <f>Q32-R32</f>
        <v>900</v>
      </c>
      <c r="R33" s="87"/>
      <c r="S33" s="19">
        <f>S32</f>
        <v>0.14000000000000001</v>
      </c>
      <c r="X33" s="19">
        <f>X32</f>
        <v>203</v>
      </c>
    </row>
    <row r="34" spans="2:24" x14ac:dyDescent="0.2">
      <c r="B34" s="88" t="s">
        <v>141</v>
      </c>
      <c r="C34" s="88"/>
      <c r="D34" s="88"/>
      <c r="E34" s="88"/>
      <c r="F34" s="31">
        <f>C32-D32</f>
        <v>0</v>
      </c>
      <c r="G34" s="72"/>
      <c r="H34" s="88" t="s">
        <v>158</v>
      </c>
      <c r="I34" s="88"/>
      <c r="J34" s="32">
        <f>X32</f>
        <v>203</v>
      </c>
      <c r="K34" s="72"/>
      <c r="L34" s="30"/>
      <c r="M34" s="72"/>
      <c r="N34" s="72"/>
      <c r="O34" s="19"/>
      <c r="Q34" s="73"/>
      <c r="R34" s="73"/>
      <c r="S34" s="19"/>
      <c r="X34" s="19"/>
    </row>
    <row r="35" spans="2:24" x14ac:dyDescent="0.2">
      <c r="B35" s="88" t="s">
        <v>131</v>
      </c>
      <c r="C35" s="88"/>
      <c r="D35" s="88"/>
      <c r="E35" s="88"/>
      <c r="F35" s="31">
        <f>V32-I32</f>
        <v>1204</v>
      </c>
      <c r="G35" s="30"/>
      <c r="H35" s="88" t="s">
        <v>157</v>
      </c>
      <c r="I35" s="88"/>
      <c r="J35" s="32">
        <f>S32</f>
        <v>0.14000000000000001</v>
      </c>
      <c r="K35" s="30"/>
      <c r="L35" s="30"/>
      <c r="M35" s="58"/>
    </row>
    <row r="36" spans="2:24" x14ac:dyDescent="0.2">
      <c r="B36" s="88" t="s">
        <v>133</v>
      </c>
      <c r="C36" s="88"/>
      <c r="D36" s="88"/>
      <c r="E36" s="88"/>
      <c r="F36" s="31">
        <f>W32-X32-L32</f>
        <v>23216</v>
      </c>
      <c r="G36" s="30"/>
      <c r="H36" s="88" t="s">
        <v>159</v>
      </c>
      <c r="I36" s="88"/>
      <c r="J36" s="32">
        <f>E33</f>
        <v>100</v>
      </c>
      <c r="K36" s="30"/>
      <c r="L36" s="30"/>
      <c r="M36" s="37"/>
      <c r="O36" s="19"/>
      <c r="W36" s="74"/>
    </row>
    <row r="37" spans="2:24" x14ac:dyDescent="0.2">
      <c r="B37" s="88" t="s">
        <v>132</v>
      </c>
      <c r="C37" s="88"/>
      <c r="D37" s="88"/>
      <c r="E37" s="88"/>
      <c r="F37" s="32">
        <f>Q32-R32</f>
        <v>900</v>
      </c>
      <c r="G37" s="19"/>
      <c r="H37" s="19"/>
      <c r="I37" s="19"/>
      <c r="J37" s="19"/>
      <c r="K37" s="19"/>
      <c r="L37" s="19"/>
      <c r="M37" s="37"/>
      <c r="O37" s="19"/>
    </row>
    <row r="40" spans="2:24" x14ac:dyDescent="0.2">
      <c r="B40" s="103"/>
      <c r="C40" s="103"/>
      <c r="G40" s="19"/>
      <c r="H40" s="19"/>
      <c r="I40" s="19"/>
      <c r="J40" s="19"/>
      <c r="K40" s="19"/>
      <c r="L40" s="19"/>
    </row>
    <row r="41" spans="2:24" x14ac:dyDescent="0.2">
      <c r="O41" s="19"/>
    </row>
  </sheetData>
  <mergeCells count="13">
    <mergeCell ref="A1:F1"/>
    <mergeCell ref="H34:I34"/>
    <mergeCell ref="H36:I36"/>
    <mergeCell ref="H35:I35"/>
    <mergeCell ref="B36:E36"/>
    <mergeCell ref="B37:E37"/>
    <mergeCell ref="C33:D33"/>
    <mergeCell ref="Q33:R33"/>
    <mergeCell ref="B35:E35"/>
    <mergeCell ref="G33:H33"/>
    <mergeCell ref="J33:K33"/>
    <mergeCell ref="M33:N33"/>
    <mergeCell ref="B34:E34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pane xSplit="1" ySplit="3" topLeftCell="B28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2" max="2" width="10.625" customWidth="1"/>
    <col min="5" max="5" width="11.875" customWidth="1"/>
    <col min="6" max="6" width="12" customWidth="1"/>
    <col min="7" max="7" width="10.75" customWidth="1"/>
    <col min="8" max="8" width="13" bestFit="1" customWidth="1"/>
    <col min="9" max="9" width="12.25" customWidth="1"/>
    <col min="10" max="10" width="10.875" bestFit="1" customWidth="1"/>
    <col min="12" max="12" width="9" customWidth="1"/>
  </cols>
  <sheetData>
    <row r="1" spans="1:12" ht="18.75" x14ac:dyDescent="0.25">
      <c r="A1" s="100" t="s">
        <v>161</v>
      </c>
      <c r="B1" s="100"/>
      <c r="C1" s="100"/>
      <c r="D1" s="100"/>
      <c r="E1" s="44"/>
      <c r="F1" s="44"/>
      <c r="G1" s="55"/>
      <c r="H1" s="44"/>
      <c r="I1" s="44"/>
    </row>
    <row r="2" spans="1:12" x14ac:dyDescent="0.2">
      <c r="A2" s="5" t="s">
        <v>31</v>
      </c>
      <c r="B2" s="90" t="s">
        <v>37</v>
      </c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22.5" customHeight="1" x14ac:dyDescent="0.2">
      <c r="A3" s="5" t="s">
        <v>32</v>
      </c>
      <c r="B3" s="8" t="s">
        <v>97</v>
      </c>
      <c r="C3" s="8" t="s">
        <v>29</v>
      </c>
      <c r="D3" s="8" t="s">
        <v>30</v>
      </c>
      <c r="E3" s="64" t="s">
        <v>124</v>
      </c>
      <c r="F3" s="8" t="s">
        <v>96</v>
      </c>
      <c r="G3" s="8" t="s">
        <v>41</v>
      </c>
      <c r="H3" s="8" t="s">
        <v>35</v>
      </c>
      <c r="I3" s="27" t="s">
        <v>36</v>
      </c>
      <c r="J3" s="8" t="s">
        <v>34</v>
      </c>
      <c r="K3" s="8" t="s">
        <v>39</v>
      </c>
      <c r="L3" s="3" t="s">
        <v>89</v>
      </c>
    </row>
    <row r="4" spans="1:12" x14ac:dyDescent="0.2">
      <c r="A4" s="5" t="s">
        <v>40</v>
      </c>
      <c r="B4" s="6">
        <v>56539</v>
      </c>
      <c r="C4" s="6">
        <v>14</v>
      </c>
      <c r="D4" s="6"/>
      <c r="E4" s="6">
        <v>26</v>
      </c>
      <c r="F4" s="5"/>
      <c r="G4" s="6"/>
      <c r="H4" s="6">
        <v>56547</v>
      </c>
      <c r="I4" s="6"/>
      <c r="J4" s="6">
        <v>0</v>
      </c>
      <c r="K4" s="6">
        <v>110</v>
      </c>
      <c r="L4" s="89">
        <f>B5+C5-D5+J5-K5-F5-H5+I5+B4+C4+J4-K4-H4-E4</f>
        <v>0</v>
      </c>
    </row>
    <row r="5" spans="1:12" x14ac:dyDescent="0.2">
      <c r="A5" s="5" t="s">
        <v>0</v>
      </c>
      <c r="B5" s="6">
        <v>84040</v>
      </c>
      <c r="C5" s="6">
        <v>680</v>
      </c>
      <c r="D5" s="6"/>
      <c r="F5" s="7">
        <v>141414</v>
      </c>
      <c r="G5" s="6">
        <v>141024</v>
      </c>
      <c r="H5" s="6"/>
      <c r="I5" s="6">
        <v>56534</v>
      </c>
      <c r="J5" s="6">
        <f t="shared" ref="J5:J32" si="0">F5-G5</f>
        <v>390</v>
      </c>
      <c r="K5" s="6">
        <v>100</v>
      </c>
      <c r="L5" s="89"/>
    </row>
    <row r="6" spans="1:12" x14ac:dyDescent="0.2">
      <c r="A6" s="5" t="s">
        <v>1</v>
      </c>
      <c r="B6" s="6">
        <v>8100</v>
      </c>
      <c r="C6" s="6">
        <v>50</v>
      </c>
      <c r="D6" s="6"/>
      <c r="F6" s="7">
        <v>7620</v>
      </c>
      <c r="G6" s="6">
        <v>7633</v>
      </c>
      <c r="H6" s="6">
        <v>530</v>
      </c>
      <c r="I6" s="6">
        <v>13</v>
      </c>
      <c r="J6" s="6">
        <f t="shared" si="0"/>
        <v>-13</v>
      </c>
      <c r="K6" s="6"/>
      <c r="L6" s="29">
        <f>B6+C6-D6+J6-K6-F6-H6+I6</f>
        <v>0</v>
      </c>
    </row>
    <row r="7" spans="1:12" x14ac:dyDescent="0.2">
      <c r="A7" s="5" t="s">
        <v>2</v>
      </c>
      <c r="B7" s="6">
        <v>379504</v>
      </c>
      <c r="C7" s="6">
        <v>400</v>
      </c>
      <c r="D7" s="6">
        <v>744</v>
      </c>
      <c r="E7" s="6">
        <v>10</v>
      </c>
      <c r="F7" s="7">
        <v>380078</v>
      </c>
      <c r="G7" s="6">
        <v>362860</v>
      </c>
      <c r="H7" s="6">
        <v>16820</v>
      </c>
      <c r="I7" s="6">
        <v>530</v>
      </c>
      <c r="J7" s="6">
        <f t="shared" si="0"/>
        <v>17218</v>
      </c>
      <c r="K7" s="6"/>
      <c r="L7" s="29">
        <f>B7+C7-D7+J7-K7-F7-H7+I7-E7</f>
        <v>0</v>
      </c>
    </row>
    <row r="8" spans="1:12" x14ac:dyDescent="0.2">
      <c r="A8" s="5" t="s">
        <v>3</v>
      </c>
      <c r="B8" s="6">
        <v>332000</v>
      </c>
      <c r="C8" s="6">
        <v>300</v>
      </c>
      <c r="D8" s="6"/>
      <c r="F8" s="7">
        <v>310340</v>
      </c>
      <c r="G8" s="6">
        <v>310340</v>
      </c>
      <c r="H8" s="6">
        <v>21960</v>
      </c>
      <c r="I8" s="6"/>
      <c r="J8" s="6">
        <f t="shared" si="0"/>
        <v>0</v>
      </c>
      <c r="K8" s="6"/>
      <c r="L8" s="6">
        <f>B8+C8-D8+J8-K8-F8-H8+I8</f>
        <v>0</v>
      </c>
    </row>
    <row r="9" spans="1:12" x14ac:dyDescent="0.2">
      <c r="A9" s="5" t="s">
        <v>4</v>
      </c>
      <c r="B9" s="6">
        <v>311200</v>
      </c>
      <c r="C9" s="6">
        <v>300</v>
      </c>
      <c r="D9" s="6">
        <v>100</v>
      </c>
      <c r="F9" s="7">
        <v>334510</v>
      </c>
      <c r="G9" s="6">
        <v>349980</v>
      </c>
      <c r="H9" s="6">
        <v>100</v>
      </c>
      <c r="I9" s="6">
        <v>38780</v>
      </c>
      <c r="J9" s="6">
        <f t="shared" si="0"/>
        <v>-15470</v>
      </c>
      <c r="K9" s="6">
        <v>100</v>
      </c>
      <c r="L9" s="6">
        <f>B9+C9-D9+J9-K9-F9-H9+I9</f>
        <v>0</v>
      </c>
    </row>
    <row r="10" spans="1:12" x14ac:dyDescent="0.2">
      <c r="A10" s="5" t="s">
        <v>5</v>
      </c>
      <c r="B10" s="6">
        <v>207860</v>
      </c>
      <c r="C10" s="6">
        <v>200</v>
      </c>
      <c r="D10" s="6"/>
      <c r="F10" s="7">
        <v>204940</v>
      </c>
      <c r="G10" s="6">
        <v>204640</v>
      </c>
      <c r="H10" s="6">
        <v>3120</v>
      </c>
      <c r="I10" s="6"/>
      <c r="J10" s="6">
        <f t="shared" si="0"/>
        <v>300</v>
      </c>
      <c r="K10" s="6">
        <v>300</v>
      </c>
      <c r="L10" s="6">
        <f>B10+C10-D10+J10-K10-F10-H10+I10</f>
        <v>0</v>
      </c>
    </row>
    <row r="11" spans="1:12" x14ac:dyDescent="0.2">
      <c r="A11" s="5" t="s">
        <v>6</v>
      </c>
      <c r="B11" s="6">
        <v>234010</v>
      </c>
      <c r="C11" s="6">
        <v>130</v>
      </c>
      <c r="D11" s="6">
        <v>100</v>
      </c>
      <c r="F11" s="7">
        <v>99570</v>
      </c>
      <c r="G11" s="6">
        <v>230330</v>
      </c>
      <c r="H11" s="6">
        <v>6930</v>
      </c>
      <c r="I11" s="6">
        <v>3220</v>
      </c>
      <c r="J11" s="6">
        <f t="shared" si="0"/>
        <v>-130760</v>
      </c>
      <c r="K11" s="6"/>
      <c r="L11" s="6">
        <f>B11+C11-D11+J11-K11-F11-H11+I11</f>
        <v>0</v>
      </c>
    </row>
    <row r="12" spans="1:12" x14ac:dyDescent="0.2">
      <c r="A12" s="5" t="s">
        <v>7</v>
      </c>
      <c r="B12" s="6">
        <v>99270</v>
      </c>
      <c r="C12" s="6">
        <v>110</v>
      </c>
      <c r="D12" s="6">
        <v>210</v>
      </c>
      <c r="F12" s="7">
        <v>22390</v>
      </c>
      <c r="G12" s="6">
        <v>99520</v>
      </c>
      <c r="H12" s="6">
        <v>6430</v>
      </c>
      <c r="I12" s="6">
        <v>6930</v>
      </c>
      <c r="J12" s="6">
        <f t="shared" si="0"/>
        <v>-77130</v>
      </c>
      <c r="K12" s="6">
        <v>150</v>
      </c>
      <c r="L12" s="6">
        <f>B12+C12-D12+J12-K12-F12-H12+I12</f>
        <v>0</v>
      </c>
    </row>
    <row r="13" spans="1:12" x14ac:dyDescent="0.2">
      <c r="A13" s="5" t="s">
        <v>8</v>
      </c>
      <c r="B13" s="6">
        <v>20670</v>
      </c>
      <c r="C13" s="6"/>
      <c r="D13" s="6">
        <v>110</v>
      </c>
      <c r="F13" s="7">
        <v>230330</v>
      </c>
      <c r="G13" s="6">
        <v>22390</v>
      </c>
      <c r="H13" s="6">
        <v>4530</v>
      </c>
      <c r="I13" s="6">
        <v>6360</v>
      </c>
      <c r="J13" s="6">
        <f t="shared" si="0"/>
        <v>207940</v>
      </c>
      <c r="K13" s="6"/>
      <c r="L13" s="6">
        <f>B13+C13-D13+J13-K13-F13-H13+I13</f>
        <v>0</v>
      </c>
    </row>
    <row r="14" spans="1:12" x14ac:dyDescent="0.2">
      <c r="A14" s="5" t="s">
        <v>9</v>
      </c>
      <c r="B14" s="6">
        <v>335770</v>
      </c>
      <c r="C14" s="6"/>
      <c r="D14" s="6">
        <v>110</v>
      </c>
      <c r="F14" s="7">
        <v>325780</v>
      </c>
      <c r="G14" s="6">
        <v>325880</v>
      </c>
      <c r="H14" s="6">
        <v>14380</v>
      </c>
      <c r="I14" s="6">
        <v>4600</v>
      </c>
      <c r="J14" s="6">
        <f t="shared" si="0"/>
        <v>-100</v>
      </c>
      <c r="K14" s="6"/>
      <c r="L14" s="6">
        <f>B14+C14-D14+J14-K14-F14-H14+I14</f>
        <v>0</v>
      </c>
    </row>
    <row r="15" spans="1:12" x14ac:dyDescent="0.2">
      <c r="A15" s="5" t="s">
        <v>10</v>
      </c>
      <c r="B15" s="6">
        <v>293220</v>
      </c>
      <c r="C15" s="6">
        <v>300</v>
      </c>
      <c r="D15" s="6"/>
      <c r="F15" s="7">
        <v>299050</v>
      </c>
      <c r="G15" s="6">
        <v>298750</v>
      </c>
      <c r="H15" s="6">
        <v>9050</v>
      </c>
      <c r="I15" s="6">
        <v>14380</v>
      </c>
      <c r="J15" s="6">
        <f t="shared" si="0"/>
        <v>300</v>
      </c>
      <c r="K15" s="6">
        <v>100</v>
      </c>
      <c r="L15" s="6">
        <f>B15+C15-D15+J15-K15-F15-H15+I15</f>
        <v>0</v>
      </c>
    </row>
    <row r="16" spans="1:12" x14ac:dyDescent="0.2">
      <c r="A16" s="5" t="s">
        <v>11</v>
      </c>
      <c r="B16" s="6">
        <v>227710</v>
      </c>
      <c r="C16" s="6"/>
      <c r="D16" s="6">
        <v>100</v>
      </c>
      <c r="F16" s="7">
        <v>231850</v>
      </c>
      <c r="G16" s="6">
        <v>231610</v>
      </c>
      <c r="H16" s="6">
        <v>5050</v>
      </c>
      <c r="I16" s="6">
        <v>9050</v>
      </c>
      <c r="J16" s="6">
        <f t="shared" si="0"/>
        <v>240</v>
      </c>
      <c r="K16" s="6"/>
      <c r="L16" s="6">
        <f>B16+C16-D16+J16-K16-F16-H16+I16</f>
        <v>0</v>
      </c>
    </row>
    <row r="17" spans="1:12" x14ac:dyDescent="0.2">
      <c r="A17" s="5" t="s">
        <v>12</v>
      </c>
      <c r="B17" s="6">
        <v>234780</v>
      </c>
      <c r="C17" s="6"/>
      <c r="D17" s="6"/>
      <c r="F17" s="7">
        <v>229780</v>
      </c>
      <c r="G17" s="6">
        <v>229680</v>
      </c>
      <c r="H17" s="6">
        <v>10150</v>
      </c>
      <c r="I17" s="6">
        <v>5050</v>
      </c>
      <c r="J17" s="6">
        <f t="shared" si="0"/>
        <v>100</v>
      </c>
      <c r="K17" s="6"/>
      <c r="L17" s="6">
        <f>B17+C17-D17+J17-K17-F17-H17+I17</f>
        <v>0</v>
      </c>
    </row>
    <row r="18" spans="1:12" x14ac:dyDescent="0.2">
      <c r="A18" s="5" t="s">
        <v>13</v>
      </c>
      <c r="B18" s="6">
        <v>219250</v>
      </c>
      <c r="C18" s="6">
        <v>210</v>
      </c>
      <c r="D18" s="6"/>
      <c r="F18" s="7">
        <v>224830</v>
      </c>
      <c r="G18" s="6">
        <v>224730</v>
      </c>
      <c r="H18" s="6">
        <v>4880</v>
      </c>
      <c r="I18" s="6">
        <v>10150</v>
      </c>
      <c r="J18" s="6">
        <f t="shared" si="0"/>
        <v>100</v>
      </c>
      <c r="K18" s="6"/>
      <c r="L18" s="6">
        <f>B18+C18-D18+J18-K18-F18-H18+I18</f>
        <v>0</v>
      </c>
    </row>
    <row r="19" spans="1:12" x14ac:dyDescent="0.2">
      <c r="A19" s="5" t="s">
        <v>14</v>
      </c>
      <c r="B19" s="6">
        <v>93570</v>
      </c>
      <c r="C19" s="6"/>
      <c r="D19" s="6"/>
      <c r="F19" s="7">
        <v>92640</v>
      </c>
      <c r="G19" s="6">
        <v>92640</v>
      </c>
      <c r="H19" s="6">
        <v>5810</v>
      </c>
      <c r="I19" s="6">
        <v>4880</v>
      </c>
      <c r="J19" s="6">
        <f t="shared" si="0"/>
        <v>0</v>
      </c>
      <c r="K19" s="6"/>
      <c r="L19" s="6">
        <f>B19+C19-D19+J19-K19-F19-H19+I19</f>
        <v>0</v>
      </c>
    </row>
    <row r="20" spans="1:12" x14ac:dyDescent="0.2">
      <c r="A20" s="5" t="s">
        <v>15</v>
      </c>
      <c r="B20" s="6">
        <v>31940</v>
      </c>
      <c r="C20" s="6">
        <v>100</v>
      </c>
      <c r="D20" s="6">
        <v>310</v>
      </c>
      <c r="F20" s="7">
        <v>29150</v>
      </c>
      <c r="G20" s="6">
        <v>29150</v>
      </c>
      <c r="H20" s="6">
        <v>8290</v>
      </c>
      <c r="I20" s="6">
        <v>5810</v>
      </c>
      <c r="J20" s="6">
        <f t="shared" si="0"/>
        <v>0</v>
      </c>
      <c r="K20" s="6">
        <v>0</v>
      </c>
      <c r="L20" s="29">
        <f>B20+C20-D20+J20-K20-F20-H20+I20</f>
        <v>100</v>
      </c>
    </row>
    <row r="21" spans="1:12" x14ac:dyDescent="0.2">
      <c r="A21" s="5" t="s">
        <v>16</v>
      </c>
      <c r="B21" s="6">
        <v>328310</v>
      </c>
      <c r="C21" s="6"/>
      <c r="D21" s="6">
        <v>100</v>
      </c>
      <c r="F21" s="7">
        <v>332990</v>
      </c>
      <c r="G21" s="6">
        <v>332480</v>
      </c>
      <c r="H21" s="6">
        <v>4020</v>
      </c>
      <c r="I21" s="6">
        <v>8290</v>
      </c>
      <c r="J21" s="6">
        <f t="shared" si="0"/>
        <v>510</v>
      </c>
      <c r="K21" s="6">
        <v>100</v>
      </c>
      <c r="L21" s="29">
        <f>B21+C21-D21+J21-K21-F21-H21+I21</f>
        <v>-100</v>
      </c>
    </row>
    <row r="22" spans="1:12" x14ac:dyDescent="0.2">
      <c r="A22" s="5" t="s">
        <v>17</v>
      </c>
      <c r="B22" s="6">
        <v>241480</v>
      </c>
      <c r="C22" s="6"/>
      <c r="D22" s="6"/>
      <c r="F22" s="7">
        <v>240960</v>
      </c>
      <c r="G22" s="6">
        <v>240950</v>
      </c>
      <c r="H22" s="6">
        <v>4450</v>
      </c>
      <c r="I22" s="6">
        <v>4020</v>
      </c>
      <c r="J22" s="6">
        <f t="shared" si="0"/>
        <v>10</v>
      </c>
      <c r="K22" s="6">
        <v>100</v>
      </c>
      <c r="L22" s="6">
        <f>B22+C22-D22+J22-K22-F22-H22+I22</f>
        <v>0</v>
      </c>
    </row>
    <row r="23" spans="1:12" x14ac:dyDescent="0.2">
      <c r="A23" s="5" t="s">
        <v>18</v>
      </c>
      <c r="B23" s="6">
        <v>252130</v>
      </c>
      <c r="C23" s="6"/>
      <c r="D23" s="6"/>
      <c r="F23" s="7">
        <v>246940</v>
      </c>
      <c r="G23" s="6">
        <v>246940</v>
      </c>
      <c r="H23" s="6">
        <v>9220</v>
      </c>
      <c r="I23" s="6">
        <v>4450</v>
      </c>
      <c r="J23" s="6">
        <f t="shared" si="0"/>
        <v>0</v>
      </c>
      <c r="K23" s="6">
        <v>420</v>
      </c>
      <c r="L23" s="6">
        <f>B23+C23-D23+J23-K23-F23-H23+I23</f>
        <v>0</v>
      </c>
    </row>
    <row r="24" spans="1:12" x14ac:dyDescent="0.2">
      <c r="A24" s="5" t="s">
        <v>19</v>
      </c>
      <c r="B24" s="6">
        <v>211700</v>
      </c>
      <c r="C24" s="6"/>
      <c r="D24" s="6"/>
      <c r="F24" s="7">
        <v>212220</v>
      </c>
      <c r="G24" s="6">
        <v>212210</v>
      </c>
      <c r="H24" s="6">
        <v>8710</v>
      </c>
      <c r="I24" s="6">
        <v>9220</v>
      </c>
      <c r="J24" s="6">
        <f t="shared" si="0"/>
        <v>10</v>
      </c>
      <c r="K24" s="6"/>
      <c r="L24" s="6">
        <f>B24+C24-D24+J24-K24-F24-H24+I24</f>
        <v>0</v>
      </c>
    </row>
    <row r="25" spans="1:12" x14ac:dyDescent="0.2">
      <c r="A25" s="5" t="s">
        <v>20</v>
      </c>
      <c r="B25" s="6">
        <v>198140</v>
      </c>
      <c r="C25" s="6"/>
      <c r="D25" s="6"/>
      <c r="F25" s="7">
        <v>198780</v>
      </c>
      <c r="G25" s="6">
        <v>198760</v>
      </c>
      <c r="H25" s="6">
        <v>8090</v>
      </c>
      <c r="I25" s="6">
        <v>8710</v>
      </c>
      <c r="J25" s="6">
        <f t="shared" si="0"/>
        <v>20</v>
      </c>
      <c r="K25" s="6"/>
      <c r="L25" s="6">
        <f>B25+C25-D25+J25-K25-F25-H25+I25</f>
        <v>0</v>
      </c>
    </row>
    <row r="26" spans="1:12" x14ac:dyDescent="0.2">
      <c r="A26" s="5" t="s">
        <v>21</v>
      </c>
      <c r="B26" s="6">
        <v>83130</v>
      </c>
      <c r="C26" s="6"/>
      <c r="D26" s="6"/>
      <c r="F26" s="7">
        <v>89280</v>
      </c>
      <c r="G26" s="6">
        <v>89280</v>
      </c>
      <c r="H26" s="6">
        <v>1940</v>
      </c>
      <c r="I26" s="6">
        <v>8090</v>
      </c>
      <c r="J26" s="6">
        <f t="shared" si="0"/>
        <v>0</v>
      </c>
      <c r="K26" s="6"/>
      <c r="L26" s="6">
        <f>B26+C26-D26+J26-K26-F26-H26+I26</f>
        <v>0</v>
      </c>
    </row>
    <row r="27" spans="1:12" x14ac:dyDescent="0.2">
      <c r="A27" s="5" t="s">
        <v>22</v>
      </c>
      <c r="B27" s="6">
        <v>23110</v>
      </c>
      <c r="C27" s="6"/>
      <c r="D27" s="6"/>
      <c r="F27" s="7">
        <v>23490</v>
      </c>
      <c r="G27" s="6">
        <v>23490</v>
      </c>
      <c r="H27" s="6">
        <v>1460</v>
      </c>
      <c r="I27" s="6">
        <v>1940</v>
      </c>
      <c r="J27" s="6">
        <f t="shared" si="0"/>
        <v>0</v>
      </c>
      <c r="K27" s="6">
        <v>100</v>
      </c>
      <c r="L27" s="6">
        <f>B27+C27-D27+J27-K27-F27-H27+I27</f>
        <v>0</v>
      </c>
    </row>
    <row r="28" spans="1:12" x14ac:dyDescent="0.2">
      <c r="A28" s="5" t="s">
        <v>23</v>
      </c>
      <c r="B28" s="6">
        <v>300830</v>
      </c>
      <c r="C28" s="6">
        <v>100</v>
      </c>
      <c r="D28" s="6"/>
      <c r="F28" s="7">
        <v>297180</v>
      </c>
      <c r="G28" s="6">
        <v>297080</v>
      </c>
      <c r="H28" s="6">
        <v>5310</v>
      </c>
      <c r="I28" s="6">
        <v>1460</v>
      </c>
      <c r="J28" s="6">
        <f t="shared" si="0"/>
        <v>100</v>
      </c>
      <c r="K28" s="6"/>
      <c r="L28" s="6">
        <f>B28+C28-D28+J28-K28-F28-H28+I28</f>
        <v>0</v>
      </c>
    </row>
    <row r="29" spans="1:12" x14ac:dyDescent="0.2">
      <c r="A29" s="5" t="s">
        <v>24</v>
      </c>
      <c r="B29" s="6">
        <v>231900</v>
      </c>
      <c r="C29" s="6">
        <v>100</v>
      </c>
      <c r="D29" s="6"/>
      <c r="F29" s="7">
        <v>229480</v>
      </c>
      <c r="G29" s="6">
        <v>229480</v>
      </c>
      <c r="H29" s="6">
        <v>7650</v>
      </c>
      <c r="I29" s="6">
        <v>5310</v>
      </c>
      <c r="J29" s="6">
        <f t="shared" si="0"/>
        <v>0</v>
      </c>
      <c r="K29" s="6">
        <v>180</v>
      </c>
      <c r="L29" s="6">
        <f>B29+C29-D29+J29-K29-F29-H29+I29</f>
        <v>0</v>
      </c>
    </row>
    <row r="30" spans="1:12" x14ac:dyDescent="0.2">
      <c r="A30" s="5" t="s">
        <v>25</v>
      </c>
      <c r="B30" s="6">
        <v>205970</v>
      </c>
      <c r="C30" s="6"/>
      <c r="D30" s="6"/>
      <c r="F30" s="7">
        <v>210600</v>
      </c>
      <c r="G30" s="6">
        <v>210600</v>
      </c>
      <c r="H30" s="6">
        <v>3020</v>
      </c>
      <c r="I30" s="6">
        <v>7650</v>
      </c>
      <c r="J30" s="6">
        <f t="shared" si="0"/>
        <v>0</v>
      </c>
      <c r="K30" s="6"/>
      <c r="L30" s="6">
        <f>B30+C30-D30+J30-K30-F30-H30+I30</f>
        <v>0</v>
      </c>
    </row>
    <row r="31" spans="1:12" x14ac:dyDescent="0.2">
      <c r="A31" s="5" t="s">
        <v>26</v>
      </c>
      <c r="B31" s="6">
        <v>185200</v>
      </c>
      <c r="C31" s="6">
        <v>50</v>
      </c>
      <c r="D31" s="6"/>
      <c r="F31" s="7">
        <v>182240</v>
      </c>
      <c r="G31" s="6">
        <v>182140</v>
      </c>
      <c r="H31" s="6">
        <v>5830</v>
      </c>
      <c r="I31" s="6">
        <v>3020</v>
      </c>
      <c r="J31" s="6">
        <f t="shared" si="0"/>
        <v>100</v>
      </c>
      <c r="K31" s="6">
        <v>300</v>
      </c>
      <c r="L31" s="6">
        <f>B31+C31-D31+J31-K31-F31-H31+I31</f>
        <v>0</v>
      </c>
    </row>
    <row r="32" spans="1:12" x14ac:dyDescent="0.2">
      <c r="A32" s="5" t="s">
        <v>27</v>
      </c>
      <c r="B32" s="6">
        <v>133150</v>
      </c>
      <c r="C32" s="6"/>
      <c r="D32" s="6">
        <v>50</v>
      </c>
      <c r="F32" s="7">
        <v>134900</v>
      </c>
      <c r="G32" s="6">
        <v>134830</v>
      </c>
      <c r="H32" s="6">
        <v>4100</v>
      </c>
      <c r="I32" s="6">
        <v>5830</v>
      </c>
      <c r="J32" s="6">
        <f t="shared" si="0"/>
        <v>70</v>
      </c>
      <c r="K32" s="6"/>
      <c r="L32" s="6">
        <f>B32+C32-D32+J32-K32-F32-H32+I32</f>
        <v>0</v>
      </c>
    </row>
    <row r="33" spans="1:12" s="50" customFormat="1" x14ac:dyDescent="0.2">
      <c r="A33" s="48" t="s">
        <v>28</v>
      </c>
      <c r="B33" s="52">
        <f>SUM(B4:B32)</f>
        <v>5564483</v>
      </c>
      <c r="C33" s="52">
        <f t="shared" ref="C33:L33" si="1">SUM(C4:C32)</f>
        <v>3044</v>
      </c>
      <c r="D33" s="52">
        <f t="shared" si="1"/>
        <v>1934</v>
      </c>
      <c r="E33" s="52">
        <f t="shared" si="1"/>
        <v>36</v>
      </c>
      <c r="F33" s="52">
        <f t="shared" si="1"/>
        <v>5563332</v>
      </c>
      <c r="G33" s="52">
        <f t="shared" si="1"/>
        <v>5559397</v>
      </c>
      <c r="H33" s="52">
        <f t="shared" si="1"/>
        <v>238377</v>
      </c>
      <c r="I33" s="52">
        <f t="shared" si="1"/>
        <v>234277</v>
      </c>
      <c r="J33" s="52">
        <f t="shared" si="1"/>
        <v>3935</v>
      </c>
      <c r="K33" s="52">
        <f t="shared" si="1"/>
        <v>2060</v>
      </c>
      <c r="L33" s="52">
        <f t="shared" si="1"/>
        <v>0</v>
      </c>
    </row>
    <row r="34" spans="1:12" x14ac:dyDescent="0.2">
      <c r="C34" s="91">
        <f>C33-D33</f>
        <v>1110</v>
      </c>
      <c r="D34" s="92"/>
      <c r="E34" s="65">
        <f>E33</f>
        <v>36</v>
      </c>
      <c r="H34" s="91">
        <f>H33-I33</f>
        <v>4100</v>
      </c>
      <c r="I34" s="92"/>
      <c r="J34" s="91">
        <f>J33-K33</f>
        <v>1875</v>
      </c>
      <c r="K34" s="92"/>
    </row>
    <row r="35" spans="1:12" x14ac:dyDescent="0.2">
      <c r="B35" s="82" t="s">
        <v>148</v>
      </c>
      <c r="C35" s="82"/>
      <c r="D35" s="82"/>
      <c r="E35" s="52">
        <f>C33-D33</f>
        <v>1110</v>
      </c>
    </row>
    <row r="36" spans="1:12" x14ac:dyDescent="0.2">
      <c r="B36" s="82" t="s">
        <v>129</v>
      </c>
      <c r="C36" s="82"/>
      <c r="D36" s="82"/>
      <c r="E36" s="52">
        <f>J33-K33</f>
        <v>1875</v>
      </c>
    </row>
    <row r="37" spans="1:12" x14ac:dyDescent="0.2">
      <c r="B37" s="82" t="s">
        <v>134</v>
      </c>
      <c r="C37" s="82"/>
      <c r="D37" s="82"/>
      <c r="E37" s="52">
        <f>E33</f>
        <v>36</v>
      </c>
    </row>
    <row r="38" spans="1:12" x14ac:dyDescent="0.2">
      <c r="B38" s="81" t="s">
        <v>130</v>
      </c>
      <c r="C38" s="81"/>
      <c r="D38" s="81"/>
      <c r="E38" s="49">
        <f>H33-I33</f>
        <v>4100</v>
      </c>
    </row>
  </sheetData>
  <mergeCells count="9">
    <mergeCell ref="B2:L2"/>
    <mergeCell ref="C34:D34"/>
    <mergeCell ref="H34:I34"/>
    <mergeCell ref="J34:K34"/>
    <mergeCell ref="B35:D35"/>
    <mergeCell ref="B36:D36"/>
    <mergeCell ref="B37:D37"/>
    <mergeCell ref="B38:D38"/>
    <mergeCell ref="L4:L5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zoomScale="85" zoomScaleNormal="85" workbookViewId="0">
      <pane xSplit="1" ySplit="2" topLeftCell="J30" activePane="bottomRight" state="frozen"/>
      <selection pane="topRight" activeCell="B1" sqref="B1"/>
      <selection pane="bottomLeft" activeCell="A4" sqref="A4"/>
      <selection pane="bottomRight" activeCell="B34" sqref="B34:G36"/>
    </sheetView>
  </sheetViews>
  <sheetFormatPr defaultRowHeight="14.25" x14ac:dyDescent="0.2"/>
  <cols>
    <col min="1" max="1" width="7.125" style="14" bestFit="1" customWidth="1"/>
    <col min="2" max="2" width="11.75" style="14" bestFit="1" customWidth="1"/>
    <col min="3" max="3" width="9" style="14" bestFit="1" customWidth="1"/>
    <col min="4" max="4" width="9" style="14"/>
    <col min="5" max="5" width="8.125" style="14" customWidth="1"/>
    <col min="6" max="6" width="10.25" style="14" bestFit="1" customWidth="1"/>
    <col min="7" max="9" width="10.25" style="14" customWidth="1"/>
    <col min="10" max="10" width="8.875" style="14" customWidth="1"/>
    <col min="11" max="12" width="10.25" style="14" customWidth="1"/>
    <col min="13" max="13" width="9.375" style="14" customWidth="1"/>
    <col min="14" max="16" width="10.25" style="14" customWidth="1"/>
    <col min="17" max="17" width="11.375" style="14" bestFit="1" customWidth="1"/>
    <col min="18" max="19" width="10.25" style="14" customWidth="1"/>
    <col min="20" max="20" width="9" style="14" bestFit="1" customWidth="1"/>
    <col min="21" max="21" width="0.125" style="14" customWidth="1"/>
    <col min="22" max="22" width="11.75" style="14" bestFit="1" customWidth="1"/>
    <col min="23" max="23" width="11" style="14" bestFit="1" customWidth="1"/>
    <col min="24" max="24" width="11" style="14" customWidth="1"/>
    <col min="25" max="25" width="11" style="14" hidden="1" customWidth="1"/>
    <col min="26" max="26" width="11.75" style="14" bestFit="1" customWidth="1"/>
    <col min="27" max="16384" width="9" style="14"/>
  </cols>
  <sheetData>
    <row r="1" spans="1:27" customFormat="1" ht="18.75" x14ac:dyDescent="0.25">
      <c r="A1" s="99" t="s">
        <v>154</v>
      </c>
      <c r="B1" s="99"/>
      <c r="C1" s="99"/>
      <c r="D1" s="99"/>
      <c r="E1" s="99"/>
      <c r="F1" s="99"/>
      <c r="G1" s="44"/>
      <c r="H1" s="44"/>
      <c r="I1" s="55"/>
      <c r="J1" s="44"/>
      <c r="K1" s="44"/>
    </row>
    <row r="2" spans="1:27" ht="28.5" x14ac:dyDescent="0.2">
      <c r="A2" s="14" t="s">
        <v>58</v>
      </c>
      <c r="B2" s="13" t="s">
        <v>62</v>
      </c>
      <c r="C2" s="13" t="s">
        <v>61</v>
      </c>
      <c r="D2" s="16" t="s">
        <v>30</v>
      </c>
      <c r="E2" s="16" t="s">
        <v>65</v>
      </c>
      <c r="F2" s="13" t="s">
        <v>117</v>
      </c>
      <c r="G2" s="16" t="s">
        <v>118</v>
      </c>
      <c r="H2" s="16" t="s">
        <v>119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6" t="s">
        <v>115</v>
      </c>
      <c r="P2" s="16" t="s">
        <v>116</v>
      </c>
      <c r="Q2" s="13" t="s">
        <v>67</v>
      </c>
      <c r="R2" s="13" t="s">
        <v>38</v>
      </c>
      <c r="S2" s="13" t="s">
        <v>63</v>
      </c>
      <c r="T2" s="13" t="s">
        <v>64</v>
      </c>
      <c r="U2" s="13" t="s">
        <v>91</v>
      </c>
      <c r="V2" s="13" t="s">
        <v>83</v>
      </c>
      <c r="W2" s="13" t="s">
        <v>59</v>
      </c>
      <c r="X2" s="28" t="s">
        <v>81</v>
      </c>
      <c r="Y2" s="34" t="s">
        <v>93</v>
      </c>
      <c r="Z2" s="13" t="s">
        <v>66</v>
      </c>
      <c r="AA2" s="34" t="s">
        <v>46</v>
      </c>
    </row>
    <row r="3" spans="1:27" x14ac:dyDescent="0.2">
      <c r="A3" s="19" t="s">
        <v>60</v>
      </c>
      <c r="B3" s="19">
        <v>14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8">
        <v>13</v>
      </c>
      <c r="R3" s="19">
        <v>1</v>
      </c>
      <c r="S3" s="19"/>
      <c r="T3" s="19"/>
      <c r="U3" s="19">
        <f t="shared" ref="U3:U31" si="0">B3+C3-D3+E3-F3-(Q3+R3-S3-T3)</f>
        <v>0</v>
      </c>
      <c r="V3" s="19">
        <v>11</v>
      </c>
      <c r="W3" s="19"/>
      <c r="X3" s="19"/>
      <c r="Y3" s="19"/>
      <c r="Z3" s="19">
        <v>11</v>
      </c>
      <c r="AA3" s="19">
        <f t="shared" ref="AA3:AA31" si="1">V3-W3-Z3</f>
        <v>0</v>
      </c>
    </row>
    <row r="4" spans="1:27" x14ac:dyDescent="0.2">
      <c r="A4" s="19" t="s">
        <v>0</v>
      </c>
      <c r="B4" s="19">
        <v>115837</v>
      </c>
      <c r="C4" s="19">
        <v>100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8">
        <v>115338</v>
      </c>
      <c r="R4" s="19">
        <v>600</v>
      </c>
      <c r="S4" s="19">
        <v>1</v>
      </c>
      <c r="T4" s="19"/>
      <c r="U4" s="19">
        <f t="shared" si="0"/>
        <v>0</v>
      </c>
      <c r="V4" s="19">
        <v>1</v>
      </c>
      <c r="W4" s="19"/>
      <c r="X4" s="19"/>
      <c r="Y4" s="19"/>
      <c r="Z4" s="19">
        <v>1</v>
      </c>
      <c r="AA4" s="19">
        <f t="shared" si="1"/>
        <v>0</v>
      </c>
    </row>
    <row r="5" spans="1:27" x14ac:dyDescent="0.2">
      <c r="A5" s="19" t="s">
        <v>1</v>
      </c>
      <c r="B5" s="19">
        <v>38300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>
        <v>38900</v>
      </c>
      <c r="R5" s="19"/>
      <c r="S5" s="19">
        <v>600</v>
      </c>
      <c r="T5" s="19"/>
      <c r="U5" s="19">
        <f t="shared" si="0"/>
        <v>0</v>
      </c>
      <c r="V5" s="19">
        <v>10757</v>
      </c>
      <c r="W5" s="19"/>
      <c r="X5" s="19"/>
      <c r="Y5" s="19"/>
      <c r="Z5" s="19">
        <v>10757</v>
      </c>
      <c r="AA5" s="19">
        <f t="shared" si="1"/>
        <v>0</v>
      </c>
    </row>
    <row r="6" spans="1:27" x14ac:dyDescent="0.2">
      <c r="A6" s="19" t="s">
        <v>2</v>
      </c>
      <c r="B6" s="19">
        <v>140864</v>
      </c>
      <c r="C6" s="19">
        <v>1500</v>
      </c>
      <c r="D6" s="19">
        <v>100</v>
      </c>
      <c r="E6" s="19"/>
      <c r="F6" s="19"/>
      <c r="G6" s="19">
        <v>2889</v>
      </c>
      <c r="H6" s="19"/>
      <c r="I6" s="19"/>
      <c r="J6" s="19">
        <v>2889</v>
      </c>
      <c r="K6" s="19"/>
      <c r="L6" s="19"/>
      <c r="M6" s="19"/>
      <c r="N6" s="19"/>
      <c r="O6" s="19"/>
      <c r="P6" s="19"/>
      <c r="Q6" s="18">
        <v>144264</v>
      </c>
      <c r="R6" s="19">
        <v>1000</v>
      </c>
      <c r="S6" s="19"/>
      <c r="T6" s="57">
        <v>3000</v>
      </c>
      <c r="U6" s="19">
        <f t="shared" si="0"/>
        <v>0</v>
      </c>
      <c r="V6" s="19">
        <v>3889</v>
      </c>
      <c r="W6" s="19">
        <v>2889</v>
      </c>
      <c r="X6" s="19"/>
      <c r="Y6" s="19">
        <f t="shared" ref="Y6:Y31" si="2">F6+G6-H6-(W6+X6)</f>
        <v>0</v>
      </c>
      <c r="Z6" s="19">
        <v>1000</v>
      </c>
      <c r="AA6" s="19">
        <f t="shared" si="1"/>
        <v>0</v>
      </c>
    </row>
    <row r="7" spans="1:27" x14ac:dyDescent="0.2">
      <c r="A7" s="19" t="s">
        <v>3</v>
      </c>
      <c r="B7" s="19">
        <v>460759</v>
      </c>
      <c r="C7" s="19"/>
      <c r="D7" s="19"/>
      <c r="E7" s="19"/>
      <c r="F7" s="19">
        <v>13363</v>
      </c>
      <c r="G7" s="19">
        <v>2638</v>
      </c>
      <c r="H7" s="19">
        <v>2889</v>
      </c>
      <c r="I7" s="19">
        <v>13363</v>
      </c>
      <c r="J7" s="19"/>
      <c r="K7" s="19">
        <v>2889</v>
      </c>
      <c r="L7" s="19"/>
      <c r="M7" s="19">
        <v>2638</v>
      </c>
      <c r="N7" s="19"/>
      <c r="O7" s="19"/>
      <c r="P7" s="19"/>
      <c r="Q7" s="18">
        <v>444896</v>
      </c>
      <c r="R7" s="19">
        <v>3500</v>
      </c>
      <c r="S7" s="19">
        <v>1000</v>
      </c>
      <c r="T7" s="19"/>
      <c r="U7" s="19">
        <f t="shared" si="0"/>
        <v>0</v>
      </c>
      <c r="V7" s="19">
        <v>41486</v>
      </c>
      <c r="W7" s="19">
        <v>10474</v>
      </c>
      <c r="X7" s="19">
        <v>2638</v>
      </c>
      <c r="Y7" s="19">
        <f t="shared" si="2"/>
        <v>0</v>
      </c>
      <c r="Z7" s="19">
        <v>31012</v>
      </c>
      <c r="AA7" s="19">
        <f t="shared" si="1"/>
        <v>0</v>
      </c>
    </row>
    <row r="8" spans="1:27" x14ac:dyDescent="0.2">
      <c r="A8" s="19" t="s">
        <v>4</v>
      </c>
      <c r="B8" s="19">
        <v>336949</v>
      </c>
      <c r="C8" s="19"/>
      <c r="D8" s="19">
        <v>1000</v>
      </c>
      <c r="E8" s="19"/>
      <c r="F8" s="19"/>
      <c r="G8" s="19">
        <v>25651</v>
      </c>
      <c r="H8" s="19"/>
      <c r="I8" s="19"/>
      <c r="J8" s="19">
        <v>23960</v>
      </c>
      <c r="K8" s="19"/>
      <c r="L8" s="19"/>
      <c r="M8" s="19">
        <v>1691</v>
      </c>
      <c r="N8" s="19"/>
      <c r="O8" s="19"/>
      <c r="P8" s="19"/>
      <c r="Q8" s="20">
        <v>339049</v>
      </c>
      <c r="R8" s="19">
        <v>400</v>
      </c>
      <c r="S8" s="20">
        <v>3500</v>
      </c>
      <c r="T8" s="20"/>
      <c r="U8" s="19">
        <f t="shared" si="0"/>
        <v>0</v>
      </c>
      <c r="V8" s="19">
        <v>42321</v>
      </c>
      <c r="W8" s="19">
        <v>23960</v>
      </c>
      <c r="X8" s="19">
        <v>1691</v>
      </c>
      <c r="Y8" s="19">
        <f t="shared" si="2"/>
        <v>0</v>
      </c>
      <c r="Z8" s="19">
        <v>18361</v>
      </c>
      <c r="AA8" s="19">
        <f t="shared" si="1"/>
        <v>0</v>
      </c>
    </row>
    <row r="9" spans="1:27" x14ac:dyDescent="0.2">
      <c r="A9" s="19" t="s">
        <v>5</v>
      </c>
      <c r="B9" s="19">
        <v>366296</v>
      </c>
      <c r="C9" s="19"/>
      <c r="D9" s="19"/>
      <c r="E9" s="19"/>
      <c r="F9" s="19">
        <v>23960</v>
      </c>
      <c r="G9" s="19">
        <v>13638</v>
      </c>
      <c r="H9" s="19">
        <v>23960</v>
      </c>
      <c r="I9" s="19">
        <v>23960</v>
      </c>
      <c r="J9" s="19">
        <v>5708</v>
      </c>
      <c r="K9" s="19">
        <v>23960</v>
      </c>
      <c r="L9" s="19"/>
      <c r="M9" s="19">
        <v>7930</v>
      </c>
      <c r="N9" s="19"/>
      <c r="O9" s="19"/>
      <c r="P9" s="19"/>
      <c r="Q9" s="18">
        <v>342736</v>
      </c>
      <c r="S9" s="14">
        <v>400</v>
      </c>
      <c r="U9" s="19">
        <f t="shared" si="0"/>
        <v>0</v>
      </c>
      <c r="V9" s="19">
        <v>50453</v>
      </c>
      <c r="W9" s="19">
        <v>5708</v>
      </c>
      <c r="X9" s="19">
        <v>7930</v>
      </c>
      <c r="Y9" s="19">
        <f t="shared" si="2"/>
        <v>0</v>
      </c>
      <c r="Z9" s="19">
        <v>44745</v>
      </c>
      <c r="AA9" s="19">
        <f t="shared" si="1"/>
        <v>0</v>
      </c>
    </row>
    <row r="10" spans="1:27" x14ac:dyDescent="0.2">
      <c r="A10" s="19" t="s">
        <v>6</v>
      </c>
      <c r="B10" s="19">
        <v>323660</v>
      </c>
      <c r="C10" s="19"/>
      <c r="D10" s="19">
        <v>500</v>
      </c>
      <c r="E10" s="19"/>
      <c r="F10" s="19">
        <v>20526</v>
      </c>
      <c r="G10" s="19">
        <v>6272</v>
      </c>
      <c r="H10" s="19">
        <v>5708</v>
      </c>
      <c r="I10" s="19">
        <v>20526</v>
      </c>
      <c r="J10" s="19"/>
      <c r="K10" s="19">
        <v>5708</v>
      </c>
      <c r="L10" s="19"/>
      <c r="M10" s="19">
        <v>6272</v>
      </c>
      <c r="N10" s="19"/>
      <c r="O10" s="19"/>
      <c r="P10" s="19"/>
      <c r="Q10" s="18">
        <v>302434</v>
      </c>
      <c r="R10" s="20">
        <v>200</v>
      </c>
      <c r="S10" s="20"/>
      <c r="T10" s="20"/>
      <c r="U10" s="19">
        <f t="shared" si="0"/>
        <v>0</v>
      </c>
      <c r="V10" s="19">
        <v>45580</v>
      </c>
      <c r="W10" s="19">
        <v>14818</v>
      </c>
      <c r="X10" s="19">
        <v>6272</v>
      </c>
      <c r="Y10" s="19">
        <f t="shared" si="2"/>
        <v>0</v>
      </c>
      <c r="Z10" s="19">
        <v>30762</v>
      </c>
      <c r="AA10" s="19">
        <f t="shared" si="1"/>
        <v>0</v>
      </c>
    </row>
    <row r="11" spans="1:27" x14ac:dyDescent="0.2">
      <c r="A11" s="19" t="s">
        <v>7</v>
      </c>
      <c r="B11" s="19">
        <v>127872</v>
      </c>
      <c r="C11" s="19"/>
      <c r="D11" s="19"/>
      <c r="E11" s="19"/>
      <c r="F11" s="19">
        <v>776</v>
      </c>
      <c r="G11" s="19">
        <v>10232</v>
      </c>
      <c r="H11" s="19"/>
      <c r="I11" s="19">
        <v>776</v>
      </c>
      <c r="J11" s="19">
        <v>10232</v>
      </c>
      <c r="K11" s="19"/>
      <c r="L11" s="19"/>
      <c r="M11" s="19"/>
      <c r="N11" s="19"/>
      <c r="O11" s="19"/>
      <c r="P11" s="19"/>
      <c r="Q11" s="18">
        <v>124296</v>
      </c>
      <c r="R11" s="20">
        <v>3000</v>
      </c>
      <c r="S11" s="19">
        <v>200</v>
      </c>
      <c r="T11" s="19"/>
      <c r="U11" s="19">
        <f t="shared" si="0"/>
        <v>0</v>
      </c>
      <c r="V11" s="19">
        <v>27242</v>
      </c>
      <c r="W11" s="19">
        <v>11008</v>
      </c>
      <c r="X11" s="19"/>
      <c r="Y11" s="19">
        <f t="shared" si="2"/>
        <v>0</v>
      </c>
      <c r="Z11" s="19">
        <v>16234</v>
      </c>
      <c r="AA11" s="19">
        <f t="shared" si="1"/>
        <v>0</v>
      </c>
    </row>
    <row r="12" spans="1:27" x14ac:dyDescent="0.2">
      <c r="A12" s="19" t="s">
        <v>8</v>
      </c>
      <c r="B12" s="19">
        <v>100205</v>
      </c>
      <c r="C12" s="19"/>
      <c r="D12" s="19"/>
      <c r="E12" s="19"/>
      <c r="F12" s="19">
        <v>15537</v>
      </c>
      <c r="G12" s="19"/>
      <c r="H12" s="19">
        <v>10232</v>
      </c>
      <c r="I12" s="19">
        <v>15537</v>
      </c>
      <c r="J12" s="19"/>
      <c r="K12" s="19">
        <v>10232</v>
      </c>
      <c r="L12" s="19"/>
      <c r="M12" s="19"/>
      <c r="N12" s="19"/>
      <c r="O12" s="19"/>
      <c r="P12" s="19"/>
      <c r="Q12" s="18">
        <v>87668</v>
      </c>
      <c r="R12" s="19"/>
      <c r="S12" s="20">
        <v>3000</v>
      </c>
      <c r="T12" s="20"/>
      <c r="U12" s="19">
        <f t="shared" si="0"/>
        <v>0</v>
      </c>
      <c r="V12" s="19">
        <v>7971</v>
      </c>
      <c r="W12" s="19">
        <v>5305</v>
      </c>
      <c r="X12" s="19"/>
      <c r="Y12" s="19">
        <f t="shared" si="2"/>
        <v>0</v>
      </c>
      <c r="Z12" s="19">
        <v>2666</v>
      </c>
      <c r="AA12" s="19">
        <f t="shared" si="1"/>
        <v>0</v>
      </c>
    </row>
    <row r="13" spans="1:27" x14ac:dyDescent="0.2">
      <c r="A13" s="19" t="s">
        <v>9</v>
      </c>
      <c r="B13" s="19">
        <v>474906</v>
      </c>
      <c r="C13" s="19"/>
      <c r="D13" s="19"/>
      <c r="E13" s="19"/>
      <c r="F13" s="19"/>
      <c r="G13" s="19">
        <v>10417</v>
      </c>
      <c r="H13" s="19"/>
      <c r="I13" s="19"/>
      <c r="J13" s="19"/>
      <c r="K13" s="19"/>
      <c r="L13" s="19"/>
      <c r="M13" s="19">
        <v>10417</v>
      </c>
      <c r="N13" s="19"/>
      <c r="O13" s="19"/>
      <c r="P13" s="19"/>
      <c r="Q13" s="18">
        <v>474906</v>
      </c>
      <c r="R13" s="19"/>
      <c r="S13" s="19"/>
      <c r="T13" s="19"/>
      <c r="U13" s="19">
        <f t="shared" si="0"/>
        <v>0</v>
      </c>
      <c r="V13" s="19">
        <v>52776</v>
      </c>
      <c r="W13" s="19"/>
      <c r="X13" s="19">
        <v>10417</v>
      </c>
      <c r="Y13" s="19">
        <f t="shared" si="2"/>
        <v>0</v>
      </c>
      <c r="Z13" s="19">
        <v>52776</v>
      </c>
      <c r="AA13" s="19">
        <f t="shared" si="1"/>
        <v>0</v>
      </c>
    </row>
    <row r="14" spans="1:27" x14ac:dyDescent="0.2">
      <c r="A14" s="19" t="s">
        <v>10</v>
      </c>
      <c r="B14" s="19">
        <v>520569</v>
      </c>
      <c r="C14" s="19"/>
      <c r="D14" s="19"/>
      <c r="E14" s="19"/>
      <c r="F14" s="19"/>
      <c r="G14" s="19">
        <v>5328</v>
      </c>
      <c r="H14" s="19"/>
      <c r="I14" s="19"/>
      <c r="J14" s="19"/>
      <c r="K14" s="19"/>
      <c r="L14" s="19"/>
      <c r="M14" s="19">
        <v>5328</v>
      </c>
      <c r="N14" s="19"/>
      <c r="O14" s="19"/>
      <c r="P14" s="19"/>
      <c r="Q14" s="21">
        <v>520569</v>
      </c>
      <c r="R14" s="19"/>
      <c r="S14" s="19"/>
      <c r="T14" s="19"/>
      <c r="U14" s="19">
        <f t="shared" si="0"/>
        <v>0</v>
      </c>
      <c r="V14" s="19">
        <v>50301</v>
      </c>
      <c r="W14" s="19"/>
      <c r="X14" s="19">
        <v>5328</v>
      </c>
      <c r="Y14" s="19">
        <f t="shared" si="2"/>
        <v>0</v>
      </c>
      <c r="Z14" s="19">
        <v>50301</v>
      </c>
      <c r="AA14" s="19">
        <f t="shared" si="1"/>
        <v>0</v>
      </c>
    </row>
    <row r="15" spans="1:27" x14ac:dyDescent="0.2">
      <c r="A15" s="19" t="s">
        <v>11</v>
      </c>
      <c r="B15" s="19">
        <v>479807</v>
      </c>
      <c r="C15" s="19"/>
      <c r="D15" s="19"/>
      <c r="E15" s="19"/>
      <c r="F15" s="19"/>
      <c r="G15" s="19">
        <v>8867</v>
      </c>
      <c r="H15" s="19"/>
      <c r="I15" s="19"/>
      <c r="J15" s="19"/>
      <c r="K15" s="19"/>
      <c r="L15" s="19"/>
      <c r="M15" s="19">
        <v>8867</v>
      </c>
      <c r="N15" s="19"/>
      <c r="O15" s="19"/>
      <c r="P15" s="19"/>
      <c r="Q15" s="18">
        <v>479307</v>
      </c>
      <c r="R15" s="20">
        <v>500</v>
      </c>
      <c r="S15" s="19"/>
      <c r="T15" s="19"/>
      <c r="U15" s="19">
        <f t="shared" si="0"/>
        <v>0</v>
      </c>
      <c r="V15" s="19">
        <v>58196</v>
      </c>
      <c r="W15" s="19"/>
      <c r="X15" s="19">
        <v>8867</v>
      </c>
      <c r="Y15" s="19">
        <f t="shared" si="2"/>
        <v>0</v>
      </c>
      <c r="Z15" s="19">
        <v>58196</v>
      </c>
      <c r="AA15" s="19">
        <f t="shared" si="1"/>
        <v>0</v>
      </c>
    </row>
    <row r="16" spans="1:27" x14ac:dyDescent="0.2">
      <c r="A16" s="19" t="s">
        <v>12</v>
      </c>
      <c r="B16" s="19">
        <v>358035</v>
      </c>
      <c r="C16" s="19"/>
      <c r="D16" s="19"/>
      <c r="E16" s="19"/>
      <c r="F16" s="19"/>
      <c r="G16" s="19">
        <v>6167</v>
      </c>
      <c r="H16" s="19"/>
      <c r="I16" s="19"/>
      <c r="J16" s="19"/>
      <c r="K16" s="19"/>
      <c r="L16" s="19"/>
      <c r="M16" s="19">
        <v>6167</v>
      </c>
      <c r="N16" s="19"/>
      <c r="O16" s="19"/>
      <c r="P16" s="19"/>
      <c r="Q16" s="18">
        <v>358535</v>
      </c>
      <c r="R16" s="19"/>
      <c r="S16" s="21">
        <v>500</v>
      </c>
      <c r="T16" s="21"/>
      <c r="U16" s="19">
        <f t="shared" si="0"/>
        <v>0</v>
      </c>
      <c r="V16" s="19">
        <v>39391</v>
      </c>
      <c r="W16" s="19"/>
      <c r="X16" s="19">
        <v>6167</v>
      </c>
      <c r="Y16" s="19">
        <f t="shared" si="2"/>
        <v>0</v>
      </c>
      <c r="Z16" s="19">
        <v>39391</v>
      </c>
      <c r="AA16" s="19">
        <f t="shared" si="1"/>
        <v>0</v>
      </c>
    </row>
    <row r="17" spans="1:27" x14ac:dyDescent="0.2">
      <c r="A17" s="19" t="s">
        <v>13</v>
      </c>
      <c r="B17" s="19">
        <v>286252</v>
      </c>
      <c r="C17" s="19"/>
      <c r="D17" s="19"/>
      <c r="E17" s="19">
        <v>20</v>
      </c>
      <c r="F17" s="19"/>
      <c r="G17" s="19">
        <v>20326</v>
      </c>
      <c r="H17" s="19"/>
      <c r="I17" s="19"/>
      <c r="J17" s="19"/>
      <c r="K17" s="19"/>
      <c r="L17" s="19"/>
      <c r="M17" s="19">
        <v>20326</v>
      </c>
      <c r="N17" s="19"/>
      <c r="O17" s="19"/>
      <c r="P17" s="19"/>
      <c r="Q17" s="18">
        <v>283272</v>
      </c>
      <c r="R17" s="20">
        <v>3000</v>
      </c>
      <c r="S17" s="19"/>
      <c r="T17" s="19"/>
      <c r="U17" s="19">
        <f t="shared" si="0"/>
        <v>0</v>
      </c>
      <c r="V17" s="19">
        <v>47388</v>
      </c>
      <c r="W17" s="19"/>
      <c r="X17" s="19">
        <v>20326</v>
      </c>
      <c r="Y17" s="19">
        <f t="shared" si="2"/>
        <v>0</v>
      </c>
      <c r="Z17" s="19">
        <v>47388</v>
      </c>
      <c r="AA17" s="19">
        <f t="shared" si="1"/>
        <v>0</v>
      </c>
    </row>
    <row r="18" spans="1:27" x14ac:dyDescent="0.2">
      <c r="A18" s="19" t="s">
        <v>14</v>
      </c>
      <c r="B18" s="19">
        <v>158920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8">
        <v>161920</v>
      </c>
      <c r="R18" s="19"/>
      <c r="S18" s="20">
        <v>3000</v>
      </c>
      <c r="T18" s="20"/>
      <c r="U18" s="19">
        <f t="shared" si="0"/>
        <v>0</v>
      </c>
      <c r="V18" s="19">
        <v>46807</v>
      </c>
      <c r="W18" s="19"/>
      <c r="X18" s="19"/>
      <c r="Y18" s="19">
        <f t="shared" si="2"/>
        <v>0</v>
      </c>
      <c r="Z18" s="19">
        <v>46807</v>
      </c>
      <c r="AA18" s="19">
        <f t="shared" si="1"/>
        <v>0</v>
      </c>
    </row>
    <row r="19" spans="1:27" x14ac:dyDescent="0.2">
      <c r="A19" s="19" t="s">
        <v>15</v>
      </c>
      <c r="B19" s="19">
        <v>50214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0">
        <v>50214</v>
      </c>
      <c r="R19" s="19"/>
      <c r="S19" s="19"/>
      <c r="T19" s="19"/>
      <c r="U19" s="19">
        <f t="shared" si="0"/>
        <v>0</v>
      </c>
      <c r="V19" s="19">
        <v>2728</v>
      </c>
      <c r="W19" s="19"/>
      <c r="X19" s="19"/>
      <c r="Y19" s="19">
        <f t="shared" si="2"/>
        <v>0</v>
      </c>
      <c r="Z19" s="19">
        <v>2728</v>
      </c>
      <c r="AA19" s="19">
        <f t="shared" si="1"/>
        <v>0</v>
      </c>
    </row>
    <row r="20" spans="1:27" x14ac:dyDescent="0.2">
      <c r="A20" s="19" t="s">
        <v>16</v>
      </c>
      <c r="B20" s="19">
        <v>443446</v>
      </c>
      <c r="C20" s="19"/>
      <c r="D20" s="19"/>
      <c r="E20" s="19"/>
      <c r="F20" s="19"/>
      <c r="G20" s="19">
        <v>19985</v>
      </c>
      <c r="H20" s="19"/>
      <c r="I20" s="19"/>
      <c r="J20" s="19"/>
      <c r="K20" s="19"/>
      <c r="L20" s="19"/>
      <c r="M20" s="19">
        <v>19985</v>
      </c>
      <c r="N20" s="19"/>
      <c r="O20" s="19"/>
      <c r="P20" s="19"/>
      <c r="Q20" s="18">
        <v>443446</v>
      </c>
      <c r="R20" s="19"/>
      <c r="S20" s="19"/>
      <c r="T20" s="19"/>
      <c r="U20" s="19">
        <f t="shared" si="0"/>
        <v>0</v>
      </c>
      <c r="V20" s="19">
        <v>62403</v>
      </c>
      <c r="W20" s="19"/>
      <c r="X20" s="19">
        <v>19985</v>
      </c>
      <c r="Y20" s="19">
        <f t="shared" si="2"/>
        <v>0</v>
      </c>
      <c r="Z20" s="19">
        <v>62403</v>
      </c>
      <c r="AA20" s="19">
        <f t="shared" si="1"/>
        <v>0</v>
      </c>
    </row>
    <row r="21" spans="1:27" x14ac:dyDescent="0.2">
      <c r="A21" s="19" t="s">
        <v>17</v>
      </c>
      <c r="B21" s="19">
        <v>449612</v>
      </c>
      <c r="C21" s="19"/>
      <c r="D21" s="19"/>
      <c r="E21" s="19"/>
      <c r="F21" s="19"/>
      <c r="G21" s="19">
        <v>9733</v>
      </c>
      <c r="H21" s="19"/>
      <c r="I21" s="19"/>
      <c r="J21" s="19"/>
      <c r="K21" s="19"/>
      <c r="L21" s="19"/>
      <c r="M21" s="19">
        <v>9733</v>
      </c>
      <c r="N21" s="19"/>
      <c r="O21" s="19"/>
      <c r="P21" s="19"/>
      <c r="Q21" s="18">
        <v>449612</v>
      </c>
      <c r="R21" s="19"/>
      <c r="S21" s="19"/>
      <c r="T21" s="19"/>
      <c r="U21" s="19">
        <f t="shared" si="0"/>
        <v>0</v>
      </c>
      <c r="V21" s="19">
        <v>53317</v>
      </c>
      <c r="W21" s="19"/>
      <c r="X21" s="19">
        <v>9733</v>
      </c>
      <c r="Y21" s="19">
        <f t="shared" si="2"/>
        <v>0</v>
      </c>
      <c r="Z21" s="19">
        <v>53317</v>
      </c>
      <c r="AA21" s="19">
        <f t="shared" si="1"/>
        <v>0</v>
      </c>
    </row>
    <row r="22" spans="1:27" x14ac:dyDescent="0.2">
      <c r="A22" s="19" t="s">
        <v>18</v>
      </c>
      <c r="B22" s="21">
        <v>399866</v>
      </c>
      <c r="C22" s="19"/>
      <c r="D22" s="19"/>
      <c r="E22" s="19"/>
      <c r="F22" s="21">
        <v>65470</v>
      </c>
      <c r="G22" s="21">
        <v>11528</v>
      </c>
      <c r="H22" s="21">
        <v>61970</v>
      </c>
      <c r="I22" s="21">
        <v>3500</v>
      </c>
      <c r="J22" s="21"/>
      <c r="K22" s="21"/>
      <c r="L22" s="21">
        <v>58907</v>
      </c>
      <c r="M22" s="21">
        <v>11528</v>
      </c>
      <c r="N22" s="21">
        <v>58907</v>
      </c>
      <c r="O22" s="21">
        <v>3063</v>
      </c>
      <c r="P22" s="21"/>
      <c r="Q22" s="21">
        <v>334396</v>
      </c>
      <c r="R22" s="21"/>
      <c r="S22" s="21"/>
      <c r="T22" s="21"/>
      <c r="U22" s="19">
        <f t="shared" si="0"/>
        <v>0</v>
      </c>
      <c r="V22" s="19">
        <v>61040</v>
      </c>
      <c r="W22" s="19">
        <v>3500</v>
      </c>
      <c r="X22" s="19">
        <v>11528</v>
      </c>
      <c r="Y22" s="19">
        <f t="shared" si="2"/>
        <v>0</v>
      </c>
      <c r="Z22" s="19">
        <v>57540</v>
      </c>
      <c r="AA22" s="19">
        <f t="shared" si="1"/>
        <v>0</v>
      </c>
    </row>
    <row r="23" spans="1:27" x14ac:dyDescent="0.2">
      <c r="A23" s="19" t="s">
        <v>19</v>
      </c>
      <c r="B23" s="21">
        <v>325693</v>
      </c>
      <c r="C23" s="19"/>
      <c r="D23" s="19"/>
      <c r="E23" s="19"/>
      <c r="F23" s="21">
        <v>2873</v>
      </c>
      <c r="G23" s="21">
        <v>6924</v>
      </c>
      <c r="H23" s="21">
        <v>2873</v>
      </c>
      <c r="I23" s="21"/>
      <c r="J23" s="21"/>
      <c r="K23" s="21"/>
      <c r="L23" s="21">
        <v>2873</v>
      </c>
      <c r="M23" s="21">
        <v>6924</v>
      </c>
      <c r="N23" s="21">
        <v>2873</v>
      </c>
      <c r="O23" s="21"/>
      <c r="P23" s="21"/>
      <c r="Q23" s="18">
        <v>322820</v>
      </c>
      <c r="R23" s="21"/>
      <c r="S23" s="21"/>
      <c r="T23" s="21"/>
      <c r="U23" s="19">
        <f t="shared" si="0"/>
        <v>0</v>
      </c>
      <c r="V23" s="19">
        <v>71288</v>
      </c>
      <c r="X23" s="19">
        <v>6924</v>
      </c>
      <c r="Y23" s="19">
        <f t="shared" si="2"/>
        <v>0</v>
      </c>
      <c r="Z23" s="19">
        <v>71288</v>
      </c>
      <c r="AA23" s="19">
        <f t="shared" si="1"/>
        <v>0</v>
      </c>
    </row>
    <row r="24" spans="1:27" x14ac:dyDescent="0.2">
      <c r="A24" s="19" t="s">
        <v>20</v>
      </c>
      <c r="B24" s="22">
        <v>345381</v>
      </c>
      <c r="C24" s="19"/>
      <c r="D24" s="19"/>
      <c r="E24" s="19"/>
      <c r="F24" s="21">
        <v>6908</v>
      </c>
      <c r="G24" s="21">
        <v>7501</v>
      </c>
      <c r="H24" s="21">
        <v>6908</v>
      </c>
      <c r="I24" s="21"/>
      <c r="J24" s="21"/>
      <c r="K24" s="21"/>
      <c r="L24" s="21">
        <v>6908</v>
      </c>
      <c r="M24" s="21">
        <v>7501</v>
      </c>
      <c r="N24" s="21">
        <v>6908</v>
      </c>
      <c r="O24" s="21"/>
      <c r="P24" s="21"/>
      <c r="Q24" s="18">
        <v>337473</v>
      </c>
      <c r="R24" s="21">
        <v>1000</v>
      </c>
      <c r="S24" s="21"/>
      <c r="T24" s="21"/>
      <c r="U24" s="19">
        <f t="shared" si="0"/>
        <v>0</v>
      </c>
      <c r="V24" s="19">
        <v>44850</v>
      </c>
      <c r="X24" s="19">
        <v>7501</v>
      </c>
      <c r="Y24" s="19">
        <f t="shared" si="2"/>
        <v>0</v>
      </c>
      <c r="Z24" s="19">
        <v>44850</v>
      </c>
      <c r="AA24" s="19">
        <f t="shared" si="1"/>
        <v>0</v>
      </c>
    </row>
    <row r="25" spans="1:27" x14ac:dyDescent="0.2">
      <c r="A25" s="19" t="s">
        <v>21</v>
      </c>
      <c r="B25" s="22">
        <v>152977</v>
      </c>
      <c r="C25" s="19"/>
      <c r="D25" s="19"/>
      <c r="E25" s="19"/>
      <c r="F25" s="21">
        <v>26576</v>
      </c>
      <c r="G25" s="21"/>
      <c r="H25" s="21">
        <v>26576</v>
      </c>
      <c r="I25" s="21"/>
      <c r="J25" s="21"/>
      <c r="K25" s="21"/>
      <c r="L25" s="21">
        <v>26576</v>
      </c>
      <c r="M25" s="21"/>
      <c r="N25" s="21">
        <v>26576</v>
      </c>
      <c r="O25" s="21"/>
      <c r="P25" s="21"/>
      <c r="Q25" s="18">
        <v>127301</v>
      </c>
      <c r="R25" s="21">
        <v>100</v>
      </c>
      <c r="S25" s="21">
        <v>1000</v>
      </c>
      <c r="T25" s="21"/>
      <c r="U25" s="19">
        <f t="shared" si="0"/>
        <v>0</v>
      </c>
      <c r="V25" s="19">
        <v>17186</v>
      </c>
      <c r="W25" s="19"/>
      <c r="X25" s="19"/>
      <c r="Y25" s="19">
        <f t="shared" si="2"/>
        <v>0</v>
      </c>
      <c r="Z25" s="19">
        <v>17186</v>
      </c>
      <c r="AA25" s="19">
        <f t="shared" si="1"/>
        <v>0</v>
      </c>
    </row>
    <row r="26" spans="1:27" x14ac:dyDescent="0.2">
      <c r="A26" s="19" t="s">
        <v>22</v>
      </c>
      <c r="B26" s="22">
        <v>10380</v>
      </c>
      <c r="C26" s="19"/>
      <c r="D26" s="19"/>
      <c r="E26" s="19"/>
      <c r="F26" s="21">
        <v>500</v>
      </c>
      <c r="G26" s="21"/>
      <c r="H26" s="21"/>
      <c r="I26" s="21">
        <v>500</v>
      </c>
      <c r="J26" s="21"/>
      <c r="K26" s="21"/>
      <c r="L26" s="21"/>
      <c r="M26" s="21"/>
      <c r="N26" s="21"/>
      <c r="O26" s="21"/>
      <c r="P26" s="21"/>
      <c r="Q26" s="18">
        <v>9980</v>
      </c>
      <c r="R26" s="21"/>
      <c r="S26" s="21">
        <v>100</v>
      </c>
      <c r="T26" s="21"/>
      <c r="U26" s="19">
        <f t="shared" si="0"/>
        <v>0</v>
      </c>
      <c r="V26" s="19">
        <v>8573</v>
      </c>
      <c r="W26" s="19">
        <v>500</v>
      </c>
      <c r="X26" s="19"/>
      <c r="Y26" s="19">
        <f t="shared" si="2"/>
        <v>0</v>
      </c>
      <c r="Z26" s="19">
        <v>8073</v>
      </c>
      <c r="AA26" s="19">
        <f t="shared" si="1"/>
        <v>0</v>
      </c>
    </row>
    <row r="27" spans="1:27" x14ac:dyDescent="0.2">
      <c r="A27" s="19" t="s">
        <v>23</v>
      </c>
      <c r="B27" s="18">
        <v>504504</v>
      </c>
      <c r="C27" s="19"/>
      <c r="D27" s="19"/>
      <c r="E27" s="19"/>
      <c r="F27" s="19"/>
      <c r="G27" s="35">
        <v>9015</v>
      </c>
      <c r="H27" s="19"/>
      <c r="I27" s="19"/>
      <c r="J27" s="19"/>
      <c r="K27" s="19"/>
      <c r="L27" s="19"/>
      <c r="M27" s="19">
        <v>9015</v>
      </c>
      <c r="N27" s="19"/>
      <c r="O27" s="19"/>
      <c r="P27" s="19"/>
      <c r="Q27" s="20">
        <v>504504</v>
      </c>
      <c r="R27" s="19"/>
      <c r="S27" s="19"/>
      <c r="T27" s="19"/>
      <c r="U27" s="19">
        <f t="shared" si="0"/>
        <v>0</v>
      </c>
      <c r="V27" s="19">
        <v>41158</v>
      </c>
      <c r="X27" s="19">
        <v>9015</v>
      </c>
      <c r="Y27" s="19">
        <f t="shared" si="2"/>
        <v>0</v>
      </c>
      <c r="Z27" s="19">
        <v>41158</v>
      </c>
      <c r="AA27" s="19">
        <f t="shared" si="1"/>
        <v>0</v>
      </c>
    </row>
    <row r="28" spans="1:27" x14ac:dyDescent="0.2">
      <c r="A28" s="19" t="s">
        <v>24</v>
      </c>
      <c r="B28" s="22">
        <v>383589</v>
      </c>
      <c r="C28" s="19"/>
      <c r="D28" s="19"/>
      <c r="E28" s="19"/>
      <c r="F28" s="19"/>
      <c r="G28" s="35">
        <v>3439</v>
      </c>
      <c r="H28" s="19"/>
      <c r="I28" s="19"/>
      <c r="J28" s="19"/>
      <c r="K28" s="19"/>
      <c r="L28" s="19"/>
      <c r="M28" s="19">
        <v>3439</v>
      </c>
      <c r="N28" s="19"/>
      <c r="O28" s="19"/>
      <c r="P28" s="19"/>
      <c r="Q28" s="18">
        <v>383589</v>
      </c>
      <c r="R28" s="19"/>
      <c r="S28" s="19"/>
      <c r="T28" s="19"/>
      <c r="U28" s="19">
        <f t="shared" si="0"/>
        <v>0</v>
      </c>
      <c r="V28" s="19">
        <v>52213</v>
      </c>
      <c r="X28" s="19">
        <v>3439</v>
      </c>
      <c r="Y28" s="19">
        <f t="shared" si="2"/>
        <v>0</v>
      </c>
      <c r="Z28" s="19">
        <v>52213</v>
      </c>
      <c r="AA28" s="19">
        <f t="shared" si="1"/>
        <v>0</v>
      </c>
    </row>
    <row r="29" spans="1:27" x14ac:dyDescent="0.2">
      <c r="A29" s="19" t="s">
        <v>25</v>
      </c>
      <c r="B29" s="18">
        <v>279314</v>
      </c>
      <c r="C29" s="19"/>
      <c r="D29" s="19"/>
      <c r="E29" s="19"/>
      <c r="F29" s="19"/>
      <c r="G29" s="19">
        <v>797</v>
      </c>
      <c r="H29" s="19"/>
      <c r="I29" s="19"/>
      <c r="J29" s="19"/>
      <c r="K29" s="19"/>
      <c r="L29" s="19"/>
      <c r="M29" s="19">
        <v>797</v>
      </c>
      <c r="N29" s="19"/>
      <c r="O29" s="19"/>
      <c r="P29" s="19"/>
      <c r="Q29" s="18">
        <v>279314</v>
      </c>
      <c r="R29" s="19"/>
      <c r="S29" s="19"/>
      <c r="T29" s="19"/>
      <c r="U29" s="19">
        <f t="shared" si="0"/>
        <v>0</v>
      </c>
      <c r="V29" s="19">
        <v>66745</v>
      </c>
      <c r="X29" s="14">
        <v>797</v>
      </c>
      <c r="Y29" s="19">
        <f t="shared" si="2"/>
        <v>0</v>
      </c>
      <c r="Z29" s="19">
        <v>66745</v>
      </c>
      <c r="AA29" s="19">
        <f t="shared" si="1"/>
        <v>0</v>
      </c>
    </row>
    <row r="30" spans="1:27" x14ac:dyDescent="0.2">
      <c r="A30" s="19" t="s">
        <v>26</v>
      </c>
      <c r="B30" s="18">
        <v>335725</v>
      </c>
      <c r="C30" s="21">
        <v>400</v>
      </c>
      <c r="D30" s="19"/>
      <c r="E30" s="19"/>
      <c r="F30" s="19"/>
      <c r="G30" s="19">
        <v>14092</v>
      </c>
      <c r="H30" s="19"/>
      <c r="I30" s="19"/>
      <c r="J30" s="19"/>
      <c r="K30" s="19"/>
      <c r="L30" s="19"/>
      <c r="M30" s="19">
        <v>14092</v>
      </c>
      <c r="N30" s="19"/>
      <c r="O30" s="19"/>
      <c r="P30" s="19"/>
      <c r="Q30" s="18">
        <v>333725</v>
      </c>
      <c r="R30" s="21">
        <v>2400</v>
      </c>
      <c r="S30" s="19"/>
      <c r="T30" s="19"/>
      <c r="U30" s="19">
        <f t="shared" si="0"/>
        <v>0</v>
      </c>
      <c r="V30" s="19">
        <v>57515</v>
      </c>
      <c r="W30" s="19"/>
      <c r="X30" s="19">
        <v>14092</v>
      </c>
      <c r="Y30" s="19">
        <f t="shared" si="2"/>
        <v>0</v>
      </c>
      <c r="Z30" s="19">
        <v>57515</v>
      </c>
      <c r="AA30" s="19">
        <f t="shared" si="1"/>
        <v>0</v>
      </c>
    </row>
    <row r="31" spans="1:27" x14ac:dyDescent="0.2">
      <c r="A31" s="19" t="s">
        <v>27</v>
      </c>
      <c r="B31" s="18">
        <v>263166</v>
      </c>
      <c r="C31" s="19"/>
      <c r="D31" s="21">
        <v>400</v>
      </c>
      <c r="E31" s="21"/>
      <c r="F31" s="19"/>
      <c r="G31" s="19">
        <v>15179</v>
      </c>
      <c r="H31" s="19"/>
      <c r="I31" s="19"/>
      <c r="J31" s="19"/>
      <c r="K31" s="19"/>
      <c r="L31" s="19"/>
      <c r="M31" s="19">
        <v>15179</v>
      </c>
      <c r="N31" s="19"/>
      <c r="O31" s="19"/>
      <c r="P31" s="19"/>
      <c r="Q31" s="18">
        <v>265066</v>
      </c>
      <c r="R31" s="21">
        <v>100</v>
      </c>
      <c r="S31" s="21">
        <v>2400</v>
      </c>
      <c r="T31" s="21"/>
      <c r="U31" s="19">
        <f t="shared" si="0"/>
        <v>0</v>
      </c>
      <c r="V31" s="19">
        <v>55849</v>
      </c>
      <c r="W31" s="19"/>
      <c r="X31" s="19">
        <v>15179</v>
      </c>
      <c r="Y31" s="19">
        <f t="shared" si="2"/>
        <v>0</v>
      </c>
      <c r="Z31" s="19">
        <v>55849</v>
      </c>
      <c r="AA31" s="19">
        <f t="shared" si="1"/>
        <v>0</v>
      </c>
    </row>
    <row r="32" spans="1:27" s="51" customFormat="1" x14ac:dyDescent="0.2">
      <c r="A32" s="32" t="s">
        <v>87</v>
      </c>
      <c r="B32" s="32">
        <f>SUM(B3:B31)</f>
        <v>8233112</v>
      </c>
      <c r="C32" s="32">
        <f t="shared" ref="C32:AA32" si="3">SUM(C3:C31)</f>
        <v>2000</v>
      </c>
      <c r="D32" s="32">
        <f t="shared" si="3"/>
        <v>2000</v>
      </c>
      <c r="E32" s="32">
        <f t="shared" si="3"/>
        <v>20</v>
      </c>
      <c r="F32" s="32">
        <f t="shared" si="3"/>
        <v>176489</v>
      </c>
      <c r="G32" s="32">
        <f t="shared" si="3"/>
        <v>210618</v>
      </c>
      <c r="H32" s="32">
        <f t="shared" si="3"/>
        <v>141116</v>
      </c>
      <c r="I32" s="32">
        <f t="shared" si="3"/>
        <v>78162</v>
      </c>
      <c r="J32" s="32">
        <f t="shared" si="3"/>
        <v>42789</v>
      </c>
      <c r="K32" s="32">
        <f t="shared" si="3"/>
        <v>42789</v>
      </c>
      <c r="L32" s="32">
        <f t="shared" si="3"/>
        <v>95264</v>
      </c>
      <c r="M32" s="32">
        <f t="shared" si="3"/>
        <v>167829</v>
      </c>
      <c r="N32" s="32">
        <f t="shared" si="3"/>
        <v>95264</v>
      </c>
      <c r="O32" s="32">
        <f t="shared" ref="O32" si="4">SUM(O3:O31)</f>
        <v>3063</v>
      </c>
      <c r="P32" s="32">
        <f t="shared" ref="P32" si="5">SUM(P3:P31)</f>
        <v>0</v>
      </c>
      <c r="Q32" s="32">
        <f t="shared" si="3"/>
        <v>8059543</v>
      </c>
      <c r="R32" s="32">
        <f t="shared" si="3"/>
        <v>15801</v>
      </c>
      <c r="S32" s="32">
        <f t="shared" si="3"/>
        <v>15701</v>
      </c>
      <c r="T32" s="32">
        <f t="shared" si="3"/>
        <v>3000</v>
      </c>
      <c r="U32" s="32">
        <f t="shared" si="3"/>
        <v>0</v>
      </c>
      <c r="V32" s="32">
        <f t="shared" si="3"/>
        <v>1119435</v>
      </c>
      <c r="W32" s="32">
        <f t="shared" si="3"/>
        <v>78162</v>
      </c>
      <c r="X32" s="32">
        <f t="shared" si="3"/>
        <v>167829</v>
      </c>
      <c r="Y32" s="32">
        <f t="shared" si="3"/>
        <v>0</v>
      </c>
      <c r="Z32" s="32">
        <f t="shared" si="3"/>
        <v>1041273</v>
      </c>
      <c r="AA32" s="32">
        <f t="shared" si="3"/>
        <v>0</v>
      </c>
    </row>
    <row r="33" spans="2:19" x14ac:dyDescent="0.2">
      <c r="C33" s="85">
        <f>C32-D32</f>
        <v>0</v>
      </c>
      <c r="D33" s="86"/>
      <c r="E33" s="19">
        <f>E32</f>
        <v>20</v>
      </c>
      <c r="F33" s="19"/>
      <c r="G33" s="19"/>
      <c r="H33" s="85">
        <f>H32-I32</f>
        <v>62954</v>
      </c>
      <c r="I33" s="85"/>
      <c r="J33" s="85">
        <f>J32-K32</f>
        <v>0</v>
      </c>
      <c r="K33" s="85"/>
      <c r="L33" s="19"/>
      <c r="M33" s="85">
        <f>M32-N32</f>
        <v>72565</v>
      </c>
      <c r="N33" s="85"/>
      <c r="O33" s="85">
        <f>O32-P32</f>
        <v>3063</v>
      </c>
      <c r="P33" s="85"/>
      <c r="R33" s="85">
        <f>R32-S32</f>
        <v>100</v>
      </c>
      <c r="S33" s="85"/>
    </row>
    <row r="34" spans="2:19" x14ac:dyDescent="0.2">
      <c r="B34" s="88" t="s">
        <v>142</v>
      </c>
      <c r="C34" s="88"/>
      <c r="D34" s="88"/>
      <c r="E34" s="88"/>
      <c r="F34" s="88"/>
      <c r="G34" s="31">
        <f>C32-D32</f>
        <v>0</v>
      </c>
      <c r="H34" s="88" t="s">
        <v>138</v>
      </c>
      <c r="I34" s="88"/>
      <c r="J34" s="88"/>
      <c r="K34" s="88"/>
      <c r="L34" s="88"/>
      <c r="M34" s="32">
        <f>R32-S32</f>
        <v>100</v>
      </c>
    </row>
    <row r="35" spans="2:19" x14ac:dyDescent="0.2">
      <c r="B35" s="88" t="s">
        <v>140</v>
      </c>
      <c r="C35" s="88"/>
      <c r="D35" s="88"/>
      <c r="E35" s="88"/>
      <c r="F35" s="88"/>
      <c r="G35" s="31">
        <f>W32-I32</f>
        <v>0</v>
      </c>
      <c r="H35" s="88" t="s">
        <v>137</v>
      </c>
      <c r="I35" s="88"/>
      <c r="J35" s="88"/>
      <c r="K35" s="88"/>
      <c r="L35" s="88"/>
      <c r="M35" s="32">
        <v>3000</v>
      </c>
    </row>
    <row r="36" spans="2:19" x14ac:dyDescent="0.2">
      <c r="B36" s="88" t="s">
        <v>139</v>
      </c>
      <c r="C36" s="88"/>
      <c r="D36" s="88"/>
      <c r="E36" s="88"/>
      <c r="F36" s="88"/>
      <c r="G36" s="31">
        <f>X32-L32</f>
        <v>72565</v>
      </c>
      <c r="H36" s="88" t="s">
        <v>136</v>
      </c>
      <c r="I36" s="88"/>
      <c r="J36" s="88"/>
      <c r="K36" s="88"/>
      <c r="L36" s="88"/>
      <c r="M36" s="32">
        <f>O32-P32</f>
        <v>3063</v>
      </c>
      <c r="N36" s="61"/>
      <c r="O36" s="61"/>
      <c r="P36" s="61"/>
      <c r="R36" s="19"/>
    </row>
    <row r="37" spans="2:19" x14ac:dyDescent="0.2">
      <c r="H37" s="88" t="s">
        <v>135</v>
      </c>
      <c r="I37" s="88"/>
      <c r="J37" s="88"/>
      <c r="K37" s="88"/>
      <c r="L37" s="88"/>
      <c r="M37" s="32">
        <f>E32</f>
        <v>20</v>
      </c>
      <c r="N37" s="61"/>
      <c r="O37" s="61"/>
      <c r="P37" s="61"/>
      <c r="R37" s="19"/>
    </row>
    <row r="38" spans="2:19" x14ac:dyDescent="0.2">
      <c r="H38" s="33"/>
      <c r="I38" s="40"/>
      <c r="J38" s="40"/>
      <c r="K38" s="40"/>
      <c r="L38" s="40"/>
      <c r="M38" s="40"/>
      <c r="N38" s="40"/>
      <c r="O38" s="59"/>
      <c r="P38" s="59"/>
    </row>
  </sheetData>
  <mergeCells count="14">
    <mergeCell ref="A1:F1"/>
    <mergeCell ref="B35:F35"/>
    <mergeCell ref="B36:F36"/>
    <mergeCell ref="H34:L34"/>
    <mergeCell ref="O33:P33"/>
    <mergeCell ref="R33:S33"/>
    <mergeCell ref="B34:F34"/>
    <mergeCell ref="H37:L37"/>
    <mergeCell ref="C33:D33"/>
    <mergeCell ref="H33:I33"/>
    <mergeCell ref="J33:K33"/>
    <mergeCell ref="M33:N33"/>
    <mergeCell ref="H35:L35"/>
    <mergeCell ref="H36:L36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E1" zoomScale="85" zoomScaleNormal="85" workbookViewId="0">
      <pane ySplit="2" topLeftCell="A18" activePane="bottomLeft" state="frozen"/>
      <selection pane="bottomLeft" activeCell="S26" sqref="S26"/>
    </sheetView>
  </sheetViews>
  <sheetFormatPr defaultRowHeight="14.25" x14ac:dyDescent="0.2"/>
  <cols>
    <col min="1" max="1" width="7" customWidth="1"/>
    <col min="2" max="2" width="9" customWidth="1"/>
    <col min="3" max="3" width="8.125" bestFit="1" customWidth="1"/>
    <col min="4" max="4" width="8" customWidth="1"/>
    <col min="5" max="5" width="8.5" customWidth="1"/>
    <col min="6" max="7" width="9.125" customWidth="1"/>
    <col min="8" max="8" width="8.75" customWidth="1"/>
    <col min="9" max="9" width="8.875" bestFit="1" customWidth="1"/>
    <col min="10" max="10" width="10.625" customWidth="1"/>
    <col min="11" max="11" width="8.125" customWidth="1"/>
    <col min="12" max="12" width="6.75" customWidth="1"/>
    <col min="13" max="13" width="9.875" bestFit="1" customWidth="1"/>
    <col min="14" max="14" width="7.75" customWidth="1"/>
    <col min="15" max="15" width="7.25" customWidth="1"/>
    <col min="16" max="16" width="9" style="9" hidden="1" customWidth="1"/>
    <col min="17" max="17" width="9.75" style="9" hidden="1" customWidth="1"/>
  </cols>
  <sheetData>
    <row r="1" spans="1:17" ht="18.75" x14ac:dyDescent="0.25">
      <c r="A1" s="99" t="s">
        <v>155</v>
      </c>
      <c r="B1" s="99"/>
      <c r="C1" s="99"/>
      <c r="D1" s="99"/>
      <c r="E1" s="99"/>
      <c r="F1" s="99"/>
      <c r="G1" s="99"/>
      <c r="H1" s="44"/>
      <c r="I1" s="55"/>
      <c r="J1" s="44"/>
      <c r="K1" s="44"/>
      <c r="P1"/>
      <c r="Q1"/>
    </row>
    <row r="2" spans="1:17" s="101" customFormat="1" ht="36.75" customHeight="1" x14ac:dyDescent="0.2">
      <c r="A2" s="80" t="s">
        <v>32</v>
      </c>
      <c r="B2" s="80" t="s">
        <v>99</v>
      </c>
      <c r="C2" s="27" t="s">
        <v>79</v>
      </c>
      <c r="D2" s="27" t="s">
        <v>82</v>
      </c>
      <c r="E2" s="80" t="s">
        <v>42</v>
      </c>
      <c r="F2" s="27" t="s">
        <v>126</v>
      </c>
      <c r="G2" s="27" t="s">
        <v>127</v>
      </c>
      <c r="H2" s="80" t="s">
        <v>145</v>
      </c>
      <c r="I2" s="27" t="s">
        <v>53</v>
      </c>
      <c r="J2" s="27" t="s">
        <v>146</v>
      </c>
      <c r="K2" s="27" t="s">
        <v>100</v>
      </c>
      <c r="L2" s="80" t="s">
        <v>78</v>
      </c>
      <c r="M2" s="27" t="s">
        <v>147</v>
      </c>
      <c r="N2" s="80" t="s">
        <v>77</v>
      </c>
      <c r="O2" s="27" t="s">
        <v>101</v>
      </c>
      <c r="P2" s="102" t="s">
        <v>45</v>
      </c>
      <c r="Q2" s="102" t="s">
        <v>46</v>
      </c>
    </row>
    <row r="3" spans="1:17" x14ac:dyDescent="0.2">
      <c r="A3" s="5" t="s">
        <v>40</v>
      </c>
      <c r="B3" s="67">
        <v>3848</v>
      </c>
      <c r="C3" s="67">
        <v>3826</v>
      </c>
      <c r="D3" s="67"/>
      <c r="E3" s="68"/>
      <c r="F3" s="68">
        <v>1</v>
      </c>
      <c r="G3" s="68"/>
      <c r="H3" s="68">
        <v>1</v>
      </c>
      <c r="I3" s="68">
        <v>1</v>
      </c>
      <c r="J3" s="67">
        <v>46480.37</v>
      </c>
      <c r="K3" s="69">
        <v>46456.37</v>
      </c>
      <c r="L3" s="67">
        <v>2</v>
      </c>
      <c r="M3" s="67">
        <v>12</v>
      </c>
      <c r="N3" s="67">
        <v>2</v>
      </c>
      <c r="O3" s="67">
        <v>10</v>
      </c>
      <c r="P3" s="68">
        <f t="shared" ref="P3:P31" si="0">B3-C3-E3-D3-(J3-K3-L3)</f>
        <v>0</v>
      </c>
      <c r="Q3" s="68">
        <f t="shared" ref="Q3:Q31" si="1">H3-I3-(M3-N3-O3)</f>
        <v>0</v>
      </c>
    </row>
    <row r="4" spans="1:17" x14ac:dyDescent="0.2">
      <c r="A4" s="5" t="s">
        <v>0</v>
      </c>
      <c r="B4" s="67">
        <v>87768</v>
      </c>
      <c r="C4" s="67"/>
      <c r="D4" s="67"/>
      <c r="E4" s="67">
        <v>1</v>
      </c>
      <c r="F4" s="67"/>
      <c r="G4" s="67">
        <v>1</v>
      </c>
      <c r="H4" s="67">
        <v>1001</v>
      </c>
      <c r="I4" s="67"/>
      <c r="J4" s="67">
        <v>87767</v>
      </c>
      <c r="K4" s="67"/>
      <c r="L4" s="67"/>
      <c r="M4" s="67">
        <v>1001</v>
      </c>
      <c r="N4" s="67"/>
      <c r="O4" s="67"/>
      <c r="P4" s="68">
        <f t="shared" si="0"/>
        <v>0</v>
      </c>
      <c r="Q4" s="68">
        <f t="shared" si="1"/>
        <v>0</v>
      </c>
    </row>
    <row r="5" spans="1:17" x14ac:dyDescent="0.2">
      <c r="A5" s="5" t="s">
        <v>1</v>
      </c>
      <c r="B5" s="67">
        <v>48317</v>
      </c>
      <c r="C5" s="67"/>
      <c r="D5" s="67"/>
      <c r="E5" s="67"/>
      <c r="F5" s="67"/>
      <c r="G5" s="67"/>
      <c r="H5" s="67"/>
      <c r="I5" s="67"/>
      <c r="J5" s="67">
        <v>48317</v>
      </c>
      <c r="K5" s="67"/>
      <c r="L5" s="67"/>
      <c r="M5" s="67"/>
      <c r="N5" s="67"/>
      <c r="O5" s="67"/>
      <c r="P5" s="68">
        <f t="shared" si="0"/>
        <v>0</v>
      </c>
      <c r="Q5" s="68">
        <f t="shared" si="1"/>
        <v>0</v>
      </c>
    </row>
    <row r="6" spans="1:17" x14ac:dyDescent="0.2">
      <c r="A6" s="5" t="s">
        <v>2</v>
      </c>
      <c r="B6" s="67">
        <v>428444</v>
      </c>
      <c r="C6" s="67"/>
      <c r="D6" s="67"/>
      <c r="E6" s="67"/>
      <c r="F6" s="67"/>
      <c r="G6" s="67"/>
      <c r="H6" s="67">
        <v>10144</v>
      </c>
      <c r="I6" s="67"/>
      <c r="J6" s="67">
        <v>428444</v>
      </c>
      <c r="K6" s="67"/>
      <c r="L6" s="67"/>
      <c r="M6" s="67">
        <v>10144</v>
      </c>
      <c r="N6" s="67"/>
      <c r="O6" s="67"/>
      <c r="P6" s="68">
        <f t="shared" si="0"/>
        <v>0</v>
      </c>
      <c r="Q6" s="68">
        <f t="shared" si="1"/>
        <v>0</v>
      </c>
    </row>
    <row r="7" spans="1:17" x14ac:dyDescent="0.2">
      <c r="A7" s="5" t="s">
        <v>3</v>
      </c>
      <c r="B7" s="67">
        <v>192840</v>
      </c>
      <c r="C7" s="67"/>
      <c r="D7" s="67"/>
      <c r="E7" s="67"/>
      <c r="F7" s="67"/>
      <c r="G7" s="67"/>
      <c r="H7" s="67">
        <v>11446</v>
      </c>
      <c r="I7" s="67"/>
      <c r="J7" s="67">
        <v>192840</v>
      </c>
      <c r="K7" s="67"/>
      <c r="L7" s="67"/>
      <c r="M7" s="67">
        <v>11446</v>
      </c>
      <c r="N7" s="67"/>
      <c r="O7" s="67"/>
      <c r="P7" s="68">
        <f t="shared" si="0"/>
        <v>0</v>
      </c>
      <c r="Q7" s="68">
        <f t="shared" si="1"/>
        <v>0</v>
      </c>
    </row>
    <row r="8" spans="1:17" x14ac:dyDescent="0.2">
      <c r="A8" s="5" t="s">
        <v>4</v>
      </c>
      <c r="B8" s="67">
        <v>188160</v>
      </c>
      <c r="C8" s="67"/>
      <c r="D8" s="67"/>
      <c r="E8" s="67"/>
      <c r="F8" s="67"/>
      <c r="G8" s="67"/>
      <c r="H8" s="67">
        <v>24555</v>
      </c>
      <c r="I8" s="67"/>
      <c r="J8" s="67">
        <v>188160</v>
      </c>
      <c r="K8" s="67"/>
      <c r="L8" s="67"/>
      <c r="M8" s="67">
        <v>24555</v>
      </c>
      <c r="N8" s="67"/>
      <c r="O8" s="67"/>
      <c r="P8" s="68">
        <f t="shared" si="0"/>
        <v>0</v>
      </c>
      <c r="Q8" s="68">
        <f t="shared" si="1"/>
        <v>0</v>
      </c>
    </row>
    <row r="9" spans="1:17" x14ac:dyDescent="0.2">
      <c r="A9" s="5" t="s">
        <v>5</v>
      </c>
      <c r="B9" s="67">
        <v>207910</v>
      </c>
      <c r="C9" s="67"/>
      <c r="D9" s="67"/>
      <c r="E9" s="67"/>
      <c r="F9" s="67"/>
      <c r="G9" s="67"/>
      <c r="H9" s="67">
        <v>20168</v>
      </c>
      <c r="I9" s="67"/>
      <c r="J9" s="67">
        <v>207910</v>
      </c>
      <c r="K9" s="67"/>
      <c r="L9" s="67"/>
      <c r="M9" s="67">
        <v>20168</v>
      </c>
      <c r="N9" s="67"/>
      <c r="O9" s="67"/>
      <c r="P9" s="68">
        <f t="shared" si="0"/>
        <v>0</v>
      </c>
      <c r="Q9" s="68">
        <f t="shared" si="1"/>
        <v>0</v>
      </c>
    </row>
    <row r="10" spans="1:17" x14ac:dyDescent="0.2">
      <c r="A10" s="5" t="s">
        <v>6</v>
      </c>
      <c r="B10" s="67">
        <v>217293</v>
      </c>
      <c r="C10" s="67"/>
      <c r="D10" s="67"/>
      <c r="E10" s="67"/>
      <c r="F10" s="67"/>
      <c r="G10" s="67"/>
      <c r="H10" s="67">
        <v>27825</v>
      </c>
      <c r="I10" s="67"/>
      <c r="J10" s="67">
        <v>217293</v>
      </c>
      <c r="K10" s="67"/>
      <c r="L10" s="67"/>
      <c r="M10" s="67">
        <v>27825</v>
      </c>
      <c r="N10" s="67"/>
      <c r="O10" s="67"/>
      <c r="P10" s="68">
        <f t="shared" si="0"/>
        <v>0</v>
      </c>
      <c r="Q10" s="68">
        <f t="shared" si="1"/>
        <v>0</v>
      </c>
    </row>
    <row r="11" spans="1:17" x14ac:dyDescent="0.2">
      <c r="A11" s="5" t="s">
        <v>7</v>
      </c>
      <c r="B11" s="67">
        <v>106542</v>
      </c>
      <c r="C11" s="67"/>
      <c r="D11" s="67"/>
      <c r="E11" s="67"/>
      <c r="F11" s="67"/>
      <c r="G11" s="67"/>
      <c r="H11" s="67">
        <v>19524</v>
      </c>
      <c r="I11" s="67"/>
      <c r="J11" s="67">
        <v>106542</v>
      </c>
      <c r="K11" s="67"/>
      <c r="L11" s="67"/>
      <c r="M11" s="67">
        <v>19524</v>
      </c>
      <c r="N11" s="67"/>
      <c r="O11" s="67"/>
      <c r="P11" s="68">
        <f t="shared" si="0"/>
        <v>0</v>
      </c>
      <c r="Q11" s="68">
        <f t="shared" si="1"/>
        <v>0</v>
      </c>
    </row>
    <row r="12" spans="1:17" x14ac:dyDescent="0.2">
      <c r="A12" s="5" t="s">
        <v>8</v>
      </c>
      <c r="B12" s="67">
        <v>84531</v>
      </c>
      <c r="C12" s="67"/>
      <c r="D12" s="67"/>
      <c r="E12" s="67">
        <v>50500</v>
      </c>
      <c r="F12" s="67"/>
      <c r="G12" s="67"/>
      <c r="H12" s="67">
        <v>58266</v>
      </c>
      <c r="I12" s="67">
        <v>50500</v>
      </c>
      <c r="J12" s="67">
        <v>34031</v>
      </c>
      <c r="K12" s="67"/>
      <c r="L12" s="67"/>
      <c r="M12" s="67">
        <v>7766</v>
      </c>
      <c r="N12" s="67"/>
      <c r="O12" s="67"/>
      <c r="P12" s="68">
        <f t="shared" si="0"/>
        <v>0</v>
      </c>
      <c r="Q12" s="68">
        <f t="shared" si="1"/>
        <v>0</v>
      </c>
    </row>
    <row r="13" spans="1:17" x14ac:dyDescent="0.2">
      <c r="A13" s="5" t="s">
        <v>9</v>
      </c>
      <c r="B13" s="67">
        <v>234788</v>
      </c>
      <c r="C13" s="67"/>
      <c r="D13" s="67"/>
      <c r="E13" s="67"/>
      <c r="F13" s="67">
        <v>1854</v>
      </c>
      <c r="G13" s="67"/>
      <c r="H13" s="67">
        <v>31866</v>
      </c>
      <c r="I13" s="67">
        <v>1854</v>
      </c>
      <c r="J13" s="67">
        <v>234788</v>
      </c>
      <c r="K13" s="67"/>
      <c r="L13" s="67"/>
      <c r="M13" s="67">
        <v>30012</v>
      </c>
      <c r="N13" s="67"/>
      <c r="O13" s="67"/>
      <c r="P13" s="68">
        <f t="shared" si="0"/>
        <v>0</v>
      </c>
      <c r="Q13" s="68">
        <f t="shared" si="1"/>
        <v>0</v>
      </c>
    </row>
    <row r="14" spans="1:17" x14ac:dyDescent="0.2">
      <c r="A14" s="5" t="s">
        <v>10</v>
      </c>
      <c r="B14" s="67">
        <v>244031</v>
      </c>
      <c r="C14" s="67"/>
      <c r="D14" s="67"/>
      <c r="E14" s="67">
        <v>2354</v>
      </c>
      <c r="F14" s="67"/>
      <c r="G14" s="67">
        <v>1854</v>
      </c>
      <c r="H14" s="67">
        <v>34969</v>
      </c>
      <c r="I14" s="67">
        <v>500</v>
      </c>
      <c r="J14" s="67">
        <v>241677</v>
      </c>
      <c r="K14" s="67"/>
      <c r="L14" s="67"/>
      <c r="M14" s="67">
        <v>34469</v>
      </c>
      <c r="N14" s="67"/>
      <c r="O14" s="67"/>
      <c r="P14" s="68">
        <f t="shared" si="0"/>
        <v>0</v>
      </c>
      <c r="Q14" s="68">
        <f t="shared" si="1"/>
        <v>0</v>
      </c>
    </row>
    <row r="15" spans="1:17" x14ac:dyDescent="0.2">
      <c r="A15" s="5" t="s">
        <v>11</v>
      </c>
      <c r="B15" s="67">
        <v>192273</v>
      </c>
      <c r="C15" s="67"/>
      <c r="D15" s="67"/>
      <c r="E15" s="67">
        <v>1000</v>
      </c>
      <c r="F15" s="67"/>
      <c r="G15" s="67"/>
      <c r="H15" s="67">
        <v>20249</v>
      </c>
      <c r="I15" s="67">
        <v>1000</v>
      </c>
      <c r="J15" s="67">
        <v>191273</v>
      </c>
      <c r="K15" s="67"/>
      <c r="L15" s="67"/>
      <c r="M15" s="67">
        <v>19249</v>
      </c>
      <c r="N15" s="67"/>
      <c r="O15" s="67"/>
      <c r="P15" s="68">
        <f t="shared" si="0"/>
        <v>0</v>
      </c>
      <c r="Q15" s="68">
        <f t="shared" si="1"/>
        <v>0</v>
      </c>
    </row>
    <row r="16" spans="1:17" x14ac:dyDescent="0.2">
      <c r="A16" s="5" t="s">
        <v>12</v>
      </c>
      <c r="B16" s="67">
        <v>174250</v>
      </c>
      <c r="C16" s="67"/>
      <c r="D16" s="67">
        <v>120</v>
      </c>
      <c r="E16" s="67"/>
      <c r="F16" s="67"/>
      <c r="G16" s="67"/>
      <c r="H16" s="67">
        <v>41010</v>
      </c>
      <c r="I16" s="67"/>
      <c r="J16" s="67">
        <v>174130</v>
      </c>
      <c r="K16" s="67"/>
      <c r="L16" s="67"/>
      <c r="M16" s="67">
        <v>41010</v>
      </c>
      <c r="N16" s="67"/>
      <c r="O16" s="67"/>
      <c r="P16" s="68">
        <f t="shared" si="0"/>
        <v>0</v>
      </c>
      <c r="Q16" s="68">
        <f t="shared" si="1"/>
        <v>0</v>
      </c>
    </row>
    <row r="17" spans="1:17" x14ac:dyDescent="0.2">
      <c r="A17" s="5" t="s">
        <v>13</v>
      </c>
      <c r="B17" s="67">
        <v>167327</v>
      </c>
      <c r="C17" s="67"/>
      <c r="D17" s="67"/>
      <c r="E17" s="67"/>
      <c r="F17" s="67"/>
      <c r="G17" s="67"/>
      <c r="H17" s="67">
        <v>17595</v>
      </c>
      <c r="I17" s="67"/>
      <c r="J17" s="67">
        <v>167327</v>
      </c>
      <c r="K17" s="67"/>
      <c r="L17" s="67"/>
      <c r="M17" s="67">
        <v>17595</v>
      </c>
      <c r="N17" s="67"/>
      <c r="O17" s="67"/>
      <c r="P17" s="68">
        <f t="shared" si="0"/>
        <v>0</v>
      </c>
      <c r="Q17" s="68">
        <f t="shared" si="1"/>
        <v>0</v>
      </c>
    </row>
    <row r="18" spans="1:17" x14ac:dyDescent="0.2">
      <c r="A18" s="5" t="s">
        <v>14</v>
      </c>
      <c r="B18" s="67">
        <v>69955</v>
      </c>
      <c r="C18" s="67"/>
      <c r="D18" s="67"/>
      <c r="E18" s="67">
        <v>1854</v>
      </c>
      <c r="F18" s="67"/>
      <c r="G18" s="67"/>
      <c r="H18" s="67">
        <v>29746</v>
      </c>
      <c r="I18" s="67">
        <v>1854</v>
      </c>
      <c r="J18" s="67">
        <v>68101</v>
      </c>
      <c r="K18" s="67"/>
      <c r="L18" s="67"/>
      <c r="M18" s="67">
        <v>27892</v>
      </c>
      <c r="N18" s="67"/>
      <c r="O18" s="67"/>
      <c r="P18" s="68">
        <f t="shared" si="0"/>
        <v>0</v>
      </c>
      <c r="Q18" s="68">
        <f t="shared" si="1"/>
        <v>0</v>
      </c>
    </row>
    <row r="19" spans="1:17" x14ac:dyDescent="0.2">
      <c r="A19" s="5" t="s">
        <v>15</v>
      </c>
      <c r="B19" s="67">
        <v>20617</v>
      </c>
      <c r="C19" s="67"/>
      <c r="D19" s="67"/>
      <c r="E19" s="67"/>
      <c r="F19" s="67"/>
      <c r="G19" s="67"/>
      <c r="H19" s="67">
        <v>10173</v>
      </c>
      <c r="I19" s="67"/>
      <c r="J19" s="67">
        <v>20617</v>
      </c>
      <c r="K19" s="67"/>
      <c r="L19" s="67"/>
      <c r="M19" s="67">
        <v>10173</v>
      </c>
      <c r="N19" s="67"/>
      <c r="O19" s="67"/>
      <c r="P19" s="68">
        <f t="shared" si="0"/>
        <v>0</v>
      </c>
      <c r="Q19" s="68">
        <f t="shared" si="1"/>
        <v>0</v>
      </c>
    </row>
    <row r="20" spans="1:17" x14ac:dyDescent="0.2">
      <c r="A20" s="5" t="s">
        <v>16</v>
      </c>
      <c r="B20" s="67">
        <v>164123</v>
      </c>
      <c r="C20" s="67"/>
      <c r="D20" s="67"/>
      <c r="E20" s="67"/>
      <c r="F20" s="67"/>
      <c r="G20" s="67"/>
      <c r="H20" s="67">
        <v>32779</v>
      </c>
      <c r="I20" s="67"/>
      <c r="J20" s="67">
        <v>164123</v>
      </c>
      <c r="K20" s="67"/>
      <c r="L20" s="67"/>
      <c r="M20" s="67">
        <v>32779</v>
      </c>
      <c r="N20" s="67"/>
      <c r="O20" s="67"/>
      <c r="P20" s="68">
        <f t="shared" si="0"/>
        <v>0</v>
      </c>
      <c r="Q20" s="68">
        <f t="shared" si="1"/>
        <v>0</v>
      </c>
    </row>
    <row r="21" spans="1:17" x14ac:dyDescent="0.2">
      <c r="A21" s="5" t="s">
        <v>17</v>
      </c>
      <c r="B21" s="67">
        <v>150996</v>
      </c>
      <c r="C21" s="67"/>
      <c r="D21" s="67"/>
      <c r="E21" s="67"/>
      <c r="F21" s="67"/>
      <c r="G21" s="67"/>
      <c r="H21" s="67">
        <v>30732</v>
      </c>
      <c r="I21" s="67"/>
      <c r="J21" s="67">
        <v>150996</v>
      </c>
      <c r="K21" s="67"/>
      <c r="L21" s="67"/>
      <c r="M21" s="67">
        <v>30732</v>
      </c>
      <c r="N21" s="67"/>
      <c r="O21" s="67"/>
      <c r="P21" s="68">
        <f t="shared" si="0"/>
        <v>0</v>
      </c>
      <c r="Q21" s="68">
        <f t="shared" si="1"/>
        <v>0</v>
      </c>
    </row>
    <row r="22" spans="1:17" x14ac:dyDescent="0.2">
      <c r="A22" s="5" t="s">
        <v>18</v>
      </c>
      <c r="B22" s="67">
        <v>124791</v>
      </c>
      <c r="C22" s="67"/>
      <c r="D22" s="67"/>
      <c r="E22" s="67"/>
      <c r="F22" s="67"/>
      <c r="G22" s="67"/>
      <c r="H22" s="67">
        <v>16499</v>
      </c>
      <c r="I22" s="67"/>
      <c r="J22" s="67">
        <v>124791</v>
      </c>
      <c r="K22" s="67"/>
      <c r="L22" s="67"/>
      <c r="M22" s="67">
        <v>16499</v>
      </c>
      <c r="N22" s="67"/>
      <c r="O22" s="67"/>
      <c r="P22" s="68">
        <f t="shared" si="0"/>
        <v>0</v>
      </c>
      <c r="Q22" s="68">
        <f t="shared" si="1"/>
        <v>0</v>
      </c>
    </row>
    <row r="23" spans="1:17" x14ac:dyDescent="0.2">
      <c r="A23" s="5" t="s">
        <v>19</v>
      </c>
      <c r="B23" s="67">
        <v>150599</v>
      </c>
      <c r="C23" s="67"/>
      <c r="D23" s="67"/>
      <c r="E23" s="67"/>
      <c r="F23" s="67"/>
      <c r="G23" s="67"/>
      <c r="H23" s="67">
        <v>24666</v>
      </c>
      <c r="I23" s="67"/>
      <c r="J23" s="67">
        <v>150599</v>
      </c>
      <c r="K23" s="67"/>
      <c r="L23" s="67"/>
      <c r="M23" s="67">
        <v>24666</v>
      </c>
      <c r="N23" s="67"/>
      <c r="O23" s="67"/>
      <c r="P23" s="68">
        <f t="shared" si="0"/>
        <v>0</v>
      </c>
      <c r="Q23" s="68">
        <f t="shared" si="1"/>
        <v>0</v>
      </c>
    </row>
    <row r="24" spans="1:17" x14ac:dyDescent="0.2">
      <c r="A24" s="5" t="s">
        <v>20</v>
      </c>
      <c r="B24" s="67">
        <v>132790</v>
      </c>
      <c r="C24" s="67"/>
      <c r="D24" s="67"/>
      <c r="E24" s="67"/>
      <c r="F24" s="67"/>
      <c r="G24" s="67"/>
      <c r="H24" s="67">
        <v>22698</v>
      </c>
      <c r="I24" s="67"/>
      <c r="J24" s="67">
        <v>132790</v>
      </c>
      <c r="K24" s="67"/>
      <c r="L24" s="67"/>
      <c r="M24" s="67">
        <v>22698</v>
      </c>
      <c r="N24" s="67"/>
      <c r="O24" s="67"/>
      <c r="P24" s="68">
        <f t="shared" si="0"/>
        <v>0</v>
      </c>
      <c r="Q24" s="68">
        <f t="shared" si="1"/>
        <v>0</v>
      </c>
    </row>
    <row r="25" spans="1:17" x14ac:dyDescent="0.2">
      <c r="A25" s="5" t="s">
        <v>21</v>
      </c>
      <c r="B25" s="67">
        <v>88697</v>
      </c>
      <c r="C25" s="67"/>
      <c r="D25" s="67"/>
      <c r="E25" s="67"/>
      <c r="F25" s="67"/>
      <c r="G25" s="67"/>
      <c r="H25" s="67">
        <v>21355</v>
      </c>
      <c r="I25" s="67"/>
      <c r="J25" s="67">
        <v>88697</v>
      </c>
      <c r="K25" s="67"/>
      <c r="L25" s="67"/>
      <c r="M25" s="67">
        <v>21355</v>
      </c>
      <c r="N25" s="67"/>
      <c r="O25" s="67"/>
      <c r="P25" s="68">
        <f t="shared" si="0"/>
        <v>0</v>
      </c>
      <c r="Q25" s="68">
        <f t="shared" si="1"/>
        <v>0</v>
      </c>
    </row>
    <row r="26" spans="1:17" x14ac:dyDescent="0.2">
      <c r="A26" s="5" t="s">
        <v>22</v>
      </c>
      <c r="B26" s="67">
        <v>36737</v>
      </c>
      <c r="C26" s="67"/>
      <c r="D26" s="67"/>
      <c r="E26" s="67"/>
      <c r="F26" s="67"/>
      <c r="G26" s="67"/>
      <c r="H26" s="67">
        <v>3134</v>
      </c>
      <c r="I26" s="67"/>
      <c r="J26" s="67">
        <v>36737</v>
      </c>
      <c r="K26" s="67"/>
      <c r="L26" s="67"/>
      <c r="M26" s="67">
        <v>3134</v>
      </c>
      <c r="N26" s="67"/>
      <c r="O26" s="67"/>
      <c r="P26" s="68">
        <f t="shared" si="0"/>
        <v>0</v>
      </c>
      <c r="Q26" s="68">
        <f t="shared" si="1"/>
        <v>0</v>
      </c>
    </row>
    <row r="27" spans="1:17" x14ac:dyDescent="0.2">
      <c r="A27" s="5" t="s">
        <v>23</v>
      </c>
      <c r="B27" s="67">
        <v>191334</v>
      </c>
      <c r="C27" s="67"/>
      <c r="D27" s="67"/>
      <c r="E27" s="67"/>
      <c r="F27" s="67"/>
      <c r="G27" s="67"/>
      <c r="H27" s="67">
        <v>33989</v>
      </c>
      <c r="I27" s="67"/>
      <c r="J27" s="67">
        <v>191334</v>
      </c>
      <c r="K27" s="67"/>
      <c r="L27" s="67"/>
      <c r="M27" s="67">
        <v>33989</v>
      </c>
      <c r="N27" s="67"/>
      <c r="O27" s="67"/>
      <c r="P27" s="68">
        <f t="shared" si="0"/>
        <v>0</v>
      </c>
      <c r="Q27" s="68">
        <f t="shared" si="1"/>
        <v>0</v>
      </c>
    </row>
    <row r="28" spans="1:17" x14ac:dyDescent="0.2">
      <c r="A28" s="5" t="s">
        <v>24</v>
      </c>
      <c r="B28" s="67">
        <v>155567</v>
      </c>
      <c r="C28" s="67"/>
      <c r="D28" s="67"/>
      <c r="E28" s="67"/>
      <c r="F28" s="67"/>
      <c r="G28" s="67"/>
      <c r="H28" s="67">
        <v>23324</v>
      </c>
      <c r="I28" s="67"/>
      <c r="J28" s="67">
        <v>155567</v>
      </c>
      <c r="K28" s="67"/>
      <c r="L28" s="67"/>
      <c r="M28" s="67">
        <v>23324</v>
      </c>
      <c r="N28" s="67"/>
      <c r="O28" s="67"/>
      <c r="P28" s="68">
        <f t="shared" si="0"/>
        <v>0</v>
      </c>
      <c r="Q28" s="68">
        <f t="shared" si="1"/>
        <v>0</v>
      </c>
    </row>
    <row r="29" spans="1:17" x14ac:dyDescent="0.2">
      <c r="A29" s="5" t="s">
        <v>25</v>
      </c>
      <c r="B29" s="67">
        <v>162875</v>
      </c>
      <c r="C29" s="67"/>
      <c r="D29" s="67"/>
      <c r="E29" s="67"/>
      <c r="F29" s="67"/>
      <c r="G29" s="67"/>
      <c r="H29" s="67">
        <v>22114</v>
      </c>
      <c r="I29" s="67"/>
      <c r="J29" s="67">
        <v>162875</v>
      </c>
      <c r="K29" s="67"/>
      <c r="L29" s="67"/>
      <c r="M29" s="67">
        <v>22114</v>
      </c>
      <c r="N29" s="67"/>
      <c r="O29" s="67"/>
      <c r="P29" s="68">
        <f t="shared" si="0"/>
        <v>0</v>
      </c>
      <c r="Q29" s="68">
        <f t="shared" si="1"/>
        <v>0</v>
      </c>
    </row>
    <row r="30" spans="1:17" x14ac:dyDescent="0.2">
      <c r="A30" s="5" t="s">
        <v>26</v>
      </c>
      <c r="B30" s="67">
        <v>191462</v>
      </c>
      <c r="C30" s="67">
        <v>1121</v>
      </c>
      <c r="D30" s="67"/>
      <c r="E30" s="67"/>
      <c r="F30" s="67"/>
      <c r="G30" s="67"/>
      <c r="H30" s="67">
        <v>29481</v>
      </c>
      <c r="I30" s="67"/>
      <c r="J30" s="67">
        <v>191462</v>
      </c>
      <c r="K30" s="67">
        <v>1121</v>
      </c>
      <c r="L30" s="67"/>
      <c r="M30" s="67">
        <v>29481</v>
      </c>
      <c r="N30" s="67"/>
      <c r="O30" s="67"/>
      <c r="P30" s="68">
        <f t="shared" si="0"/>
        <v>0</v>
      </c>
      <c r="Q30" s="68">
        <f t="shared" si="1"/>
        <v>0</v>
      </c>
    </row>
    <row r="31" spans="1:17" x14ac:dyDescent="0.2">
      <c r="A31" s="5" t="s">
        <v>27</v>
      </c>
      <c r="B31" s="67">
        <v>113810</v>
      </c>
      <c r="C31" s="67">
        <v>1801</v>
      </c>
      <c r="D31" s="67"/>
      <c r="E31" s="67"/>
      <c r="F31" s="67"/>
      <c r="G31" s="67"/>
      <c r="H31" s="67">
        <v>30705</v>
      </c>
      <c r="I31" s="67"/>
      <c r="J31" s="67">
        <v>113810</v>
      </c>
      <c r="K31" s="67">
        <v>1801</v>
      </c>
      <c r="L31" s="67"/>
      <c r="M31" s="67">
        <v>30705</v>
      </c>
      <c r="N31" s="67"/>
      <c r="O31" s="67"/>
      <c r="P31" s="68">
        <f t="shared" si="0"/>
        <v>0</v>
      </c>
      <c r="Q31" s="68">
        <f t="shared" si="1"/>
        <v>0</v>
      </c>
    </row>
    <row r="32" spans="1:17" s="50" customFormat="1" x14ac:dyDescent="0.2">
      <c r="A32" s="48" t="s">
        <v>28</v>
      </c>
      <c r="B32" s="70">
        <f>SUM(B3:B31)</f>
        <v>4332675</v>
      </c>
      <c r="C32" s="70">
        <f t="shared" ref="C32:Q32" si="2">SUM(C3:C31)</f>
        <v>6748</v>
      </c>
      <c r="D32" s="70">
        <f t="shared" si="2"/>
        <v>120</v>
      </c>
      <c r="E32" s="70">
        <f t="shared" si="2"/>
        <v>55709</v>
      </c>
      <c r="F32" s="70">
        <f t="shared" si="2"/>
        <v>1855</v>
      </c>
      <c r="G32" s="70">
        <f t="shared" si="2"/>
        <v>1855</v>
      </c>
      <c r="H32" s="70">
        <f t="shared" si="2"/>
        <v>650014</v>
      </c>
      <c r="I32" s="70">
        <f t="shared" si="2"/>
        <v>55709</v>
      </c>
      <c r="J32" s="70">
        <f t="shared" si="2"/>
        <v>4319478.37</v>
      </c>
      <c r="K32" s="70">
        <f t="shared" si="2"/>
        <v>49378.37</v>
      </c>
      <c r="L32" s="70">
        <f t="shared" si="2"/>
        <v>2</v>
      </c>
      <c r="M32" s="70">
        <f t="shared" si="2"/>
        <v>594317</v>
      </c>
      <c r="N32" s="70">
        <f t="shared" si="2"/>
        <v>2</v>
      </c>
      <c r="O32" s="70">
        <f t="shared" si="2"/>
        <v>10</v>
      </c>
      <c r="P32" s="70">
        <f t="shared" si="2"/>
        <v>0</v>
      </c>
      <c r="Q32" s="70">
        <f t="shared" si="2"/>
        <v>0</v>
      </c>
    </row>
    <row r="33" spans="2:14" x14ac:dyDescent="0.2">
      <c r="F33" s="93">
        <f>F32-G32</f>
        <v>0</v>
      </c>
      <c r="G33" s="92"/>
      <c r="L33" s="67">
        <f>L32</f>
        <v>2</v>
      </c>
      <c r="N33" s="67">
        <f>N32</f>
        <v>2</v>
      </c>
    </row>
    <row r="34" spans="2:14" x14ac:dyDescent="0.2">
      <c r="B34" s="88" t="s">
        <v>143</v>
      </c>
      <c r="C34" s="88"/>
      <c r="D34" s="88"/>
      <c r="E34" s="88"/>
      <c r="F34" s="88"/>
      <c r="G34" s="70">
        <f>I32-E32</f>
        <v>0</v>
      </c>
    </row>
    <row r="35" spans="2:14" x14ac:dyDescent="0.2">
      <c r="B35" s="88" t="s">
        <v>144</v>
      </c>
      <c r="C35" s="88"/>
      <c r="D35" s="88"/>
      <c r="E35" s="88"/>
      <c r="F35" s="88"/>
      <c r="G35" s="70">
        <f>D32</f>
        <v>120</v>
      </c>
    </row>
    <row r="36" spans="2:14" ht="13.5" customHeight="1" x14ac:dyDescent="0.2">
      <c r="B36" s="88" t="s">
        <v>152</v>
      </c>
      <c r="C36" s="88"/>
      <c r="D36" s="88"/>
      <c r="E36" s="88"/>
      <c r="F36" s="88"/>
      <c r="G36" s="70">
        <f>L32-N32</f>
        <v>0</v>
      </c>
    </row>
  </sheetData>
  <mergeCells count="5">
    <mergeCell ref="A1:G1"/>
    <mergeCell ref="B35:F35"/>
    <mergeCell ref="F33:G33"/>
    <mergeCell ref="B36:F36"/>
    <mergeCell ref="B34:F34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5" zoomScaleNormal="85" workbookViewId="0">
      <pane ySplit="3" topLeftCell="A19" activePane="bottomLeft" state="frozen"/>
      <selection pane="bottomLeft" activeCell="H11" sqref="H11"/>
    </sheetView>
  </sheetViews>
  <sheetFormatPr defaultRowHeight="14.25" x14ac:dyDescent="0.2"/>
  <cols>
    <col min="1" max="1" width="9" style="4"/>
    <col min="2" max="2" width="11.75" style="4" bestFit="1" customWidth="1"/>
    <col min="3" max="3" width="9.25" style="4" bestFit="1" customWidth="1"/>
    <col min="4" max="6" width="9" style="4" bestFit="1" customWidth="1"/>
    <col min="7" max="7" width="9" style="4" customWidth="1"/>
    <col min="8" max="8" width="7.75" style="4" customWidth="1"/>
    <col min="9" max="11" width="9.625" style="4" customWidth="1"/>
    <col min="12" max="12" width="11.875" style="4" customWidth="1"/>
    <col min="13" max="13" width="7.125" style="4" customWidth="1"/>
    <col min="14" max="14" width="6.375" style="4" customWidth="1"/>
    <col min="15" max="17" width="9.125" style="4" customWidth="1"/>
    <col min="18" max="18" width="13.125" style="4" customWidth="1"/>
    <col min="19" max="19" width="11.75" style="4" customWidth="1"/>
    <col min="20" max="20" width="8.125" style="4" customWidth="1"/>
    <col min="21" max="21" width="11.625" style="4" customWidth="1"/>
    <col min="22" max="22" width="8.125" style="4" customWidth="1"/>
    <col min="23" max="24" width="8.75" style="4" bestFit="1" customWidth="1"/>
    <col min="25" max="16384" width="9" style="4"/>
  </cols>
  <sheetData>
    <row r="1" spans="1:24" customFormat="1" ht="18.75" x14ac:dyDescent="0.25">
      <c r="A1" s="99" t="s">
        <v>156</v>
      </c>
      <c r="B1" s="99"/>
      <c r="C1" s="99"/>
      <c r="D1" s="99"/>
      <c r="E1" s="99"/>
      <c r="F1" s="99"/>
      <c r="G1" s="44"/>
      <c r="H1" s="44"/>
      <c r="I1" s="55"/>
      <c r="J1" s="44"/>
      <c r="K1" s="44"/>
    </row>
    <row r="2" spans="1:24" x14ac:dyDescent="0.2">
      <c r="A2" s="11" t="s">
        <v>31</v>
      </c>
      <c r="B2" s="94" t="s">
        <v>44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39"/>
      <c r="Q2" s="66"/>
      <c r="R2" s="94" t="s">
        <v>48</v>
      </c>
      <c r="S2" s="94"/>
      <c r="T2" s="94"/>
      <c r="U2" s="94"/>
      <c r="V2" s="39"/>
      <c r="W2" s="95" t="s">
        <v>47</v>
      </c>
      <c r="X2" s="95"/>
    </row>
    <row r="3" spans="1:24" ht="33.75" customHeight="1" x14ac:dyDescent="0.2">
      <c r="A3" s="11" t="s">
        <v>32</v>
      </c>
      <c r="B3" s="11" t="s">
        <v>98</v>
      </c>
      <c r="C3" s="26" t="s">
        <v>80</v>
      </c>
      <c r="D3" s="11" t="s">
        <v>33</v>
      </c>
      <c r="E3" s="11" t="s">
        <v>49</v>
      </c>
      <c r="F3" s="12" t="s">
        <v>111</v>
      </c>
      <c r="G3" s="12" t="s">
        <v>84</v>
      </c>
      <c r="H3" s="12" t="s">
        <v>50</v>
      </c>
      <c r="I3" s="13" t="s">
        <v>42</v>
      </c>
      <c r="J3" s="16" t="s">
        <v>106</v>
      </c>
      <c r="K3" s="16" t="s">
        <v>107</v>
      </c>
      <c r="L3" s="13" t="s">
        <v>102</v>
      </c>
      <c r="M3" s="16" t="s">
        <v>51</v>
      </c>
      <c r="N3" s="16" t="s">
        <v>52</v>
      </c>
      <c r="O3" s="16" t="s">
        <v>53</v>
      </c>
      <c r="P3" s="16" t="s">
        <v>104</v>
      </c>
      <c r="Q3" s="16" t="s">
        <v>125</v>
      </c>
      <c r="R3" s="16" t="s">
        <v>103</v>
      </c>
      <c r="S3" s="16" t="s">
        <v>123</v>
      </c>
      <c r="T3" s="16" t="s">
        <v>121</v>
      </c>
      <c r="U3" s="13" t="s">
        <v>43</v>
      </c>
      <c r="V3" s="16" t="s">
        <v>122</v>
      </c>
      <c r="W3" s="17" t="s">
        <v>54</v>
      </c>
      <c r="X3" s="17" t="s">
        <v>55</v>
      </c>
    </row>
    <row r="4" spans="1:24" x14ac:dyDescent="0.2">
      <c r="A4" s="11" t="s">
        <v>40</v>
      </c>
      <c r="B4" s="75">
        <v>3903</v>
      </c>
      <c r="C4" s="75">
        <v>2750</v>
      </c>
      <c r="D4" s="76"/>
      <c r="E4" s="76"/>
      <c r="F4" s="76"/>
      <c r="G4" s="76"/>
      <c r="H4" s="76"/>
      <c r="I4" s="77"/>
      <c r="J4" s="77"/>
      <c r="K4" s="77"/>
      <c r="L4" s="76">
        <v>1</v>
      </c>
      <c r="M4" s="77">
        <v>1</v>
      </c>
      <c r="N4" s="77"/>
      <c r="O4" s="77"/>
      <c r="P4" s="77"/>
      <c r="Q4" s="77">
        <f>I4+J4-K4-(O4+P4)</f>
        <v>0</v>
      </c>
      <c r="R4" s="76">
        <v>39432.870000000003</v>
      </c>
      <c r="S4" s="69">
        <v>38273.870000000003</v>
      </c>
      <c r="T4" s="69">
        <v>6</v>
      </c>
      <c r="U4" s="76">
        <v>6</v>
      </c>
      <c r="V4" s="69">
        <v>6</v>
      </c>
      <c r="W4" s="76">
        <f>B4-C4+D4-E4-F4-H4-I4-(R4-S4-T4)</f>
        <v>0</v>
      </c>
      <c r="X4" s="76">
        <f>L4-M4+N4-O4-G4-(U4-V4)</f>
        <v>0</v>
      </c>
    </row>
    <row r="5" spans="1:24" x14ac:dyDescent="0.2">
      <c r="A5" s="11" t="s">
        <v>0</v>
      </c>
      <c r="B5" s="69">
        <v>270422</v>
      </c>
      <c r="C5" s="69"/>
      <c r="D5" s="69">
        <v>45</v>
      </c>
      <c r="E5" s="76"/>
      <c r="F5" s="76"/>
      <c r="G5" s="76"/>
      <c r="H5" s="76"/>
      <c r="I5" s="76"/>
      <c r="J5" s="76"/>
      <c r="K5" s="76"/>
      <c r="L5" s="76">
        <v>10</v>
      </c>
      <c r="M5" s="76"/>
      <c r="N5" s="76">
        <v>1</v>
      </c>
      <c r="O5" s="76"/>
      <c r="P5" s="76"/>
      <c r="Q5" s="77">
        <f t="shared" ref="Q5:Q32" si="0">I5+J5-K5-(O5+P5)</f>
        <v>0</v>
      </c>
      <c r="R5" s="76">
        <v>270891.28000000003</v>
      </c>
      <c r="S5" s="69">
        <v>424.28</v>
      </c>
      <c r="T5" s="69"/>
      <c r="U5" s="76">
        <v>11</v>
      </c>
      <c r="V5" s="76"/>
      <c r="W5" s="76">
        <f t="shared" ref="W5:W30" si="1">B5+D5-E5-F5-H5-I5-(R5-S5-T5)</f>
        <v>0</v>
      </c>
      <c r="X5" s="76">
        <f t="shared" ref="X5:X32" si="2">L5-M5+N5-O5-G5-(U5-V5)</f>
        <v>0</v>
      </c>
    </row>
    <row r="6" spans="1:24" x14ac:dyDescent="0.2">
      <c r="A6" s="11" t="s">
        <v>1</v>
      </c>
      <c r="B6" s="69">
        <v>88882</v>
      </c>
      <c r="C6" s="69"/>
      <c r="D6" s="69">
        <v>200</v>
      </c>
      <c r="E6" s="76"/>
      <c r="F6" s="76"/>
      <c r="G6" s="76"/>
      <c r="H6" s="76"/>
      <c r="I6" s="76"/>
      <c r="J6" s="76"/>
      <c r="K6" s="76"/>
      <c r="L6" s="76">
        <v>2</v>
      </c>
      <c r="M6" s="76"/>
      <c r="N6" s="76"/>
      <c r="O6" s="76"/>
      <c r="P6" s="76"/>
      <c r="Q6" s="77">
        <f t="shared" si="0"/>
        <v>0</v>
      </c>
      <c r="R6" s="76">
        <v>89082</v>
      </c>
      <c r="S6" s="69"/>
      <c r="T6" s="69"/>
      <c r="U6" s="76">
        <v>2</v>
      </c>
      <c r="V6" s="76"/>
      <c r="W6" s="76">
        <f t="shared" si="1"/>
        <v>0</v>
      </c>
      <c r="X6" s="76">
        <f t="shared" si="2"/>
        <v>0</v>
      </c>
    </row>
    <row r="7" spans="1:24" x14ac:dyDescent="0.2">
      <c r="A7" s="11" t="s">
        <v>2</v>
      </c>
      <c r="B7" s="69">
        <v>1040047</v>
      </c>
      <c r="C7" s="69"/>
      <c r="D7" s="76"/>
      <c r="E7" s="69">
        <v>235</v>
      </c>
      <c r="F7" s="76"/>
      <c r="G7" s="76"/>
      <c r="H7" s="69">
        <v>4</v>
      </c>
      <c r="I7" s="69">
        <v>20</v>
      </c>
      <c r="J7" s="69">
        <v>100</v>
      </c>
      <c r="K7" s="69"/>
      <c r="L7" s="76">
        <v>37925</v>
      </c>
      <c r="M7" s="76"/>
      <c r="N7" s="76"/>
      <c r="O7" s="76">
        <v>116</v>
      </c>
      <c r="P7" s="77">
        <v>4</v>
      </c>
      <c r="Q7" s="77">
        <f t="shared" si="0"/>
        <v>0</v>
      </c>
      <c r="R7" s="76">
        <v>1039788</v>
      </c>
      <c r="S7" s="69"/>
      <c r="T7" s="69"/>
      <c r="U7" s="76">
        <v>37809</v>
      </c>
      <c r="V7" s="76"/>
      <c r="W7" s="76">
        <f t="shared" si="1"/>
        <v>0</v>
      </c>
      <c r="X7" s="76">
        <f t="shared" si="2"/>
        <v>0</v>
      </c>
    </row>
    <row r="8" spans="1:24" x14ac:dyDescent="0.2">
      <c r="A8" s="11" t="s">
        <v>3</v>
      </c>
      <c r="B8" s="69">
        <v>548920</v>
      </c>
      <c r="C8" s="69"/>
      <c r="D8" s="76"/>
      <c r="E8" s="76"/>
      <c r="F8" s="76"/>
      <c r="G8" s="76"/>
      <c r="H8" s="76"/>
      <c r="I8" s="69">
        <v>100</v>
      </c>
      <c r="J8" s="69"/>
      <c r="K8" s="69">
        <v>100</v>
      </c>
      <c r="L8" s="76">
        <v>48887</v>
      </c>
      <c r="M8" s="76"/>
      <c r="N8" s="76"/>
      <c r="O8" s="76"/>
      <c r="P8" s="76"/>
      <c r="Q8" s="77">
        <f t="shared" si="0"/>
        <v>0</v>
      </c>
      <c r="R8" s="76">
        <v>548820</v>
      </c>
      <c r="S8" s="69"/>
      <c r="T8" s="69"/>
      <c r="U8" s="76">
        <v>48887</v>
      </c>
      <c r="V8" s="76"/>
      <c r="W8" s="76">
        <f t="shared" si="1"/>
        <v>0</v>
      </c>
      <c r="X8" s="76">
        <f t="shared" si="2"/>
        <v>0</v>
      </c>
    </row>
    <row r="9" spans="1:24" x14ac:dyDescent="0.2">
      <c r="A9" s="11" t="s">
        <v>4</v>
      </c>
      <c r="B9" s="69">
        <v>408350</v>
      </c>
      <c r="C9" s="69"/>
      <c r="D9" s="76"/>
      <c r="E9" s="76"/>
      <c r="F9" s="76"/>
      <c r="G9" s="76"/>
      <c r="H9" s="76"/>
      <c r="I9" s="76"/>
      <c r="J9" s="76"/>
      <c r="K9" s="76"/>
      <c r="L9" s="76">
        <v>57818</v>
      </c>
      <c r="M9" s="76"/>
      <c r="N9" s="76"/>
      <c r="O9" s="76"/>
      <c r="P9" s="76"/>
      <c r="Q9" s="77">
        <f t="shared" si="0"/>
        <v>0</v>
      </c>
      <c r="R9" s="76">
        <v>408350</v>
      </c>
      <c r="S9" s="69"/>
      <c r="T9" s="69"/>
      <c r="U9" s="76">
        <v>57818</v>
      </c>
      <c r="V9" s="76"/>
      <c r="W9" s="76">
        <f t="shared" si="1"/>
        <v>0</v>
      </c>
      <c r="X9" s="76">
        <f t="shared" si="2"/>
        <v>0</v>
      </c>
    </row>
    <row r="10" spans="1:24" x14ac:dyDescent="0.2">
      <c r="A10" s="11" t="s">
        <v>5</v>
      </c>
      <c r="B10" s="69">
        <v>408166</v>
      </c>
      <c r="C10" s="69"/>
      <c r="D10" s="76"/>
      <c r="E10" s="69">
        <v>10</v>
      </c>
      <c r="F10" s="76"/>
      <c r="G10" s="76"/>
      <c r="H10" s="76"/>
      <c r="I10" s="76"/>
      <c r="J10" s="76"/>
      <c r="K10" s="76"/>
      <c r="L10" s="76">
        <v>66360</v>
      </c>
      <c r="M10" s="76"/>
      <c r="N10" s="76"/>
      <c r="O10" s="76"/>
      <c r="P10" s="76"/>
      <c r="Q10" s="77">
        <f t="shared" si="0"/>
        <v>0</v>
      </c>
      <c r="R10" s="76">
        <v>408156</v>
      </c>
      <c r="S10" s="69"/>
      <c r="T10" s="69"/>
      <c r="U10" s="76">
        <v>66360</v>
      </c>
      <c r="V10" s="76"/>
      <c r="W10" s="76">
        <f t="shared" si="1"/>
        <v>0</v>
      </c>
      <c r="X10" s="76">
        <f t="shared" si="2"/>
        <v>0</v>
      </c>
    </row>
    <row r="11" spans="1:24" x14ac:dyDescent="0.2">
      <c r="A11" s="11" t="s">
        <v>6</v>
      </c>
      <c r="B11" s="69">
        <v>379784</v>
      </c>
      <c r="C11" s="69"/>
      <c r="D11" s="76"/>
      <c r="E11" s="76"/>
      <c r="F11" s="76"/>
      <c r="G11" s="76"/>
      <c r="H11" s="76"/>
      <c r="I11" s="76"/>
      <c r="J11" s="76"/>
      <c r="K11" s="76"/>
      <c r="L11" s="76">
        <v>40804</v>
      </c>
      <c r="M11" s="76"/>
      <c r="N11" s="76"/>
      <c r="O11" s="76"/>
      <c r="P11" s="76"/>
      <c r="Q11" s="77">
        <f t="shared" si="0"/>
        <v>0</v>
      </c>
      <c r="R11" s="76">
        <v>379784</v>
      </c>
      <c r="S11" s="69"/>
      <c r="T11" s="69"/>
      <c r="U11" s="76">
        <v>40804</v>
      </c>
      <c r="V11" s="76"/>
      <c r="W11" s="76">
        <f t="shared" si="1"/>
        <v>0</v>
      </c>
      <c r="X11" s="76">
        <f t="shared" si="2"/>
        <v>0</v>
      </c>
    </row>
    <row r="12" spans="1:24" x14ac:dyDescent="0.2">
      <c r="A12" s="11" t="s">
        <v>7</v>
      </c>
      <c r="B12" s="69">
        <v>153921</v>
      </c>
      <c r="C12" s="69"/>
      <c r="D12" s="76"/>
      <c r="E12" s="76"/>
      <c r="F12" s="76"/>
      <c r="G12" s="76"/>
      <c r="H12" s="76"/>
      <c r="I12" s="76"/>
      <c r="J12" s="76"/>
      <c r="K12" s="76"/>
      <c r="L12" s="76">
        <v>20229</v>
      </c>
      <c r="M12" s="76"/>
      <c r="N12" s="76"/>
      <c r="O12" s="76"/>
      <c r="P12" s="76"/>
      <c r="Q12" s="77">
        <f t="shared" si="0"/>
        <v>0</v>
      </c>
      <c r="R12" s="76">
        <v>153921</v>
      </c>
      <c r="S12" s="69"/>
      <c r="T12" s="69"/>
      <c r="U12" s="76">
        <v>20229</v>
      </c>
      <c r="V12" s="76"/>
      <c r="W12" s="76">
        <f t="shared" si="1"/>
        <v>0</v>
      </c>
      <c r="X12" s="76">
        <f t="shared" si="2"/>
        <v>0</v>
      </c>
    </row>
    <row r="13" spans="1:24" x14ac:dyDescent="0.2">
      <c r="A13" s="11" t="s">
        <v>8</v>
      </c>
      <c r="B13" s="69">
        <v>55911</v>
      </c>
      <c r="C13" s="69"/>
      <c r="D13" s="76"/>
      <c r="E13" s="76"/>
      <c r="F13" s="76"/>
      <c r="G13" s="76"/>
      <c r="H13" s="76"/>
      <c r="I13" s="76"/>
      <c r="J13" s="76"/>
      <c r="K13" s="76"/>
      <c r="L13" s="76">
        <v>3697</v>
      </c>
      <c r="M13" s="76"/>
      <c r="N13" s="76"/>
      <c r="O13" s="76"/>
      <c r="P13" s="76"/>
      <c r="Q13" s="77">
        <f t="shared" si="0"/>
        <v>0</v>
      </c>
      <c r="R13" s="76">
        <v>55911</v>
      </c>
      <c r="S13" s="69"/>
      <c r="T13" s="69"/>
      <c r="U13" s="76">
        <v>3697</v>
      </c>
      <c r="V13" s="76"/>
      <c r="W13" s="76">
        <f t="shared" si="1"/>
        <v>0</v>
      </c>
      <c r="X13" s="76">
        <f t="shared" si="2"/>
        <v>0</v>
      </c>
    </row>
    <row r="14" spans="1:24" x14ac:dyDescent="0.2">
      <c r="A14" s="11" t="s">
        <v>9</v>
      </c>
      <c r="B14" s="69">
        <v>454525</v>
      </c>
      <c r="C14" s="69"/>
      <c r="D14" s="69">
        <v>20</v>
      </c>
      <c r="E14" s="76"/>
      <c r="F14" s="76"/>
      <c r="G14" s="76"/>
      <c r="H14" s="76"/>
      <c r="I14" s="76"/>
      <c r="J14" s="76"/>
      <c r="K14" s="76"/>
      <c r="L14" s="76">
        <v>26834</v>
      </c>
      <c r="M14" s="76"/>
      <c r="N14" s="76"/>
      <c r="O14" s="76"/>
      <c r="P14" s="76"/>
      <c r="Q14" s="77">
        <f t="shared" si="0"/>
        <v>0</v>
      </c>
      <c r="R14" s="76">
        <v>454545</v>
      </c>
      <c r="S14" s="69"/>
      <c r="T14" s="69"/>
      <c r="U14" s="76">
        <v>26834</v>
      </c>
      <c r="V14" s="76"/>
      <c r="W14" s="76">
        <f t="shared" si="1"/>
        <v>0</v>
      </c>
      <c r="X14" s="76">
        <f t="shared" si="2"/>
        <v>0</v>
      </c>
    </row>
    <row r="15" spans="1:24" x14ac:dyDescent="0.2">
      <c r="A15" s="11" t="s">
        <v>10</v>
      </c>
      <c r="B15" s="69">
        <v>470770</v>
      </c>
      <c r="C15" s="69"/>
      <c r="D15" s="76"/>
      <c r="E15" s="76"/>
      <c r="F15" s="76">
        <v>500</v>
      </c>
      <c r="G15" s="76"/>
      <c r="H15" s="76"/>
      <c r="I15" s="69">
        <v>817</v>
      </c>
      <c r="J15" s="69"/>
      <c r="K15" s="69"/>
      <c r="L15" s="76">
        <v>48421</v>
      </c>
      <c r="M15" s="76"/>
      <c r="N15" s="76"/>
      <c r="O15" s="76">
        <v>817</v>
      </c>
      <c r="P15" s="76"/>
      <c r="Q15" s="77">
        <f t="shared" si="0"/>
        <v>0</v>
      </c>
      <c r="R15" s="76">
        <v>469453</v>
      </c>
      <c r="S15" s="69"/>
      <c r="T15" s="69"/>
      <c r="U15" s="76">
        <v>47604</v>
      </c>
      <c r="V15" s="76"/>
      <c r="W15" s="76">
        <f t="shared" si="1"/>
        <v>0</v>
      </c>
      <c r="X15" s="76">
        <f t="shared" si="2"/>
        <v>0</v>
      </c>
    </row>
    <row r="16" spans="1:24" x14ac:dyDescent="0.2">
      <c r="A16" s="11" t="s">
        <v>11</v>
      </c>
      <c r="B16" s="69">
        <v>402391</v>
      </c>
      <c r="C16" s="69"/>
      <c r="D16" s="76"/>
      <c r="E16" s="69">
        <v>20</v>
      </c>
      <c r="F16" s="76"/>
      <c r="G16" s="76"/>
      <c r="H16" s="76"/>
      <c r="I16" s="76"/>
      <c r="J16" s="69">
        <v>1000</v>
      </c>
      <c r="K16" s="76"/>
      <c r="L16" s="76">
        <v>45609</v>
      </c>
      <c r="M16" s="76"/>
      <c r="N16" s="76"/>
      <c r="O16" s="76">
        <v>1000</v>
      </c>
      <c r="P16" s="76"/>
      <c r="Q16" s="77">
        <f t="shared" si="0"/>
        <v>0</v>
      </c>
      <c r="R16" s="76">
        <v>402371</v>
      </c>
      <c r="S16" s="69"/>
      <c r="T16" s="69"/>
      <c r="U16" s="76">
        <v>44609</v>
      </c>
      <c r="V16" s="76"/>
      <c r="W16" s="76">
        <f t="shared" si="1"/>
        <v>0</v>
      </c>
      <c r="X16" s="76">
        <f t="shared" si="2"/>
        <v>0</v>
      </c>
    </row>
    <row r="17" spans="1:24" x14ac:dyDescent="0.2">
      <c r="A17" s="11" t="s">
        <v>12</v>
      </c>
      <c r="B17" s="69">
        <v>388784</v>
      </c>
      <c r="C17" s="69"/>
      <c r="D17" s="76"/>
      <c r="E17" s="76"/>
      <c r="F17" s="76"/>
      <c r="G17" s="76"/>
      <c r="H17" s="76"/>
      <c r="I17" s="69">
        <v>1000</v>
      </c>
      <c r="J17" s="69"/>
      <c r="K17" s="69">
        <v>1000</v>
      </c>
      <c r="L17" s="76">
        <v>64082</v>
      </c>
      <c r="M17" s="76"/>
      <c r="N17" s="76"/>
      <c r="O17" s="76"/>
      <c r="P17" s="76"/>
      <c r="Q17" s="77">
        <f t="shared" si="0"/>
        <v>0</v>
      </c>
      <c r="R17" s="76">
        <v>387784</v>
      </c>
      <c r="S17" s="69"/>
      <c r="T17" s="69"/>
      <c r="U17" s="76">
        <v>64082</v>
      </c>
      <c r="V17" s="76"/>
      <c r="W17" s="76">
        <f t="shared" si="1"/>
        <v>0</v>
      </c>
      <c r="X17" s="76">
        <f t="shared" si="2"/>
        <v>0</v>
      </c>
    </row>
    <row r="18" spans="1:24" x14ac:dyDescent="0.2">
      <c r="A18" s="11" t="s">
        <v>13</v>
      </c>
      <c r="B18" s="69">
        <v>364737</v>
      </c>
      <c r="C18" s="69"/>
      <c r="D18" s="76"/>
      <c r="E18" s="76"/>
      <c r="F18" s="76"/>
      <c r="G18" s="76"/>
      <c r="H18" s="76"/>
      <c r="I18" s="76"/>
      <c r="J18" s="76"/>
      <c r="K18" s="76"/>
      <c r="L18" s="76">
        <v>26834</v>
      </c>
      <c r="M18" s="76"/>
      <c r="N18" s="76"/>
      <c r="O18" s="76"/>
      <c r="P18" s="76"/>
      <c r="Q18" s="77">
        <f t="shared" si="0"/>
        <v>0</v>
      </c>
      <c r="R18" s="76">
        <v>364737</v>
      </c>
      <c r="S18" s="69"/>
      <c r="T18" s="69"/>
      <c r="U18" s="76">
        <v>26834</v>
      </c>
      <c r="V18" s="76"/>
      <c r="W18" s="76">
        <f t="shared" si="1"/>
        <v>0</v>
      </c>
      <c r="X18" s="76">
        <f t="shared" si="2"/>
        <v>0</v>
      </c>
    </row>
    <row r="19" spans="1:24" x14ac:dyDescent="0.2">
      <c r="A19" s="11" t="s">
        <v>14</v>
      </c>
      <c r="B19" s="69">
        <v>144497</v>
      </c>
      <c r="C19" s="69"/>
      <c r="D19" s="76"/>
      <c r="E19" s="76"/>
      <c r="F19" s="76"/>
      <c r="G19" s="76"/>
      <c r="H19" s="76"/>
      <c r="I19" s="76"/>
      <c r="J19" s="76"/>
      <c r="K19" s="76"/>
      <c r="L19" s="76">
        <v>24173</v>
      </c>
      <c r="M19" s="76"/>
      <c r="N19" s="76"/>
      <c r="O19" s="76"/>
      <c r="P19" s="76"/>
      <c r="Q19" s="77">
        <f t="shared" si="0"/>
        <v>0</v>
      </c>
      <c r="R19" s="76">
        <v>144497</v>
      </c>
      <c r="S19" s="69"/>
      <c r="T19" s="69"/>
      <c r="U19" s="76">
        <v>24173</v>
      </c>
      <c r="V19" s="76"/>
      <c r="W19" s="76">
        <f t="shared" si="1"/>
        <v>0</v>
      </c>
      <c r="X19" s="76">
        <f t="shared" si="2"/>
        <v>0</v>
      </c>
    </row>
    <row r="20" spans="1:24" x14ac:dyDescent="0.2">
      <c r="A20" s="11" t="s">
        <v>15</v>
      </c>
      <c r="B20" s="69">
        <v>45453</v>
      </c>
      <c r="C20" s="69"/>
      <c r="D20" s="76"/>
      <c r="E20" s="76"/>
      <c r="F20" s="76"/>
      <c r="G20" s="76"/>
      <c r="H20" s="76"/>
      <c r="I20" s="76"/>
      <c r="J20" s="76"/>
      <c r="K20" s="76"/>
      <c r="L20" s="76">
        <v>3995</v>
      </c>
      <c r="M20" s="76"/>
      <c r="N20" s="76"/>
      <c r="O20" s="76"/>
      <c r="P20" s="76"/>
      <c r="Q20" s="77">
        <f t="shared" si="0"/>
        <v>0</v>
      </c>
      <c r="R20" s="76">
        <v>45453</v>
      </c>
      <c r="S20" s="69"/>
      <c r="T20" s="69"/>
      <c r="U20" s="76">
        <v>3995</v>
      </c>
      <c r="V20" s="76"/>
      <c r="W20" s="76">
        <f t="shared" si="1"/>
        <v>0</v>
      </c>
      <c r="X20" s="76">
        <f t="shared" si="2"/>
        <v>0</v>
      </c>
    </row>
    <row r="21" spans="1:24" x14ac:dyDescent="0.2">
      <c r="A21" s="11" t="s">
        <v>16</v>
      </c>
      <c r="B21" s="69">
        <v>494075</v>
      </c>
      <c r="C21" s="69"/>
      <c r="D21" s="69"/>
      <c r="E21" s="69"/>
      <c r="F21" s="76">
        <v>8515</v>
      </c>
      <c r="G21" s="76"/>
      <c r="H21" s="76"/>
      <c r="I21" s="76"/>
      <c r="J21" s="76"/>
      <c r="K21" s="76"/>
      <c r="L21" s="76">
        <v>61005</v>
      </c>
      <c r="M21" s="76"/>
      <c r="N21" s="76"/>
      <c r="O21" s="76"/>
      <c r="P21" s="76"/>
      <c r="Q21" s="77">
        <f t="shared" si="0"/>
        <v>0</v>
      </c>
      <c r="R21" s="76">
        <v>485560</v>
      </c>
      <c r="S21" s="69"/>
      <c r="T21" s="69"/>
      <c r="U21" s="76">
        <v>61005</v>
      </c>
      <c r="V21" s="76"/>
      <c r="W21" s="76">
        <f t="shared" si="1"/>
        <v>0</v>
      </c>
      <c r="X21" s="76">
        <f t="shared" si="2"/>
        <v>0</v>
      </c>
    </row>
    <row r="22" spans="1:24" x14ac:dyDescent="0.2">
      <c r="A22" s="11" t="s">
        <v>17</v>
      </c>
      <c r="B22" s="69">
        <v>432311</v>
      </c>
      <c r="C22" s="69"/>
      <c r="D22" s="69"/>
      <c r="E22" s="69"/>
      <c r="F22" s="76"/>
      <c r="G22" s="76"/>
      <c r="H22" s="76"/>
      <c r="I22" s="76"/>
      <c r="J22" s="76"/>
      <c r="K22" s="76"/>
      <c r="L22" s="76">
        <v>68229</v>
      </c>
      <c r="M22" s="76"/>
      <c r="N22" s="76"/>
      <c r="O22" s="76"/>
      <c r="P22" s="76"/>
      <c r="Q22" s="77">
        <f t="shared" si="0"/>
        <v>0</v>
      </c>
      <c r="R22" s="76">
        <v>432311</v>
      </c>
      <c r="S22" s="69"/>
      <c r="T22" s="69"/>
      <c r="U22" s="76">
        <v>68229</v>
      </c>
      <c r="V22" s="76"/>
      <c r="W22" s="76">
        <f t="shared" si="1"/>
        <v>0</v>
      </c>
      <c r="X22" s="76">
        <f t="shared" si="2"/>
        <v>0</v>
      </c>
    </row>
    <row r="23" spans="1:24" x14ac:dyDescent="0.2">
      <c r="A23" s="11" t="s">
        <v>18</v>
      </c>
      <c r="B23" s="69">
        <v>353084</v>
      </c>
      <c r="C23" s="76"/>
      <c r="D23" s="76"/>
      <c r="E23" s="76"/>
      <c r="F23" s="76"/>
      <c r="G23" s="76"/>
      <c r="H23" s="76"/>
      <c r="I23" s="76"/>
      <c r="J23" s="69">
        <v>362</v>
      </c>
      <c r="K23" s="76"/>
      <c r="L23" s="76">
        <v>43193</v>
      </c>
      <c r="M23" s="76"/>
      <c r="N23" s="76"/>
      <c r="O23" s="76">
        <v>362</v>
      </c>
      <c r="P23" s="76"/>
      <c r="Q23" s="77">
        <f t="shared" si="0"/>
        <v>0</v>
      </c>
      <c r="R23" s="76">
        <v>353084</v>
      </c>
      <c r="S23" s="76"/>
      <c r="T23" s="76"/>
      <c r="U23" s="76">
        <v>42831</v>
      </c>
      <c r="V23" s="76"/>
      <c r="W23" s="76">
        <f t="shared" si="1"/>
        <v>0</v>
      </c>
      <c r="X23" s="76">
        <f t="shared" si="2"/>
        <v>0</v>
      </c>
    </row>
    <row r="24" spans="1:24" x14ac:dyDescent="0.2">
      <c r="A24" s="11" t="s">
        <v>19</v>
      </c>
      <c r="B24" s="69">
        <v>280629</v>
      </c>
      <c r="C24" s="76"/>
      <c r="D24" s="76"/>
      <c r="E24" s="76"/>
      <c r="F24" s="76"/>
      <c r="G24" s="76"/>
      <c r="H24" s="76"/>
      <c r="I24" s="76"/>
      <c r="J24" s="76"/>
      <c r="K24" s="76"/>
      <c r="L24" s="76">
        <v>68015</v>
      </c>
      <c r="M24" s="76"/>
      <c r="N24" s="76"/>
      <c r="O24" s="76"/>
      <c r="P24" s="76"/>
      <c r="Q24" s="77">
        <f t="shared" si="0"/>
        <v>0</v>
      </c>
      <c r="R24" s="76">
        <v>280629</v>
      </c>
      <c r="S24" s="76"/>
      <c r="T24" s="76"/>
      <c r="U24" s="76">
        <v>68015</v>
      </c>
      <c r="V24" s="76"/>
      <c r="W24" s="76">
        <f t="shared" si="1"/>
        <v>0</v>
      </c>
      <c r="X24" s="76">
        <f t="shared" si="2"/>
        <v>0</v>
      </c>
    </row>
    <row r="25" spans="1:24" x14ac:dyDescent="0.2">
      <c r="A25" s="11" t="s">
        <v>20</v>
      </c>
      <c r="B25" s="69">
        <v>253754</v>
      </c>
      <c r="C25" s="76"/>
      <c r="D25" s="76"/>
      <c r="E25" s="76"/>
      <c r="F25" s="76"/>
      <c r="G25" s="76"/>
      <c r="H25" s="76"/>
      <c r="I25" s="69">
        <v>362</v>
      </c>
      <c r="J25" s="76"/>
      <c r="K25" s="69">
        <v>362</v>
      </c>
      <c r="L25" s="76">
        <v>44176</v>
      </c>
      <c r="M25" s="76"/>
      <c r="N25" s="76"/>
      <c r="O25" s="76"/>
      <c r="P25" s="76"/>
      <c r="Q25" s="77">
        <f t="shared" si="0"/>
        <v>0</v>
      </c>
      <c r="R25" s="76">
        <v>253392</v>
      </c>
      <c r="S25" s="76"/>
      <c r="T25" s="76"/>
      <c r="U25" s="76">
        <v>44176</v>
      </c>
      <c r="V25" s="76"/>
      <c r="W25" s="76">
        <f t="shared" si="1"/>
        <v>0</v>
      </c>
      <c r="X25" s="76">
        <f t="shared" si="2"/>
        <v>0</v>
      </c>
    </row>
    <row r="26" spans="1:24" x14ac:dyDescent="0.2">
      <c r="A26" s="11" t="s">
        <v>21</v>
      </c>
      <c r="B26" s="69">
        <v>135815</v>
      </c>
      <c r="C26" s="76"/>
      <c r="D26" s="76"/>
      <c r="E26" s="76"/>
      <c r="F26" s="76"/>
      <c r="G26" s="76">
        <v>8415</v>
      </c>
      <c r="H26" s="76"/>
      <c r="I26" s="76"/>
      <c r="J26" s="76"/>
      <c r="K26" s="76"/>
      <c r="L26" s="76">
        <v>27193</v>
      </c>
      <c r="M26" s="76"/>
      <c r="N26" s="76"/>
      <c r="O26" s="76">
        <v>0</v>
      </c>
      <c r="P26" s="76"/>
      <c r="Q26" s="77">
        <f t="shared" si="0"/>
        <v>0</v>
      </c>
      <c r="R26" s="76">
        <v>135815</v>
      </c>
      <c r="S26" s="76"/>
      <c r="T26" s="76"/>
      <c r="U26" s="76">
        <v>18778</v>
      </c>
      <c r="V26" s="76"/>
      <c r="W26" s="76">
        <f t="shared" si="1"/>
        <v>0</v>
      </c>
      <c r="X26" s="76">
        <f t="shared" si="2"/>
        <v>0</v>
      </c>
    </row>
    <row r="27" spans="1:24" x14ac:dyDescent="0.2">
      <c r="A27" s="11" t="s">
        <v>22</v>
      </c>
      <c r="B27" s="69">
        <v>57332</v>
      </c>
      <c r="C27" s="76"/>
      <c r="D27" s="76"/>
      <c r="E27" s="76"/>
      <c r="F27" s="76"/>
      <c r="G27" s="76"/>
      <c r="H27" s="76"/>
      <c r="I27" s="76"/>
      <c r="J27" s="76"/>
      <c r="K27" s="76"/>
      <c r="L27" s="76">
        <v>11361</v>
      </c>
      <c r="M27" s="76"/>
      <c r="N27" s="76"/>
      <c r="O27" s="76"/>
      <c r="P27" s="76"/>
      <c r="Q27" s="77">
        <f t="shared" si="0"/>
        <v>0</v>
      </c>
      <c r="R27" s="76">
        <v>57332</v>
      </c>
      <c r="S27" s="76"/>
      <c r="T27" s="76"/>
      <c r="U27" s="76">
        <v>11361</v>
      </c>
      <c r="V27" s="76"/>
      <c r="W27" s="76">
        <f t="shared" si="1"/>
        <v>0</v>
      </c>
      <c r="X27" s="76">
        <f t="shared" si="2"/>
        <v>0</v>
      </c>
    </row>
    <row r="28" spans="1:24" x14ac:dyDescent="0.2">
      <c r="A28" s="11" t="s">
        <v>23</v>
      </c>
      <c r="B28" s="69">
        <v>398940</v>
      </c>
      <c r="C28" s="76"/>
      <c r="D28" s="76"/>
      <c r="E28" s="76"/>
      <c r="F28" s="76"/>
      <c r="G28" s="76"/>
      <c r="H28" s="76"/>
      <c r="I28" s="76"/>
      <c r="J28" s="76">
        <v>100</v>
      </c>
      <c r="K28" s="76"/>
      <c r="L28" s="76">
        <v>63773</v>
      </c>
      <c r="M28" s="76"/>
      <c r="N28" s="76"/>
      <c r="O28" s="76">
        <v>100</v>
      </c>
      <c r="P28" s="76"/>
      <c r="Q28" s="77">
        <f t="shared" si="0"/>
        <v>0</v>
      </c>
      <c r="R28" s="76">
        <v>398940</v>
      </c>
      <c r="S28" s="76"/>
      <c r="T28" s="76"/>
      <c r="U28" s="76">
        <v>63673</v>
      </c>
      <c r="V28" s="76"/>
      <c r="W28" s="76">
        <f t="shared" si="1"/>
        <v>0</v>
      </c>
      <c r="X28" s="76">
        <f t="shared" si="2"/>
        <v>0</v>
      </c>
    </row>
    <row r="29" spans="1:24" x14ac:dyDescent="0.2">
      <c r="A29" s="11" t="s">
        <v>24</v>
      </c>
      <c r="B29" s="69">
        <v>321552</v>
      </c>
      <c r="C29" s="76"/>
      <c r="D29" s="76"/>
      <c r="E29" s="76"/>
      <c r="F29" s="76"/>
      <c r="G29" s="76"/>
      <c r="H29" s="76"/>
      <c r="I29" s="76"/>
      <c r="J29" s="76"/>
      <c r="K29" s="76"/>
      <c r="L29" s="76">
        <v>58561</v>
      </c>
      <c r="M29" s="76"/>
      <c r="N29" s="76"/>
      <c r="O29" s="76"/>
      <c r="P29" s="76"/>
      <c r="Q29" s="77">
        <f t="shared" si="0"/>
        <v>0</v>
      </c>
      <c r="R29" s="76">
        <v>321552</v>
      </c>
      <c r="S29" s="76"/>
      <c r="T29" s="76"/>
      <c r="U29" s="76">
        <v>58561</v>
      </c>
      <c r="V29" s="76"/>
      <c r="W29" s="76">
        <f t="shared" si="1"/>
        <v>0</v>
      </c>
      <c r="X29" s="76">
        <f t="shared" si="2"/>
        <v>0</v>
      </c>
    </row>
    <row r="30" spans="1:24" x14ac:dyDescent="0.2">
      <c r="A30" s="11" t="s">
        <v>25</v>
      </c>
      <c r="B30" s="69">
        <v>309641</v>
      </c>
      <c r="C30" s="76"/>
      <c r="D30" s="76"/>
      <c r="E30" s="76"/>
      <c r="F30" s="76"/>
      <c r="G30" s="76"/>
      <c r="H30" s="76"/>
      <c r="I30" s="76"/>
      <c r="J30" s="76"/>
      <c r="K30" s="76"/>
      <c r="L30" s="76">
        <v>65428</v>
      </c>
      <c r="M30" s="76"/>
      <c r="N30" s="76"/>
      <c r="O30" s="76"/>
      <c r="P30" s="76"/>
      <c r="Q30" s="77">
        <f t="shared" si="0"/>
        <v>0</v>
      </c>
      <c r="R30" s="76">
        <v>309641</v>
      </c>
      <c r="S30" s="76"/>
      <c r="T30" s="76"/>
      <c r="U30" s="76">
        <v>65428</v>
      </c>
      <c r="V30" s="76"/>
      <c r="W30" s="76">
        <f t="shared" si="1"/>
        <v>0</v>
      </c>
      <c r="X30" s="76">
        <f t="shared" si="2"/>
        <v>0</v>
      </c>
    </row>
    <row r="31" spans="1:24" x14ac:dyDescent="0.2">
      <c r="A31" s="11" t="s">
        <v>26</v>
      </c>
      <c r="B31" s="69">
        <v>291405</v>
      </c>
      <c r="C31" s="76">
        <v>1758</v>
      </c>
      <c r="D31" s="76">
        <v>100</v>
      </c>
      <c r="E31" s="76">
        <v>0</v>
      </c>
      <c r="F31" s="76">
        <v>0</v>
      </c>
      <c r="G31" s="76"/>
      <c r="H31" s="76"/>
      <c r="I31" s="76">
        <v>0</v>
      </c>
      <c r="J31" s="76">
        <v>50</v>
      </c>
      <c r="K31" s="76"/>
      <c r="L31" s="76">
        <v>35212</v>
      </c>
      <c r="M31" s="76"/>
      <c r="N31" s="76"/>
      <c r="O31" s="76">
        <v>50</v>
      </c>
      <c r="P31" s="76"/>
      <c r="Q31" s="77">
        <f t="shared" si="0"/>
        <v>0</v>
      </c>
      <c r="R31" s="76">
        <v>291505</v>
      </c>
      <c r="S31" s="77">
        <v>1758</v>
      </c>
      <c r="T31" s="76"/>
      <c r="U31" s="76">
        <v>35162</v>
      </c>
      <c r="V31" s="76"/>
      <c r="W31" s="76">
        <f>B31-C31+D31-E31-F31-H31-I31-(R31-S31-T31)</f>
        <v>0</v>
      </c>
      <c r="X31" s="76">
        <f t="shared" si="2"/>
        <v>0</v>
      </c>
    </row>
    <row r="32" spans="1:24" x14ac:dyDescent="0.2">
      <c r="A32" s="11" t="s">
        <v>27</v>
      </c>
      <c r="B32" s="69">
        <v>233500</v>
      </c>
      <c r="C32" s="76">
        <v>7659</v>
      </c>
      <c r="D32" s="76"/>
      <c r="E32" s="76">
        <v>100</v>
      </c>
      <c r="F32" s="76"/>
      <c r="G32" s="76"/>
      <c r="H32" s="76"/>
      <c r="I32" s="76"/>
      <c r="J32" s="76"/>
      <c r="K32" s="76"/>
      <c r="L32" s="76">
        <v>42552</v>
      </c>
      <c r="M32" s="76"/>
      <c r="N32" s="76"/>
      <c r="O32" s="76"/>
      <c r="P32" s="76"/>
      <c r="Q32" s="77">
        <f t="shared" si="0"/>
        <v>0</v>
      </c>
      <c r="R32" s="76">
        <v>233400</v>
      </c>
      <c r="S32" s="76">
        <v>7659</v>
      </c>
      <c r="T32" s="76"/>
      <c r="U32" s="76">
        <v>42552</v>
      </c>
      <c r="V32" s="76"/>
      <c r="W32" s="76">
        <f>B32+D32-C32-E32-F32-H32-I32-(R32-S32-T32)</f>
        <v>0</v>
      </c>
      <c r="X32" s="76">
        <f t="shared" si="2"/>
        <v>0</v>
      </c>
    </row>
    <row r="33" spans="1:24" s="51" customFormat="1" x14ac:dyDescent="0.2">
      <c r="A33" s="53" t="s">
        <v>28</v>
      </c>
      <c r="B33" s="78">
        <f>SUM(B4:B32)</f>
        <v>9191501</v>
      </c>
      <c r="C33" s="78">
        <f t="shared" ref="C33:X33" si="3">SUM(C4:C32)</f>
        <v>12167</v>
      </c>
      <c r="D33" s="78">
        <f t="shared" si="3"/>
        <v>365</v>
      </c>
      <c r="E33" s="78">
        <f t="shared" si="3"/>
        <v>365</v>
      </c>
      <c r="F33" s="78">
        <f t="shared" si="3"/>
        <v>9015</v>
      </c>
      <c r="G33" s="78">
        <f t="shared" si="3"/>
        <v>8415</v>
      </c>
      <c r="H33" s="78">
        <f t="shared" si="3"/>
        <v>4</v>
      </c>
      <c r="I33" s="78">
        <f t="shared" si="3"/>
        <v>2299</v>
      </c>
      <c r="J33" s="78">
        <f t="shared" si="3"/>
        <v>1612</v>
      </c>
      <c r="K33" s="78">
        <f t="shared" si="3"/>
        <v>1462</v>
      </c>
      <c r="L33" s="78">
        <f t="shared" si="3"/>
        <v>1104379</v>
      </c>
      <c r="M33" s="78">
        <f t="shared" si="3"/>
        <v>1</v>
      </c>
      <c r="N33" s="78">
        <f t="shared" si="3"/>
        <v>1</v>
      </c>
      <c r="O33" s="78">
        <f t="shared" si="3"/>
        <v>2445</v>
      </c>
      <c r="P33" s="78">
        <f t="shared" si="3"/>
        <v>4</v>
      </c>
      <c r="Q33" s="78">
        <f t="shared" si="3"/>
        <v>0</v>
      </c>
      <c r="R33" s="78">
        <f t="shared" si="3"/>
        <v>9216137.1500000004</v>
      </c>
      <c r="S33" s="78">
        <f t="shared" si="3"/>
        <v>48115.15</v>
      </c>
      <c r="T33" s="78">
        <f t="shared" si="3"/>
        <v>6</v>
      </c>
      <c r="U33" s="78">
        <f t="shared" si="3"/>
        <v>1093525</v>
      </c>
      <c r="V33" s="78">
        <f t="shared" si="3"/>
        <v>6</v>
      </c>
      <c r="W33" s="78">
        <f t="shared" si="3"/>
        <v>0</v>
      </c>
      <c r="X33" s="78">
        <f t="shared" si="3"/>
        <v>0</v>
      </c>
    </row>
    <row r="34" spans="1:24" x14ac:dyDescent="0.2">
      <c r="D34" s="86">
        <f>D33-E33</f>
        <v>0</v>
      </c>
      <c r="E34" s="86"/>
      <c r="F34" s="96">
        <f>F33-G33</f>
        <v>600</v>
      </c>
      <c r="G34" s="96"/>
      <c r="H34" s="76">
        <f>H33</f>
        <v>4</v>
      </c>
      <c r="I34" s="14"/>
      <c r="J34" s="97">
        <f>J33-K33</f>
        <v>150</v>
      </c>
      <c r="K34" s="86"/>
      <c r="M34" s="98">
        <f>M33-N33</f>
        <v>0</v>
      </c>
      <c r="N34" s="98"/>
      <c r="P34" s="76">
        <f>P33</f>
        <v>4</v>
      </c>
      <c r="Q34" s="77"/>
      <c r="T34" s="76">
        <f>T33</f>
        <v>6</v>
      </c>
      <c r="V34" s="76">
        <f>V33</f>
        <v>6</v>
      </c>
    </row>
    <row r="35" spans="1:24" x14ac:dyDescent="0.2">
      <c r="B35" s="88" t="s">
        <v>149</v>
      </c>
      <c r="C35" s="88"/>
      <c r="D35" s="88"/>
      <c r="E35" s="88"/>
      <c r="F35" s="88"/>
      <c r="G35" s="79">
        <f>O33+P33-I33</f>
        <v>150</v>
      </c>
      <c r="O35" s="76"/>
      <c r="Q35" s="77"/>
      <c r="R35" s="15"/>
      <c r="U35" s="71"/>
    </row>
    <row r="36" spans="1:24" x14ac:dyDescent="0.2">
      <c r="B36" s="88" t="s">
        <v>150</v>
      </c>
      <c r="C36" s="88"/>
      <c r="D36" s="88"/>
      <c r="E36" s="88"/>
      <c r="F36" s="88"/>
      <c r="G36" s="79">
        <f>F33-G33</f>
        <v>600</v>
      </c>
    </row>
    <row r="37" spans="1:24" x14ac:dyDescent="0.2">
      <c r="B37" s="88" t="s">
        <v>151</v>
      </c>
      <c r="C37" s="88"/>
      <c r="D37" s="88"/>
      <c r="E37" s="88"/>
      <c r="F37" s="88"/>
      <c r="G37" s="79">
        <f>H33+P33</f>
        <v>8</v>
      </c>
    </row>
  </sheetData>
  <mergeCells count="11">
    <mergeCell ref="A1:F1"/>
    <mergeCell ref="J34:K34"/>
    <mergeCell ref="M34:N34"/>
    <mergeCell ref="B35:F35"/>
    <mergeCell ref="B36:F36"/>
    <mergeCell ref="B37:F37"/>
    <mergeCell ref="B2:O2"/>
    <mergeCell ref="R2:U2"/>
    <mergeCell ref="W2:X2"/>
    <mergeCell ref="D34:E34"/>
    <mergeCell ref="F34:G34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招商-现金</vt:lpstr>
      <vt:lpstr>招行-非现金</vt:lpstr>
      <vt:lpstr>广发-现金</vt:lpstr>
      <vt:lpstr>广发-非现金</vt:lpstr>
      <vt:lpstr>支付宝</vt:lpstr>
      <vt:lpstr>微信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2017-07-26T10:30:16Z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f7582db4-ce5a-4636-b040-17babb31f44d</vt:lpwstr>
  </property>
</Properties>
</file>