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汇总" sheetId="7" r:id="rId1"/>
    <sheet name="广发现金" sheetId="1" r:id="rId2"/>
    <sheet name="广发非现金" sheetId="2" r:id="rId3"/>
    <sheet name="招行现金" sheetId="3" r:id="rId4"/>
    <sheet name="招行非现金" sheetId="4" r:id="rId5"/>
    <sheet name="微信" sheetId="5" r:id="rId6"/>
    <sheet name="支付宝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7" l="1"/>
  <c r="M5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" i="7"/>
  <c r="M4" i="7"/>
  <c r="N4" i="7"/>
  <c r="O4" i="7"/>
  <c r="P4" i="7"/>
  <c r="Q4" i="7"/>
  <c r="R4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M14" i="7"/>
  <c r="N14" i="7"/>
  <c r="O14" i="7"/>
  <c r="P14" i="7"/>
  <c r="Q14" i="7"/>
  <c r="R14" i="7"/>
  <c r="M15" i="7"/>
  <c r="N15" i="7"/>
  <c r="O15" i="7"/>
  <c r="P15" i="7"/>
  <c r="Q15" i="7"/>
  <c r="R15" i="7"/>
  <c r="M16" i="7"/>
  <c r="N16" i="7"/>
  <c r="O16" i="7"/>
  <c r="P16" i="7"/>
  <c r="Q16" i="7"/>
  <c r="R16" i="7"/>
  <c r="M17" i="7"/>
  <c r="N17" i="7"/>
  <c r="O17" i="7"/>
  <c r="P17" i="7"/>
  <c r="Q17" i="7"/>
  <c r="R17" i="7"/>
  <c r="M18" i="7"/>
  <c r="N18" i="7"/>
  <c r="O18" i="7"/>
  <c r="P18" i="7"/>
  <c r="Q18" i="7"/>
  <c r="R18" i="7"/>
  <c r="M19" i="7"/>
  <c r="N19" i="7"/>
  <c r="O19" i="7"/>
  <c r="P19" i="7"/>
  <c r="Q19" i="7"/>
  <c r="R19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M23" i="7"/>
  <c r="N23" i="7"/>
  <c r="O23" i="7"/>
  <c r="P23" i="7"/>
  <c r="Q23" i="7"/>
  <c r="R23" i="7"/>
  <c r="M24" i="7"/>
  <c r="N24" i="7"/>
  <c r="O24" i="7"/>
  <c r="P24" i="7"/>
  <c r="Q24" i="7"/>
  <c r="R24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8" i="7"/>
  <c r="N28" i="7"/>
  <c r="O28" i="7"/>
  <c r="P28" i="7"/>
  <c r="Q28" i="7"/>
  <c r="R28" i="7"/>
  <c r="M29" i="7"/>
  <c r="N29" i="7"/>
  <c r="O29" i="7"/>
  <c r="P29" i="7"/>
  <c r="Q29" i="7"/>
  <c r="R29" i="7"/>
  <c r="M30" i="7"/>
  <c r="N30" i="7"/>
  <c r="O30" i="7"/>
  <c r="P30" i="7"/>
  <c r="Q30" i="7"/>
  <c r="R30" i="7"/>
  <c r="M31" i="7"/>
  <c r="N31" i="7"/>
  <c r="O31" i="7"/>
  <c r="P31" i="7"/>
  <c r="Q31" i="7"/>
  <c r="R31" i="7"/>
  <c r="M32" i="7"/>
  <c r="N32" i="7"/>
  <c r="O32" i="7"/>
  <c r="P32" i="7"/>
  <c r="Q32" i="7"/>
  <c r="R32" i="7"/>
  <c r="M33" i="7"/>
  <c r="N33" i="7"/>
  <c r="O33" i="7"/>
  <c r="P33" i="7"/>
  <c r="Q33" i="7"/>
  <c r="R33" i="7"/>
  <c r="N3" i="7"/>
  <c r="N34" i="7" s="1"/>
  <c r="E46" i="7" s="1"/>
  <c r="O3" i="7"/>
  <c r="P3" i="7"/>
  <c r="Q3" i="7"/>
  <c r="R3" i="7"/>
  <c r="R34" i="7" s="1"/>
  <c r="M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J3" i="7"/>
  <c r="I3" i="7"/>
  <c r="H4" i="7"/>
  <c r="T4" i="7" s="1"/>
  <c r="H5" i="7"/>
  <c r="T5" i="7" s="1"/>
  <c r="H6" i="7"/>
  <c r="H7" i="7"/>
  <c r="T7" i="7" s="1"/>
  <c r="H8" i="7"/>
  <c r="H9" i="7"/>
  <c r="T9" i="7" s="1"/>
  <c r="H10" i="7"/>
  <c r="H11" i="7"/>
  <c r="T11" i="7" s="1"/>
  <c r="H12" i="7"/>
  <c r="H13" i="7"/>
  <c r="T13" i="7" s="1"/>
  <c r="H14" i="7"/>
  <c r="H15" i="7"/>
  <c r="T15" i="7" s="1"/>
  <c r="H16" i="7"/>
  <c r="H17" i="7"/>
  <c r="T17" i="7" s="1"/>
  <c r="H18" i="7"/>
  <c r="H19" i="7"/>
  <c r="T19" i="7" s="1"/>
  <c r="H20" i="7"/>
  <c r="H21" i="7"/>
  <c r="T21" i="7" s="1"/>
  <c r="H22" i="7"/>
  <c r="H23" i="7"/>
  <c r="T23" i="7" s="1"/>
  <c r="H24" i="7"/>
  <c r="H25" i="7"/>
  <c r="T25" i="7" s="1"/>
  <c r="H26" i="7"/>
  <c r="H27" i="7"/>
  <c r="T27" i="7" s="1"/>
  <c r="H28" i="7"/>
  <c r="H29" i="7"/>
  <c r="T29" i="7" s="1"/>
  <c r="H30" i="7"/>
  <c r="H31" i="7"/>
  <c r="T31" i="7" s="1"/>
  <c r="H32" i="7"/>
  <c r="H33" i="7"/>
  <c r="T33" i="7" s="1"/>
  <c r="H3" i="7"/>
  <c r="B5" i="7"/>
  <c r="S5" i="7" s="1"/>
  <c r="B6" i="7"/>
  <c r="B7" i="7"/>
  <c r="S7" i="7" s="1"/>
  <c r="U7" i="7" s="1"/>
  <c r="B8" i="7"/>
  <c r="B9" i="7"/>
  <c r="S9" i="7" s="1"/>
  <c r="B10" i="7"/>
  <c r="B11" i="7"/>
  <c r="S11" i="7" s="1"/>
  <c r="U11" i="7" s="1"/>
  <c r="B12" i="7"/>
  <c r="B13" i="7"/>
  <c r="S13" i="7" s="1"/>
  <c r="B14" i="7"/>
  <c r="B15" i="7"/>
  <c r="S15" i="7" s="1"/>
  <c r="U15" i="7" s="1"/>
  <c r="B16" i="7"/>
  <c r="B17" i="7"/>
  <c r="S17" i="7" s="1"/>
  <c r="B18" i="7"/>
  <c r="B19" i="7"/>
  <c r="S19" i="7" s="1"/>
  <c r="U19" i="7" s="1"/>
  <c r="B20" i="7"/>
  <c r="B21" i="7"/>
  <c r="S21" i="7" s="1"/>
  <c r="B22" i="7"/>
  <c r="B23" i="7"/>
  <c r="S23" i="7" s="1"/>
  <c r="U23" i="7" s="1"/>
  <c r="B24" i="7"/>
  <c r="B25" i="7"/>
  <c r="S25" i="7" s="1"/>
  <c r="B26" i="7"/>
  <c r="B27" i="7"/>
  <c r="S27" i="7" s="1"/>
  <c r="U27" i="7" s="1"/>
  <c r="B28" i="7"/>
  <c r="B29" i="7"/>
  <c r="S29" i="7" s="1"/>
  <c r="B30" i="7"/>
  <c r="B31" i="7"/>
  <c r="S31" i="7" s="1"/>
  <c r="U31" i="7" s="1"/>
  <c r="B32" i="7"/>
  <c r="B33" i="7"/>
  <c r="S33" i="7" s="1"/>
  <c r="B3" i="7"/>
  <c r="B4" i="7"/>
  <c r="S4" i="7" s="1"/>
  <c r="U4" i="7" s="1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" i="7"/>
  <c r="F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" i="7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C34" i="6"/>
  <c r="D34" i="6"/>
  <c r="E34" i="6"/>
  <c r="F34" i="6"/>
  <c r="G34" i="6"/>
  <c r="H34" i="6"/>
  <c r="I34" i="6"/>
  <c r="J34" i="6"/>
  <c r="K34" i="6"/>
  <c r="L34" i="6"/>
  <c r="M34" i="6"/>
  <c r="N34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" i="6"/>
  <c r="B34" i="6"/>
  <c r="D34" i="5"/>
  <c r="E34" i="5"/>
  <c r="F34" i="5"/>
  <c r="G34" i="5"/>
  <c r="H34" i="5"/>
  <c r="I34" i="5"/>
  <c r="J34" i="5"/>
  <c r="K34" i="5"/>
  <c r="L34" i="5"/>
  <c r="M34" i="5"/>
  <c r="N34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" i="5"/>
  <c r="N3" i="5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U33" i="7" l="1"/>
  <c r="U29" i="7"/>
  <c r="U25" i="7"/>
  <c r="U21" i="7"/>
  <c r="U17" i="7"/>
  <c r="U13" i="7"/>
  <c r="U9" i="7"/>
  <c r="U5" i="7"/>
  <c r="C34" i="7"/>
  <c r="I34" i="7"/>
  <c r="E34" i="7"/>
  <c r="K34" i="7"/>
  <c r="E42" i="7" s="1"/>
  <c r="G34" i="7"/>
  <c r="E41" i="7" s="1"/>
  <c r="B34" i="7"/>
  <c r="S30" i="7"/>
  <c r="S14" i="7"/>
  <c r="U14" i="7" s="1"/>
  <c r="T32" i="7"/>
  <c r="T28" i="7"/>
  <c r="T24" i="7"/>
  <c r="T20" i="7"/>
  <c r="T16" i="7"/>
  <c r="T12" i="7"/>
  <c r="T8" i="7"/>
  <c r="Q34" i="7"/>
  <c r="F34" i="7"/>
  <c r="P34" i="7"/>
  <c r="D34" i="7"/>
  <c r="S32" i="7"/>
  <c r="U32" i="7" s="1"/>
  <c r="S28" i="7"/>
  <c r="S24" i="7"/>
  <c r="S20" i="7"/>
  <c r="S16" i="7"/>
  <c r="U16" i="7" s="1"/>
  <c r="S12" i="7"/>
  <c r="S8" i="7"/>
  <c r="T3" i="7"/>
  <c r="H34" i="7"/>
  <c r="T30" i="7"/>
  <c r="T26" i="7"/>
  <c r="T22" i="7"/>
  <c r="T18" i="7"/>
  <c r="T14" i="7"/>
  <c r="T10" i="7"/>
  <c r="T6" i="7"/>
  <c r="J34" i="7"/>
  <c r="M34" i="7"/>
  <c r="O34" i="7"/>
  <c r="L26" i="7"/>
  <c r="S26" i="7"/>
  <c r="U26" i="7" s="1"/>
  <c r="L22" i="7"/>
  <c r="S22" i="7"/>
  <c r="L18" i="7"/>
  <c r="S18" i="7"/>
  <c r="U18" i="7" s="1"/>
  <c r="L10" i="7"/>
  <c r="S10" i="7"/>
  <c r="U10" i="7" s="1"/>
  <c r="L6" i="7"/>
  <c r="S6" i="7"/>
  <c r="U6" i="7" s="1"/>
  <c r="L30" i="7"/>
  <c r="L14" i="7"/>
  <c r="L25" i="7"/>
  <c r="L5" i="7"/>
  <c r="L4" i="7"/>
  <c r="L32" i="7"/>
  <c r="L28" i="7"/>
  <c r="L24" i="7"/>
  <c r="L20" i="7"/>
  <c r="L16" i="7"/>
  <c r="L12" i="7"/>
  <c r="L8" i="7"/>
  <c r="L33" i="7"/>
  <c r="L17" i="7"/>
  <c r="L13" i="7"/>
  <c r="L3" i="7"/>
  <c r="S3" i="7"/>
  <c r="L31" i="7"/>
  <c r="L27" i="7"/>
  <c r="L23" i="7"/>
  <c r="L19" i="7"/>
  <c r="L15" i="7"/>
  <c r="L11" i="7"/>
  <c r="L7" i="7"/>
  <c r="L29" i="7"/>
  <c r="L21" i="7"/>
  <c r="L9" i="7"/>
  <c r="H11" i="5"/>
  <c r="H19" i="5"/>
  <c r="H27" i="5"/>
  <c r="C34" i="5"/>
  <c r="F4" i="5"/>
  <c r="H4" i="5" s="1"/>
  <c r="F5" i="5"/>
  <c r="H5" i="5" s="1"/>
  <c r="F6" i="5"/>
  <c r="H6" i="5" s="1"/>
  <c r="F7" i="5"/>
  <c r="H7" i="5" s="1"/>
  <c r="F8" i="5"/>
  <c r="H8" i="5" s="1"/>
  <c r="F9" i="5"/>
  <c r="H9" i="5" s="1"/>
  <c r="F10" i="5"/>
  <c r="H10" i="5" s="1"/>
  <c r="F11" i="5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F20" i="5"/>
  <c r="H20" i="5" s="1"/>
  <c r="F21" i="5"/>
  <c r="H21" i="5" s="1"/>
  <c r="F22" i="5"/>
  <c r="H22" i="5" s="1"/>
  <c r="F23" i="5"/>
  <c r="H23" i="5" s="1"/>
  <c r="F24" i="5"/>
  <c r="H24" i="5" s="1"/>
  <c r="F25" i="5"/>
  <c r="H25" i="5" s="1"/>
  <c r="F26" i="5"/>
  <c r="H26" i="5" s="1"/>
  <c r="F27" i="5"/>
  <c r="F28" i="5"/>
  <c r="H28" i="5" s="1"/>
  <c r="F29" i="5"/>
  <c r="H29" i="5" s="1"/>
  <c r="F30" i="5"/>
  <c r="H30" i="5" s="1"/>
  <c r="F31" i="5"/>
  <c r="H31" i="5" s="1"/>
  <c r="F32" i="5"/>
  <c r="H32" i="5" s="1"/>
  <c r="F33" i="5"/>
  <c r="H33" i="5" s="1"/>
  <c r="F3" i="5"/>
  <c r="H3" i="5" s="1"/>
  <c r="U30" i="7" l="1"/>
  <c r="U12" i="7"/>
  <c r="U28" i="7"/>
  <c r="U20" i="7"/>
  <c r="U22" i="7"/>
  <c r="U8" i="7"/>
  <c r="U24" i="7"/>
  <c r="U3" i="7"/>
  <c r="E35" i="7"/>
  <c r="E44" i="7" s="1"/>
  <c r="I35" i="7"/>
  <c r="E45" i="7" s="1"/>
  <c r="C35" i="7"/>
  <c r="E43" i="7" s="1"/>
  <c r="S34" i="7"/>
  <c r="E39" i="7" s="1"/>
  <c r="L34" i="7"/>
  <c r="T34" i="7"/>
  <c r="E40" i="7" s="1"/>
  <c r="B34" i="5"/>
  <c r="L6" i="4"/>
  <c r="L10" i="4"/>
  <c r="L14" i="4"/>
  <c r="L18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K34" i="4"/>
  <c r="K35" i="4" s="1"/>
  <c r="J34" i="4"/>
  <c r="I34" i="4"/>
  <c r="I35" i="4" s="1"/>
  <c r="G34" i="4"/>
  <c r="F34" i="4"/>
  <c r="E34" i="4"/>
  <c r="D34" i="4"/>
  <c r="C34" i="4"/>
  <c r="B34" i="4"/>
  <c r="H19" i="4"/>
  <c r="L19" i="4" s="1"/>
  <c r="M18" i="4"/>
  <c r="H18" i="4"/>
  <c r="H17" i="4"/>
  <c r="L17" i="4" s="1"/>
  <c r="H16" i="4"/>
  <c r="L16" i="4" s="1"/>
  <c r="H15" i="4"/>
  <c r="L15" i="4" s="1"/>
  <c r="H14" i="4"/>
  <c r="H13" i="4"/>
  <c r="L13" i="4" s="1"/>
  <c r="H12" i="4"/>
  <c r="L12" i="4" s="1"/>
  <c r="H11" i="4"/>
  <c r="L11" i="4" s="1"/>
  <c r="H10" i="4"/>
  <c r="H9" i="4"/>
  <c r="L9" i="4" s="1"/>
  <c r="H8" i="4"/>
  <c r="L8" i="4" s="1"/>
  <c r="H7" i="4"/>
  <c r="L7" i="4" s="1"/>
  <c r="H6" i="4"/>
  <c r="H5" i="4"/>
  <c r="L5" i="4" s="1"/>
  <c r="H4" i="4"/>
  <c r="L4" i="4" s="1"/>
  <c r="H3" i="4"/>
  <c r="H34" i="4" s="1"/>
  <c r="I34" i="3"/>
  <c r="H34" i="3"/>
  <c r="H35" i="3" s="1"/>
  <c r="G34" i="3"/>
  <c r="F34" i="3"/>
  <c r="E34" i="3"/>
  <c r="E35" i="3" s="1"/>
  <c r="D34" i="3"/>
  <c r="C34" i="3"/>
  <c r="C35" i="3" s="1"/>
  <c r="B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34" i="3" s="1"/>
  <c r="J5" i="3"/>
  <c r="J4" i="3"/>
  <c r="J3" i="3"/>
  <c r="I35" i="1"/>
  <c r="J5" i="2"/>
  <c r="J4" i="2"/>
  <c r="J3" i="2"/>
  <c r="C34" i="2"/>
  <c r="C35" i="2" s="1"/>
  <c r="D34" i="2"/>
  <c r="E34" i="2"/>
  <c r="G34" i="2"/>
  <c r="H34" i="2"/>
  <c r="H35" i="2" s="1"/>
  <c r="I34" i="2"/>
  <c r="B34" i="2"/>
  <c r="J33" i="2"/>
  <c r="J32" i="2"/>
  <c r="J31" i="2"/>
  <c r="J30" i="2"/>
  <c r="J29" i="2"/>
  <c r="K29" i="2"/>
  <c r="J28" i="2"/>
  <c r="J27" i="2"/>
  <c r="J26" i="2"/>
  <c r="J25" i="2"/>
  <c r="J24" i="2"/>
  <c r="J23" i="2"/>
  <c r="K23" i="2"/>
  <c r="J22" i="2"/>
  <c r="J21" i="2"/>
  <c r="J20" i="2"/>
  <c r="J19" i="2"/>
  <c r="J18" i="2"/>
  <c r="J17" i="2"/>
  <c r="J16" i="2"/>
  <c r="J15" i="2"/>
  <c r="J14" i="2"/>
  <c r="J13" i="2"/>
  <c r="K13" i="2"/>
  <c r="J12" i="2"/>
  <c r="J11" i="2"/>
  <c r="K11" i="2"/>
  <c r="J10" i="2"/>
  <c r="J9" i="2"/>
  <c r="K9" i="2"/>
  <c r="J8" i="2"/>
  <c r="J7" i="2"/>
  <c r="K7" i="2"/>
  <c r="J6" i="2"/>
  <c r="J34" i="1"/>
  <c r="I34" i="1"/>
  <c r="H34" i="1"/>
  <c r="F34" i="1"/>
  <c r="E34" i="1"/>
  <c r="E35" i="1" s="1"/>
  <c r="D34" i="1"/>
  <c r="C34" i="1"/>
  <c r="B34" i="1"/>
  <c r="K33" i="1"/>
  <c r="L33" i="1"/>
  <c r="K32" i="1"/>
  <c r="K31" i="1"/>
  <c r="L31" i="1"/>
  <c r="K30" i="1"/>
  <c r="K29" i="1"/>
  <c r="L29" i="1"/>
  <c r="K28" i="1"/>
  <c r="K27" i="1"/>
  <c r="K26" i="1"/>
  <c r="K25" i="1"/>
  <c r="K24" i="1"/>
  <c r="K23" i="1"/>
  <c r="L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7" i="1"/>
  <c r="K6" i="1"/>
  <c r="K5" i="1"/>
  <c r="K4" i="1"/>
  <c r="K3" i="1"/>
  <c r="U34" i="7" l="1"/>
  <c r="L3" i="4"/>
  <c r="K5" i="2"/>
  <c r="L24" i="1"/>
  <c r="L34" i="4"/>
  <c r="C35" i="4"/>
  <c r="K4" i="2"/>
  <c r="K21" i="2"/>
  <c r="J34" i="2"/>
  <c r="K8" i="2"/>
  <c r="K22" i="2"/>
  <c r="K24" i="2"/>
  <c r="K26" i="2"/>
  <c r="K28" i="2"/>
  <c r="K15" i="2"/>
  <c r="K17" i="2"/>
  <c r="K19" i="2"/>
  <c r="K30" i="2"/>
  <c r="K32" i="2"/>
  <c r="K10" i="2"/>
  <c r="K12" i="2"/>
  <c r="K25" i="2"/>
  <c r="K27" i="2"/>
  <c r="K6" i="2"/>
  <c r="K14" i="2"/>
  <c r="K16" i="2"/>
  <c r="K18" i="2"/>
  <c r="K20" i="2"/>
  <c r="K31" i="2"/>
  <c r="K33" i="2"/>
  <c r="K3" i="2"/>
  <c r="L3" i="1"/>
  <c r="L5" i="1"/>
  <c r="L18" i="1"/>
  <c r="C35" i="1"/>
  <c r="L4" i="1"/>
  <c r="L11" i="1"/>
  <c r="L28" i="1"/>
  <c r="L8" i="1"/>
  <c r="L12" i="1"/>
  <c r="L20" i="1"/>
  <c r="L27" i="1"/>
  <c r="L13" i="1"/>
  <c r="L15" i="1"/>
  <c r="L17" i="1"/>
  <c r="L19" i="1"/>
  <c r="L21" i="1"/>
  <c r="L6" i="1"/>
  <c r="L22" i="1"/>
  <c r="L10" i="1"/>
  <c r="L26" i="1"/>
  <c r="K34" i="1"/>
  <c r="L9" i="1"/>
  <c r="L14" i="1"/>
  <c r="L16" i="1"/>
  <c r="L25" i="1"/>
  <c r="L30" i="1"/>
  <c r="L32" i="1"/>
  <c r="K34" i="2" l="1"/>
  <c r="L34" i="1"/>
</calcChain>
</file>

<file path=xl/sharedStrings.xml><?xml version="1.0" encoding="utf-8"?>
<sst xmlns="http://schemas.openxmlformats.org/spreadsheetml/2006/main" count="143" uniqueCount="70">
  <si>
    <t>HIS</t>
  </si>
  <si>
    <t>银行</t>
  </si>
  <si>
    <t>对账</t>
  </si>
  <si>
    <t>日期</t>
  </si>
  <si>
    <t>HIS预存</t>
  </si>
  <si>
    <t>应入未入</t>
  </si>
  <si>
    <t>未入处理</t>
  </si>
  <si>
    <t>故障差错</t>
  </si>
  <si>
    <t>故障处理</t>
  </si>
  <si>
    <t>退汇/退款未受理</t>
  </si>
  <si>
    <t>调节后发生额</t>
  </si>
  <si>
    <t>银行入账</t>
  </si>
  <si>
    <t>在途</t>
  </si>
  <si>
    <t>在途处理</t>
  </si>
  <si>
    <t>差异</t>
  </si>
  <si>
    <t>广发现金</t>
    <phoneticPr fontId="1" type="noConversion"/>
  </si>
  <si>
    <t>汇总</t>
    <phoneticPr fontId="1" type="noConversion"/>
  </si>
  <si>
    <t>广发非现金</t>
    <phoneticPr fontId="1" type="noConversion"/>
  </si>
  <si>
    <t>对账</t>
    <phoneticPr fontId="1" type="noConversion"/>
  </si>
  <si>
    <t>HIS现金</t>
    <phoneticPr fontId="1" type="noConversion"/>
  </si>
  <si>
    <t>银行入账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</si>
  <si>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</si>
  <si>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</si>
  <si>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</si>
  <si>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</si>
  <si>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</si>
  <si>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在途</t>
    <phoneticPr fontId="1" type="noConversion"/>
  </si>
  <si>
    <t>在途处理</t>
    <phoneticPr fontId="1" type="noConversion"/>
  </si>
  <si>
    <t>总计</t>
    <phoneticPr fontId="1" type="noConversion"/>
  </si>
  <si>
    <t>招行现金</t>
    <phoneticPr fontId="1" type="noConversion"/>
  </si>
  <si>
    <t>应入未入</t>
    <phoneticPr fontId="1" type="noConversion"/>
  </si>
  <si>
    <t>未入处理</t>
    <phoneticPr fontId="1" type="noConversion"/>
  </si>
  <si>
    <t>解冻</t>
    <phoneticPr fontId="1" type="noConversion"/>
  </si>
  <si>
    <t>银行入账（住院）</t>
    <phoneticPr fontId="1" type="noConversion"/>
  </si>
  <si>
    <t>在途处理</t>
    <phoneticPr fontId="1" type="noConversion"/>
  </si>
  <si>
    <t>住院业务</t>
    <phoneticPr fontId="1" type="noConversion"/>
  </si>
  <si>
    <t>对账</t>
    <phoneticPr fontId="1" type="noConversion"/>
  </si>
  <si>
    <t>测试交易</t>
    <phoneticPr fontId="1" type="noConversion"/>
  </si>
  <si>
    <t>汇总</t>
    <phoneticPr fontId="1" type="noConversion"/>
  </si>
  <si>
    <t>招行非现金</t>
    <phoneticPr fontId="1" type="noConversion"/>
  </si>
  <si>
    <t>调节后发生额</t>
    <phoneticPr fontId="1" type="noConversion"/>
  </si>
  <si>
    <t>退款未受理</t>
    <phoneticPr fontId="1" type="noConversion"/>
  </si>
  <si>
    <t>故障处理</t>
    <phoneticPr fontId="1" type="noConversion"/>
  </si>
  <si>
    <t>微信转账</t>
    <phoneticPr fontId="1" type="noConversion"/>
  </si>
  <si>
    <t>HIS预存</t>
    <phoneticPr fontId="1" type="noConversion"/>
  </si>
  <si>
    <t>HIS退费</t>
    <phoneticPr fontId="1" type="noConversion"/>
  </si>
  <si>
    <t>微信退费</t>
    <phoneticPr fontId="1" type="noConversion"/>
  </si>
  <si>
    <t>支付宝</t>
    <phoneticPr fontId="1" type="noConversion"/>
  </si>
  <si>
    <t>微信</t>
    <phoneticPr fontId="1" type="noConversion"/>
  </si>
  <si>
    <t>HIS记账</t>
    <phoneticPr fontId="1" type="noConversion"/>
  </si>
  <si>
    <t>入账（合计）</t>
    <phoneticPr fontId="1" type="noConversion"/>
  </si>
  <si>
    <t>银行入账（门诊）</t>
    <phoneticPr fontId="1" type="noConversion"/>
  </si>
  <si>
    <t>住院业务</t>
    <phoneticPr fontId="1" type="noConversion"/>
  </si>
  <si>
    <t>退费</t>
    <phoneticPr fontId="1" type="noConversion"/>
  </si>
  <si>
    <t>银行入账</t>
    <phoneticPr fontId="1" type="noConversion"/>
  </si>
  <si>
    <t>HIS退费</t>
    <phoneticPr fontId="1" type="noConversion"/>
  </si>
  <si>
    <t>银行出账</t>
    <phoneticPr fontId="1" type="noConversion"/>
  </si>
  <si>
    <t>总计</t>
    <phoneticPr fontId="1" type="noConversion"/>
  </si>
  <si>
    <t>HIS记账</t>
    <phoneticPr fontId="1" type="noConversion"/>
  </si>
  <si>
    <t>银行入账</t>
    <phoneticPr fontId="1" type="noConversion"/>
  </si>
  <si>
    <t>总计</t>
    <phoneticPr fontId="1" type="noConversion"/>
  </si>
  <si>
    <t>对账</t>
    <phoneticPr fontId="1" type="noConversion"/>
  </si>
  <si>
    <t>HIS总应入：</t>
    <phoneticPr fontId="1" type="noConversion"/>
  </si>
  <si>
    <t>银行总入账：</t>
    <phoneticPr fontId="1" type="noConversion"/>
  </si>
  <si>
    <t>HIS总解冻：</t>
    <phoneticPr fontId="1" type="noConversion"/>
  </si>
  <si>
    <t>住院业务汇总：</t>
    <phoneticPr fontId="1" type="noConversion"/>
  </si>
  <si>
    <t>HIS应入待处理：</t>
    <phoneticPr fontId="1" type="noConversion"/>
  </si>
  <si>
    <t>HIS故障待处理：</t>
    <phoneticPr fontId="1" type="noConversion"/>
  </si>
  <si>
    <t>银行在途待处理：</t>
    <phoneticPr fontId="1" type="noConversion"/>
  </si>
  <si>
    <t>HIS退款故障处理：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</si>
</sst>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#,##0.0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 applyAlignment="1">
      <alignment horizontal="right" vertical="center"/>
    </xf>
    <xf numFmtId="58" fontId="0" fillId="0" borderId="0" xfId="0" applyNumberFormat="1" applyAlignment="1">
      <alignment horizontal="center"/>
    </xf>
    <xf numFmtId="176" fontId="3" fillId="0" borderId="1" xfId="0" applyNumberFormat="1" applyFont="1" applyBorder="1" applyAlignment="1">
      <alignment horizontal="right" vertical="center"/>
    </xf>
    <xf numFmtId="58" fontId="0" fillId="0" borderId="1" xfId="0" applyNumberFormat="1" applyBorder="1"/>
    <xf numFmtId="177" fontId="0" fillId="0" borderId="1" xfId="0" applyNumberFormat="1" applyBorder="1" applyAlignment="1">
      <alignment horizontal="right" vertical="center"/>
    </xf>
    <xf numFmtId="177" fontId="0" fillId="0" borderId="1" xfId="0" applyNumberFormat="1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76" fontId="0" fillId="0" borderId="1" xfId="0" applyNumberFormat="1" applyBorder="1"/>
    <xf numFmtId="176" fontId="0" fillId="2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right" vertical="center"/>
    </xf>
    <xf numFmtId="0" fontId="0" fillId="3" borderId="0" xfId="0" applyFill="1"/>
    <xf numFmtId="58" fontId="0" fillId="0" borderId="0" xfId="0" applyNumberFormat="1"/>
    <xf numFmtId="176" fontId="0" fillId="0" borderId="0" xfId="0" applyNumberFormat="1"/>
    <xf numFmtId="176" fontId="0" fillId="0" borderId="5" xfId="0" applyNumberFormat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/>
    <xf numFmtId="58" fontId="0" fillId="0" borderId="1" xfId="0" applyNumberFormat="1" applyBorder="1" applyAlignment="1">
      <alignment horizontal="center"/>
    </xf>
    <xf numFmtId="176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176" fontId="0" fillId="5" borderId="1" xfId="0" applyNumberFormat="1" applyFill="1" applyBorder="1"/>
    <xf numFmtId="0" fontId="0" fillId="0" borderId="1" xfId="0" applyFill="1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zoomScale="85" zoomScaleNormal="85" workbookViewId="0">
      <pane xSplit="1" ySplit="2" topLeftCell="C33" activePane="bottomRight" state="frozen"/>
      <selection pane="topRight" activeCell="B1" sqref="B1"/>
      <selection pane="bottomLeft" activeCell="A3" sqref="A3"/>
      <selection pane="bottomRight" activeCell="E50" sqref="E50"/>
    </sheetView>
  </sheetViews>
  <sheetFormatPr defaultRowHeight="14.25"/>
  <cols>
    <col min="2" max="2" width="11.625" style="21" bestFit="1" customWidth="1"/>
    <col min="5" max="5" width="12.625" bestFit="1" customWidth="1"/>
    <col min="6" max="6" width="9" bestFit="1" customWidth="1"/>
    <col min="7" max="7" width="10.125" customWidth="1"/>
    <col min="8" max="8" width="9" style="21"/>
    <col min="10" max="11" width="9" customWidth="1"/>
    <col min="12" max="12" width="9.125" style="17" customWidth="1"/>
    <col min="13" max="13" width="9" style="21" customWidth="1"/>
    <col min="14" max="14" width="9" customWidth="1"/>
    <col min="15" max="15" width="11" bestFit="1" customWidth="1"/>
    <col min="16" max="16" width="8.875" customWidth="1"/>
    <col min="17" max="17" width="9" style="21"/>
    <col min="18" max="18" width="9" style="17"/>
    <col min="19" max="21" width="9" style="30"/>
  </cols>
  <sheetData>
    <row r="1" spans="1:21">
      <c r="A1" s="12" t="s">
        <v>15</v>
      </c>
      <c r="B1" s="36" t="s">
        <v>21</v>
      </c>
      <c r="C1" s="36"/>
      <c r="D1" s="36"/>
      <c r="E1" s="36"/>
      <c r="F1" s="36"/>
      <c r="G1" s="36"/>
      <c r="H1" s="36" t="s">
        <v>54</v>
      </c>
      <c r="I1" s="36"/>
      <c r="J1" s="36"/>
      <c r="K1" s="36"/>
      <c r="L1" s="23" t="s">
        <v>18</v>
      </c>
      <c r="M1" s="36" t="s">
        <v>45</v>
      </c>
      <c r="N1" s="36"/>
      <c r="O1" s="36"/>
      <c r="P1" s="36"/>
      <c r="Q1" s="24" t="s">
        <v>53</v>
      </c>
      <c r="R1" s="28" t="s">
        <v>18</v>
      </c>
      <c r="S1" s="37" t="s">
        <v>57</v>
      </c>
      <c r="T1" s="37"/>
      <c r="U1" s="32"/>
    </row>
    <row r="2" spans="1:21">
      <c r="A2" s="12" t="s">
        <v>3</v>
      </c>
      <c r="B2" s="25" t="s">
        <v>49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22" t="s">
        <v>20</v>
      </c>
      <c r="I2" s="4" t="s">
        <v>12</v>
      </c>
      <c r="J2" s="4" t="s">
        <v>13</v>
      </c>
      <c r="K2" s="4" t="s">
        <v>52</v>
      </c>
      <c r="L2" s="23" t="s">
        <v>18</v>
      </c>
      <c r="M2" s="22" t="s">
        <v>55</v>
      </c>
      <c r="N2" s="4" t="s">
        <v>42</v>
      </c>
      <c r="O2" s="4" t="s">
        <v>41</v>
      </c>
      <c r="P2" s="4" t="s">
        <v>40</v>
      </c>
      <c r="Q2" s="22" t="s">
        <v>56</v>
      </c>
      <c r="R2" s="28" t="s">
        <v>18</v>
      </c>
      <c r="S2" s="31" t="s">
        <v>58</v>
      </c>
      <c r="T2" s="31" t="s">
        <v>59</v>
      </c>
      <c r="U2" s="32" t="s">
        <v>61</v>
      </c>
    </row>
    <row r="3" spans="1:21">
      <c r="A3" s="26">
        <v>42917</v>
      </c>
      <c r="B3" s="25">
        <f>广发现金!B3+广发非现金!B3+招行现金!B3+招行非现金!B3+(微信!B3)+(支付宝!B3)</f>
        <v>820482</v>
      </c>
      <c r="C3" s="5">
        <f>广发现金!C3+广发非现金!C3+招行现金!C3+招行非现金!C3+微信!C3+支付宝!C3</f>
        <v>10</v>
      </c>
      <c r="D3" s="5">
        <f>广发现金!D3+广发非现金!D3+招行现金!D3+招行非现金!D3+微信!D3+支付宝!D3</f>
        <v>100</v>
      </c>
      <c r="E3" s="5">
        <f>广发现金!E3+招行现金!E3</f>
        <v>0</v>
      </c>
      <c r="F3" s="5">
        <f>广发现金!F3+招行现金!F3</f>
        <v>0</v>
      </c>
      <c r="G3" s="6">
        <f>广发非现金!E3+招行非现金!E3+微信!E3+支付宝!E3</f>
        <v>62589</v>
      </c>
      <c r="H3" s="25">
        <f>广发现金!H3+广发非现金!G3+招行现金!G3+招行非现金!H3+微信!G3+支付宝!G3</f>
        <v>756903</v>
      </c>
      <c r="I3" s="5">
        <f>广发现金!I3+广发非现金!H3+招行现金!H3+招行非现金!I3</f>
        <v>8720</v>
      </c>
      <c r="J3" s="5">
        <f>广发现金!J3+广发非现金!I3+招行现金!I3+招行非现金!J3</f>
        <v>7820</v>
      </c>
      <c r="K3" s="5">
        <f>招行非现金!K3</f>
        <v>0</v>
      </c>
      <c r="L3" s="27">
        <f>B3+C3-D3+E3-F3-G3-(H3+I3-J3-K3)</f>
        <v>0</v>
      </c>
      <c r="M3" s="25">
        <f>微信!I3+支付宝!I3</f>
        <v>35548</v>
      </c>
      <c r="N3" s="5">
        <f>微信!J3+支付宝!J3</f>
        <v>0</v>
      </c>
      <c r="O3" s="5">
        <f>微信!K3+支付宝!K3</f>
        <v>0</v>
      </c>
      <c r="P3" s="5">
        <f>微信!L3+支付宝!L3</f>
        <v>35548</v>
      </c>
      <c r="Q3" s="25">
        <f>微信!M3+支付宝!M3</f>
        <v>35548</v>
      </c>
      <c r="R3" s="29">
        <f>微信!N3+支付宝!N3</f>
        <v>0</v>
      </c>
      <c r="S3" s="32">
        <f>B3-M3</f>
        <v>784934</v>
      </c>
      <c r="T3" s="32">
        <f>H3-Q3</f>
        <v>721355</v>
      </c>
      <c r="U3" s="33">
        <f t="shared" ref="U3:U34" si="0">S3-G3-(T3-K3)</f>
        <v>990</v>
      </c>
    </row>
    <row r="4" spans="1:21">
      <c r="A4" s="26">
        <v>42918</v>
      </c>
      <c r="B4" s="25">
        <f>广发现金!B4+广发非现金!B4+招行现金!B4+招行非现金!B4+(微信!B4)+(支付宝!B4)</f>
        <v>479010</v>
      </c>
      <c r="C4" s="5">
        <f>广发现金!C4+广发非现金!C4+招行现金!C4+招行非现金!C4+微信!C4+支付宝!C4</f>
        <v>0</v>
      </c>
      <c r="D4" s="5">
        <f>广发现金!D4+广发非现金!D4+招行现金!D4+招行非现金!D4+微信!D4+支付宝!D4</f>
        <v>0</v>
      </c>
      <c r="E4" s="5">
        <f>广发现金!E4+招行现金!E4</f>
        <v>20</v>
      </c>
      <c r="F4" s="5">
        <f>广发现金!F4+招行现金!F4</f>
        <v>20</v>
      </c>
      <c r="G4" s="6">
        <f>广发非现金!E4+招行非现金!E4+微信!E4+支付宝!E4</f>
        <v>0</v>
      </c>
      <c r="H4" s="25">
        <f>广发现金!H4+广发非现金!G4+招行现金!G4+招行非现金!H4+微信!G4+支付宝!G4</f>
        <v>474670</v>
      </c>
      <c r="I4" s="5">
        <f>广发现金!I4+广发非现金!H4+招行现金!H4+招行非现金!I4</f>
        <v>13060</v>
      </c>
      <c r="J4" s="5">
        <f>广发现金!J4+广发非现金!I4+招行现金!I4+招行非现金!J4</f>
        <v>8720</v>
      </c>
      <c r="K4" s="5">
        <f>招行非现金!K4</f>
        <v>0</v>
      </c>
      <c r="L4" s="27">
        <f>B4+C4-D4+E4-F4-G4-(H4+I4-J4-K4)</f>
        <v>0</v>
      </c>
      <c r="M4" s="25">
        <f>微信!I4+支付宝!I4</f>
        <v>17002</v>
      </c>
      <c r="N4" s="5">
        <f>微信!J4+支付宝!J4</f>
        <v>0</v>
      </c>
      <c r="O4" s="5">
        <f>微信!K4+支付宝!K4</f>
        <v>0</v>
      </c>
      <c r="P4" s="5">
        <f>微信!L4+支付宝!L4</f>
        <v>17002</v>
      </c>
      <c r="Q4" s="25">
        <f>微信!M4+支付宝!M4</f>
        <v>17002</v>
      </c>
      <c r="R4" s="29">
        <f>微信!N4+支付宝!N4</f>
        <v>0</v>
      </c>
      <c r="S4" s="32">
        <f t="shared" ref="S4:S33" si="1">B4-M4</f>
        <v>462008</v>
      </c>
      <c r="T4" s="32">
        <f t="shared" ref="T4:T33" si="2">H4-Q4</f>
        <v>457668</v>
      </c>
      <c r="U4" s="33">
        <f t="shared" si="0"/>
        <v>4340</v>
      </c>
    </row>
    <row r="5" spans="1:21">
      <c r="A5" s="26">
        <v>42919</v>
      </c>
      <c r="B5" s="25">
        <f>广发现金!B5+广发非现金!B5+招行现金!B5+招行非现金!B5+(微信!B5)+(支付宝!B5)</f>
        <v>2351779</v>
      </c>
      <c r="C5" s="5">
        <f>广发现金!C5+广发非现金!C5+招行现金!C5+招行非现金!C5+微信!C5+支付宝!C5</f>
        <v>0</v>
      </c>
      <c r="D5" s="5">
        <f>广发现金!D5+广发非现金!D5+招行现金!D5+招行非现金!D5+微信!D5+支付宝!D5</f>
        <v>0</v>
      </c>
      <c r="E5" s="5">
        <f>广发现金!E5+招行现金!E5</f>
        <v>210</v>
      </c>
      <c r="F5" s="5">
        <f>广发现金!F5+招行现金!F5</f>
        <v>310</v>
      </c>
      <c r="G5" s="6">
        <f>广发非现金!E5+招行非现金!E5+微信!E5+支付宝!E5</f>
        <v>18844</v>
      </c>
      <c r="H5" s="25">
        <f>广发现金!H5+广发非现金!G5+招行现金!G5+招行非现金!H5+微信!G5+支付宝!G5</f>
        <v>2369885</v>
      </c>
      <c r="I5" s="5">
        <f>广发现金!I5+广发非现金!H5+招行现金!H5+招行非现金!I5</f>
        <v>11010</v>
      </c>
      <c r="J5" s="5">
        <f>广发现金!J5+广发非现金!I5+招行现金!I5+招行非现金!J5</f>
        <v>13060</v>
      </c>
      <c r="K5" s="5">
        <f>招行非现金!K5</f>
        <v>35000</v>
      </c>
      <c r="L5" s="27">
        <f t="shared" ref="L5:L33" si="3">B5+C5-D5+E5-F5-G5-(H5+I5-J5-K5)</f>
        <v>0</v>
      </c>
      <c r="M5" s="25">
        <f>微信!I5+支付宝!I5</f>
        <v>90287</v>
      </c>
      <c r="N5" s="5">
        <f>微信!J5+支付宝!J5</f>
        <v>0</v>
      </c>
      <c r="O5" s="5">
        <f>微信!K5+支付宝!K5</f>
        <v>0</v>
      </c>
      <c r="P5" s="5">
        <f>微信!L5+支付宝!L5</f>
        <v>90287</v>
      </c>
      <c r="Q5" s="25">
        <f>微信!M5+支付宝!M5</f>
        <v>90287</v>
      </c>
      <c r="R5" s="29">
        <f>微信!N5+支付宝!N5</f>
        <v>0</v>
      </c>
      <c r="S5" s="32">
        <f t="shared" si="1"/>
        <v>2261492</v>
      </c>
      <c r="T5" s="32">
        <f t="shared" si="2"/>
        <v>2279598</v>
      </c>
      <c r="U5" s="33">
        <f t="shared" si="0"/>
        <v>-1950</v>
      </c>
    </row>
    <row r="6" spans="1:21">
      <c r="A6" s="26">
        <v>42920</v>
      </c>
      <c r="B6" s="25">
        <f>广发现金!B6+广发非现金!B6+招行现金!B6+招行非现金!B6+(微信!B6)+(支付宝!B6)</f>
        <v>1970654</v>
      </c>
      <c r="C6" s="5">
        <f>广发现金!C6+广发非现金!C6+招行现金!C6+招行非现金!C6+微信!C6+支付宝!C6</f>
        <v>100</v>
      </c>
      <c r="D6" s="5">
        <f>广发现金!D6+广发非现金!D6+招行现金!D6+招行非现金!D6+微信!D6+支付宝!D6</f>
        <v>0</v>
      </c>
      <c r="E6" s="5">
        <f>广发现金!E6+招行现金!E6</f>
        <v>-10</v>
      </c>
      <c r="F6" s="5">
        <f>广发现金!F6+招行现金!F6</f>
        <v>100</v>
      </c>
      <c r="G6" s="6">
        <f>广发非现金!E6+招行非现金!E6+微信!E6+支付宝!E6</f>
        <v>23369</v>
      </c>
      <c r="H6" s="25">
        <f>广发现金!H6+广发非现金!G6+招行现金!G6+招行非现金!H6+微信!G6+支付宝!G6</f>
        <v>1960285</v>
      </c>
      <c r="I6" s="5">
        <f>广发现金!I6+广发非现金!H6+招行现金!H6+招行非现金!I6</f>
        <v>29000</v>
      </c>
      <c r="J6" s="5">
        <f>广发现金!J6+广发非现金!I6+招行现金!I6+招行非现金!J6</f>
        <v>11010</v>
      </c>
      <c r="K6" s="5">
        <f>招行非现金!K6</f>
        <v>31000</v>
      </c>
      <c r="L6" s="27">
        <f t="shared" si="3"/>
        <v>0</v>
      </c>
      <c r="M6" s="25">
        <f>微信!I6+支付宝!I6</f>
        <v>87144</v>
      </c>
      <c r="N6" s="5">
        <f>微信!J6+支付宝!J6</f>
        <v>0</v>
      </c>
      <c r="O6" s="5">
        <f>微信!K6+支付宝!K6</f>
        <v>0</v>
      </c>
      <c r="P6" s="5">
        <f>微信!L6+支付宝!L6</f>
        <v>87144</v>
      </c>
      <c r="Q6" s="25">
        <f>微信!M6+支付宝!M6</f>
        <v>87144</v>
      </c>
      <c r="R6" s="29">
        <f>微信!N6+支付宝!N6</f>
        <v>0</v>
      </c>
      <c r="S6" s="32">
        <f t="shared" si="1"/>
        <v>1883510</v>
      </c>
      <c r="T6" s="32">
        <f t="shared" si="2"/>
        <v>1873141</v>
      </c>
      <c r="U6" s="33">
        <f t="shared" si="0"/>
        <v>18000</v>
      </c>
    </row>
    <row r="7" spans="1:21">
      <c r="A7" s="26">
        <v>42921</v>
      </c>
      <c r="B7" s="25">
        <f>广发现金!B7+广发非现金!B7+招行现金!B7+招行非现金!B7+(微信!B7)+(支付宝!B7)</f>
        <v>1668164</v>
      </c>
      <c r="C7" s="5">
        <f>广发现金!C7+广发非现金!C7+招行现金!C7+招行非现金!C7+微信!C7+支付宝!C7</f>
        <v>50</v>
      </c>
      <c r="D7" s="5">
        <f>广发现金!D7+广发非现金!D7+招行现金!D7+招行非现金!D7+微信!D7+支付宝!D7</f>
        <v>0</v>
      </c>
      <c r="E7" s="5">
        <f>广发现金!E7+招行现金!E7</f>
        <v>100</v>
      </c>
      <c r="F7" s="5">
        <f>广发现金!F7+招行现金!F7</f>
        <v>100</v>
      </c>
      <c r="G7" s="6">
        <f>广发非现金!E7+招行非现金!E7+微信!E7+支付宝!E7</f>
        <v>16245</v>
      </c>
      <c r="H7" s="25">
        <f>广发现金!H7+广发非现金!G7+招行现金!G7+招行非现金!H7+微信!G7+支付宝!G7</f>
        <v>1674929</v>
      </c>
      <c r="I7" s="5">
        <f>广发现金!I7+广发非现金!H7+招行现金!H7+招行非现金!I7</f>
        <v>11040</v>
      </c>
      <c r="J7" s="5">
        <f>广发现金!J7+广发非现金!I7+招行现金!I7+招行非现金!J7</f>
        <v>29000</v>
      </c>
      <c r="K7" s="5">
        <f>招行非现金!K7</f>
        <v>5000</v>
      </c>
      <c r="L7" s="27">
        <f t="shared" si="3"/>
        <v>0</v>
      </c>
      <c r="M7" s="25">
        <f>微信!I7+支付宝!I7</f>
        <v>60742</v>
      </c>
      <c r="N7" s="5">
        <f>微信!J7+支付宝!J7</f>
        <v>0</v>
      </c>
      <c r="O7" s="5">
        <f>微信!K7+支付宝!K7</f>
        <v>65</v>
      </c>
      <c r="P7" s="5">
        <f>微信!L7+支付宝!L7</f>
        <v>60677</v>
      </c>
      <c r="Q7" s="25">
        <f>微信!M7+支付宝!M7</f>
        <v>60677</v>
      </c>
      <c r="R7" s="29">
        <f>微信!N7+支付宝!N7</f>
        <v>0</v>
      </c>
      <c r="S7" s="32">
        <f t="shared" si="1"/>
        <v>1607422</v>
      </c>
      <c r="T7" s="32">
        <f t="shared" si="2"/>
        <v>1614252</v>
      </c>
      <c r="U7" s="33">
        <f t="shared" si="0"/>
        <v>-18075</v>
      </c>
    </row>
    <row r="8" spans="1:21">
      <c r="A8" s="26">
        <v>42922</v>
      </c>
      <c r="B8" s="25">
        <f>广发现金!B8+广发非现金!B8+招行现金!B8+招行非现金!B8+(微信!B8)+(支付宝!B8)</f>
        <v>1721077</v>
      </c>
      <c r="C8" s="5">
        <f>广发现金!C8+广发非现金!C8+招行现金!C8+招行非现金!C8+微信!C8+支付宝!C8</f>
        <v>50</v>
      </c>
      <c r="D8" s="5">
        <f>广发现金!D8+广发非现金!D8+招行现金!D8+招行非现金!D8+微信!D8+支付宝!D8</f>
        <v>0</v>
      </c>
      <c r="E8" s="5">
        <f>广发现金!E8+招行现金!E8</f>
        <v>-10</v>
      </c>
      <c r="F8" s="5">
        <f>广发现金!F8+招行现金!F8</f>
        <v>200</v>
      </c>
      <c r="G8" s="6">
        <f>广发非现金!E8+招行非现金!E8+微信!E8+支付宝!E8</f>
        <v>35928</v>
      </c>
      <c r="H8" s="25">
        <f>广发现金!H8+广发非现金!G8+招行现金!G8+招行非现金!H8+微信!G8+支付宝!G8</f>
        <v>1728389</v>
      </c>
      <c r="I8" s="5">
        <f>广发现金!I8+广发非现金!H8+招行现金!H8+招行非现金!I8</f>
        <v>13140</v>
      </c>
      <c r="J8" s="5">
        <f>广发现金!J8+广发非现金!I8+招行现金!I8+招行非现金!J8</f>
        <v>11040</v>
      </c>
      <c r="K8" s="5">
        <f>招行非现金!K8</f>
        <v>45500</v>
      </c>
      <c r="L8" s="27">
        <f t="shared" si="3"/>
        <v>0</v>
      </c>
      <c r="M8" s="25">
        <f>微信!I8+支付宝!I8</f>
        <v>95467</v>
      </c>
      <c r="N8" s="5">
        <f>微信!J8+支付宝!J8</f>
        <v>0</v>
      </c>
      <c r="O8" s="5">
        <f>微信!K8+支付宝!K8</f>
        <v>0</v>
      </c>
      <c r="P8" s="5">
        <f>微信!L8+支付宝!L8</f>
        <v>95467</v>
      </c>
      <c r="Q8" s="25">
        <f>微信!M8+支付宝!M8</f>
        <v>95467</v>
      </c>
      <c r="R8" s="29">
        <f>微信!N8+支付宝!N8</f>
        <v>0</v>
      </c>
      <c r="S8" s="32">
        <f t="shared" si="1"/>
        <v>1625610</v>
      </c>
      <c r="T8" s="32">
        <f t="shared" si="2"/>
        <v>1632922</v>
      </c>
      <c r="U8" s="33">
        <f t="shared" si="0"/>
        <v>2260</v>
      </c>
    </row>
    <row r="9" spans="1:21">
      <c r="A9" s="26">
        <v>42923</v>
      </c>
      <c r="B9" s="25">
        <f>广发现金!B9+广发非现金!B9+招行现金!B9+招行非现金!B9+(微信!B9)+(支付宝!B9)</f>
        <v>1701515</v>
      </c>
      <c r="C9" s="5">
        <f>广发现金!C9+广发非现金!C9+招行现金!C9+招行非现金!C9+微信!C9+支付宝!C9</f>
        <v>40</v>
      </c>
      <c r="D9" s="5">
        <f>广发现金!D9+广发非现金!D9+招行现金!D9+招行非现金!D9+微信!D9+支付宝!D9</f>
        <v>610</v>
      </c>
      <c r="E9" s="5">
        <f>广发现金!E9+招行现金!E9</f>
        <v>120</v>
      </c>
      <c r="F9" s="5">
        <f>广发现金!F9+招行现金!F9</f>
        <v>210</v>
      </c>
      <c r="G9" s="6">
        <f>广发非现金!E9+招行非现金!E9+微信!E9+支付宝!E9</f>
        <v>90601</v>
      </c>
      <c r="H9" s="25">
        <f>广发现金!H9+广发非现金!G9+招行现金!G9+招行非现金!H9+微信!G9+支付宝!G9</f>
        <v>1817004</v>
      </c>
      <c r="I9" s="5">
        <f>广发现金!I9+广发非现金!H9+招行现金!H9+招行非现金!I9</f>
        <v>4390</v>
      </c>
      <c r="J9" s="5">
        <f>广发现金!J9+广发非现金!I9+招行现金!I9+招行非现金!J9</f>
        <v>13140</v>
      </c>
      <c r="K9" s="5">
        <f>招行非现金!K9</f>
        <v>198000</v>
      </c>
      <c r="L9" s="27">
        <f t="shared" si="3"/>
        <v>0</v>
      </c>
      <c r="M9" s="25">
        <f>微信!I9+支付宝!I9</f>
        <v>75359</v>
      </c>
      <c r="N9" s="5">
        <f>微信!J9+支付宝!J9</f>
        <v>0</v>
      </c>
      <c r="O9" s="5">
        <f>微信!K9+支付宝!K9</f>
        <v>0</v>
      </c>
      <c r="P9" s="5">
        <f>微信!L9+支付宝!L9</f>
        <v>75359</v>
      </c>
      <c r="Q9" s="25">
        <f>微信!M9+支付宝!M9</f>
        <v>75359</v>
      </c>
      <c r="R9" s="29">
        <f>微信!N9+支付宝!N9</f>
        <v>0</v>
      </c>
      <c r="S9" s="32">
        <f t="shared" si="1"/>
        <v>1626156</v>
      </c>
      <c r="T9" s="32">
        <f t="shared" si="2"/>
        <v>1741645</v>
      </c>
      <c r="U9" s="33">
        <f t="shared" si="0"/>
        <v>-8090</v>
      </c>
    </row>
    <row r="10" spans="1:21">
      <c r="A10" s="26">
        <v>42924</v>
      </c>
      <c r="B10" s="25">
        <f>广发现金!B10+广发非现金!B10+招行现金!B10+招行非现金!B10+(微信!B10)+(支付宝!B10)</f>
        <v>713264</v>
      </c>
      <c r="C10" s="5">
        <f>广发现金!C10+广发非现金!C10+招行现金!C10+招行非现金!C10+微信!C10+支付宝!C10</f>
        <v>0</v>
      </c>
      <c r="D10" s="5">
        <f>广发现金!D10+广发非现金!D10+招行现金!D10+招行非现金!D10+微信!D10+支付宝!D10</f>
        <v>0</v>
      </c>
      <c r="E10" s="5">
        <f>广发现金!E10+招行现金!E10</f>
        <v>110</v>
      </c>
      <c r="F10" s="5">
        <f>广发现金!F10+招行现金!F10</f>
        <v>100</v>
      </c>
      <c r="G10" s="6">
        <f>广发非现金!E10+招行非现金!E10+微信!E10+支付宝!E10</f>
        <v>2724</v>
      </c>
      <c r="H10" s="25">
        <f>广发现金!H10+广发非现金!G10+招行现金!G10+招行非现金!H10+微信!G10+支付宝!G10</f>
        <v>715450</v>
      </c>
      <c r="I10" s="5">
        <f>广发现金!I10+广发非现金!H10+招行现金!H10+招行非现金!I10</f>
        <v>15490</v>
      </c>
      <c r="J10" s="5">
        <f>广发现金!J10+广发非现金!I10+招行现金!I10+招行非现金!J10</f>
        <v>4390</v>
      </c>
      <c r="K10" s="5">
        <f>招行非现金!K10</f>
        <v>16000</v>
      </c>
      <c r="L10" s="27">
        <f t="shared" si="3"/>
        <v>0</v>
      </c>
      <c r="M10" s="25">
        <f>微信!I10+支付宝!I10</f>
        <v>39134</v>
      </c>
      <c r="N10" s="5">
        <f>微信!J10+支付宝!J10</f>
        <v>0</v>
      </c>
      <c r="O10" s="5">
        <f>微信!K10+支付宝!K10</f>
        <v>0</v>
      </c>
      <c r="P10" s="5">
        <f>微信!L10+支付宝!L10</f>
        <v>39134</v>
      </c>
      <c r="Q10" s="25">
        <f>微信!M10+支付宝!M10</f>
        <v>39134</v>
      </c>
      <c r="R10" s="29">
        <f>微信!N10+支付宝!N10</f>
        <v>0</v>
      </c>
      <c r="S10" s="32">
        <f t="shared" si="1"/>
        <v>674130</v>
      </c>
      <c r="T10" s="32">
        <f t="shared" si="2"/>
        <v>676316</v>
      </c>
      <c r="U10" s="33">
        <f t="shared" si="0"/>
        <v>11090</v>
      </c>
    </row>
    <row r="11" spans="1:21">
      <c r="A11" s="26">
        <v>42925</v>
      </c>
      <c r="B11" s="25">
        <f>广发现金!B11+广发非现金!B11+招行现金!B11+招行非现金!B11+(微信!B11)+(支付宝!B11)</f>
        <v>454473</v>
      </c>
      <c r="C11" s="5">
        <f>广发现金!C11+广发非现金!C11+招行现金!C11+招行非现金!C11+微信!C11+支付宝!C11</f>
        <v>0</v>
      </c>
      <c r="D11" s="5">
        <f>广发现金!D11+广发非现金!D11+招行现金!D11+招行非现金!D11+微信!D11+支付宝!D11</f>
        <v>0</v>
      </c>
      <c r="E11" s="5">
        <f>广发现金!E11+招行现金!E11</f>
        <v>0</v>
      </c>
      <c r="F11" s="5">
        <f>广发现金!F11+招行现金!F11</f>
        <v>0</v>
      </c>
      <c r="G11" s="6">
        <f>广发非现金!E11+招行非现金!E11+微信!E11+支付宝!E11</f>
        <v>2100</v>
      </c>
      <c r="H11" s="25">
        <f>广发现金!H11+广发非现金!G11+招行现金!G11+招行非现金!H11+微信!G11+支付宝!G11</f>
        <v>456183</v>
      </c>
      <c r="I11" s="5">
        <f>广发现金!I11+广发非现金!H11+招行现金!H11+招行非现金!I11</f>
        <v>17530</v>
      </c>
      <c r="J11" s="5">
        <f>广发现金!J11+广发非现金!I11+招行现金!I11+招行非现金!J11</f>
        <v>15440</v>
      </c>
      <c r="K11" s="5">
        <f>招行非现金!K11</f>
        <v>5900</v>
      </c>
      <c r="L11" s="27">
        <f t="shared" si="3"/>
        <v>0</v>
      </c>
      <c r="M11" s="25">
        <f>微信!I11+支付宝!I11</f>
        <v>6271</v>
      </c>
      <c r="N11" s="5">
        <f>微信!J11+支付宝!J11</f>
        <v>0</v>
      </c>
      <c r="O11" s="5">
        <f>微信!K11+支付宝!K11</f>
        <v>2100</v>
      </c>
      <c r="P11" s="5">
        <f>微信!L11+支付宝!L11</f>
        <v>4171</v>
      </c>
      <c r="Q11" s="25">
        <f>微信!M11+支付宝!M11</f>
        <v>4171</v>
      </c>
      <c r="R11" s="29">
        <f>微信!N11+支付宝!N11</f>
        <v>0</v>
      </c>
      <c r="S11" s="32">
        <f t="shared" si="1"/>
        <v>448202</v>
      </c>
      <c r="T11" s="32">
        <f t="shared" si="2"/>
        <v>452012</v>
      </c>
      <c r="U11" s="33">
        <f t="shared" si="0"/>
        <v>-10</v>
      </c>
    </row>
    <row r="12" spans="1:21">
      <c r="A12" s="26">
        <v>42926</v>
      </c>
      <c r="B12" s="25">
        <f>广发现金!B12+广发非现金!B12+招行现金!B12+招行非现金!B12+(微信!B12)+(支付宝!B12)</f>
        <v>2545639</v>
      </c>
      <c r="C12" s="5">
        <f>广发现金!C12+广发非现金!C12+招行现金!C12+招行非现金!C12+微信!C12+支付宝!C12</f>
        <v>500</v>
      </c>
      <c r="D12" s="5">
        <f>广发现金!D12+广发非现金!D12+招行现金!D12+招行非现金!D12+微信!D12+支付宝!D12</f>
        <v>0</v>
      </c>
      <c r="E12" s="5">
        <f>广发现金!E12+招行现金!E12</f>
        <v>320</v>
      </c>
      <c r="F12" s="5">
        <f>广发现金!F12+招行现金!F12</f>
        <v>100</v>
      </c>
      <c r="G12" s="6">
        <f>广发非现金!E12+招行非现金!E12+微信!E12+支付宝!E12</f>
        <v>10206</v>
      </c>
      <c r="H12" s="25">
        <f>广发现金!H12+广发非现金!G12+招行现金!G12+招行非现金!H12+微信!G12+支付宝!G12</f>
        <v>2915903</v>
      </c>
      <c r="I12" s="5">
        <f>广发现金!I12+广发非现金!H12+招行现金!H12+招行非现金!I12</f>
        <v>29830</v>
      </c>
      <c r="J12" s="5">
        <f>广发现金!J12+广发非现金!I12+招行现金!I12+招行非现金!J12</f>
        <v>17580</v>
      </c>
      <c r="K12" s="5">
        <f>招行非现金!K12</f>
        <v>392000</v>
      </c>
      <c r="L12" s="27">
        <f t="shared" si="3"/>
        <v>0</v>
      </c>
      <c r="M12" s="25">
        <f>微信!I12+支付宝!I12</f>
        <v>86310</v>
      </c>
      <c r="N12" s="5">
        <f>微信!J12+支付宝!J12</f>
        <v>0</v>
      </c>
      <c r="O12" s="5">
        <f>微信!K12+支付宝!K12</f>
        <v>127</v>
      </c>
      <c r="P12" s="5">
        <f>微信!L12+支付宝!L12</f>
        <v>86183</v>
      </c>
      <c r="Q12" s="25">
        <f>微信!M12+支付宝!M12</f>
        <v>86183</v>
      </c>
      <c r="R12" s="29">
        <f>微信!N12+支付宝!N12</f>
        <v>0</v>
      </c>
      <c r="S12" s="32">
        <f t="shared" si="1"/>
        <v>2459329</v>
      </c>
      <c r="T12" s="32">
        <f t="shared" si="2"/>
        <v>2829720</v>
      </c>
      <c r="U12" s="33">
        <f t="shared" si="0"/>
        <v>11403</v>
      </c>
    </row>
    <row r="13" spans="1:21">
      <c r="A13" s="26">
        <v>42927</v>
      </c>
      <c r="B13" s="25">
        <f>广发现金!B13+广发非现金!B13+招行现金!B13+招行非现金!B13+(微信!B13)+(支付宝!B13)</f>
        <v>2186176</v>
      </c>
      <c r="C13" s="5">
        <f>广发现金!C13+广发非现金!C13+招行现金!C13+招行非现金!C13+微信!C13+支付宝!C13</f>
        <v>1</v>
      </c>
      <c r="D13" s="5">
        <f>广发现金!D13+广发非现金!D13+招行现金!D13+招行非现金!D13+微信!D13+支付宝!D13</f>
        <v>520</v>
      </c>
      <c r="E13" s="5">
        <f>广发现金!E13+招行现金!E13</f>
        <v>465</v>
      </c>
      <c r="F13" s="5">
        <f>广发现金!F13+招行现金!F13</f>
        <v>550</v>
      </c>
      <c r="G13" s="6">
        <f>广发非现金!E13+招行非现金!E13+微信!E13+支付宝!E13</f>
        <v>25672</v>
      </c>
      <c r="H13" s="25">
        <f>广发现金!H13+广发非现金!G13+招行现金!G13+招行非现金!H13+微信!G13+支付宝!G13</f>
        <v>2362870</v>
      </c>
      <c r="I13" s="5">
        <f>广发现金!I13+广发非现金!H13+招行现金!H13+招行非现金!I13</f>
        <v>12860</v>
      </c>
      <c r="J13" s="5">
        <f>广发现金!J13+广发非现金!I13+招行现金!I13+招行非现金!J13</f>
        <v>29830</v>
      </c>
      <c r="K13" s="5">
        <f>招行非现金!K13</f>
        <v>186000</v>
      </c>
      <c r="L13" s="27">
        <f t="shared" si="3"/>
        <v>0</v>
      </c>
      <c r="M13" s="25">
        <f>微信!I13+支付宝!I13</f>
        <v>80499.009999999995</v>
      </c>
      <c r="N13" s="5">
        <f>微信!J13+支付宝!J13</f>
        <v>0</v>
      </c>
      <c r="O13" s="5">
        <f>微信!K13+支付宝!K13</f>
        <v>101</v>
      </c>
      <c r="P13" s="5">
        <f>微信!L13+支付宝!L13</f>
        <v>80398.009999999995</v>
      </c>
      <c r="Q13" s="25">
        <f>微信!M13+支付宝!M13</f>
        <v>80398.009999999995</v>
      </c>
      <c r="R13" s="29">
        <f>微信!N13+支付宝!N13</f>
        <v>0</v>
      </c>
      <c r="S13" s="32">
        <f t="shared" si="1"/>
        <v>2105676.9900000002</v>
      </c>
      <c r="T13" s="32">
        <f t="shared" si="2"/>
        <v>2282471.9900000002</v>
      </c>
      <c r="U13" s="33">
        <f t="shared" si="0"/>
        <v>-16467</v>
      </c>
    </row>
    <row r="14" spans="1:21">
      <c r="A14" s="26">
        <v>42928</v>
      </c>
      <c r="B14" s="25">
        <f>广发现金!B14+广发非现金!B14+招行现金!B14+招行非现金!B14+(微信!B14)+(支付宝!B14)</f>
        <v>1938875</v>
      </c>
      <c r="C14" s="5">
        <f>广发现金!C14+广发非现金!C14+招行现金!C14+招行非现金!C14+微信!C14+支付宝!C14</f>
        <v>100</v>
      </c>
      <c r="D14" s="5">
        <f>广发现金!D14+广发非现金!D14+招行现金!D14+招行非现金!D14+微信!D14+支付宝!D14</f>
        <v>0</v>
      </c>
      <c r="E14" s="5">
        <f>广发现金!E14+招行现金!E14</f>
        <v>0</v>
      </c>
      <c r="F14" s="5">
        <f>广发现金!F14+招行现金!F14</f>
        <v>0</v>
      </c>
      <c r="G14" s="6">
        <f>广发非现金!E14+招行非现金!E14+微信!E14+支付宝!E14</f>
        <v>18446</v>
      </c>
      <c r="H14" s="25">
        <f>广发现金!H14+广发非现金!G14+招行现金!G14+招行非现金!H14+微信!G14+支付宝!G14</f>
        <v>2318049</v>
      </c>
      <c r="I14" s="5">
        <f>广发现金!I14+广发非现金!H14+招行现金!H14+招行非现金!I14</f>
        <v>7340</v>
      </c>
      <c r="J14" s="5">
        <f>广发现金!J14+广发非现金!I14+招行现金!I14+招行非现金!J14</f>
        <v>12860</v>
      </c>
      <c r="K14" s="5">
        <f>招行非现金!K14</f>
        <v>392000</v>
      </c>
      <c r="L14" s="27">
        <f t="shared" si="3"/>
        <v>0</v>
      </c>
      <c r="M14" s="25">
        <f>微信!I14+支付宝!I14</f>
        <v>67130</v>
      </c>
      <c r="N14" s="5">
        <f>微信!J14+支付宝!J14</f>
        <v>600</v>
      </c>
      <c r="O14" s="5">
        <f>微信!K14+支付宝!K14</f>
        <v>0</v>
      </c>
      <c r="P14" s="5">
        <f>微信!L14+支付宝!L14</f>
        <v>66530</v>
      </c>
      <c r="Q14" s="25">
        <f>微信!M14+支付宝!M14</f>
        <v>66530</v>
      </c>
      <c r="R14" s="29">
        <f>微信!N14+支付宝!N14</f>
        <v>0</v>
      </c>
      <c r="S14" s="32">
        <f t="shared" si="1"/>
        <v>1871745</v>
      </c>
      <c r="T14" s="32">
        <f t="shared" si="2"/>
        <v>2251519</v>
      </c>
      <c r="U14" s="33">
        <f t="shared" si="0"/>
        <v>-6220</v>
      </c>
    </row>
    <row r="15" spans="1:21">
      <c r="A15" s="26">
        <v>42929</v>
      </c>
      <c r="B15" s="25">
        <f>广发现金!B15+广发非现金!B15+招行现金!B15+招行非现金!B15+(微信!B15)+(支付宝!B15)</f>
        <v>2059782.5</v>
      </c>
      <c r="C15" s="5">
        <f>广发现金!C15+广发非现金!C15+招行现金!C15+招行非现金!C15+微信!C15+支付宝!C15</f>
        <v>1350</v>
      </c>
      <c r="D15" s="5">
        <f>广发现金!D15+广发非现金!D15+招行现金!D15+招行非现金!D15+微信!D15+支付宝!D15</f>
        <v>0</v>
      </c>
      <c r="E15" s="5">
        <f>广发现金!E15+招行现金!E15</f>
        <v>-110</v>
      </c>
      <c r="F15" s="5">
        <f>广发现金!F15+招行现金!F15</f>
        <v>0</v>
      </c>
      <c r="G15" s="6">
        <f>广发非现金!E15+招行非现金!E15+微信!E15+支付宝!E15</f>
        <v>52170.5</v>
      </c>
      <c r="H15" s="25">
        <f>广发现金!H15+广发非现金!G15+招行现金!G15+招行非现金!H15+微信!G15+支付宝!G15</f>
        <v>2420472.0099999998</v>
      </c>
      <c r="I15" s="5">
        <f>广发现金!I15+广发非现金!H15+招行现金!H15+招行非现金!I15</f>
        <v>9820</v>
      </c>
      <c r="J15" s="5">
        <f>广发现金!J15+广发非现金!I15+招行现金!I15+招行非现金!J15</f>
        <v>7340</v>
      </c>
      <c r="K15" s="5">
        <f>招行非现金!K15</f>
        <v>414100</v>
      </c>
      <c r="L15" s="27">
        <f t="shared" si="3"/>
        <v>-9.9999997764825821E-3</v>
      </c>
      <c r="M15" s="25">
        <f>微信!I15+支付宝!I15</f>
        <v>75881.47</v>
      </c>
      <c r="N15" s="5">
        <f>微信!J15+支付宝!J15</f>
        <v>0</v>
      </c>
      <c r="O15" s="5">
        <f>微信!K15+支付宝!K15</f>
        <v>0</v>
      </c>
      <c r="P15" s="5">
        <f>微信!L15+支付宝!L15</f>
        <v>75881.47</v>
      </c>
      <c r="Q15" s="25">
        <f>微信!M15+支付宝!M15</f>
        <v>75881.47</v>
      </c>
      <c r="R15" s="29">
        <f>微信!N15+支付宝!N15</f>
        <v>0</v>
      </c>
      <c r="S15" s="32">
        <f t="shared" si="1"/>
        <v>1983901.03</v>
      </c>
      <c r="T15" s="32">
        <f t="shared" si="2"/>
        <v>2344590.5399999996</v>
      </c>
      <c r="U15" s="33">
        <f t="shared" si="0"/>
        <v>1239.9900000004563</v>
      </c>
    </row>
    <row r="16" spans="1:21">
      <c r="A16" s="26">
        <v>42930</v>
      </c>
      <c r="B16" s="25">
        <f>广发现金!B16+广发非现金!B16+招行现金!B16+招行非现金!B16+(微信!B16)+(支付宝!B16)</f>
        <v>1771569.5</v>
      </c>
      <c r="C16" s="5">
        <f>广发现金!C16+广发非现金!C16+招行现金!C16+招行非现金!C16+微信!C16+支付宝!C16</f>
        <v>110</v>
      </c>
      <c r="D16" s="5">
        <f>广发现金!D16+广发非现金!D16+招行现金!D16+招行非现金!D16+微信!D16+支付宝!D16</f>
        <v>10</v>
      </c>
      <c r="E16" s="5">
        <f>广发现金!E16+招行现金!E16</f>
        <v>330</v>
      </c>
      <c r="F16" s="5">
        <f>广发现金!F16+招行现金!F16</f>
        <v>320</v>
      </c>
      <c r="G16" s="6">
        <f>广发非现金!E16+招行非现金!E16+微信!E16+支付宝!E16</f>
        <v>79972.5</v>
      </c>
      <c r="H16" s="25">
        <f>广发现金!H16+广发非现金!G16+招行现金!G16+招行非现金!H16+微信!G16+支付宝!G16</f>
        <v>2115497</v>
      </c>
      <c r="I16" s="5">
        <f>广发现金!I16+广发非现金!H16+招行现金!H16+招行非现金!I16</f>
        <v>44030</v>
      </c>
      <c r="J16" s="5">
        <f>广发现金!J16+广发非现金!I16+招行现金!I16+招行非现金!J16</f>
        <v>9820</v>
      </c>
      <c r="K16" s="5">
        <f>招行非现金!K16</f>
        <v>451000</v>
      </c>
      <c r="L16" s="27">
        <f t="shared" si="3"/>
        <v>-7000</v>
      </c>
      <c r="M16" s="25">
        <f>微信!I16+支付宝!I16</f>
        <v>82792.95</v>
      </c>
      <c r="N16" s="5">
        <f>微信!J16+支付宝!J16</f>
        <v>0</v>
      </c>
      <c r="O16" s="5">
        <f>微信!K16+支付宝!K16</f>
        <v>0</v>
      </c>
      <c r="P16" s="5">
        <f>微信!L16+支付宝!L16</f>
        <v>82792.95</v>
      </c>
      <c r="Q16" s="25">
        <f>微信!M16+支付宝!M16</f>
        <v>82792.95</v>
      </c>
      <c r="R16" s="29">
        <f>微信!N16+支付宝!N16</f>
        <v>0</v>
      </c>
      <c r="S16" s="32">
        <f t="shared" si="1"/>
        <v>1688776.55</v>
      </c>
      <c r="T16" s="32">
        <f t="shared" si="2"/>
        <v>2032704.05</v>
      </c>
      <c r="U16" s="33">
        <f t="shared" si="0"/>
        <v>27100</v>
      </c>
    </row>
    <row r="17" spans="1:21">
      <c r="A17" s="26">
        <v>42931</v>
      </c>
      <c r="B17" s="25">
        <f>广发现金!B17+广发非现金!B17+招行现金!B17+招行非现金!B17+(微信!B17)+(支付宝!B17)</f>
        <v>832045</v>
      </c>
      <c r="C17" s="5">
        <f>广发现金!C17+广发非现金!C17+招行现金!C17+招行非现金!C17+微信!C17+支付宝!C17</f>
        <v>200</v>
      </c>
      <c r="D17" s="5">
        <f>广发现金!D17+广发非现金!D17+招行现金!D17+招行非现金!D17+微信!D17+支付宝!D17</f>
        <v>0</v>
      </c>
      <c r="E17" s="5">
        <f>广发现金!E17+招行现金!E17</f>
        <v>110</v>
      </c>
      <c r="F17" s="5">
        <f>广发现金!F17+招行现金!F17</f>
        <v>10</v>
      </c>
      <c r="G17" s="6">
        <f>广发非现金!E17+招行非现金!E17+微信!E17+支付宝!E17</f>
        <v>0</v>
      </c>
      <c r="H17" s="25">
        <f>广发现金!H17+广发非现金!G17+招行现金!G17+招行非现金!H17+微信!G17+支付宝!G17</f>
        <v>921728</v>
      </c>
      <c r="I17" s="5">
        <f>广发现金!I17+广发非现金!H17+招行现金!H17+招行非现金!I17</f>
        <v>8647</v>
      </c>
      <c r="J17" s="5">
        <f>广发现金!J17+广发非现金!I17+招行现金!I17+招行非现金!J17</f>
        <v>44030</v>
      </c>
      <c r="K17" s="5">
        <f>招行非现金!K17</f>
        <v>59000</v>
      </c>
      <c r="L17" s="27">
        <f t="shared" si="3"/>
        <v>5000</v>
      </c>
      <c r="M17" s="25">
        <f>微信!I17+支付宝!I17</f>
        <v>50893.09</v>
      </c>
      <c r="N17" s="5">
        <f>微信!J17+支付宝!J17</f>
        <v>0</v>
      </c>
      <c r="O17" s="5">
        <f>微信!K17+支付宝!K17</f>
        <v>0</v>
      </c>
      <c r="P17" s="5">
        <f>微信!L17+支付宝!L17</f>
        <v>50893.09</v>
      </c>
      <c r="Q17" s="25">
        <f>微信!M17+支付宝!M17</f>
        <v>50893.09</v>
      </c>
      <c r="R17" s="29">
        <f>微信!N17+支付宝!N17</f>
        <v>0</v>
      </c>
      <c r="S17" s="32">
        <f t="shared" si="1"/>
        <v>781151.91</v>
      </c>
      <c r="T17" s="32">
        <f t="shared" si="2"/>
        <v>870834.91</v>
      </c>
      <c r="U17" s="33">
        <f t="shared" si="0"/>
        <v>-30683</v>
      </c>
    </row>
    <row r="18" spans="1:21">
      <c r="A18" s="26">
        <v>42932</v>
      </c>
      <c r="B18" s="25">
        <f>广发现金!B18+广发非现金!B18+招行现金!B18+招行非现金!B18+(微信!B18)+(支付宝!B18)</f>
        <v>565571</v>
      </c>
      <c r="C18" s="5">
        <f>广发现金!C18+广发非现金!C18+招行现金!C18+招行非现金!C18+微信!C18+支付宝!C18</f>
        <v>0</v>
      </c>
      <c r="D18" s="5">
        <f>广发现金!D18+广发非现金!D18+招行现金!D18+招行非现金!D18+微信!D18+支付宝!D18</f>
        <v>1550</v>
      </c>
      <c r="E18" s="5">
        <f>广发现金!E18+招行现金!E18</f>
        <v>-7680</v>
      </c>
      <c r="F18" s="5">
        <f>广发现金!F18+招行现金!F18</f>
        <v>0</v>
      </c>
      <c r="G18" s="6">
        <f>广发非现金!E18+招行非现金!E18+微信!E18+支付宝!E18</f>
        <v>0</v>
      </c>
      <c r="H18" s="25">
        <f>广发现金!H18+广发非现金!G18+招行现金!G18+招行非现金!H18+微信!G18+支付宝!G18</f>
        <v>655888</v>
      </c>
      <c r="I18" s="5">
        <f>广发现金!I18+广发非现金!H18+招行现金!H18+招行非现金!I18</f>
        <v>14100</v>
      </c>
      <c r="J18" s="5">
        <f>广发现金!J18+广发非现金!I18+招行现金!I18+招行非现金!J18</f>
        <v>8347</v>
      </c>
      <c r="K18" s="5">
        <f>招行非现金!K18</f>
        <v>107300</v>
      </c>
      <c r="L18" s="27">
        <f t="shared" si="3"/>
        <v>2000</v>
      </c>
      <c r="M18" s="25">
        <f>微信!I18+支付宝!I18</f>
        <v>15834.64</v>
      </c>
      <c r="N18" s="5">
        <f>微信!J18+支付宝!J18</f>
        <v>0</v>
      </c>
      <c r="O18" s="5">
        <f>微信!K18+支付宝!K18</f>
        <v>20</v>
      </c>
      <c r="P18" s="5">
        <f>微信!L18+支付宝!L18</f>
        <v>15814.64</v>
      </c>
      <c r="Q18" s="25">
        <f>微信!M18+支付宝!M18</f>
        <v>15814.64</v>
      </c>
      <c r="R18" s="29">
        <f>微信!N18+支付宝!N18</f>
        <v>0</v>
      </c>
      <c r="S18" s="32">
        <f t="shared" si="1"/>
        <v>549736.36</v>
      </c>
      <c r="T18" s="32">
        <f t="shared" si="2"/>
        <v>640073.36</v>
      </c>
      <c r="U18" s="33">
        <f t="shared" si="0"/>
        <v>16963</v>
      </c>
    </row>
    <row r="19" spans="1:21">
      <c r="A19" s="26">
        <v>42933</v>
      </c>
      <c r="B19" s="25">
        <f>广发现金!B19+广发非现金!B19+招行现金!B19+招行非现金!B19+(微信!B19)+(支付宝!B19)</f>
        <v>2953415.73</v>
      </c>
      <c r="C19" s="5">
        <f>广发现金!C19+广发非现金!C19+招行现金!C19+招行非现金!C19+微信!C19+支付宝!C19</f>
        <v>100</v>
      </c>
      <c r="D19" s="5">
        <f>广发现金!D19+广发非现金!D19+招行现金!D19+招行非现金!D19+微信!D19+支付宝!D19</f>
        <v>0</v>
      </c>
      <c r="E19" s="5">
        <f>广发现金!E19+招行现金!E19</f>
        <v>7690</v>
      </c>
      <c r="F19" s="5">
        <f>广发现金!F19+招行现金!F19</f>
        <v>0</v>
      </c>
      <c r="G19" s="6">
        <f>广发非现金!E19+招行非现金!E19+微信!E19+支付宝!E19</f>
        <v>32163.73</v>
      </c>
      <c r="H19" s="25">
        <f>广发现金!H19+广发非现金!G19+招行现金!G19+招行非现金!H19+微信!G19+支付宝!G19</f>
        <v>3631872</v>
      </c>
      <c r="I19" s="5">
        <f>广发现金!I19+广发非现金!H19+招行现金!H19+招行非现金!I19</f>
        <v>19570</v>
      </c>
      <c r="J19" s="5">
        <f>广发现金!J19+广发非现金!I19+招行现金!I19+招行非现金!J19</f>
        <v>14400</v>
      </c>
      <c r="K19" s="5">
        <f>招行非现金!K19</f>
        <v>708000</v>
      </c>
      <c r="L19" s="27">
        <f t="shared" si="3"/>
        <v>0</v>
      </c>
      <c r="M19" s="25">
        <f>微信!I19+支付宝!I19</f>
        <v>115483.2</v>
      </c>
      <c r="N19" s="5">
        <f>微信!J19+支付宝!J19</f>
        <v>0</v>
      </c>
      <c r="O19" s="5">
        <f>微信!K19+支付宝!K19</f>
        <v>0</v>
      </c>
      <c r="P19" s="5">
        <f>微信!L19+支付宝!L19</f>
        <v>115483.2</v>
      </c>
      <c r="Q19" s="25">
        <f>微信!M19+支付宝!M19</f>
        <v>115483.2</v>
      </c>
      <c r="R19" s="29">
        <f>微信!N19+支付宝!N19</f>
        <v>0</v>
      </c>
      <c r="S19" s="32">
        <f t="shared" si="1"/>
        <v>2837932.53</v>
      </c>
      <c r="T19" s="32">
        <f t="shared" si="2"/>
        <v>3516388.8</v>
      </c>
      <c r="U19" s="33">
        <f t="shared" si="0"/>
        <v>-2620</v>
      </c>
    </row>
    <row r="20" spans="1:21">
      <c r="A20" s="26">
        <v>42934</v>
      </c>
      <c r="B20" s="25">
        <f>广发现金!B20+广发非现金!B20+招行现金!B20+招行非现金!B20+(微信!B20)+(支付宝!B20)</f>
        <v>2427400.02</v>
      </c>
      <c r="C20" s="5">
        <f>广发现金!C20+广发非现金!C20+招行现金!C20+招行非现金!C20+微信!C20+支付宝!C20</f>
        <v>300</v>
      </c>
      <c r="D20" s="5">
        <f>广发现金!D20+广发非现金!D20+招行现金!D20+招行非现金!D20+微信!D20+支付宝!D20</f>
        <v>0</v>
      </c>
      <c r="E20" s="5">
        <f>广发现金!E20+招行现金!E20</f>
        <v>0</v>
      </c>
      <c r="F20" s="5">
        <f>广发现金!F20+招行现金!F20</f>
        <v>0</v>
      </c>
      <c r="G20" s="6">
        <f>广发非现金!E20+招行非现金!E20+微信!E20+支付宝!E20</f>
        <v>32542.02</v>
      </c>
      <c r="H20" s="25">
        <f>广发现金!H20+广发非现金!G20+招行现金!G20+招行非现金!H20+微信!G20+支付宝!G20</f>
        <v>2382328</v>
      </c>
      <c r="I20" s="5">
        <f>广发现金!I20+广发非现金!H20+招行现金!H20+招行非现金!I20</f>
        <v>32400</v>
      </c>
      <c r="J20" s="5">
        <f>广发现金!J20+广发非现金!I20+招行现金!I20+招行非现金!J20</f>
        <v>19570</v>
      </c>
      <c r="K20" s="5">
        <f>招行非现金!K20</f>
        <v>0</v>
      </c>
      <c r="L20" s="27">
        <f t="shared" si="3"/>
        <v>0</v>
      </c>
      <c r="M20" s="25">
        <f>微信!I20+支付宝!I20</f>
        <v>79432.62</v>
      </c>
      <c r="N20" s="5">
        <f>微信!J20+支付宝!J20</f>
        <v>0</v>
      </c>
      <c r="O20" s="5">
        <f>微信!K20+支付宝!K20</f>
        <v>0</v>
      </c>
      <c r="P20" s="5">
        <f>微信!L20+支付宝!L20</f>
        <v>79432.62</v>
      </c>
      <c r="Q20" s="25">
        <f>微信!M20+支付宝!M20</f>
        <v>79432.62</v>
      </c>
      <c r="R20" s="29">
        <f>微信!N20+支付宝!N20</f>
        <v>0</v>
      </c>
      <c r="S20" s="32">
        <f t="shared" si="1"/>
        <v>2347967.4</v>
      </c>
      <c r="T20" s="32">
        <f t="shared" si="2"/>
        <v>2302895.38</v>
      </c>
      <c r="U20" s="33">
        <f t="shared" si="0"/>
        <v>12530</v>
      </c>
    </row>
    <row r="21" spans="1:21">
      <c r="A21" s="26">
        <v>42935</v>
      </c>
      <c r="B21" s="25">
        <f>广发现金!B21+广发非现金!B21+招行现金!B21+招行非现金!B21+(微信!B21)+(支付宝!B21)</f>
        <v>2184652.5699999998</v>
      </c>
      <c r="C21" s="5">
        <f>广发现金!C21+广发非现金!C21+招行现金!C21+招行非现金!C21+微信!C21+支付宝!C21</f>
        <v>0</v>
      </c>
      <c r="D21" s="5">
        <f>广发现金!D21+广发非现金!D21+招行现金!D21+招行非现金!D21+微信!D21+支付宝!D21</f>
        <v>300</v>
      </c>
      <c r="E21" s="5">
        <f>广发现金!E21+招行现金!E21</f>
        <v>0</v>
      </c>
      <c r="F21" s="5">
        <f>广发现金!F21+招行现金!F21</f>
        <v>0</v>
      </c>
      <c r="G21" s="6">
        <f>广发非现金!E21+招行非现金!E21+微信!E21+支付宝!E21</f>
        <v>29773.57</v>
      </c>
      <c r="H21" s="25">
        <f>广发现金!H21+广发非现金!G21+招行现金!G21+招行非现金!H21+微信!G21+支付宝!G21</f>
        <v>2171719</v>
      </c>
      <c r="I21" s="5">
        <f>广发现金!I21+广发非现金!H21+招行现金!H21+招行非现金!I21</f>
        <v>20260</v>
      </c>
      <c r="J21" s="5">
        <f>广发现金!J21+广发非现金!I21+招行现金!I21+招行非现金!J21</f>
        <v>32400</v>
      </c>
      <c r="K21" s="5">
        <f>招行非现金!K21</f>
        <v>0</v>
      </c>
      <c r="L21" s="27">
        <f t="shared" si="3"/>
        <v>-5000</v>
      </c>
      <c r="M21" s="25">
        <f>微信!I21+支付宝!I21</f>
        <v>80887.22</v>
      </c>
      <c r="N21" s="5">
        <f>微信!J21+支付宝!J21</f>
        <v>0</v>
      </c>
      <c r="O21" s="5">
        <f>微信!K21+支付宝!K21</f>
        <v>758.8</v>
      </c>
      <c r="P21" s="5">
        <f>微信!L21+支付宝!L21</f>
        <v>80128.42</v>
      </c>
      <c r="Q21" s="25">
        <f>微信!M21+支付宝!M21</f>
        <v>80128.42</v>
      </c>
      <c r="R21" s="29">
        <f>微信!N21+支付宝!N21</f>
        <v>0</v>
      </c>
      <c r="S21" s="32">
        <f t="shared" si="1"/>
        <v>2103765.3499999996</v>
      </c>
      <c r="T21" s="32">
        <f t="shared" si="2"/>
        <v>2091590.58</v>
      </c>
      <c r="U21" s="33">
        <f t="shared" si="0"/>
        <v>-17598.800000000512</v>
      </c>
    </row>
    <row r="22" spans="1:21">
      <c r="A22" s="26">
        <v>42936</v>
      </c>
      <c r="B22" s="25">
        <f>广发现金!B22+广发非现金!B22+招行现金!B22+招行非现金!B22+(微信!B22)+(支付宝!B22)</f>
        <v>2091313.95</v>
      </c>
      <c r="C22" s="5">
        <f>广发现金!C22+广发非现金!C22+招行现金!C22+招行非现金!C22+微信!C22+支付宝!C22</f>
        <v>200</v>
      </c>
      <c r="D22" s="5">
        <f>广发现金!D22+广发非现金!D22+招行现金!D22+招行非现金!D22+微信!D22+支付宝!D22</f>
        <v>1720</v>
      </c>
      <c r="E22" s="5">
        <f>广发现金!E22+招行现金!E22</f>
        <v>0</v>
      </c>
      <c r="F22" s="5">
        <f>广发现金!F22+招行现金!F22</f>
        <v>20</v>
      </c>
      <c r="G22" s="6">
        <f>广发非现金!E22+招行非现金!E22+微信!E22+支付宝!E22</f>
        <v>46829.95</v>
      </c>
      <c r="H22" s="25">
        <f>广发现金!H22+广发非现金!G22+招行现金!G22+招行非现金!H22+微信!G22+支付宝!G22</f>
        <v>2040194</v>
      </c>
      <c r="I22" s="5">
        <f>广发现金!I22+广发非现金!H22+招行现金!H22+招行非现金!I22</f>
        <v>18010</v>
      </c>
      <c r="J22" s="5">
        <f>广发现金!J22+广发非现金!I22+招行现金!I22+招行非现金!J22</f>
        <v>20260</v>
      </c>
      <c r="K22" s="5">
        <f>招行非现金!K22</f>
        <v>0</v>
      </c>
      <c r="L22" s="27">
        <f t="shared" si="3"/>
        <v>5000</v>
      </c>
      <c r="M22" s="25">
        <f>微信!I22+支付宝!I22</f>
        <v>94386.25</v>
      </c>
      <c r="N22" s="5">
        <f>微信!J22+支付宝!J22</f>
        <v>0</v>
      </c>
      <c r="O22" s="5">
        <f>微信!K22+支付宝!K22</f>
        <v>0</v>
      </c>
      <c r="P22" s="5">
        <f>微信!L22+支付宝!L22</f>
        <v>94386.25</v>
      </c>
      <c r="Q22" s="25">
        <f>微信!M22+支付宝!M22</f>
        <v>94386.25</v>
      </c>
      <c r="R22" s="29">
        <f>微信!N22+支付宝!N22</f>
        <v>0</v>
      </c>
      <c r="S22" s="32">
        <f t="shared" si="1"/>
        <v>1996927.7</v>
      </c>
      <c r="T22" s="32">
        <f t="shared" si="2"/>
        <v>1945807.75</v>
      </c>
      <c r="U22" s="33">
        <f t="shared" si="0"/>
        <v>4290</v>
      </c>
    </row>
    <row r="23" spans="1:21">
      <c r="A23" s="26">
        <v>42937</v>
      </c>
      <c r="B23" s="25">
        <f>广发现金!B23+广发非现金!B23+招行现金!B23+招行非现金!B23+(微信!B23)+(支付宝!B23)</f>
        <v>1929113.24</v>
      </c>
      <c r="C23" s="5">
        <f>广发现金!C23+广发非现金!C23+招行现金!C23+招行非现金!C23+微信!C23+支付宝!C23</f>
        <v>100</v>
      </c>
      <c r="D23" s="5">
        <f>广发现金!D23+广发非现金!D23+招行现金!D23+招行非现金!D23+微信!D23+支付宝!D23</f>
        <v>200</v>
      </c>
      <c r="E23" s="5">
        <f>广发现金!E23+招行现金!E23</f>
        <v>10</v>
      </c>
      <c r="F23" s="5">
        <f>广发现金!F23+招行现金!F23</f>
        <v>0</v>
      </c>
      <c r="G23" s="6">
        <f>广发非现金!E23+招行非现金!E23+微信!E23+支付宝!E23</f>
        <v>55561.24</v>
      </c>
      <c r="H23" s="25">
        <f>广发现金!H23+广发非现金!G23+招行现金!G23+招行非现金!H23+微信!G23+支付宝!G23</f>
        <v>1870910</v>
      </c>
      <c r="I23" s="5">
        <f>广发现金!I23+广发非现金!H23+招行现金!H23+招行非现金!I23</f>
        <v>20562</v>
      </c>
      <c r="J23" s="5">
        <f>广发现金!J23+广发非现金!I23+招行现金!I23+招行非现金!J23</f>
        <v>18010</v>
      </c>
      <c r="K23" s="5">
        <f>招行非现金!K23</f>
        <v>0</v>
      </c>
      <c r="L23" s="27">
        <f t="shared" si="3"/>
        <v>0</v>
      </c>
      <c r="M23" s="25">
        <f>微信!I23+支付宝!I23</f>
        <v>95550.38</v>
      </c>
      <c r="N23" s="5">
        <f>微信!J23+支付宝!J23</f>
        <v>0</v>
      </c>
      <c r="O23" s="5">
        <f>微信!K23+支付宝!K23</f>
        <v>2444</v>
      </c>
      <c r="P23" s="5">
        <f>微信!L23+支付宝!L23</f>
        <v>93106.38</v>
      </c>
      <c r="Q23" s="25">
        <f>微信!M23+支付宝!M23</f>
        <v>93106.38</v>
      </c>
      <c r="R23" s="29">
        <f>微信!N23+支付宝!N23</f>
        <v>0</v>
      </c>
      <c r="S23" s="32">
        <f t="shared" si="1"/>
        <v>1833562.8599999999</v>
      </c>
      <c r="T23" s="32">
        <f t="shared" si="2"/>
        <v>1777803.62</v>
      </c>
      <c r="U23" s="33">
        <f t="shared" si="0"/>
        <v>197.99999999976717</v>
      </c>
    </row>
    <row r="24" spans="1:21">
      <c r="A24" s="26">
        <v>42938</v>
      </c>
      <c r="B24" s="25">
        <f>广发现金!B24+广发非现金!B24+招行现金!B24+招行非现金!B24+(微信!B24)+(支付宝!B24)</f>
        <v>872877</v>
      </c>
      <c r="C24" s="5">
        <f>广发现金!C24+广发非现金!C24+招行现金!C24+招行非现金!C24+微信!C24+支付宝!C24</f>
        <v>0</v>
      </c>
      <c r="D24" s="5">
        <f>广发现金!D24+广发非现金!D24+招行现金!D24+招行非现金!D24+微信!D24+支付宝!D24</f>
        <v>0</v>
      </c>
      <c r="E24" s="5">
        <f>广发现金!E24+招行现金!E24</f>
        <v>1</v>
      </c>
      <c r="F24" s="5">
        <f>广发现金!F24+招行现金!F24</f>
        <v>0</v>
      </c>
      <c r="G24" s="6">
        <f>广发非现金!E24+招行非现金!E24+微信!E24+支付宝!E24</f>
        <v>0</v>
      </c>
      <c r="H24" s="25">
        <f>广发现金!H24+广发非现金!G24+招行现金!G24+招行非现金!H24+微信!G24+支付宝!G24</f>
        <v>879955</v>
      </c>
      <c r="I24" s="5">
        <f>广发现金!I24+广发非现金!H24+招行现金!H24+招行非现金!I24</f>
        <v>13485</v>
      </c>
      <c r="J24" s="5">
        <f>广发现金!J24+广发非现金!I24+招行现金!I24+招行非现金!J24</f>
        <v>20562</v>
      </c>
      <c r="K24" s="5">
        <f>招行非现金!K24</f>
        <v>0</v>
      </c>
      <c r="L24" s="27">
        <f t="shared" si="3"/>
        <v>0</v>
      </c>
      <c r="M24" s="25">
        <f>微信!I24+支付宝!I24</f>
        <v>43779.55</v>
      </c>
      <c r="N24" s="5">
        <f>微信!J24+支付宝!J24</f>
        <v>0</v>
      </c>
      <c r="O24" s="5">
        <f>微信!K24+支付宝!K24</f>
        <v>0</v>
      </c>
      <c r="P24" s="5">
        <f>微信!L24+支付宝!L24</f>
        <v>43779.55</v>
      </c>
      <c r="Q24" s="25">
        <f>微信!M24+支付宝!M24</f>
        <v>43779.55</v>
      </c>
      <c r="R24" s="29">
        <f>微信!N24+支付宝!N24</f>
        <v>0</v>
      </c>
      <c r="S24" s="32">
        <f t="shared" si="1"/>
        <v>829097.45</v>
      </c>
      <c r="T24" s="32">
        <f t="shared" si="2"/>
        <v>836175.45</v>
      </c>
      <c r="U24" s="33">
        <f t="shared" si="0"/>
        <v>-7078</v>
      </c>
    </row>
    <row r="25" spans="1:21">
      <c r="A25" s="26">
        <v>42939</v>
      </c>
      <c r="B25" s="25">
        <f>广发现金!B25+广发非现金!B25+招行现金!B25+招行非现金!B25+(微信!B25)+(支付宝!B25)</f>
        <v>626782</v>
      </c>
      <c r="C25" s="5">
        <f>广发现金!C25+广发非现金!C25+招行现金!C25+招行非现金!C25+微信!C25+支付宝!C25</f>
        <v>0</v>
      </c>
      <c r="D25" s="5">
        <f>广发现金!D25+广发非现金!D25+招行现金!D25+招行非现金!D25+微信!D25+支付宝!D25</f>
        <v>0</v>
      </c>
      <c r="E25" s="5">
        <f>广发现金!E25+招行现金!E25</f>
        <v>0</v>
      </c>
      <c r="F25" s="5">
        <f>广发现金!F25+招行现金!F25</f>
        <v>0</v>
      </c>
      <c r="G25" s="6">
        <f>广发非现金!E25+招行非现金!E25+微信!E25+支付宝!E25</f>
        <v>400</v>
      </c>
      <c r="H25" s="25">
        <f>广发现金!H25+广发非现金!G25+招行现金!G25+招行非现金!H25+微信!G25+支付宝!G25</f>
        <v>627207</v>
      </c>
      <c r="I25" s="5">
        <f>广发现金!I25+广发非现金!H25+招行现金!H25+招行非现金!I25</f>
        <v>12660</v>
      </c>
      <c r="J25" s="5">
        <f>广发现金!J25+广发非现金!I25+招行现金!I25+招行非现金!J25</f>
        <v>13485</v>
      </c>
      <c r="K25" s="5">
        <f>招行非现金!K25</f>
        <v>0</v>
      </c>
      <c r="L25" s="27">
        <f t="shared" si="3"/>
        <v>0</v>
      </c>
      <c r="M25" s="25">
        <f>微信!I25+支付宝!I25</f>
        <v>22232.65</v>
      </c>
      <c r="N25" s="5">
        <f>微信!J25+支付宝!J25</f>
        <v>0</v>
      </c>
      <c r="O25" s="5">
        <f>微信!K25+支付宝!K25</f>
        <v>0</v>
      </c>
      <c r="P25" s="5">
        <f>微信!L25+支付宝!L25</f>
        <v>22232.65</v>
      </c>
      <c r="Q25" s="25">
        <f>微信!M25+支付宝!M25</f>
        <v>22232.65</v>
      </c>
      <c r="R25" s="29">
        <f>微信!N25+支付宝!N25</f>
        <v>0</v>
      </c>
      <c r="S25" s="32">
        <f t="shared" si="1"/>
        <v>604549.35</v>
      </c>
      <c r="T25" s="32">
        <f t="shared" si="2"/>
        <v>604974.35</v>
      </c>
      <c r="U25" s="33">
        <f t="shared" si="0"/>
        <v>-825</v>
      </c>
    </row>
    <row r="26" spans="1:21">
      <c r="A26" s="26">
        <v>42940</v>
      </c>
      <c r="B26" s="25">
        <f>广发现金!B26+广发非现金!B26+招行现金!B26+招行非现金!B26+(微信!B26)+(支付宝!B26)</f>
        <v>3224661.46</v>
      </c>
      <c r="C26" s="5">
        <f>广发现金!C26+广发非现金!C26+招行现金!C26+招行非现金!C26+微信!C26+支付宝!C26</f>
        <v>100</v>
      </c>
      <c r="D26" s="5">
        <f>广发现金!D26+广发非现金!D26+招行现金!D26+招行非现金!D26+微信!D26+支付宝!D26</f>
        <v>100</v>
      </c>
      <c r="E26" s="5">
        <f>广发现金!E26+招行现金!E26</f>
        <v>100</v>
      </c>
      <c r="F26" s="5">
        <f>广发现金!F26+招行现金!F26</f>
        <v>300</v>
      </c>
      <c r="G26" s="6">
        <f>广发非现金!E26+招行非现金!E26+微信!E26+支付宝!E26</f>
        <v>176871.46</v>
      </c>
      <c r="H26" s="25">
        <f>广发现金!H26+广发非现金!G26+招行现金!G26+招行非现金!H26+微信!G26+支付宝!G26</f>
        <v>3051810</v>
      </c>
      <c r="I26" s="5">
        <f>广发现金!I26+广发非现金!H26+招行现金!H26+招行非现金!I26</f>
        <v>8440</v>
      </c>
      <c r="J26" s="5">
        <f>广发现金!J26+广发非现金!I26+招行现金!I26+招行非现金!J26</f>
        <v>12660</v>
      </c>
      <c r="K26" s="5">
        <f>招行非现金!K26</f>
        <v>0</v>
      </c>
      <c r="L26" s="27">
        <f t="shared" si="3"/>
        <v>0</v>
      </c>
      <c r="M26" s="25">
        <f>微信!I26+支付宝!I26</f>
        <v>133608.79999999999</v>
      </c>
      <c r="N26" s="5">
        <f>微信!J26+支付宝!J26</f>
        <v>0</v>
      </c>
      <c r="O26" s="5">
        <f>微信!K26+支付宝!K26</f>
        <v>0</v>
      </c>
      <c r="P26" s="5">
        <f>微信!L26+支付宝!L26</f>
        <v>133608.79999999999</v>
      </c>
      <c r="Q26" s="25">
        <f>微信!M26+支付宝!M26</f>
        <v>133608.79999999999</v>
      </c>
      <c r="R26" s="29">
        <f>微信!N26+支付宝!N26</f>
        <v>0</v>
      </c>
      <c r="S26" s="32">
        <f t="shared" si="1"/>
        <v>3091052.66</v>
      </c>
      <c r="T26" s="32">
        <f t="shared" si="2"/>
        <v>2918201.2</v>
      </c>
      <c r="U26" s="33">
        <f t="shared" si="0"/>
        <v>-4020</v>
      </c>
    </row>
    <row r="27" spans="1:21">
      <c r="A27" s="26">
        <v>42941</v>
      </c>
      <c r="B27" s="25">
        <f>广发现金!B27+广发非现金!B27+招行现金!B27+招行非现金!B27+(微信!B27)+(支付宝!B27)</f>
        <v>2500826.2400000002</v>
      </c>
      <c r="C27" s="5">
        <f>广发现金!C27+广发非现金!C27+招行现金!C27+招行非现金!C27+微信!C27+支付宝!C27</f>
        <v>0</v>
      </c>
      <c r="D27" s="5">
        <f>广发现金!D27+广发非现金!D27+招行现金!D27+招行非现金!D27+微信!D27+支付宝!D27</f>
        <v>100</v>
      </c>
      <c r="E27" s="5">
        <f>广发现金!E27+招行现金!E27</f>
        <v>0</v>
      </c>
      <c r="F27" s="5">
        <f>广发现金!F27+招行现金!F27</f>
        <v>100</v>
      </c>
      <c r="G27" s="6">
        <f>广发非现金!E27+招行非现金!E27+微信!E27+支付宝!E27</f>
        <v>88422.24</v>
      </c>
      <c r="H27" s="25">
        <f>广发现金!H27+广发非现金!G27+招行现金!G27+招行非现金!H27+微信!G27+支付宝!G27</f>
        <v>2411164</v>
      </c>
      <c r="I27" s="5">
        <f>广发现金!I27+广发非现金!H27+招行现金!H27+招行非现金!I27</f>
        <v>9480</v>
      </c>
      <c r="J27" s="5">
        <f>广发现金!J27+广发非现金!I27+招行现金!I27+招行非现金!J27</f>
        <v>8440</v>
      </c>
      <c r="K27" s="5">
        <f>招行非现金!K27</f>
        <v>0</v>
      </c>
      <c r="L27" s="27">
        <f t="shared" si="3"/>
        <v>0</v>
      </c>
      <c r="M27" s="25">
        <f>微信!I27+支付宝!I27</f>
        <v>93888.57</v>
      </c>
      <c r="N27" s="5">
        <f>微信!J27+支付宝!J27</f>
        <v>0</v>
      </c>
      <c r="O27" s="5">
        <f>微信!K27+支付宝!K27</f>
        <v>0</v>
      </c>
      <c r="P27" s="5">
        <f>微信!L27+支付宝!L27</f>
        <v>93888.57</v>
      </c>
      <c r="Q27" s="25">
        <f>微信!M27+支付宝!M27</f>
        <v>93888.57</v>
      </c>
      <c r="R27" s="29">
        <f>微信!N27+支付宝!N27</f>
        <v>0</v>
      </c>
      <c r="S27" s="32">
        <f t="shared" si="1"/>
        <v>2406937.6700000004</v>
      </c>
      <c r="T27" s="32">
        <f t="shared" si="2"/>
        <v>2317275.4300000002</v>
      </c>
      <c r="U27" s="33">
        <f t="shared" si="0"/>
        <v>1240</v>
      </c>
    </row>
    <row r="28" spans="1:21">
      <c r="A28" s="26">
        <v>42942</v>
      </c>
      <c r="B28" s="25">
        <f>广发现金!B28+广发非现金!B28+招行现金!B28+招行非现金!B28+(微信!B28)+(支付宝!B28)</f>
        <v>2135727.63</v>
      </c>
      <c r="C28" s="5">
        <f>广发现金!C28+广发非现金!C28+招行现金!C28+招行非现金!C28+微信!C28+支付宝!C28</f>
        <v>100</v>
      </c>
      <c r="D28" s="5">
        <f>广发现金!D28+广发非现金!D28+招行现金!D28+招行非现金!D28+微信!D28+支付宝!D28</f>
        <v>101</v>
      </c>
      <c r="E28" s="5">
        <f>广发现金!E28+招行现金!E28</f>
        <v>160</v>
      </c>
      <c r="F28" s="5">
        <f>广发现金!F28+招行现金!F28</f>
        <v>60</v>
      </c>
      <c r="G28" s="6">
        <f>广发非现金!E28+招行非现金!E28+微信!E28+支付宝!E28</f>
        <v>53729.630000000005</v>
      </c>
      <c r="H28" s="25">
        <f>广发现金!H28+广发非现金!G28+招行现金!G28+招行非现金!H28+微信!G28+支付宝!G28</f>
        <v>2079081</v>
      </c>
      <c r="I28" s="5">
        <f>广发现金!I28+广发非现金!H28+招行现金!H28+招行非现金!I28</f>
        <v>12496</v>
      </c>
      <c r="J28" s="5">
        <f>广发现金!J28+广发非现金!I28+招行现金!I28+招行非现金!J28</f>
        <v>9480</v>
      </c>
      <c r="K28" s="5">
        <f>招行非现金!K28</f>
        <v>0</v>
      </c>
      <c r="L28" s="27">
        <f t="shared" si="3"/>
        <v>0</v>
      </c>
      <c r="M28" s="25">
        <f>微信!I28+支付宝!I28</f>
        <v>81844.989999999991</v>
      </c>
      <c r="N28" s="5">
        <f>微信!J28+支付宝!J28</f>
        <v>0</v>
      </c>
      <c r="O28" s="5">
        <f>微信!K28+支付宝!K28</f>
        <v>0.09</v>
      </c>
      <c r="P28" s="5">
        <f>微信!L28+支付宝!L28</f>
        <v>81844.899999999994</v>
      </c>
      <c r="Q28" s="25">
        <f>微信!M28+支付宝!M28</f>
        <v>81844.899999999994</v>
      </c>
      <c r="R28" s="29">
        <f>微信!N28+支付宝!N28</f>
        <v>0</v>
      </c>
      <c r="S28" s="32">
        <f t="shared" si="1"/>
        <v>2053882.64</v>
      </c>
      <c r="T28" s="32">
        <f t="shared" si="2"/>
        <v>1997236.1</v>
      </c>
      <c r="U28" s="33">
        <f t="shared" si="0"/>
        <v>2916.9099999996834</v>
      </c>
    </row>
    <row r="29" spans="1:21">
      <c r="A29" s="26">
        <v>42943</v>
      </c>
      <c r="B29" s="25">
        <f>广发现金!B29+广发非现金!B29+招行现金!B29+招行非现金!B29+(微信!B29)+(支付宝!B29)</f>
        <v>2207412.4499999997</v>
      </c>
      <c r="C29" s="5">
        <f>广发现金!C29+广发非现金!C29+招行现金!C29+招行非现金!C29+微信!C29+支付宝!C29</f>
        <v>0</v>
      </c>
      <c r="D29" s="5">
        <f>广发现金!D29+广发非现金!D29+招行现金!D29+招行非现金!D29+微信!D29+支付宝!D29</f>
        <v>320</v>
      </c>
      <c r="E29" s="5">
        <f>广发现金!E29+招行现金!E29</f>
        <v>0</v>
      </c>
      <c r="F29" s="5">
        <f>广发现金!F29+招行现金!F29</f>
        <v>100</v>
      </c>
      <c r="G29" s="6">
        <f>广发非现金!E29+招行非现金!E29+微信!E29+支付宝!E29</f>
        <v>62993.45</v>
      </c>
      <c r="H29" s="25">
        <f>广发现金!H29+广发非现金!G29+招行现金!G29+招行非现金!H29+微信!G29+支付宝!G29</f>
        <v>2142155</v>
      </c>
      <c r="I29" s="5">
        <f>广发现金!I29+广发非现金!H29+招行现金!H29+招行非现金!I29</f>
        <v>14340</v>
      </c>
      <c r="J29" s="5">
        <f>广发现金!J29+广发非现金!I29+招行现金!I29+招行非现金!J29</f>
        <v>12496</v>
      </c>
      <c r="K29" s="5">
        <f>招行非现金!K29</f>
        <v>0</v>
      </c>
      <c r="L29" s="27">
        <f t="shared" si="3"/>
        <v>0</v>
      </c>
      <c r="M29" s="25">
        <f>微信!I29+支付宝!I29</f>
        <v>94791.38</v>
      </c>
      <c r="N29" s="5">
        <f>微信!J29+支付宝!J29</f>
        <v>0</v>
      </c>
      <c r="O29" s="5">
        <f>微信!K29+支付宝!K29</f>
        <v>427.61</v>
      </c>
      <c r="P29" s="5">
        <f>微信!L29+支付宝!L29</f>
        <v>94363.76999999999</v>
      </c>
      <c r="Q29" s="25">
        <f>微信!M29+支付宝!M29</f>
        <v>94363.76999999999</v>
      </c>
      <c r="R29" s="29">
        <f>微信!N29+支付宝!N29</f>
        <v>0</v>
      </c>
      <c r="S29" s="32">
        <f t="shared" si="1"/>
        <v>2112621.0699999998</v>
      </c>
      <c r="T29" s="32">
        <f t="shared" si="2"/>
        <v>2047791.23</v>
      </c>
      <c r="U29" s="33">
        <f t="shared" si="0"/>
        <v>1836.3899999998976</v>
      </c>
    </row>
    <row r="30" spans="1:21">
      <c r="A30" s="26">
        <v>42944</v>
      </c>
      <c r="B30" s="25">
        <f>广发现金!B30+广发非现金!B30+招行现金!B30+招行非现金!B30+(微信!B30)+(支付宝!B30)</f>
        <v>1928720.59</v>
      </c>
      <c r="C30" s="5">
        <f>广发现金!C30+广发非现金!C30+招行现金!C30+招行非现金!C30+微信!C30+支付宝!C30</f>
        <v>100</v>
      </c>
      <c r="D30" s="5">
        <f>广发现金!D30+广发非现金!D30+招行现金!D30+招行非现金!D30+微信!D30+支付宝!D30</f>
        <v>100</v>
      </c>
      <c r="E30" s="5">
        <f>广发现金!E30+招行现金!E30</f>
        <v>410</v>
      </c>
      <c r="F30" s="5">
        <f>广发现金!F30+招行现金!F30</f>
        <v>400</v>
      </c>
      <c r="G30" s="6">
        <f>广发非现金!E30+招行非现金!E30+微信!E30+支付宝!E30</f>
        <v>59137.59</v>
      </c>
      <c r="H30" s="25">
        <f>广发现金!H30+广发非现金!G30+招行现金!G30+招行非现金!H30+微信!G30+支付宝!G30</f>
        <v>1866993</v>
      </c>
      <c r="I30" s="5">
        <f>广发现金!I30+广发非现金!H30+招行现金!H30+招行非现金!I30</f>
        <v>16940</v>
      </c>
      <c r="J30" s="5">
        <f>广发现金!J30+广发非现金!I30+招行现金!I30+招行非现金!J30</f>
        <v>14340</v>
      </c>
      <c r="K30" s="5">
        <f>招行非现金!K30</f>
        <v>0</v>
      </c>
      <c r="L30" s="27">
        <f t="shared" si="3"/>
        <v>0</v>
      </c>
      <c r="M30" s="25">
        <f>微信!I30+支付宝!I30</f>
        <v>98216.76999999999</v>
      </c>
      <c r="N30" s="5">
        <f>微信!J30+支付宝!J30</f>
        <v>0</v>
      </c>
      <c r="O30" s="5">
        <f>微信!K30+支付宝!K30</f>
        <v>0</v>
      </c>
      <c r="P30" s="5">
        <f>微信!L30+支付宝!L30</f>
        <v>98216.76999999999</v>
      </c>
      <c r="Q30" s="25">
        <f>微信!M30+支付宝!M30</f>
        <v>98216.76999999999</v>
      </c>
      <c r="R30" s="29">
        <f>微信!N30+支付宝!N30</f>
        <v>0</v>
      </c>
      <c r="S30" s="32">
        <f t="shared" si="1"/>
        <v>1830503.82</v>
      </c>
      <c r="T30" s="32">
        <f t="shared" si="2"/>
        <v>1768776.23</v>
      </c>
      <c r="U30" s="33">
        <f t="shared" si="0"/>
        <v>2590</v>
      </c>
    </row>
    <row r="31" spans="1:21">
      <c r="A31" s="26">
        <v>42945</v>
      </c>
      <c r="B31" s="25">
        <f>广发现金!B31+广发非现金!B31+招行现金!B31+招行非现金!B31+(微信!B31)+(支付宝!B31)</f>
        <v>969214.35</v>
      </c>
      <c r="C31" s="5">
        <f>广发现金!C31+广发非现金!C31+招行现金!C31+招行非现金!C31+微信!C31+支付宝!C31</f>
        <v>0</v>
      </c>
      <c r="D31" s="5">
        <f>广发现金!D31+广发非现金!D31+招行现金!D31+招行非现金!D31+微信!D31+支付宝!D31</f>
        <v>0</v>
      </c>
      <c r="E31" s="5">
        <f>广发现金!E31+招行现金!E31</f>
        <v>320</v>
      </c>
      <c r="F31" s="5">
        <f>广发现金!F31+招行现金!F31</f>
        <v>200</v>
      </c>
      <c r="G31" s="6">
        <f>广发非现金!E31+招行非现金!E31+微信!E31+支付宝!E31</f>
        <v>4339.3500000000004</v>
      </c>
      <c r="H31" s="25">
        <f>广发现金!H31+广发非现金!G31+招行现金!G31+招行非现金!H31+微信!G31+支付宝!G31</f>
        <v>965955</v>
      </c>
      <c r="I31" s="5">
        <f>广发现金!I31+广发非现金!H31+招行现金!H31+招行非现金!I31</f>
        <v>15980</v>
      </c>
      <c r="J31" s="5">
        <f>广发现金!J31+广发非现金!I31+招行现金!I31+招行非现金!J31</f>
        <v>16940</v>
      </c>
      <c r="K31" s="5">
        <f>招行非现金!K31</f>
        <v>0</v>
      </c>
      <c r="L31" s="27">
        <f t="shared" si="3"/>
        <v>0</v>
      </c>
      <c r="M31" s="25">
        <f>微信!I31+支付宝!I31</f>
        <v>34469</v>
      </c>
      <c r="N31" s="5">
        <f>微信!J31+支付宝!J31</f>
        <v>0</v>
      </c>
      <c r="O31" s="5">
        <f>微信!K31+支付宝!K31</f>
        <v>0</v>
      </c>
      <c r="P31" s="5">
        <f>微信!L31+支付宝!L31</f>
        <v>34469</v>
      </c>
      <c r="Q31" s="25">
        <f>微信!M31+支付宝!M31</f>
        <v>34469</v>
      </c>
      <c r="R31" s="29">
        <f>微信!N31+支付宝!N31</f>
        <v>0</v>
      </c>
      <c r="S31" s="32">
        <f t="shared" si="1"/>
        <v>934745.35</v>
      </c>
      <c r="T31" s="32">
        <f t="shared" si="2"/>
        <v>931486</v>
      </c>
      <c r="U31" s="33">
        <f t="shared" si="0"/>
        <v>-1080</v>
      </c>
    </row>
    <row r="32" spans="1:21">
      <c r="A32" s="26">
        <v>42946</v>
      </c>
      <c r="B32" s="25">
        <f>广发现金!B32+广发非现金!B32+招行现金!B32+招行非现金!B32+(微信!B32)+(支付宝!B32)</f>
        <v>379716</v>
      </c>
      <c r="C32" s="5">
        <f>广发现金!C32+广发非现金!C32+招行现金!C32+招行非现金!C32+微信!C32+支付宝!C32</f>
        <v>0</v>
      </c>
      <c r="D32" s="5">
        <f>广发现金!D32+广发非现金!D32+招行现金!D32+招行非现金!D32+微信!D32+支付宝!D32</f>
        <v>0</v>
      </c>
      <c r="E32" s="5">
        <f>广发现金!E32+招行现金!E32</f>
        <v>80</v>
      </c>
      <c r="F32" s="5">
        <f>广发现金!F32+招行现金!F32</f>
        <v>100</v>
      </c>
      <c r="G32" s="6">
        <f>广发非现金!E32+招行非现金!E32+微信!E32+支付宝!E32</f>
        <v>0</v>
      </c>
      <c r="H32" s="25">
        <f>广发现金!H32+广发非现金!G32+招行现金!G32+招行非现金!H32+微信!G32+支付宝!G32</f>
        <v>390226</v>
      </c>
      <c r="I32" s="5">
        <f>广发现金!I32+广发非现金!H32+招行现金!H32+招行非现金!I32</f>
        <v>5450</v>
      </c>
      <c r="J32" s="5">
        <f>广发现金!J32+广发非现金!I32+招行现金!I32+招行非现金!J32</f>
        <v>15980</v>
      </c>
      <c r="K32" s="5">
        <f>招行非现金!K32</f>
        <v>0</v>
      </c>
      <c r="L32" s="27">
        <f t="shared" si="3"/>
        <v>0</v>
      </c>
      <c r="M32" s="25">
        <f>微信!I32+支付宝!I32</f>
        <v>16758.57</v>
      </c>
      <c r="N32" s="5">
        <f>微信!J32+支付宝!J32</f>
        <v>0</v>
      </c>
      <c r="O32" s="5">
        <f>微信!K32+支付宝!K32</f>
        <v>0</v>
      </c>
      <c r="P32" s="5">
        <f>微信!L32+支付宝!L32</f>
        <v>16758.57</v>
      </c>
      <c r="Q32" s="25">
        <f>微信!M32+支付宝!M32</f>
        <v>16758.57</v>
      </c>
      <c r="R32" s="29">
        <f>微信!N32+支付宝!N32</f>
        <v>0</v>
      </c>
      <c r="S32" s="32">
        <f t="shared" si="1"/>
        <v>362957.43</v>
      </c>
      <c r="T32" s="32">
        <f t="shared" si="2"/>
        <v>373467.43</v>
      </c>
      <c r="U32" s="33">
        <f t="shared" si="0"/>
        <v>-10510</v>
      </c>
    </row>
    <row r="33" spans="1:21">
      <c r="A33" s="26">
        <v>42947</v>
      </c>
      <c r="B33" s="25">
        <f>广发现金!B33+广发非现金!B33+招行现金!B33+招行非现金!B33+(微信!B33)+(支付宝!B33)</f>
        <v>3205078.37</v>
      </c>
      <c r="C33" s="5">
        <f>广发现金!C33+广发非现金!C33+招行现金!C33+招行非现金!C33+微信!C33+支付宝!C33</f>
        <v>100</v>
      </c>
      <c r="D33" s="5">
        <f>广发现金!D33+广发非现金!D33+招行现金!D33+招行非现金!D33+微信!D33+支付宝!D33</f>
        <v>0</v>
      </c>
      <c r="E33" s="5">
        <f>广发现金!E33+招行现金!E33</f>
        <v>815</v>
      </c>
      <c r="F33" s="5">
        <f>广发现金!F33+招行现金!F33</f>
        <v>400</v>
      </c>
      <c r="G33" s="6">
        <f>广发非现金!E33+招行非现金!E33+微信!E33+支付宝!E33</f>
        <v>143059.37</v>
      </c>
      <c r="H33" s="25">
        <f>广发现金!H33+广发非现金!G33+招行现金!G33+招行非现金!H33+微信!G33+支付宝!G33</f>
        <v>3057783</v>
      </c>
      <c r="I33" s="5">
        <f>广发现金!I33+广发非现金!H33+招行现金!H33+招行非现金!I33</f>
        <v>10201</v>
      </c>
      <c r="J33" s="5">
        <f>广发现金!J33+广发非现金!I33+招行现金!I33+招行非现金!J33</f>
        <v>5450</v>
      </c>
      <c r="K33" s="5">
        <f>招行非现金!K33</f>
        <v>0</v>
      </c>
      <c r="L33" s="27">
        <f t="shared" si="3"/>
        <v>0</v>
      </c>
      <c r="M33" s="25">
        <f>微信!I33+支付宝!I33</f>
        <v>131856.99</v>
      </c>
      <c r="N33" s="5">
        <f>微信!J33+支付宝!J33</f>
        <v>0</v>
      </c>
      <c r="O33" s="5">
        <f>微信!K33+支付宝!K33</f>
        <v>40</v>
      </c>
      <c r="P33" s="5">
        <f>微信!L33+支付宝!L33</f>
        <v>131816.99</v>
      </c>
      <c r="Q33" s="25">
        <f>微信!M33+支付宝!M33</f>
        <v>131816.99</v>
      </c>
      <c r="R33" s="29">
        <f>微信!N33+支付宝!N33</f>
        <v>0</v>
      </c>
      <c r="S33" s="32">
        <f t="shared" si="1"/>
        <v>3073221.38</v>
      </c>
      <c r="T33" s="32">
        <f t="shared" si="2"/>
        <v>2925966.01</v>
      </c>
      <c r="U33" s="33">
        <f t="shared" si="0"/>
        <v>4196</v>
      </c>
    </row>
    <row r="34" spans="1:21">
      <c r="A34" s="26" t="s">
        <v>16</v>
      </c>
      <c r="B34" s="25">
        <f>SUM(B3:B33)</f>
        <v>53416987.600000009</v>
      </c>
      <c r="C34" s="34">
        <f t="shared" ref="C34:T34" si="4">SUM(C3:C33)</f>
        <v>3611</v>
      </c>
      <c r="D34" s="34">
        <f t="shared" si="4"/>
        <v>5731</v>
      </c>
      <c r="E34" s="34">
        <f t="shared" si="4"/>
        <v>3561</v>
      </c>
      <c r="F34" s="34">
        <f t="shared" si="4"/>
        <v>3700</v>
      </c>
      <c r="G34" s="34">
        <f t="shared" si="4"/>
        <v>1224690.6000000001</v>
      </c>
      <c r="H34" s="25">
        <f t="shared" si="4"/>
        <v>55233457.009999998</v>
      </c>
      <c r="I34" s="34">
        <f t="shared" si="4"/>
        <v>480281</v>
      </c>
      <c r="J34" s="34">
        <f t="shared" si="4"/>
        <v>477900</v>
      </c>
      <c r="K34" s="34">
        <f t="shared" si="4"/>
        <v>3045800</v>
      </c>
      <c r="L34" s="29">
        <f t="shared" si="4"/>
        <v>-9.9999997764825821E-3</v>
      </c>
      <c r="M34" s="25">
        <f t="shared" si="4"/>
        <v>2183482.1</v>
      </c>
      <c r="N34" s="34">
        <f t="shared" si="4"/>
        <v>600</v>
      </c>
      <c r="O34" s="34">
        <f t="shared" si="4"/>
        <v>6083.5</v>
      </c>
      <c r="P34" s="34">
        <f t="shared" si="4"/>
        <v>2176798.5999999996</v>
      </c>
      <c r="Q34" s="25">
        <f t="shared" si="4"/>
        <v>2176798.5999999996</v>
      </c>
      <c r="R34" s="29">
        <f t="shared" si="4"/>
        <v>0</v>
      </c>
      <c r="S34" s="32">
        <f t="shared" si="4"/>
        <v>51233505.500000022</v>
      </c>
      <c r="T34" s="32">
        <f t="shared" si="4"/>
        <v>53056658.409999996</v>
      </c>
      <c r="U34" s="33">
        <f t="shared" si="0"/>
        <v>-2043.5099999755621</v>
      </c>
    </row>
    <row r="35" spans="1:21">
      <c r="A35" s="5"/>
      <c r="B35" s="25"/>
      <c r="C35" s="38">
        <f>C34-D34</f>
        <v>-2120</v>
      </c>
      <c r="D35" s="38"/>
      <c r="E35" s="38">
        <f>E34-F34</f>
        <v>-139</v>
      </c>
      <c r="F35" s="38"/>
      <c r="G35" s="5"/>
      <c r="H35" s="25"/>
      <c r="I35" s="38">
        <f>I34-J34</f>
        <v>2381</v>
      </c>
      <c r="J35" s="38"/>
      <c r="K35" s="5"/>
      <c r="L35" s="29"/>
      <c r="M35" s="25"/>
      <c r="N35" s="5"/>
      <c r="O35" s="5"/>
      <c r="P35" s="5"/>
      <c r="Q35" s="25"/>
      <c r="R35" s="29"/>
      <c r="S35" s="32"/>
      <c r="T35" s="32"/>
      <c r="U35" s="33"/>
    </row>
    <row r="39" spans="1:21">
      <c r="C39" s="35" t="s">
        <v>62</v>
      </c>
      <c r="D39" s="35"/>
      <c r="E39" s="19">
        <f>S34</f>
        <v>51233505.500000022</v>
      </c>
    </row>
    <row r="40" spans="1:21">
      <c r="C40" s="35" t="s">
        <v>63</v>
      </c>
      <c r="D40" s="35"/>
      <c r="E40" s="19">
        <f>T34</f>
        <v>53056658.409999996</v>
      </c>
    </row>
    <row r="41" spans="1:21">
      <c r="C41" s="35" t="s">
        <v>64</v>
      </c>
      <c r="D41" s="35"/>
      <c r="E41" s="19">
        <f>G34</f>
        <v>1224690.6000000001</v>
      </c>
    </row>
    <row r="42" spans="1:21">
      <c r="C42" s="35" t="s">
        <v>65</v>
      </c>
      <c r="D42" s="35"/>
      <c r="E42" s="19">
        <f>K34</f>
        <v>3045800</v>
      </c>
    </row>
    <row r="43" spans="1:21">
      <c r="C43" s="35" t="s">
        <v>66</v>
      </c>
      <c r="D43" s="35"/>
      <c r="E43" s="19">
        <f>C35</f>
        <v>-2120</v>
      </c>
    </row>
    <row r="44" spans="1:21">
      <c r="C44" s="35" t="s">
        <v>67</v>
      </c>
      <c r="D44" s="35"/>
      <c r="E44" s="19">
        <f>E35</f>
        <v>-139</v>
      </c>
    </row>
    <row r="45" spans="1:21">
      <c r="C45" s="35" t="s">
        <v>68</v>
      </c>
      <c r="D45" s="35"/>
      <c r="E45" s="19">
        <f>I35</f>
        <v>2381</v>
      </c>
    </row>
    <row r="46" spans="1:21">
      <c r="C46" s="35" t="s">
        <v>69</v>
      </c>
      <c r="D46" s="35"/>
      <c r="E46" s="19">
        <f>N34</f>
        <v>600</v>
      </c>
    </row>
    <row r="47" spans="1:21">
      <c r="C47" s="35"/>
      <c r="D47" s="35"/>
      <c r="E47" s="19"/>
    </row>
    <row r="48" spans="1:21">
      <c r="C48" s="35" t="s">
        <v>60</v>
      </c>
      <c r="D48" s="35"/>
      <c r="E48" s="19">
        <f>E39-E40-E41+E42+E43+E44-E45+E46+O34</f>
        <v>-9.9999741651117802E-3</v>
      </c>
    </row>
  </sheetData>
  <mergeCells count="17">
    <mergeCell ref="B1:G1"/>
    <mergeCell ref="M1:P1"/>
    <mergeCell ref="H1:K1"/>
    <mergeCell ref="S1:T1"/>
    <mergeCell ref="C35:D35"/>
    <mergeCell ref="E35:F35"/>
    <mergeCell ref="I35:J35"/>
    <mergeCell ref="C39:D39"/>
    <mergeCell ref="C40:D40"/>
    <mergeCell ref="C41:D41"/>
    <mergeCell ref="C42:D42"/>
    <mergeCell ref="C43:D43"/>
    <mergeCell ref="C44:D44"/>
    <mergeCell ref="C45:D45"/>
    <mergeCell ref="C46:D46"/>
    <mergeCell ref="C48:D48"/>
    <mergeCell ref="C47:D4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18" sqref="K18"/>
    </sheetView>
  </sheetViews>
  <sheetFormatPr defaultRowHeight="14.25"/>
  <cols>
    <col min="1" max="1" width="9" style="1"/>
    <col min="2" max="2" width="10.375" customWidth="1"/>
    <col min="3" max="6" width="8.875" customWidth="1"/>
    <col min="7" max="7" width="12.875" customWidth="1"/>
    <col min="8" max="8" width="10.375" customWidth="1"/>
    <col min="9" max="10" width="9.375" customWidth="1"/>
    <col min="11" max="11" width="12.875" customWidth="1"/>
    <col min="12" max="12" width="9.625" customWidth="1"/>
  </cols>
  <sheetData>
    <row r="1" spans="1:12">
      <c r="A1" s="1" t="s">
        <v>15</v>
      </c>
      <c r="B1" s="39" t="s">
        <v>0</v>
      </c>
      <c r="C1" s="40"/>
      <c r="D1" s="40"/>
      <c r="E1" s="40"/>
      <c r="F1" s="40"/>
      <c r="G1" s="41"/>
      <c r="H1" s="39" t="s">
        <v>1</v>
      </c>
      <c r="I1" s="40"/>
      <c r="J1" s="40"/>
      <c r="K1" s="41"/>
      <c r="L1" s="2" t="s">
        <v>2</v>
      </c>
    </row>
    <row r="2" spans="1:12">
      <c r="A2" s="1" t="s">
        <v>3</v>
      </c>
      <c r="B2" s="3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10</v>
      </c>
      <c r="H2" s="3" t="s">
        <v>11</v>
      </c>
      <c r="I2" s="4" t="s">
        <v>12</v>
      </c>
      <c r="J2" s="4" t="s">
        <v>13</v>
      </c>
      <c r="K2" s="4" t="s">
        <v>10</v>
      </c>
      <c r="L2" s="2" t="s">
        <v>14</v>
      </c>
    </row>
    <row r="3" spans="1:12">
      <c r="A3" s="7">
        <v>42917</v>
      </c>
      <c r="B3" s="6">
        <v>73450</v>
      </c>
      <c r="C3" s="6">
        <v>10</v>
      </c>
      <c r="D3" s="6">
        <v>0</v>
      </c>
      <c r="E3" s="6">
        <v>0</v>
      </c>
      <c r="F3" s="6">
        <v>0</v>
      </c>
      <c r="G3" s="6">
        <f>B3+C3-D3+E3-F3</f>
        <v>73460</v>
      </c>
      <c r="H3" s="6">
        <v>71260</v>
      </c>
      <c r="I3" s="6">
        <v>6300</v>
      </c>
      <c r="J3" s="6">
        <v>4100</v>
      </c>
      <c r="K3" s="6">
        <f t="shared" ref="K3:K33" si="0">H3+I3-J3</f>
        <v>73460</v>
      </c>
      <c r="L3" s="6">
        <f t="shared" ref="L3:L33" si="1">G3-K3</f>
        <v>0</v>
      </c>
    </row>
    <row r="4" spans="1:12">
      <c r="A4" s="7">
        <v>42918</v>
      </c>
      <c r="B4" s="6">
        <v>13730</v>
      </c>
      <c r="C4" s="6">
        <v>0</v>
      </c>
      <c r="D4" s="6">
        <v>0</v>
      </c>
      <c r="E4" s="6">
        <v>0</v>
      </c>
      <c r="F4" s="6">
        <v>0</v>
      </c>
      <c r="G4" s="6">
        <f t="shared" ref="G4:G34" si="2">B4+C4-D4+E4-F4</f>
        <v>13730</v>
      </c>
      <c r="H4" s="6">
        <v>17470</v>
      </c>
      <c r="I4" s="6">
        <v>2560</v>
      </c>
      <c r="J4" s="6">
        <v>6300</v>
      </c>
      <c r="K4" s="6">
        <f t="shared" si="0"/>
        <v>13730</v>
      </c>
      <c r="L4" s="6">
        <f t="shared" si="1"/>
        <v>0</v>
      </c>
    </row>
    <row r="5" spans="1:12">
      <c r="A5" s="7">
        <v>42919</v>
      </c>
      <c r="B5" s="6">
        <v>256590</v>
      </c>
      <c r="C5" s="6">
        <v>0</v>
      </c>
      <c r="D5" s="6">
        <v>0</v>
      </c>
      <c r="E5" s="6">
        <v>110</v>
      </c>
      <c r="F5" s="6">
        <v>210</v>
      </c>
      <c r="G5" s="6">
        <f t="shared" si="2"/>
        <v>256490</v>
      </c>
      <c r="H5" s="6">
        <v>254720</v>
      </c>
      <c r="I5" s="6">
        <v>4330</v>
      </c>
      <c r="J5" s="6">
        <v>2560</v>
      </c>
      <c r="K5" s="6">
        <f t="shared" si="0"/>
        <v>256490</v>
      </c>
      <c r="L5" s="6">
        <f t="shared" si="1"/>
        <v>0</v>
      </c>
    </row>
    <row r="6" spans="1:12">
      <c r="A6" s="7">
        <v>42920</v>
      </c>
      <c r="B6" s="6">
        <v>227230</v>
      </c>
      <c r="C6" s="6">
        <v>0</v>
      </c>
      <c r="D6" s="6">
        <v>0</v>
      </c>
      <c r="E6" s="6">
        <v>-10</v>
      </c>
      <c r="F6" s="6">
        <v>100</v>
      </c>
      <c r="G6" s="6">
        <f t="shared" si="2"/>
        <v>227120</v>
      </c>
      <c r="H6" s="6">
        <v>226250</v>
      </c>
      <c r="I6" s="6">
        <v>5200</v>
      </c>
      <c r="J6" s="6">
        <v>4330</v>
      </c>
      <c r="K6" s="6">
        <f t="shared" si="0"/>
        <v>227120</v>
      </c>
      <c r="L6" s="6">
        <f t="shared" si="1"/>
        <v>0</v>
      </c>
    </row>
    <row r="7" spans="1:12">
      <c r="A7" s="7">
        <v>42921</v>
      </c>
      <c r="B7" s="6">
        <v>217690</v>
      </c>
      <c r="C7" s="6">
        <v>0</v>
      </c>
      <c r="D7" s="6">
        <v>0</v>
      </c>
      <c r="E7" s="6">
        <v>0</v>
      </c>
      <c r="F7" s="6">
        <v>0</v>
      </c>
      <c r="G7" s="6">
        <f t="shared" si="2"/>
        <v>217690</v>
      </c>
      <c r="H7" s="6">
        <v>217620</v>
      </c>
      <c r="I7" s="6">
        <v>5270</v>
      </c>
      <c r="J7" s="6">
        <v>5200</v>
      </c>
      <c r="K7" s="6">
        <f t="shared" si="0"/>
        <v>217690</v>
      </c>
      <c r="L7" s="6">
        <f t="shared" si="1"/>
        <v>0</v>
      </c>
    </row>
    <row r="8" spans="1:12">
      <c r="A8" s="7">
        <v>42922</v>
      </c>
      <c r="B8" s="6">
        <v>221800</v>
      </c>
      <c r="C8" s="6">
        <v>0</v>
      </c>
      <c r="D8" s="6">
        <v>0</v>
      </c>
      <c r="E8" s="6">
        <v>0</v>
      </c>
      <c r="F8" s="6">
        <v>200</v>
      </c>
      <c r="G8" s="6">
        <f t="shared" si="2"/>
        <v>221600</v>
      </c>
      <c r="H8" s="6">
        <v>216440</v>
      </c>
      <c r="I8" s="6">
        <v>10430</v>
      </c>
      <c r="J8" s="6">
        <v>5270</v>
      </c>
      <c r="K8" s="6">
        <f t="shared" si="0"/>
        <v>221600</v>
      </c>
      <c r="L8" s="6">
        <f t="shared" si="1"/>
        <v>0</v>
      </c>
    </row>
    <row r="9" spans="1:12">
      <c r="A9" s="7">
        <v>42923</v>
      </c>
      <c r="B9" s="6">
        <v>186990</v>
      </c>
      <c r="C9" s="6">
        <v>20</v>
      </c>
      <c r="D9" s="6">
        <v>210</v>
      </c>
      <c r="E9" s="6">
        <v>100</v>
      </c>
      <c r="F9" s="6">
        <v>200</v>
      </c>
      <c r="G9" s="6">
        <f t="shared" si="2"/>
        <v>186700</v>
      </c>
      <c r="H9" s="6">
        <v>193700</v>
      </c>
      <c r="I9" s="6">
        <v>3430</v>
      </c>
      <c r="J9" s="6">
        <v>10430</v>
      </c>
      <c r="K9" s="6">
        <f t="shared" si="0"/>
        <v>186700</v>
      </c>
      <c r="L9" s="6">
        <f t="shared" si="1"/>
        <v>0</v>
      </c>
    </row>
    <row r="10" spans="1:12">
      <c r="A10" s="7">
        <v>42924</v>
      </c>
      <c r="B10" s="6">
        <v>99130</v>
      </c>
      <c r="C10" s="6">
        <v>0</v>
      </c>
      <c r="D10" s="6">
        <v>0</v>
      </c>
      <c r="E10" s="6">
        <v>100</v>
      </c>
      <c r="F10" s="6">
        <v>100</v>
      </c>
      <c r="G10" s="6">
        <f t="shared" si="2"/>
        <v>99130</v>
      </c>
      <c r="H10" s="6">
        <v>93950</v>
      </c>
      <c r="I10" s="6">
        <v>8610</v>
      </c>
      <c r="J10" s="6">
        <v>3430</v>
      </c>
      <c r="K10" s="6">
        <f t="shared" si="0"/>
        <v>99130</v>
      </c>
      <c r="L10" s="6">
        <f t="shared" si="1"/>
        <v>0</v>
      </c>
    </row>
    <row r="11" spans="1:12">
      <c r="A11" s="7">
        <v>42925</v>
      </c>
      <c r="B11" s="6">
        <v>18590</v>
      </c>
      <c r="C11" s="6">
        <v>0</v>
      </c>
      <c r="D11" s="6">
        <v>0</v>
      </c>
      <c r="E11" s="6">
        <v>0</v>
      </c>
      <c r="F11" s="6">
        <v>0</v>
      </c>
      <c r="G11" s="6">
        <f t="shared" si="2"/>
        <v>18590</v>
      </c>
      <c r="H11" s="6">
        <v>17680</v>
      </c>
      <c r="I11" s="6">
        <v>9520</v>
      </c>
      <c r="J11" s="6">
        <v>8610</v>
      </c>
      <c r="K11" s="6">
        <f t="shared" si="0"/>
        <v>18590</v>
      </c>
      <c r="L11" s="6">
        <f t="shared" si="1"/>
        <v>0</v>
      </c>
    </row>
    <row r="12" spans="1:12">
      <c r="A12" s="7">
        <v>42926</v>
      </c>
      <c r="B12" s="6">
        <v>332540</v>
      </c>
      <c r="C12" s="6">
        <v>0</v>
      </c>
      <c r="D12" s="6">
        <v>0</v>
      </c>
      <c r="E12" s="6">
        <v>300</v>
      </c>
      <c r="F12" s="6">
        <v>0</v>
      </c>
      <c r="G12" s="6">
        <f t="shared" si="2"/>
        <v>332840</v>
      </c>
      <c r="H12" s="6">
        <v>332570</v>
      </c>
      <c r="I12" s="6">
        <v>9790</v>
      </c>
      <c r="J12" s="6">
        <v>9520</v>
      </c>
      <c r="K12" s="6">
        <f t="shared" si="0"/>
        <v>332840</v>
      </c>
      <c r="L12" s="6">
        <f t="shared" si="1"/>
        <v>0</v>
      </c>
    </row>
    <row r="13" spans="1:12">
      <c r="A13" s="7">
        <v>42927</v>
      </c>
      <c r="B13" s="6">
        <v>240040</v>
      </c>
      <c r="C13" s="6">
        <v>0</v>
      </c>
      <c r="D13" s="6">
        <v>20</v>
      </c>
      <c r="E13" s="6">
        <v>200</v>
      </c>
      <c r="F13" s="6">
        <v>200</v>
      </c>
      <c r="G13" s="6">
        <f t="shared" si="2"/>
        <v>240020</v>
      </c>
      <c r="H13" s="6">
        <v>236950</v>
      </c>
      <c r="I13" s="6">
        <v>12860</v>
      </c>
      <c r="J13" s="6">
        <v>9790</v>
      </c>
      <c r="K13" s="6">
        <f t="shared" si="0"/>
        <v>240020</v>
      </c>
      <c r="L13" s="6">
        <f t="shared" si="1"/>
        <v>0</v>
      </c>
    </row>
    <row r="14" spans="1:12">
      <c r="A14" s="7">
        <v>42928</v>
      </c>
      <c r="B14" s="6">
        <v>229000</v>
      </c>
      <c r="C14" s="6">
        <v>0</v>
      </c>
      <c r="D14" s="6">
        <v>0</v>
      </c>
      <c r="E14" s="6">
        <v>0</v>
      </c>
      <c r="F14" s="6">
        <v>0</v>
      </c>
      <c r="G14" s="6">
        <f t="shared" si="2"/>
        <v>229000</v>
      </c>
      <c r="H14" s="6">
        <v>238090</v>
      </c>
      <c r="I14" s="6">
        <v>3770</v>
      </c>
      <c r="J14" s="6">
        <v>12860</v>
      </c>
      <c r="K14" s="6">
        <f t="shared" si="0"/>
        <v>229000</v>
      </c>
      <c r="L14" s="6">
        <f t="shared" si="1"/>
        <v>0</v>
      </c>
    </row>
    <row r="15" spans="1:12">
      <c r="A15" s="7">
        <v>42929</v>
      </c>
      <c r="B15" s="6">
        <v>225290</v>
      </c>
      <c r="C15" s="6">
        <v>40</v>
      </c>
      <c r="D15" s="6">
        <v>0</v>
      </c>
      <c r="E15" s="6">
        <v>-110</v>
      </c>
      <c r="F15" s="6">
        <v>0</v>
      </c>
      <c r="G15" s="6">
        <f t="shared" si="2"/>
        <v>225220</v>
      </c>
      <c r="H15" s="6">
        <v>223540</v>
      </c>
      <c r="I15" s="6">
        <v>5450</v>
      </c>
      <c r="J15" s="6">
        <v>3770</v>
      </c>
      <c r="K15" s="6">
        <f t="shared" si="0"/>
        <v>225220</v>
      </c>
      <c r="L15" s="6">
        <f t="shared" si="1"/>
        <v>0</v>
      </c>
    </row>
    <row r="16" spans="1:12">
      <c r="A16" s="7">
        <v>42930</v>
      </c>
      <c r="B16" s="6">
        <v>185170</v>
      </c>
      <c r="C16" s="6">
        <v>0</v>
      </c>
      <c r="D16" s="6">
        <v>0</v>
      </c>
      <c r="E16" s="6">
        <v>310</v>
      </c>
      <c r="F16" s="6">
        <v>300</v>
      </c>
      <c r="G16" s="6">
        <f t="shared" si="2"/>
        <v>185180</v>
      </c>
      <c r="H16" s="6">
        <v>186420</v>
      </c>
      <c r="I16" s="6">
        <v>4210</v>
      </c>
      <c r="J16" s="6">
        <v>5450</v>
      </c>
      <c r="K16" s="6">
        <f t="shared" si="0"/>
        <v>185180</v>
      </c>
      <c r="L16" s="6">
        <f t="shared" si="1"/>
        <v>0</v>
      </c>
    </row>
    <row r="17" spans="1:12">
      <c r="A17" s="7">
        <v>42931</v>
      </c>
      <c r="B17" s="6">
        <v>96240</v>
      </c>
      <c r="C17" s="6">
        <v>0</v>
      </c>
      <c r="D17" s="6">
        <v>0</v>
      </c>
      <c r="E17" s="6">
        <v>110</v>
      </c>
      <c r="F17" s="6">
        <v>10</v>
      </c>
      <c r="G17" s="6">
        <f t="shared" si="2"/>
        <v>96340</v>
      </c>
      <c r="H17" s="6">
        <v>97610</v>
      </c>
      <c r="I17" s="6">
        <v>2940</v>
      </c>
      <c r="J17" s="6">
        <v>4210</v>
      </c>
      <c r="K17" s="6">
        <f t="shared" si="0"/>
        <v>96340</v>
      </c>
      <c r="L17" s="6">
        <f t="shared" si="1"/>
        <v>0</v>
      </c>
    </row>
    <row r="18" spans="1:12">
      <c r="A18" s="7">
        <v>42932</v>
      </c>
      <c r="B18" s="6">
        <v>23110</v>
      </c>
      <c r="C18" s="6">
        <v>0</v>
      </c>
      <c r="D18" s="6">
        <v>40</v>
      </c>
      <c r="E18" s="6">
        <v>0</v>
      </c>
      <c r="F18" s="6">
        <v>0</v>
      </c>
      <c r="G18" s="6">
        <f t="shared" si="2"/>
        <v>23070</v>
      </c>
      <c r="H18" s="6">
        <v>20720</v>
      </c>
      <c r="I18" s="6">
        <v>4990</v>
      </c>
      <c r="J18" s="6">
        <v>2640</v>
      </c>
      <c r="K18" s="6">
        <f t="shared" si="0"/>
        <v>23070</v>
      </c>
      <c r="L18" s="6">
        <f t="shared" si="1"/>
        <v>0</v>
      </c>
    </row>
    <row r="19" spans="1:12">
      <c r="A19" s="7">
        <v>42933</v>
      </c>
      <c r="B19" s="6">
        <v>312240</v>
      </c>
      <c r="C19" s="6">
        <v>0</v>
      </c>
      <c r="D19" s="6">
        <v>0</v>
      </c>
      <c r="E19" s="6">
        <v>0</v>
      </c>
      <c r="F19" s="6">
        <v>0</v>
      </c>
      <c r="G19" s="6">
        <f t="shared" si="2"/>
        <v>312240</v>
      </c>
      <c r="H19" s="6">
        <v>306700</v>
      </c>
      <c r="I19" s="6">
        <v>10830</v>
      </c>
      <c r="J19" s="6">
        <v>5290</v>
      </c>
      <c r="K19" s="6">
        <f t="shared" si="0"/>
        <v>312240</v>
      </c>
      <c r="L19" s="6">
        <f t="shared" si="1"/>
        <v>0</v>
      </c>
    </row>
    <row r="20" spans="1:12">
      <c r="A20" s="7">
        <v>42934</v>
      </c>
      <c r="B20" s="6">
        <v>270180</v>
      </c>
      <c r="C20" s="6">
        <v>300</v>
      </c>
      <c r="D20" s="6">
        <v>0</v>
      </c>
      <c r="E20" s="6">
        <v>0</v>
      </c>
      <c r="F20" s="6">
        <v>0</v>
      </c>
      <c r="G20" s="6">
        <f t="shared" si="2"/>
        <v>270480</v>
      </c>
      <c r="H20" s="6">
        <v>275380</v>
      </c>
      <c r="I20" s="6">
        <v>5930</v>
      </c>
      <c r="J20" s="6">
        <v>10830</v>
      </c>
      <c r="K20" s="6">
        <f t="shared" si="0"/>
        <v>270480</v>
      </c>
      <c r="L20" s="6">
        <f t="shared" si="1"/>
        <v>0</v>
      </c>
    </row>
    <row r="21" spans="1:12">
      <c r="A21" s="7">
        <v>42935</v>
      </c>
      <c r="B21" s="6">
        <v>264930</v>
      </c>
      <c r="C21" s="6">
        <v>0</v>
      </c>
      <c r="D21" s="6">
        <v>300</v>
      </c>
      <c r="E21" s="6">
        <v>0</v>
      </c>
      <c r="F21" s="6">
        <v>0</v>
      </c>
      <c r="G21" s="6">
        <f t="shared" si="2"/>
        <v>264630</v>
      </c>
      <c r="H21" s="6">
        <v>260980</v>
      </c>
      <c r="I21" s="6">
        <v>9580</v>
      </c>
      <c r="J21" s="6">
        <v>5930</v>
      </c>
      <c r="K21" s="6">
        <f t="shared" si="0"/>
        <v>264630</v>
      </c>
      <c r="L21" s="6">
        <f t="shared" si="1"/>
        <v>0</v>
      </c>
    </row>
    <row r="22" spans="1:12">
      <c r="A22" s="7">
        <v>42936</v>
      </c>
      <c r="B22" s="6">
        <v>226170</v>
      </c>
      <c r="C22" s="6">
        <v>0</v>
      </c>
      <c r="D22" s="6">
        <v>810</v>
      </c>
      <c r="E22" s="6">
        <v>0</v>
      </c>
      <c r="F22" s="6">
        <v>0</v>
      </c>
      <c r="G22" s="6">
        <f t="shared" si="2"/>
        <v>225360</v>
      </c>
      <c r="H22" s="6">
        <v>229660</v>
      </c>
      <c r="I22" s="6">
        <v>5280</v>
      </c>
      <c r="J22" s="6">
        <v>9580</v>
      </c>
      <c r="K22" s="6">
        <f t="shared" si="0"/>
        <v>225360</v>
      </c>
      <c r="L22" s="6">
        <f t="shared" si="1"/>
        <v>0</v>
      </c>
    </row>
    <row r="23" spans="1:12">
      <c r="A23" s="7">
        <v>42937</v>
      </c>
      <c r="B23" s="6">
        <v>196000</v>
      </c>
      <c r="C23" s="6"/>
      <c r="D23" s="6"/>
      <c r="E23" s="6"/>
      <c r="F23" s="6"/>
      <c r="G23" s="6">
        <f t="shared" si="2"/>
        <v>196000</v>
      </c>
      <c r="H23" s="6">
        <v>196010</v>
      </c>
      <c r="I23" s="6">
        <v>5270</v>
      </c>
      <c r="J23" s="6">
        <v>5280</v>
      </c>
      <c r="K23" s="6">
        <f t="shared" si="0"/>
        <v>196000</v>
      </c>
      <c r="L23" s="6">
        <f t="shared" si="1"/>
        <v>0</v>
      </c>
    </row>
    <row r="24" spans="1:12">
      <c r="A24" s="7">
        <v>42938</v>
      </c>
      <c r="B24" s="6">
        <v>79470</v>
      </c>
      <c r="C24" s="6"/>
      <c r="D24" s="6"/>
      <c r="E24" s="6">
        <v>1</v>
      </c>
      <c r="F24" s="6"/>
      <c r="G24" s="6">
        <f t="shared" si="2"/>
        <v>79471</v>
      </c>
      <c r="H24" s="6">
        <v>78171</v>
      </c>
      <c r="I24" s="6">
        <v>6570</v>
      </c>
      <c r="J24" s="6">
        <v>5270</v>
      </c>
      <c r="K24" s="6">
        <f t="shared" si="0"/>
        <v>79471</v>
      </c>
      <c r="L24" s="6">
        <f t="shared" si="1"/>
        <v>0</v>
      </c>
    </row>
    <row r="25" spans="1:12">
      <c r="A25" s="7">
        <v>42939</v>
      </c>
      <c r="B25" s="6">
        <v>23930</v>
      </c>
      <c r="C25" s="6"/>
      <c r="D25" s="6"/>
      <c r="E25" s="6"/>
      <c r="F25" s="6"/>
      <c r="G25" s="6">
        <f t="shared" si="2"/>
        <v>23930</v>
      </c>
      <c r="H25" s="6">
        <v>23570</v>
      </c>
      <c r="I25" s="6">
        <v>6930</v>
      </c>
      <c r="J25" s="6">
        <v>6570</v>
      </c>
      <c r="K25" s="6">
        <f t="shared" si="0"/>
        <v>23930</v>
      </c>
      <c r="L25" s="6">
        <f t="shared" si="1"/>
        <v>0</v>
      </c>
    </row>
    <row r="26" spans="1:12">
      <c r="A26" s="7">
        <v>42940</v>
      </c>
      <c r="B26" s="6">
        <v>338710</v>
      </c>
      <c r="C26" s="6"/>
      <c r="D26" s="6"/>
      <c r="E26" s="6">
        <v>100</v>
      </c>
      <c r="F26" s="6">
        <v>100</v>
      </c>
      <c r="G26" s="6">
        <f t="shared" si="2"/>
        <v>338710</v>
      </c>
      <c r="H26" s="6">
        <v>343970</v>
      </c>
      <c r="I26" s="6">
        <v>1670</v>
      </c>
      <c r="J26" s="6">
        <v>6930</v>
      </c>
      <c r="K26" s="6">
        <f t="shared" si="0"/>
        <v>338710</v>
      </c>
      <c r="L26" s="6">
        <f t="shared" si="1"/>
        <v>0</v>
      </c>
    </row>
    <row r="27" spans="1:12">
      <c r="A27" s="7">
        <v>42941</v>
      </c>
      <c r="B27" s="6">
        <v>270110</v>
      </c>
      <c r="C27" s="6"/>
      <c r="D27" s="6"/>
      <c r="E27" s="6"/>
      <c r="F27" s="6"/>
      <c r="G27" s="6">
        <f t="shared" si="2"/>
        <v>270110</v>
      </c>
      <c r="H27" s="6">
        <v>266840</v>
      </c>
      <c r="I27" s="6">
        <v>4940</v>
      </c>
      <c r="J27" s="6">
        <v>1670</v>
      </c>
      <c r="K27" s="6">
        <f t="shared" si="0"/>
        <v>270110</v>
      </c>
      <c r="L27" s="6">
        <f t="shared" si="1"/>
        <v>0</v>
      </c>
    </row>
    <row r="28" spans="1:12">
      <c r="A28" s="7">
        <v>42942</v>
      </c>
      <c r="B28" s="6">
        <v>280410</v>
      </c>
      <c r="C28" s="6"/>
      <c r="D28" s="6"/>
      <c r="E28" s="6"/>
      <c r="F28" s="6"/>
      <c r="G28" s="6">
        <f t="shared" si="2"/>
        <v>280410</v>
      </c>
      <c r="H28" s="6">
        <v>281030</v>
      </c>
      <c r="I28" s="6">
        <v>4320</v>
      </c>
      <c r="J28" s="6">
        <v>4940</v>
      </c>
      <c r="K28" s="6">
        <f t="shared" si="0"/>
        <v>280410</v>
      </c>
      <c r="L28" s="6">
        <f t="shared" si="1"/>
        <v>0</v>
      </c>
    </row>
    <row r="29" spans="1:12">
      <c r="A29" s="7">
        <v>42943</v>
      </c>
      <c r="B29" s="6">
        <v>238420</v>
      </c>
      <c r="C29" s="6"/>
      <c r="D29" s="6"/>
      <c r="E29" s="6"/>
      <c r="F29" s="6"/>
      <c r="G29" s="6">
        <f t="shared" si="2"/>
        <v>238420</v>
      </c>
      <c r="H29" s="6">
        <v>235580</v>
      </c>
      <c r="I29" s="6">
        <v>7160</v>
      </c>
      <c r="J29" s="6">
        <v>4320</v>
      </c>
      <c r="K29" s="6">
        <f t="shared" si="0"/>
        <v>238420</v>
      </c>
      <c r="L29" s="6">
        <f t="shared" si="1"/>
        <v>0</v>
      </c>
    </row>
    <row r="30" spans="1:12">
      <c r="A30" s="7">
        <v>42944</v>
      </c>
      <c r="B30" s="6">
        <v>181670</v>
      </c>
      <c r="C30" s="6"/>
      <c r="D30" s="6"/>
      <c r="E30" s="6">
        <v>10</v>
      </c>
      <c r="F30" s="6">
        <v>100</v>
      </c>
      <c r="G30" s="6">
        <f t="shared" si="2"/>
        <v>181580</v>
      </c>
      <c r="H30" s="6">
        <v>183190</v>
      </c>
      <c r="I30" s="6">
        <v>5550</v>
      </c>
      <c r="J30" s="6">
        <v>7160</v>
      </c>
      <c r="K30" s="6">
        <f t="shared" si="0"/>
        <v>181580</v>
      </c>
      <c r="L30" s="6">
        <f t="shared" si="1"/>
        <v>0</v>
      </c>
    </row>
    <row r="31" spans="1:12">
      <c r="A31" s="7">
        <v>42945</v>
      </c>
      <c r="B31" s="6">
        <v>83970</v>
      </c>
      <c r="C31" s="6"/>
      <c r="D31" s="6"/>
      <c r="E31" s="6">
        <v>220</v>
      </c>
      <c r="F31" s="6">
        <v>200</v>
      </c>
      <c r="G31" s="6">
        <f t="shared" si="2"/>
        <v>83990</v>
      </c>
      <c r="H31" s="6">
        <v>82700</v>
      </c>
      <c r="I31" s="6">
        <v>6840</v>
      </c>
      <c r="J31" s="6">
        <v>5550</v>
      </c>
      <c r="K31" s="6">
        <f t="shared" si="0"/>
        <v>83990</v>
      </c>
      <c r="L31" s="6">
        <f t="shared" si="1"/>
        <v>0</v>
      </c>
    </row>
    <row r="32" spans="1:12">
      <c r="A32" s="7">
        <v>42946</v>
      </c>
      <c r="B32" s="6">
        <v>17970</v>
      </c>
      <c r="C32" s="6"/>
      <c r="D32" s="6"/>
      <c r="E32" s="6">
        <v>100</v>
      </c>
      <c r="F32" s="6"/>
      <c r="G32" s="6">
        <f t="shared" si="2"/>
        <v>18070</v>
      </c>
      <c r="H32" s="6">
        <v>22660</v>
      </c>
      <c r="I32" s="6">
        <v>2250</v>
      </c>
      <c r="J32" s="6">
        <v>6840</v>
      </c>
      <c r="K32" s="6">
        <f t="shared" si="0"/>
        <v>18070</v>
      </c>
      <c r="L32" s="6">
        <f t="shared" si="1"/>
        <v>0</v>
      </c>
    </row>
    <row r="33" spans="1:12">
      <c r="A33" s="7">
        <v>42947</v>
      </c>
      <c r="B33" s="6">
        <v>382610</v>
      </c>
      <c r="C33" s="6"/>
      <c r="D33" s="6"/>
      <c r="E33" s="6">
        <v>410</v>
      </c>
      <c r="F33" s="6">
        <v>310</v>
      </c>
      <c r="G33" s="6">
        <f t="shared" si="2"/>
        <v>382710</v>
      </c>
      <c r="H33" s="6">
        <v>379690</v>
      </c>
      <c r="I33" s="6">
        <v>5270</v>
      </c>
      <c r="J33" s="6">
        <v>2250</v>
      </c>
      <c r="K33" s="6">
        <f t="shared" si="0"/>
        <v>382710</v>
      </c>
      <c r="L33" s="6">
        <f t="shared" si="1"/>
        <v>0</v>
      </c>
    </row>
    <row r="34" spans="1:12">
      <c r="A34" s="7" t="s">
        <v>16</v>
      </c>
      <c r="B34">
        <f>SUM(B3:B33)</f>
        <v>5813380</v>
      </c>
      <c r="C34">
        <f t="shared" ref="C34:L34" si="3">SUM(C3:C33)</f>
        <v>370</v>
      </c>
      <c r="D34">
        <f t="shared" si="3"/>
        <v>1380</v>
      </c>
      <c r="E34">
        <f t="shared" si="3"/>
        <v>1951</v>
      </c>
      <c r="F34">
        <f t="shared" si="3"/>
        <v>2030</v>
      </c>
      <c r="G34" s="6">
        <f t="shared" si="2"/>
        <v>5812291</v>
      </c>
      <c r="H34">
        <f t="shared" si="3"/>
        <v>5811121</v>
      </c>
      <c r="I34">
        <f t="shared" si="3"/>
        <v>188050</v>
      </c>
      <c r="J34">
        <f t="shared" si="3"/>
        <v>186880</v>
      </c>
      <c r="K34">
        <f t="shared" si="3"/>
        <v>5812291</v>
      </c>
      <c r="L34">
        <f t="shared" si="3"/>
        <v>0</v>
      </c>
    </row>
    <row r="35" spans="1:12">
      <c r="C35" s="42">
        <f>C34-D34</f>
        <v>-1010</v>
      </c>
      <c r="D35" s="42"/>
      <c r="E35" s="42">
        <f>E34-F34</f>
        <v>-79</v>
      </c>
      <c r="F35" s="42"/>
      <c r="I35" s="42">
        <f>I34-J34</f>
        <v>1170</v>
      </c>
      <c r="J35" s="42"/>
    </row>
  </sheetData>
  <mergeCells count="5">
    <mergeCell ref="B1:G1"/>
    <mergeCell ref="H1:K1"/>
    <mergeCell ref="C35:D35"/>
    <mergeCell ref="E35:F35"/>
    <mergeCell ref="I35:J3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0" workbookViewId="0">
      <selection activeCell="F2" sqref="F2"/>
    </sheetView>
  </sheetViews>
  <sheetFormatPr defaultRowHeight="14.25"/>
  <cols>
    <col min="2" max="2" width="11.5" customWidth="1"/>
    <col min="3" max="4" width="8.875" customWidth="1"/>
    <col min="5" max="5" width="16" bestFit="1" customWidth="1"/>
    <col min="6" max="6" width="12.875" customWidth="1"/>
    <col min="7" max="7" width="11.5" customWidth="1"/>
    <col min="8" max="8" width="8.375" bestFit="1" customWidth="1"/>
    <col min="9" max="9" width="8.875" customWidth="1"/>
    <col min="10" max="10" width="12.875" customWidth="1"/>
    <col min="11" max="11" width="11.5" bestFit="1" customWidth="1"/>
  </cols>
  <sheetData>
    <row r="1" spans="1:11">
      <c r="A1" s="1" t="s">
        <v>17</v>
      </c>
      <c r="B1" s="39" t="s">
        <v>0</v>
      </c>
      <c r="C1" s="40"/>
      <c r="D1" s="40"/>
      <c r="E1" s="40"/>
      <c r="F1" s="41"/>
      <c r="G1" s="39" t="s">
        <v>1</v>
      </c>
      <c r="H1" s="40"/>
      <c r="I1" s="40"/>
      <c r="J1" s="41"/>
      <c r="K1" s="2" t="s">
        <v>2</v>
      </c>
    </row>
    <row r="2" spans="1:11">
      <c r="A2" s="1" t="s">
        <v>3</v>
      </c>
      <c r="B2" s="3" t="s">
        <v>4</v>
      </c>
      <c r="C2" s="4" t="s">
        <v>5</v>
      </c>
      <c r="D2" s="4" t="s">
        <v>6</v>
      </c>
      <c r="E2" s="4" t="s">
        <v>9</v>
      </c>
      <c r="F2" s="4" t="s">
        <v>10</v>
      </c>
      <c r="G2" s="3" t="s">
        <v>11</v>
      </c>
      <c r="H2" s="4" t="s">
        <v>12</v>
      </c>
      <c r="I2" s="4" t="s">
        <v>13</v>
      </c>
      <c r="J2" s="4" t="s">
        <v>10</v>
      </c>
      <c r="K2" s="2" t="s">
        <v>14</v>
      </c>
    </row>
    <row r="3" spans="1:11">
      <c r="A3" s="7">
        <v>42917</v>
      </c>
      <c r="B3" s="8">
        <v>163894</v>
      </c>
      <c r="C3" s="6"/>
      <c r="D3" s="6"/>
      <c r="E3" s="6">
        <v>50630</v>
      </c>
      <c r="F3" s="6">
        <f>B3+C3-D3-E3</f>
        <v>113264</v>
      </c>
      <c r="G3" s="6">
        <v>113364</v>
      </c>
      <c r="H3" s="6"/>
      <c r="I3" s="6">
        <v>100</v>
      </c>
      <c r="J3" s="6">
        <f t="shared" ref="J3:J5" si="0">G3+H3-I3</f>
        <v>113264</v>
      </c>
      <c r="K3" s="6">
        <f t="shared" ref="K3:K33" si="1">F3-J3</f>
        <v>0</v>
      </c>
    </row>
    <row r="4" spans="1:11">
      <c r="A4" s="7">
        <v>42918</v>
      </c>
      <c r="B4" s="6">
        <v>9930</v>
      </c>
      <c r="C4" s="6"/>
      <c r="D4" s="6"/>
      <c r="E4" s="6"/>
      <c r="F4" s="6">
        <f t="shared" ref="F4:F34" si="2">B4+C4-D4-E4</f>
        <v>9930</v>
      </c>
      <c r="G4" s="6">
        <v>9930</v>
      </c>
      <c r="H4" s="6"/>
      <c r="I4" s="6"/>
      <c r="J4" s="6">
        <f t="shared" si="0"/>
        <v>9930</v>
      </c>
      <c r="K4" s="6">
        <f t="shared" si="1"/>
        <v>0</v>
      </c>
    </row>
    <row r="5" spans="1:11">
      <c r="A5" s="7">
        <v>42919</v>
      </c>
      <c r="B5" s="6">
        <v>430245</v>
      </c>
      <c r="C5" s="6"/>
      <c r="D5" s="6"/>
      <c r="E5" s="6"/>
      <c r="F5" s="6">
        <f t="shared" si="2"/>
        <v>430245</v>
      </c>
      <c r="G5" s="6">
        <v>430245</v>
      </c>
      <c r="H5" s="6"/>
      <c r="I5" s="6"/>
      <c r="J5" s="6">
        <f t="shared" si="0"/>
        <v>430245</v>
      </c>
      <c r="K5" s="6">
        <f t="shared" si="1"/>
        <v>0</v>
      </c>
    </row>
    <row r="6" spans="1:11">
      <c r="A6" s="7">
        <v>42920</v>
      </c>
      <c r="B6" s="6">
        <v>368113</v>
      </c>
      <c r="C6" s="6"/>
      <c r="D6" s="6"/>
      <c r="E6" s="6"/>
      <c r="F6" s="6">
        <f t="shared" si="2"/>
        <v>368113</v>
      </c>
      <c r="G6" s="6">
        <v>368113</v>
      </c>
      <c r="H6" s="6"/>
      <c r="I6" s="6"/>
      <c r="J6" s="6">
        <f t="shared" ref="J6:J33" si="3">G6+H6-I6</f>
        <v>368113</v>
      </c>
      <c r="K6" s="6">
        <f t="shared" si="1"/>
        <v>0</v>
      </c>
    </row>
    <row r="7" spans="1:11">
      <c r="A7" s="7">
        <v>42921</v>
      </c>
      <c r="B7" s="6">
        <v>300977</v>
      </c>
      <c r="C7" s="6"/>
      <c r="D7" s="6"/>
      <c r="E7" s="6"/>
      <c r="F7" s="6">
        <f t="shared" si="2"/>
        <v>300977</v>
      </c>
      <c r="G7" s="6">
        <v>300977</v>
      </c>
      <c r="H7" s="6"/>
      <c r="I7" s="6"/>
      <c r="J7" s="6">
        <f t="shared" si="3"/>
        <v>300977</v>
      </c>
      <c r="K7" s="6">
        <f t="shared" si="1"/>
        <v>0</v>
      </c>
    </row>
    <row r="8" spans="1:11">
      <c r="A8" s="7">
        <v>42922</v>
      </c>
      <c r="B8" s="6">
        <v>302181</v>
      </c>
      <c r="C8" s="6"/>
      <c r="D8" s="6"/>
      <c r="E8" s="6">
        <v>2516</v>
      </c>
      <c r="F8" s="6">
        <f t="shared" si="2"/>
        <v>299665</v>
      </c>
      <c r="G8" s="6">
        <v>299665</v>
      </c>
      <c r="H8" s="6"/>
      <c r="I8" s="6"/>
      <c r="J8" s="6">
        <f t="shared" si="3"/>
        <v>299665</v>
      </c>
      <c r="K8" s="6">
        <f t="shared" si="1"/>
        <v>0</v>
      </c>
    </row>
    <row r="9" spans="1:11">
      <c r="A9" s="7">
        <v>42923</v>
      </c>
      <c r="B9" s="6">
        <v>273924</v>
      </c>
      <c r="C9" s="6"/>
      <c r="D9" s="6"/>
      <c r="E9" s="6">
        <v>1276</v>
      </c>
      <c r="F9" s="6">
        <f t="shared" si="2"/>
        <v>272648</v>
      </c>
      <c r="G9" s="6">
        <v>272648</v>
      </c>
      <c r="H9" s="6"/>
      <c r="I9" s="6"/>
      <c r="J9" s="6">
        <f t="shared" si="3"/>
        <v>272648</v>
      </c>
      <c r="K9" s="6">
        <f t="shared" si="1"/>
        <v>0</v>
      </c>
    </row>
    <row r="10" spans="1:11">
      <c r="A10" s="7">
        <v>42924</v>
      </c>
      <c r="B10" s="6">
        <v>144220</v>
      </c>
      <c r="C10" s="6"/>
      <c r="D10" s="6"/>
      <c r="E10" s="6">
        <v>1787</v>
      </c>
      <c r="F10" s="6">
        <f t="shared" si="2"/>
        <v>142433</v>
      </c>
      <c r="G10" s="6">
        <v>141933</v>
      </c>
      <c r="H10" s="6">
        <v>500</v>
      </c>
      <c r="I10" s="6"/>
      <c r="J10" s="6">
        <f t="shared" si="3"/>
        <v>142433</v>
      </c>
      <c r="K10" s="6">
        <f t="shared" si="1"/>
        <v>0</v>
      </c>
    </row>
    <row r="11" spans="1:11">
      <c r="A11" s="7">
        <v>42925</v>
      </c>
      <c r="B11" s="6">
        <v>52307</v>
      </c>
      <c r="C11" s="6"/>
      <c r="D11" s="6"/>
      <c r="E11" s="6"/>
      <c r="F11" s="6">
        <f t="shared" si="2"/>
        <v>52307</v>
      </c>
      <c r="G11" s="6">
        <v>51307</v>
      </c>
      <c r="H11" s="6">
        <v>1500</v>
      </c>
      <c r="I11" s="6">
        <v>500</v>
      </c>
      <c r="J11" s="6">
        <f t="shared" si="3"/>
        <v>52307</v>
      </c>
      <c r="K11" s="6">
        <f t="shared" si="1"/>
        <v>0</v>
      </c>
    </row>
    <row r="12" spans="1:11">
      <c r="A12" s="7">
        <v>42926</v>
      </c>
      <c r="B12" s="6">
        <v>430194</v>
      </c>
      <c r="C12" s="6"/>
      <c r="D12" s="6"/>
      <c r="E12" s="6"/>
      <c r="F12" s="6">
        <f t="shared" si="2"/>
        <v>430194</v>
      </c>
      <c r="G12" s="6">
        <v>431694</v>
      </c>
      <c r="H12" s="6"/>
      <c r="I12" s="6">
        <v>1500</v>
      </c>
      <c r="J12" s="6">
        <f t="shared" si="3"/>
        <v>430194</v>
      </c>
      <c r="K12" s="6">
        <f t="shared" si="1"/>
        <v>0</v>
      </c>
    </row>
    <row r="13" spans="1:11">
      <c r="A13" s="7">
        <v>42927</v>
      </c>
      <c r="B13" s="6">
        <v>389169</v>
      </c>
      <c r="C13" s="6">
        <v>1</v>
      </c>
      <c r="D13" s="6"/>
      <c r="E13" s="6">
        <v>11496</v>
      </c>
      <c r="F13" s="6">
        <f t="shared" si="2"/>
        <v>377674</v>
      </c>
      <c r="G13" s="6">
        <v>377674</v>
      </c>
      <c r="H13" s="6"/>
      <c r="I13" s="6"/>
      <c r="J13" s="6">
        <f t="shared" si="3"/>
        <v>377674</v>
      </c>
      <c r="K13" s="6">
        <f t="shared" si="1"/>
        <v>0</v>
      </c>
    </row>
    <row r="14" spans="1:11">
      <c r="A14" s="7">
        <v>42928</v>
      </c>
      <c r="B14" s="6">
        <v>281073</v>
      </c>
      <c r="C14" s="6"/>
      <c r="D14" s="6"/>
      <c r="E14" s="6"/>
      <c r="F14" s="6">
        <f t="shared" si="2"/>
        <v>281073</v>
      </c>
      <c r="G14" s="6">
        <v>281073</v>
      </c>
      <c r="H14" s="6"/>
      <c r="I14" s="6"/>
      <c r="J14" s="6">
        <f t="shared" si="3"/>
        <v>281073</v>
      </c>
      <c r="K14" s="6">
        <f t="shared" si="1"/>
        <v>0</v>
      </c>
    </row>
    <row r="15" spans="1:11">
      <c r="A15" s="7">
        <v>42929</v>
      </c>
      <c r="B15" s="6">
        <v>302288</v>
      </c>
      <c r="C15" s="6"/>
      <c r="D15" s="6"/>
      <c r="E15" s="6">
        <v>21209</v>
      </c>
      <c r="F15" s="6">
        <f t="shared" si="2"/>
        <v>281079</v>
      </c>
      <c r="G15" s="6">
        <v>281079</v>
      </c>
      <c r="H15" s="6"/>
      <c r="I15" s="6"/>
      <c r="J15" s="6">
        <f t="shared" si="3"/>
        <v>281079</v>
      </c>
      <c r="K15" s="6">
        <f t="shared" si="1"/>
        <v>0</v>
      </c>
    </row>
    <row r="16" spans="1:11">
      <c r="A16" s="7">
        <v>42930</v>
      </c>
      <c r="B16" s="6">
        <v>300856</v>
      </c>
      <c r="C16" s="6"/>
      <c r="D16" s="6"/>
      <c r="E16" s="6">
        <v>33788</v>
      </c>
      <c r="F16" s="6">
        <f t="shared" si="2"/>
        <v>267068</v>
      </c>
      <c r="G16" s="6">
        <v>267068</v>
      </c>
      <c r="H16" s="6"/>
      <c r="I16" s="6"/>
      <c r="J16" s="6">
        <f t="shared" si="3"/>
        <v>267068</v>
      </c>
      <c r="K16" s="6">
        <f t="shared" si="1"/>
        <v>0</v>
      </c>
    </row>
    <row r="17" spans="1:11">
      <c r="A17" s="7">
        <v>42931</v>
      </c>
      <c r="B17" s="6">
        <v>146817</v>
      </c>
      <c r="C17" s="6"/>
      <c r="D17" s="6"/>
      <c r="E17" s="6"/>
      <c r="F17" s="6">
        <f t="shared" si="2"/>
        <v>146817</v>
      </c>
      <c r="G17" s="6">
        <v>146817</v>
      </c>
      <c r="H17" s="6"/>
      <c r="I17" s="6"/>
      <c r="J17" s="6">
        <f t="shared" si="3"/>
        <v>146817</v>
      </c>
      <c r="K17" s="6">
        <f t="shared" si="1"/>
        <v>0</v>
      </c>
    </row>
    <row r="18" spans="1:11">
      <c r="A18" s="7">
        <v>42932</v>
      </c>
      <c r="B18" s="6">
        <v>27550</v>
      </c>
      <c r="C18" s="6"/>
      <c r="D18" s="6"/>
      <c r="E18" s="6"/>
      <c r="F18" s="6">
        <f t="shared" si="2"/>
        <v>27550</v>
      </c>
      <c r="G18" s="6">
        <v>27550</v>
      </c>
      <c r="H18" s="6"/>
      <c r="I18" s="6"/>
      <c r="J18" s="6">
        <f t="shared" si="3"/>
        <v>27550</v>
      </c>
      <c r="K18" s="6">
        <f t="shared" si="1"/>
        <v>0</v>
      </c>
    </row>
    <row r="19" spans="1:11">
      <c r="A19" s="7">
        <v>42933</v>
      </c>
      <c r="B19" s="6">
        <v>548537</v>
      </c>
      <c r="C19" s="6"/>
      <c r="D19" s="6"/>
      <c r="E19" s="6"/>
      <c r="F19" s="6">
        <f t="shared" si="2"/>
        <v>548537</v>
      </c>
      <c r="G19" s="6">
        <v>548537</v>
      </c>
      <c r="H19" s="6"/>
      <c r="I19" s="6"/>
      <c r="J19" s="6">
        <f t="shared" si="3"/>
        <v>548537</v>
      </c>
      <c r="K19" s="6">
        <f t="shared" si="1"/>
        <v>0</v>
      </c>
    </row>
    <row r="20" spans="1:11">
      <c r="A20" s="7">
        <v>42934</v>
      </c>
      <c r="B20" s="6">
        <v>470330</v>
      </c>
      <c r="C20" s="6"/>
      <c r="D20" s="6"/>
      <c r="E20" s="6">
        <v>1500</v>
      </c>
      <c r="F20" s="6">
        <f t="shared" si="2"/>
        <v>468830</v>
      </c>
      <c r="G20" s="6">
        <v>468830</v>
      </c>
      <c r="H20" s="6"/>
      <c r="I20" s="6"/>
      <c r="J20" s="6">
        <f t="shared" si="3"/>
        <v>468830</v>
      </c>
      <c r="K20" s="6">
        <f t="shared" si="1"/>
        <v>0</v>
      </c>
    </row>
    <row r="21" spans="1:11">
      <c r="A21" s="7">
        <v>42935</v>
      </c>
      <c r="B21" s="6">
        <v>314448</v>
      </c>
      <c r="C21" s="6"/>
      <c r="D21" s="6"/>
      <c r="E21" s="6"/>
      <c r="F21" s="6">
        <f t="shared" si="2"/>
        <v>314448</v>
      </c>
      <c r="G21" s="6">
        <v>314448</v>
      </c>
      <c r="H21" s="6"/>
      <c r="I21" s="6"/>
      <c r="J21" s="6">
        <f t="shared" si="3"/>
        <v>314448</v>
      </c>
      <c r="K21" s="6">
        <f t="shared" si="1"/>
        <v>0</v>
      </c>
    </row>
    <row r="22" spans="1:11">
      <c r="A22" s="7">
        <v>42936</v>
      </c>
      <c r="B22" s="6">
        <v>345037</v>
      </c>
      <c r="C22" s="6"/>
      <c r="D22" s="6"/>
      <c r="E22" s="6"/>
      <c r="F22" s="6">
        <f t="shared" si="2"/>
        <v>345037</v>
      </c>
      <c r="G22" s="6">
        <v>343937</v>
      </c>
      <c r="H22" s="6">
        <v>1100</v>
      </c>
      <c r="I22" s="6"/>
      <c r="J22" s="6">
        <f t="shared" si="3"/>
        <v>345037</v>
      </c>
      <c r="K22" s="6">
        <f t="shared" si="1"/>
        <v>0</v>
      </c>
    </row>
    <row r="23" spans="1:11">
      <c r="A23" s="7">
        <v>42937</v>
      </c>
      <c r="B23" s="6">
        <v>286157</v>
      </c>
      <c r="C23" s="6"/>
      <c r="D23" s="6"/>
      <c r="E23" s="6">
        <v>1001</v>
      </c>
      <c r="F23" s="6">
        <f t="shared" si="2"/>
        <v>285156</v>
      </c>
      <c r="G23" s="6">
        <v>286256</v>
      </c>
      <c r="H23" s="6"/>
      <c r="I23" s="6">
        <v>1100</v>
      </c>
      <c r="J23" s="6">
        <f t="shared" si="3"/>
        <v>285156</v>
      </c>
      <c r="K23" s="6">
        <f t="shared" si="1"/>
        <v>0</v>
      </c>
    </row>
    <row r="24" spans="1:11">
      <c r="A24" s="7">
        <v>42938</v>
      </c>
      <c r="B24" s="6">
        <v>92467</v>
      </c>
      <c r="C24" s="6"/>
      <c r="D24" s="6"/>
      <c r="E24" s="6"/>
      <c r="F24" s="6">
        <f t="shared" si="2"/>
        <v>92467</v>
      </c>
      <c r="G24" s="6">
        <v>92467</v>
      </c>
      <c r="H24" s="6"/>
      <c r="I24" s="6"/>
      <c r="J24" s="6">
        <f t="shared" si="3"/>
        <v>92467</v>
      </c>
      <c r="K24" s="6">
        <f t="shared" si="1"/>
        <v>0</v>
      </c>
    </row>
    <row r="25" spans="1:11">
      <c r="A25" s="7">
        <v>42939</v>
      </c>
      <c r="B25" s="6">
        <v>13980</v>
      </c>
      <c r="C25" s="6"/>
      <c r="D25" s="6"/>
      <c r="E25" s="6">
        <v>400</v>
      </c>
      <c r="F25" s="6">
        <f t="shared" si="2"/>
        <v>13580</v>
      </c>
      <c r="G25" s="6">
        <v>13580</v>
      </c>
      <c r="H25" s="6"/>
      <c r="I25" s="6"/>
      <c r="J25" s="6">
        <f t="shared" si="3"/>
        <v>13580</v>
      </c>
      <c r="K25" s="6">
        <f t="shared" si="1"/>
        <v>0</v>
      </c>
    </row>
    <row r="26" spans="1:11">
      <c r="A26" s="7">
        <v>42940</v>
      </c>
      <c r="B26" s="6">
        <v>664263.94999999995</v>
      </c>
      <c r="C26" s="6"/>
      <c r="D26" s="6"/>
      <c r="E26" s="6">
        <v>88951.95</v>
      </c>
      <c r="F26" s="6">
        <f t="shared" si="2"/>
        <v>575312</v>
      </c>
      <c r="G26" s="6">
        <v>575312</v>
      </c>
      <c r="H26" s="6"/>
      <c r="I26" s="6"/>
      <c r="J26" s="6">
        <f t="shared" si="3"/>
        <v>575312</v>
      </c>
      <c r="K26" s="6">
        <f t="shared" si="1"/>
        <v>0</v>
      </c>
    </row>
    <row r="27" spans="1:11">
      <c r="A27" s="7">
        <v>42941</v>
      </c>
      <c r="B27" s="6">
        <v>410072.1</v>
      </c>
      <c r="C27" s="6"/>
      <c r="D27" s="6"/>
      <c r="E27" s="6">
        <v>3158.1</v>
      </c>
      <c r="F27" s="6">
        <f t="shared" si="2"/>
        <v>406914</v>
      </c>
      <c r="G27" s="6">
        <v>406414</v>
      </c>
      <c r="H27" s="6">
        <v>500</v>
      </c>
      <c r="I27" s="6"/>
      <c r="J27" s="6">
        <f t="shared" si="3"/>
        <v>406914</v>
      </c>
      <c r="K27" s="6">
        <f t="shared" si="1"/>
        <v>0</v>
      </c>
    </row>
    <row r="28" spans="1:11">
      <c r="A28" s="7">
        <v>42942</v>
      </c>
      <c r="B28" s="6">
        <v>362500</v>
      </c>
      <c r="C28" s="6"/>
      <c r="D28" s="6">
        <v>1</v>
      </c>
      <c r="E28" s="6">
        <v>7100</v>
      </c>
      <c r="F28" s="6">
        <f t="shared" si="2"/>
        <v>355399</v>
      </c>
      <c r="G28" s="6">
        <v>355299</v>
      </c>
      <c r="H28" s="6">
        <v>600</v>
      </c>
      <c r="I28" s="6">
        <v>500</v>
      </c>
      <c r="J28" s="6">
        <f t="shared" si="3"/>
        <v>355399</v>
      </c>
      <c r="K28" s="6">
        <f t="shared" si="1"/>
        <v>0</v>
      </c>
    </row>
    <row r="29" spans="1:11">
      <c r="A29" s="7">
        <v>42943</v>
      </c>
      <c r="B29" s="6">
        <v>431232.14</v>
      </c>
      <c r="C29" s="6"/>
      <c r="D29" s="6"/>
      <c r="E29" s="6">
        <v>418.14</v>
      </c>
      <c r="F29" s="6">
        <f t="shared" si="2"/>
        <v>430814</v>
      </c>
      <c r="G29" s="6">
        <v>431414</v>
      </c>
      <c r="H29" s="6"/>
      <c r="I29" s="6">
        <v>600</v>
      </c>
      <c r="J29" s="6">
        <f t="shared" si="3"/>
        <v>430814</v>
      </c>
      <c r="K29" s="6">
        <f t="shared" si="1"/>
        <v>0</v>
      </c>
    </row>
    <row r="30" spans="1:11">
      <c r="A30" s="7">
        <v>42944</v>
      </c>
      <c r="B30" s="6">
        <v>356741</v>
      </c>
      <c r="C30" s="6"/>
      <c r="D30" s="6"/>
      <c r="E30" s="6">
        <v>7981</v>
      </c>
      <c r="F30" s="6">
        <f t="shared" si="2"/>
        <v>348760</v>
      </c>
      <c r="G30" s="6">
        <v>348580</v>
      </c>
      <c r="H30" s="6">
        <v>180</v>
      </c>
      <c r="I30" s="6"/>
      <c r="J30" s="6">
        <f t="shared" si="3"/>
        <v>348760</v>
      </c>
      <c r="K30" s="6">
        <f t="shared" si="1"/>
        <v>0</v>
      </c>
    </row>
    <row r="31" spans="1:11">
      <c r="A31" s="7">
        <v>42945</v>
      </c>
      <c r="B31" s="6">
        <v>101892</v>
      </c>
      <c r="C31" s="6"/>
      <c r="D31" s="6"/>
      <c r="E31" s="6"/>
      <c r="F31" s="6">
        <f t="shared" si="2"/>
        <v>101892</v>
      </c>
      <c r="G31" s="6">
        <v>102072</v>
      </c>
      <c r="H31" s="6"/>
      <c r="I31" s="6">
        <v>180</v>
      </c>
      <c r="J31" s="6">
        <f t="shared" si="3"/>
        <v>101892</v>
      </c>
      <c r="K31" s="6">
        <f t="shared" si="1"/>
        <v>0</v>
      </c>
    </row>
    <row r="32" spans="1:11">
      <c r="A32" s="7">
        <v>42946</v>
      </c>
      <c r="B32" s="6">
        <v>30620</v>
      </c>
      <c r="C32" s="6"/>
      <c r="D32" s="6"/>
      <c r="E32" s="6"/>
      <c r="F32" s="6">
        <f t="shared" si="2"/>
        <v>30620</v>
      </c>
      <c r="G32" s="6">
        <v>30620</v>
      </c>
      <c r="H32" s="6"/>
      <c r="I32" s="6"/>
      <c r="J32" s="6">
        <f t="shared" si="3"/>
        <v>30620</v>
      </c>
      <c r="K32" s="6">
        <f t="shared" si="1"/>
        <v>0</v>
      </c>
    </row>
    <row r="33" spans="1:11">
      <c r="A33" s="7">
        <v>42947</v>
      </c>
      <c r="B33" s="6">
        <v>618784</v>
      </c>
      <c r="C33" s="6"/>
      <c r="D33" s="6"/>
      <c r="E33" s="6">
        <v>2600</v>
      </c>
      <c r="F33" s="6">
        <f t="shared" si="2"/>
        <v>616184</v>
      </c>
      <c r="G33" s="6">
        <v>616084</v>
      </c>
      <c r="H33" s="6">
        <v>100</v>
      </c>
      <c r="I33" s="6"/>
      <c r="J33" s="6">
        <f t="shared" si="3"/>
        <v>616184</v>
      </c>
      <c r="K33" s="6">
        <f t="shared" si="1"/>
        <v>0</v>
      </c>
    </row>
    <row r="34" spans="1:11">
      <c r="A34" s="7" t="s">
        <v>16</v>
      </c>
      <c r="B34">
        <f t="shared" ref="B34" si="4">SUM(B3:B33)</f>
        <v>8970799.1899999995</v>
      </c>
      <c r="C34">
        <f t="shared" ref="C34" si="5">SUM(C3:C33)</f>
        <v>1</v>
      </c>
      <c r="D34">
        <f t="shared" ref="D34" si="6">SUM(D3:D33)</f>
        <v>1</v>
      </c>
      <c r="E34">
        <f t="shared" ref="E34" si="7">SUM(E3:E33)</f>
        <v>235812.19000000003</v>
      </c>
      <c r="F34" s="6">
        <f t="shared" si="2"/>
        <v>8734987</v>
      </c>
      <c r="G34">
        <f t="shared" ref="G34" si="8">SUM(G3:G33)</f>
        <v>8734987</v>
      </c>
      <c r="H34">
        <f t="shared" ref="H34" si="9">SUM(H3:H33)</f>
        <v>4480</v>
      </c>
      <c r="I34">
        <f t="shared" ref="I34" si="10">SUM(I3:I33)</f>
        <v>4480</v>
      </c>
      <c r="J34">
        <f t="shared" ref="J34" si="11">SUM(J3:J33)</f>
        <v>8734987</v>
      </c>
      <c r="K34">
        <f t="shared" ref="K34" si="12">SUM(K3:K33)</f>
        <v>0</v>
      </c>
    </row>
    <row r="35" spans="1:11">
      <c r="C35" s="42">
        <f>C34-D34</f>
        <v>0</v>
      </c>
      <c r="D35" s="42"/>
      <c r="H35" s="42">
        <f>H34-I34</f>
        <v>0</v>
      </c>
      <c r="I35" s="42"/>
    </row>
  </sheetData>
  <mergeCells count="4">
    <mergeCell ref="B1:F1"/>
    <mergeCell ref="G1:J1"/>
    <mergeCell ref="C35:D35"/>
    <mergeCell ref="H35:I3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L7" sqref="L7"/>
    </sheetView>
  </sheetViews>
  <sheetFormatPr defaultRowHeight="14.25"/>
  <cols>
    <col min="2" max="2" width="12.375" bestFit="1" customWidth="1"/>
    <col min="7" max="7" width="12.375" bestFit="1" customWidth="1"/>
    <col min="8" max="9" width="10.875" bestFit="1" customWidth="1"/>
    <col min="10" max="10" width="8.75" customWidth="1"/>
  </cols>
  <sheetData>
    <row r="1" spans="1:10">
      <c r="A1" s="1" t="s">
        <v>29</v>
      </c>
      <c r="B1" s="38" t="s">
        <v>19</v>
      </c>
      <c r="C1" s="38"/>
      <c r="D1" s="38"/>
      <c r="E1" s="38"/>
      <c r="F1" s="38"/>
      <c r="G1" s="38" t="s">
        <v>20</v>
      </c>
      <c r="H1" s="38"/>
      <c r="I1" s="38"/>
      <c r="J1" s="5"/>
    </row>
    <row r="2" spans="1:10">
      <c r="A2" s="1" t="s">
        <v>3</v>
      </c>
      <c r="B2" s="13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13" t="s">
        <v>20</v>
      </c>
      <c r="H2" s="4" t="s">
        <v>26</v>
      </c>
      <c r="I2" s="4" t="s">
        <v>27</v>
      </c>
      <c r="J2" s="4" t="s">
        <v>18</v>
      </c>
    </row>
    <row r="3" spans="1:10">
      <c r="A3" s="9">
        <v>42917</v>
      </c>
      <c r="B3" s="10">
        <v>99390</v>
      </c>
      <c r="C3" s="10">
        <v>0</v>
      </c>
      <c r="D3" s="10">
        <v>100</v>
      </c>
      <c r="E3" s="10">
        <v>0</v>
      </c>
      <c r="F3" s="10"/>
      <c r="G3" s="10">
        <v>99590</v>
      </c>
      <c r="H3" s="10">
        <v>2420</v>
      </c>
      <c r="I3" s="10">
        <v>2720</v>
      </c>
      <c r="J3" s="10">
        <f t="shared" ref="J3:J33" si="0">B3+C3-D3+E3-F3-(G3+H3-I3)</f>
        <v>0</v>
      </c>
    </row>
    <row r="4" spans="1:10">
      <c r="A4" s="9">
        <v>42918</v>
      </c>
      <c r="B4" s="10">
        <v>53470</v>
      </c>
      <c r="C4" s="10">
        <v>0</v>
      </c>
      <c r="D4" s="10">
        <v>0</v>
      </c>
      <c r="E4" s="10">
        <v>20</v>
      </c>
      <c r="F4" s="10">
        <v>20</v>
      </c>
      <c r="G4" s="10">
        <v>46990</v>
      </c>
      <c r="H4" s="10">
        <v>8900</v>
      </c>
      <c r="I4" s="10">
        <v>2420</v>
      </c>
      <c r="J4" s="10">
        <f t="shared" si="0"/>
        <v>0</v>
      </c>
    </row>
    <row r="5" spans="1:10">
      <c r="A5" s="9">
        <v>42919</v>
      </c>
      <c r="B5" s="10">
        <v>287270</v>
      </c>
      <c r="C5" s="10">
        <v>0</v>
      </c>
      <c r="D5" s="10">
        <v>0</v>
      </c>
      <c r="E5" s="10">
        <v>100</v>
      </c>
      <c r="F5" s="10">
        <v>100</v>
      </c>
      <c r="G5" s="10">
        <v>289490</v>
      </c>
      <c r="H5" s="10">
        <v>6680</v>
      </c>
      <c r="I5" s="10">
        <v>8900</v>
      </c>
      <c r="J5" s="10">
        <f t="shared" si="0"/>
        <v>0</v>
      </c>
    </row>
    <row r="6" spans="1:10">
      <c r="A6" s="9">
        <v>42920</v>
      </c>
      <c r="B6" s="10">
        <v>236010</v>
      </c>
      <c r="C6" s="10">
        <v>100</v>
      </c>
      <c r="D6" s="10">
        <v>0</v>
      </c>
      <c r="E6" s="10">
        <v>0</v>
      </c>
      <c r="F6" s="10">
        <v>0</v>
      </c>
      <c r="G6" s="10">
        <v>229140</v>
      </c>
      <c r="H6" s="10">
        <v>13650</v>
      </c>
      <c r="I6" s="10">
        <v>6680</v>
      </c>
      <c r="J6" s="10">
        <f t="shared" si="0"/>
        <v>0</v>
      </c>
    </row>
    <row r="7" spans="1:10">
      <c r="A7" s="9">
        <v>42921</v>
      </c>
      <c r="B7" s="10">
        <v>217190</v>
      </c>
      <c r="C7" s="10">
        <v>0</v>
      </c>
      <c r="D7" s="10">
        <v>0</v>
      </c>
      <c r="E7" s="10">
        <v>100</v>
      </c>
      <c r="F7" s="10">
        <v>100</v>
      </c>
      <c r="G7" s="10">
        <v>225170</v>
      </c>
      <c r="H7" s="10">
        <v>5670</v>
      </c>
      <c r="I7" s="10">
        <v>13650</v>
      </c>
      <c r="J7" s="10">
        <f t="shared" si="0"/>
        <v>0</v>
      </c>
    </row>
    <row r="8" spans="1:10">
      <c r="A8" s="9">
        <v>42922</v>
      </c>
      <c r="B8" s="10">
        <v>206680</v>
      </c>
      <c r="C8" s="10">
        <v>50</v>
      </c>
      <c r="D8" s="10">
        <v>0</v>
      </c>
      <c r="E8" s="10">
        <v>-10</v>
      </c>
      <c r="F8" s="10">
        <v>0</v>
      </c>
      <c r="G8" s="10">
        <v>209680</v>
      </c>
      <c r="H8" s="10">
        <v>2710</v>
      </c>
      <c r="I8" s="10">
        <v>5670</v>
      </c>
      <c r="J8" s="10">
        <f t="shared" si="0"/>
        <v>0</v>
      </c>
    </row>
    <row r="9" spans="1:10">
      <c r="A9" s="9">
        <v>42923</v>
      </c>
      <c r="B9" s="10">
        <v>173580</v>
      </c>
      <c r="C9" s="10">
        <v>0</v>
      </c>
      <c r="D9" s="10">
        <v>350</v>
      </c>
      <c r="E9" s="10">
        <v>20</v>
      </c>
      <c r="F9" s="10">
        <v>10</v>
      </c>
      <c r="G9" s="10">
        <v>174990</v>
      </c>
      <c r="H9" s="10">
        <v>960</v>
      </c>
      <c r="I9" s="10">
        <v>2710</v>
      </c>
      <c r="J9" s="10">
        <f t="shared" si="0"/>
        <v>0</v>
      </c>
    </row>
    <row r="10" spans="1:10">
      <c r="A10" s="9">
        <v>42924</v>
      </c>
      <c r="B10" s="10">
        <v>91910</v>
      </c>
      <c r="C10" s="10">
        <v>0</v>
      </c>
      <c r="D10" s="10">
        <v>0</v>
      </c>
      <c r="E10" s="10">
        <v>10</v>
      </c>
      <c r="F10" s="10">
        <v>0</v>
      </c>
      <c r="G10" s="10">
        <v>86500</v>
      </c>
      <c r="H10" s="10">
        <v>6380</v>
      </c>
      <c r="I10" s="10">
        <v>960</v>
      </c>
      <c r="J10" s="10">
        <f t="shared" si="0"/>
        <v>0</v>
      </c>
    </row>
    <row r="11" spans="1:10">
      <c r="A11" s="9">
        <v>42925</v>
      </c>
      <c r="B11" s="10">
        <v>41380</v>
      </c>
      <c r="C11" s="10">
        <v>0</v>
      </c>
      <c r="D11" s="10">
        <v>0</v>
      </c>
      <c r="E11" s="10">
        <v>0</v>
      </c>
      <c r="F11" s="10">
        <v>0</v>
      </c>
      <c r="G11" s="10">
        <v>41200</v>
      </c>
      <c r="H11" s="10">
        <v>6510</v>
      </c>
      <c r="I11" s="10">
        <v>6330</v>
      </c>
      <c r="J11" s="10">
        <f t="shared" si="0"/>
        <v>0</v>
      </c>
    </row>
    <row r="12" spans="1:10">
      <c r="A12" s="9">
        <v>42926</v>
      </c>
      <c r="B12" s="10">
        <v>368740</v>
      </c>
      <c r="C12" s="10">
        <v>500</v>
      </c>
      <c r="D12" s="10">
        <v>0</v>
      </c>
      <c r="E12" s="10">
        <v>20</v>
      </c>
      <c r="F12" s="10">
        <v>100</v>
      </c>
      <c r="G12" s="10">
        <v>355680</v>
      </c>
      <c r="H12" s="10">
        <v>20040</v>
      </c>
      <c r="I12" s="10">
        <v>6560</v>
      </c>
      <c r="J12" s="10">
        <f t="shared" si="0"/>
        <v>0</v>
      </c>
    </row>
    <row r="13" spans="1:10">
      <c r="A13" s="9">
        <v>42927</v>
      </c>
      <c r="B13" s="10">
        <v>242810</v>
      </c>
      <c r="C13" s="10">
        <v>0</v>
      </c>
      <c r="D13" s="10">
        <v>500</v>
      </c>
      <c r="E13" s="10">
        <v>265</v>
      </c>
      <c r="F13" s="10">
        <v>350</v>
      </c>
      <c r="G13" s="10">
        <v>262265</v>
      </c>
      <c r="H13" s="10">
        <v>0</v>
      </c>
      <c r="I13" s="10">
        <v>20040</v>
      </c>
      <c r="J13" s="10">
        <f t="shared" si="0"/>
        <v>0</v>
      </c>
    </row>
    <row r="14" spans="1:10">
      <c r="A14" s="9">
        <v>42928</v>
      </c>
      <c r="B14" s="10">
        <v>215480</v>
      </c>
      <c r="C14" s="10">
        <v>100</v>
      </c>
      <c r="D14" s="10">
        <v>0</v>
      </c>
      <c r="E14" s="10">
        <v>0</v>
      </c>
      <c r="F14" s="10">
        <v>0</v>
      </c>
      <c r="G14" s="10">
        <v>212810</v>
      </c>
      <c r="H14" s="10">
        <v>2770</v>
      </c>
      <c r="I14" s="10">
        <v>0</v>
      </c>
      <c r="J14" s="10">
        <f t="shared" si="0"/>
        <v>0</v>
      </c>
    </row>
    <row r="15" spans="1:10">
      <c r="A15" s="9">
        <v>42929</v>
      </c>
      <c r="B15" s="10">
        <v>251760</v>
      </c>
      <c r="C15" s="10">
        <v>1300</v>
      </c>
      <c r="D15" s="10">
        <v>0</v>
      </c>
      <c r="E15" s="10">
        <v>0</v>
      </c>
      <c r="F15" s="10">
        <v>0</v>
      </c>
      <c r="G15" s="10">
        <v>251520</v>
      </c>
      <c r="H15" s="10">
        <v>4310</v>
      </c>
      <c r="I15" s="10">
        <v>2770</v>
      </c>
      <c r="J15" s="10">
        <f t="shared" si="0"/>
        <v>0</v>
      </c>
    </row>
    <row r="16" spans="1:10">
      <c r="A16" s="9">
        <v>42930</v>
      </c>
      <c r="B16" s="10">
        <v>217030</v>
      </c>
      <c r="C16" s="10">
        <v>110</v>
      </c>
      <c r="D16" s="10">
        <v>0</v>
      </c>
      <c r="E16" s="10">
        <v>20</v>
      </c>
      <c r="F16" s="10">
        <v>20</v>
      </c>
      <c r="G16" s="10">
        <v>211900</v>
      </c>
      <c r="H16" s="10">
        <v>9550</v>
      </c>
      <c r="I16" s="10">
        <v>4310</v>
      </c>
      <c r="J16" s="10">
        <f t="shared" si="0"/>
        <v>0</v>
      </c>
    </row>
    <row r="17" spans="1:10">
      <c r="A17" s="9">
        <v>42931</v>
      </c>
      <c r="B17" s="10">
        <v>101500</v>
      </c>
      <c r="C17" s="10">
        <v>0</v>
      </c>
      <c r="D17" s="10">
        <v>0</v>
      </c>
      <c r="E17" s="10">
        <v>0</v>
      </c>
      <c r="F17" s="10">
        <v>0</v>
      </c>
      <c r="G17" s="10">
        <v>107590</v>
      </c>
      <c r="H17" s="10">
        <v>3460</v>
      </c>
      <c r="I17" s="10">
        <v>9550</v>
      </c>
      <c r="J17" s="10">
        <f t="shared" si="0"/>
        <v>0</v>
      </c>
    </row>
    <row r="18" spans="1:10">
      <c r="A18" s="9">
        <v>42932</v>
      </c>
      <c r="B18" s="10">
        <v>50600</v>
      </c>
      <c r="C18" s="10">
        <v>0</v>
      </c>
      <c r="D18" s="10">
        <v>1510</v>
      </c>
      <c r="E18" s="10">
        <v>-7680</v>
      </c>
      <c r="F18" s="10">
        <v>0</v>
      </c>
      <c r="G18" s="10">
        <v>36860</v>
      </c>
      <c r="H18" s="10">
        <v>8010</v>
      </c>
      <c r="I18" s="10">
        <v>3460</v>
      </c>
      <c r="J18" s="10">
        <f t="shared" si="0"/>
        <v>0</v>
      </c>
    </row>
    <row r="19" spans="1:10">
      <c r="A19" s="9">
        <v>42933</v>
      </c>
      <c r="B19" s="10">
        <v>374730</v>
      </c>
      <c r="C19" s="10">
        <v>0</v>
      </c>
      <c r="D19" s="10">
        <v>0</v>
      </c>
      <c r="E19" s="10">
        <v>7690</v>
      </c>
      <c r="F19" s="10">
        <v>0</v>
      </c>
      <c r="G19" s="10">
        <v>381690</v>
      </c>
      <c r="H19" s="10">
        <v>8740</v>
      </c>
      <c r="I19" s="10">
        <v>8010</v>
      </c>
      <c r="J19" s="10">
        <f t="shared" si="0"/>
        <v>0</v>
      </c>
    </row>
    <row r="20" spans="1:10">
      <c r="A20" s="9">
        <v>42934</v>
      </c>
      <c r="B20" s="10">
        <v>349700</v>
      </c>
      <c r="C20" s="10">
        <v>0</v>
      </c>
      <c r="D20" s="10">
        <v>0</v>
      </c>
      <c r="E20" s="10">
        <v>0</v>
      </c>
      <c r="F20" s="10">
        <v>0</v>
      </c>
      <c r="G20" s="10">
        <v>333970</v>
      </c>
      <c r="H20" s="10">
        <v>24470</v>
      </c>
      <c r="I20" s="10">
        <v>8740</v>
      </c>
      <c r="J20" s="10">
        <f t="shared" si="0"/>
        <v>0</v>
      </c>
    </row>
    <row r="21" spans="1:10">
      <c r="A21" s="9">
        <v>42935</v>
      </c>
      <c r="B21" s="10">
        <v>280530</v>
      </c>
      <c r="C21" s="10">
        <v>0</v>
      </c>
      <c r="D21" s="10">
        <v>0</v>
      </c>
      <c r="E21" s="10">
        <v>0</v>
      </c>
      <c r="F21" s="10">
        <v>0</v>
      </c>
      <c r="G21" s="10">
        <v>301920</v>
      </c>
      <c r="H21" s="10">
        <v>3080</v>
      </c>
      <c r="I21" s="10">
        <v>24470</v>
      </c>
      <c r="J21" s="10">
        <f t="shared" si="0"/>
        <v>0</v>
      </c>
    </row>
    <row r="22" spans="1:10">
      <c r="A22" s="9">
        <v>42936</v>
      </c>
      <c r="B22" s="10">
        <v>238160</v>
      </c>
      <c r="C22" s="10">
        <v>100</v>
      </c>
      <c r="D22" s="10">
        <v>910</v>
      </c>
      <c r="E22" s="10">
        <v>0</v>
      </c>
      <c r="F22" s="10">
        <v>20</v>
      </c>
      <c r="G22" s="10">
        <v>238900</v>
      </c>
      <c r="H22" s="10">
        <v>1510</v>
      </c>
      <c r="I22" s="10">
        <v>3080</v>
      </c>
      <c r="J22" s="10">
        <f t="shared" si="0"/>
        <v>0</v>
      </c>
    </row>
    <row r="23" spans="1:10">
      <c r="A23" s="9">
        <v>42937</v>
      </c>
      <c r="B23" s="10">
        <v>247280</v>
      </c>
      <c r="C23" s="10">
        <v>100</v>
      </c>
      <c r="D23" s="10">
        <v>200</v>
      </c>
      <c r="E23" s="10">
        <v>10</v>
      </c>
      <c r="F23" s="10"/>
      <c r="G23" s="10">
        <v>235910</v>
      </c>
      <c r="H23" s="10">
        <v>12790</v>
      </c>
      <c r="I23" s="10">
        <v>1510</v>
      </c>
      <c r="J23" s="10">
        <f t="shared" si="0"/>
        <v>0</v>
      </c>
    </row>
    <row r="24" spans="1:10">
      <c r="A24" s="9">
        <v>42938</v>
      </c>
      <c r="B24" s="10">
        <v>90590</v>
      </c>
      <c r="C24" s="10"/>
      <c r="D24" s="10"/>
      <c r="E24" s="10"/>
      <c r="F24" s="10"/>
      <c r="G24" s="10">
        <v>97570</v>
      </c>
      <c r="H24" s="10">
        <v>5810</v>
      </c>
      <c r="I24" s="10">
        <v>12790</v>
      </c>
      <c r="J24" s="10">
        <f t="shared" si="0"/>
        <v>0</v>
      </c>
    </row>
    <row r="25" spans="1:10">
      <c r="A25" s="9">
        <v>42939</v>
      </c>
      <c r="B25" s="10">
        <v>48350</v>
      </c>
      <c r="C25" s="10"/>
      <c r="D25" s="10"/>
      <c r="E25" s="10"/>
      <c r="F25" s="10"/>
      <c r="G25" s="10">
        <v>48730</v>
      </c>
      <c r="H25" s="10">
        <v>5430</v>
      </c>
      <c r="I25" s="10">
        <v>5810</v>
      </c>
      <c r="J25" s="10">
        <f t="shared" si="0"/>
        <v>0</v>
      </c>
    </row>
    <row r="26" spans="1:10">
      <c r="A26" s="9">
        <v>42940</v>
      </c>
      <c r="B26" s="10">
        <v>420890</v>
      </c>
      <c r="C26" s="10">
        <v>100</v>
      </c>
      <c r="D26" s="10">
        <v>100</v>
      </c>
      <c r="E26" s="10"/>
      <c r="F26" s="10">
        <v>200</v>
      </c>
      <c r="G26" s="10">
        <v>419350</v>
      </c>
      <c r="H26" s="10">
        <v>6770</v>
      </c>
      <c r="I26" s="10">
        <v>5430</v>
      </c>
      <c r="J26" s="10">
        <f t="shared" si="0"/>
        <v>0</v>
      </c>
    </row>
    <row r="27" spans="1:10">
      <c r="A27" s="9">
        <v>42941</v>
      </c>
      <c r="B27" s="10">
        <v>334360</v>
      </c>
      <c r="C27" s="10"/>
      <c r="D27" s="10">
        <v>100</v>
      </c>
      <c r="E27" s="10"/>
      <c r="F27" s="10">
        <v>100</v>
      </c>
      <c r="G27" s="10">
        <v>336890</v>
      </c>
      <c r="H27" s="11">
        <v>4040</v>
      </c>
      <c r="I27" s="10">
        <v>6770</v>
      </c>
      <c r="J27" s="10">
        <f t="shared" si="0"/>
        <v>0</v>
      </c>
    </row>
    <row r="28" spans="1:10">
      <c r="A28" s="9">
        <v>42942</v>
      </c>
      <c r="B28" s="10">
        <v>266150</v>
      </c>
      <c r="C28" s="10">
        <v>100</v>
      </c>
      <c r="D28" s="10"/>
      <c r="E28" s="10">
        <v>160</v>
      </c>
      <c r="F28" s="10">
        <v>60</v>
      </c>
      <c r="G28" s="10">
        <v>262890</v>
      </c>
      <c r="H28" s="10">
        <v>7500</v>
      </c>
      <c r="I28" s="10">
        <v>4040</v>
      </c>
      <c r="J28" s="10">
        <f t="shared" si="0"/>
        <v>0</v>
      </c>
    </row>
    <row r="29" spans="1:10">
      <c r="A29" s="9">
        <v>42943</v>
      </c>
      <c r="B29" s="10">
        <v>268230</v>
      </c>
      <c r="C29" s="10"/>
      <c r="D29" s="10"/>
      <c r="E29" s="10"/>
      <c r="F29" s="10">
        <v>100</v>
      </c>
      <c r="G29" s="10">
        <v>268450</v>
      </c>
      <c r="H29" s="10">
        <v>7180</v>
      </c>
      <c r="I29" s="10">
        <v>7500</v>
      </c>
      <c r="J29" s="10">
        <f t="shared" si="0"/>
        <v>0</v>
      </c>
    </row>
    <row r="30" spans="1:10">
      <c r="A30" s="9">
        <v>42944</v>
      </c>
      <c r="B30" s="10">
        <v>249490</v>
      </c>
      <c r="C30" s="10">
        <v>100</v>
      </c>
      <c r="D30" s="10">
        <v>100</v>
      </c>
      <c r="E30" s="10">
        <v>400</v>
      </c>
      <c r="F30" s="10">
        <v>300</v>
      </c>
      <c r="G30" s="10">
        <v>245610</v>
      </c>
      <c r="H30" s="10">
        <v>11160</v>
      </c>
      <c r="I30" s="10">
        <v>7180</v>
      </c>
      <c r="J30" s="10">
        <f t="shared" si="0"/>
        <v>0</v>
      </c>
    </row>
    <row r="31" spans="1:10">
      <c r="A31" s="9">
        <v>42945</v>
      </c>
      <c r="B31" s="10">
        <v>112620</v>
      </c>
      <c r="C31" s="10"/>
      <c r="D31" s="10"/>
      <c r="E31" s="10">
        <v>100</v>
      </c>
      <c r="F31" s="10"/>
      <c r="G31" s="10">
        <v>117140</v>
      </c>
      <c r="H31" s="10">
        <v>6740</v>
      </c>
      <c r="I31" s="10">
        <v>11160</v>
      </c>
      <c r="J31" s="10">
        <f t="shared" si="0"/>
        <v>0</v>
      </c>
    </row>
    <row r="32" spans="1:10">
      <c r="A32" s="9">
        <v>42946</v>
      </c>
      <c r="B32" s="10">
        <v>32220</v>
      </c>
      <c r="C32" s="10"/>
      <c r="D32" s="10"/>
      <c r="E32" s="10">
        <v>-20</v>
      </c>
      <c r="F32" s="10">
        <v>100</v>
      </c>
      <c r="G32" s="10">
        <v>35740</v>
      </c>
      <c r="H32" s="10">
        <v>3100</v>
      </c>
      <c r="I32" s="10">
        <v>6740</v>
      </c>
      <c r="J32" s="10">
        <f t="shared" si="0"/>
        <v>0</v>
      </c>
    </row>
    <row r="33" spans="1:10">
      <c r="A33" s="9">
        <v>42947</v>
      </c>
      <c r="B33" s="10">
        <v>394770</v>
      </c>
      <c r="C33" s="10">
        <v>100</v>
      </c>
      <c r="D33" s="10"/>
      <c r="E33" s="10">
        <v>405</v>
      </c>
      <c r="F33" s="10">
        <v>90</v>
      </c>
      <c r="G33" s="10">
        <v>394135</v>
      </c>
      <c r="H33" s="10">
        <v>4150</v>
      </c>
      <c r="I33" s="10">
        <v>3100</v>
      </c>
      <c r="J33" s="10">
        <f t="shared" si="0"/>
        <v>0</v>
      </c>
    </row>
    <row r="34" spans="1:10">
      <c r="A34" s="5" t="s">
        <v>28</v>
      </c>
      <c r="B34" s="11">
        <f>SUM(B3:B33)</f>
        <v>6562870</v>
      </c>
      <c r="C34" s="11">
        <f t="shared" ref="C34:J34" si="1">SUM(C3:C33)</f>
        <v>2760</v>
      </c>
      <c r="D34" s="11">
        <f t="shared" si="1"/>
        <v>3870</v>
      </c>
      <c r="E34" s="11">
        <f t="shared" si="1"/>
        <v>1610</v>
      </c>
      <c r="F34" s="11">
        <f t="shared" si="1"/>
        <v>1670</v>
      </c>
      <c r="G34" s="11">
        <f t="shared" si="1"/>
        <v>6560270</v>
      </c>
      <c r="H34" s="11">
        <f t="shared" si="1"/>
        <v>214490</v>
      </c>
      <c r="I34" s="11">
        <f t="shared" si="1"/>
        <v>213060</v>
      </c>
      <c r="J34" s="11">
        <f t="shared" si="1"/>
        <v>0</v>
      </c>
    </row>
    <row r="35" spans="1:10">
      <c r="A35" s="5"/>
      <c r="B35" s="11"/>
      <c r="C35" s="43">
        <f>C34-D34</f>
        <v>-1110</v>
      </c>
      <c r="D35" s="43"/>
      <c r="E35" s="43">
        <f>E34-F34</f>
        <v>-60</v>
      </c>
      <c r="F35" s="43"/>
      <c r="G35" s="11"/>
      <c r="H35" s="43">
        <f>H34-I34</f>
        <v>1430</v>
      </c>
      <c r="I35" s="43"/>
      <c r="J35" s="11"/>
    </row>
  </sheetData>
  <mergeCells count="5">
    <mergeCell ref="B1:F1"/>
    <mergeCell ref="G1:I1"/>
    <mergeCell ref="C35:D35"/>
    <mergeCell ref="E35:F35"/>
    <mergeCell ref="H35:I3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9" workbookViewId="0">
      <selection activeCell="K19" sqref="K5:K19"/>
    </sheetView>
  </sheetViews>
  <sheetFormatPr defaultRowHeight="14.25"/>
  <cols>
    <col min="2" max="2" width="13.5" bestFit="1" customWidth="1"/>
    <col min="5" max="5" width="10.875" bestFit="1" customWidth="1"/>
    <col min="6" max="6" width="15.5" bestFit="1" customWidth="1"/>
    <col min="7" max="7" width="14.875" customWidth="1"/>
    <col min="8" max="8" width="14" customWidth="1"/>
    <col min="11" max="11" width="12.375" bestFit="1" customWidth="1"/>
    <col min="12" max="12" width="13.5" bestFit="1" customWidth="1"/>
  </cols>
  <sheetData>
    <row r="1" spans="1:13">
      <c r="A1" s="1" t="s">
        <v>39</v>
      </c>
      <c r="B1" s="44" t="s">
        <v>21</v>
      </c>
      <c r="C1" s="44"/>
      <c r="D1" s="44"/>
      <c r="E1" s="44"/>
      <c r="F1" s="44" t="s">
        <v>20</v>
      </c>
      <c r="G1" s="44"/>
      <c r="H1" s="44"/>
      <c r="I1" s="44"/>
      <c r="J1" s="44"/>
      <c r="K1" s="44"/>
      <c r="L1" s="14"/>
    </row>
    <row r="2" spans="1:13">
      <c r="A2" s="1" t="s">
        <v>3</v>
      </c>
      <c r="B2" s="15" t="s">
        <v>21</v>
      </c>
      <c r="C2" s="15" t="s">
        <v>30</v>
      </c>
      <c r="D2" s="15" t="s">
        <v>31</v>
      </c>
      <c r="E2" s="15" t="s">
        <v>32</v>
      </c>
      <c r="F2" s="15" t="s">
        <v>51</v>
      </c>
      <c r="G2" s="15" t="s">
        <v>33</v>
      </c>
      <c r="H2" s="15" t="s">
        <v>50</v>
      </c>
      <c r="I2" s="15" t="s">
        <v>26</v>
      </c>
      <c r="J2" s="15" t="s">
        <v>34</v>
      </c>
      <c r="K2" s="15" t="s">
        <v>35</v>
      </c>
      <c r="L2" s="15" t="s">
        <v>36</v>
      </c>
    </row>
    <row r="3" spans="1:13">
      <c r="A3" s="9">
        <v>42917</v>
      </c>
      <c r="B3" s="10">
        <v>247517</v>
      </c>
      <c r="C3" s="10"/>
      <c r="D3" s="10"/>
      <c r="E3" s="10">
        <v>11959</v>
      </c>
      <c r="F3" s="10">
        <v>236458</v>
      </c>
      <c r="G3" s="10"/>
      <c r="H3" s="10">
        <f>F3+G3</f>
        <v>236458</v>
      </c>
      <c r="I3" s="10"/>
      <c r="J3" s="10">
        <v>900</v>
      </c>
      <c r="K3" s="10"/>
      <c r="L3" s="10">
        <f t="shared" ref="L3:L34" si="0">B3+C3-D3-E3-(H3+I3-J3-K3)</f>
        <v>0</v>
      </c>
    </row>
    <row r="4" spans="1:13">
      <c r="A4" s="9">
        <v>42918</v>
      </c>
      <c r="B4" s="10">
        <v>341835</v>
      </c>
      <c r="C4" s="10"/>
      <c r="D4" s="10"/>
      <c r="E4" s="10"/>
      <c r="F4" s="10">
        <v>340235</v>
      </c>
      <c r="G4" s="10"/>
      <c r="H4" s="10">
        <f t="shared" ref="H4:H19" si="1">F4+G4</f>
        <v>340235</v>
      </c>
      <c r="I4" s="10">
        <v>1600</v>
      </c>
      <c r="J4" s="10"/>
      <c r="K4" s="10"/>
      <c r="L4" s="10">
        <f t="shared" si="0"/>
        <v>0</v>
      </c>
    </row>
    <row r="5" spans="1:13">
      <c r="A5" s="9">
        <v>42919</v>
      </c>
      <c r="B5" s="10">
        <v>736283</v>
      </c>
      <c r="C5" s="10"/>
      <c r="D5" s="10"/>
      <c r="E5" s="10">
        <v>18844</v>
      </c>
      <c r="F5" s="10">
        <v>754039</v>
      </c>
      <c r="G5" s="10"/>
      <c r="H5" s="10">
        <f t="shared" si="1"/>
        <v>754039</v>
      </c>
      <c r="I5" s="10"/>
      <c r="J5" s="10">
        <v>1600</v>
      </c>
      <c r="K5" s="10">
        <v>35000</v>
      </c>
      <c r="L5" s="10">
        <f t="shared" si="0"/>
        <v>0</v>
      </c>
    </row>
    <row r="6" spans="1:13">
      <c r="A6" s="9">
        <v>42920</v>
      </c>
      <c r="B6" s="10">
        <v>620350</v>
      </c>
      <c r="C6" s="10"/>
      <c r="D6" s="10"/>
      <c r="E6" s="10">
        <v>23369</v>
      </c>
      <c r="F6" s="10">
        <v>617831</v>
      </c>
      <c r="G6" s="10"/>
      <c r="H6" s="10">
        <f t="shared" si="1"/>
        <v>617831</v>
      </c>
      <c r="I6" s="10">
        <v>10150</v>
      </c>
      <c r="J6" s="10"/>
      <c r="K6" s="10">
        <v>31000</v>
      </c>
      <c r="L6" s="10">
        <f t="shared" si="0"/>
        <v>0</v>
      </c>
    </row>
    <row r="7" spans="1:13">
      <c r="A7" s="9">
        <v>42921</v>
      </c>
      <c r="B7" s="10">
        <v>560209</v>
      </c>
      <c r="C7" s="10"/>
      <c r="D7" s="10"/>
      <c r="E7" s="10">
        <v>16180</v>
      </c>
      <c r="F7" s="10">
        <v>559079</v>
      </c>
      <c r="G7" s="10"/>
      <c r="H7" s="10">
        <f t="shared" si="1"/>
        <v>559079</v>
      </c>
      <c r="I7" s="10">
        <v>100</v>
      </c>
      <c r="J7" s="10">
        <v>10150</v>
      </c>
      <c r="K7" s="10">
        <v>5000</v>
      </c>
      <c r="L7" s="10">
        <f t="shared" si="0"/>
        <v>0</v>
      </c>
    </row>
    <row r="8" spans="1:13">
      <c r="A8" s="9">
        <v>42922</v>
      </c>
      <c r="B8" s="10">
        <v>504175</v>
      </c>
      <c r="C8" s="10"/>
      <c r="D8" s="10"/>
      <c r="E8" s="10">
        <v>33412</v>
      </c>
      <c r="F8" s="10">
        <v>516363</v>
      </c>
      <c r="G8" s="10"/>
      <c r="H8" s="10">
        <f t="shared" si="1"/>
        <v>516363</v>
      </c>
      <c r="I8" s="10"/>
      <c r="J8" s="10">
        <v>100</v>
      </c>
      <c r="K8" s="10">
        <v>45500</v>
      </c>
      <c r="L8" s="10">
        <f t="shared" si="0"/>
        <v>0</v>
      </c>
    </row>
    <row r="9" spans="1:13">
      <c r="A9" s="9">
        <v>42923</v>
      </c>
      <c r="B9" s="10">
        <v>590110</v>
      </c>
      <c r="C9" s="10">
        <v>20</v>
      </c>
      <c r="D9" s="10"/>
      <c r="E9" s="10">
        <v>89175</v>
      </c>
      <c r="F9" s="10">
        <v>698955</v>
      </c>
      <c r="G9" s="10"/>
      <c r="H9" s="10">
        <f t="shared" si="1"/>
        <v>698955</v>
      </c>
      <c r="I9" s="10"/>
      <c r="J9" s="10"/>
      <c r="K9" s="10">
        <v>198000</v>
      </c>
      <c r="L9" s="10">
        <f t="shared" si="0"/>
        <v>0</v>
      </c>
    </row>
    <row r="10" spans="1:13">
      <c r="A10" s="9">
        <v>42924</v>
      </c>
      <c r="B10" s="10">
        <v>220048</v>
      </c>
      <c r="C10" s="10"/>
      <c r="D10" s="10"/>
      <c r="E10" s="10">
        <v>937</v>
      </c>
      <c r="F10" s="10">
        <v>235111</v>
      </c>
      <c r="G10" s="10"/>
      <c r="H10" s="10">
        <f t="shared" si="1"/>
        <v>235111</v>
      </c>
      <c r="I10" s="10"/>
      <c r="J10" s="10"/>
      <c r="K10" s="10">
        <v>16000</v>
      </c>
      <c r="L10" s="10">
        <f t="shared" si="0"/>
        <v>0</v>
      </c>
    </row>
    <row r="11" spans="1:13">
      <c r="A11" s="9">
        <v>42925</v>
      </c>
      <c r="B11" s="10">
        <v>225990</v>
      </c>
      <c r="C11" s="10"/>
      <c r="D11" s="10"/>
      <c r="E11" s="10"/>
      <c r="F11" s="10">
        <v>231890</v>
      </c>
      <c r="G11" s="10"/>
      <c r="H11" s="10">
        <f t="shared" si="1"/>
        <v>231890</v>
      </c>
      <c r="I11" s="10"/>
      <c r="J11" s="10"/>
      <c r="K11" s="10">
        <v>5900</v>
      </c>
      <c r="L11" s="10">
        <f t="shared" si="0"/>
        <v>0</v>
      </c>
    </row>
    <row r="12" spans="1:13">
      <c r="A12" s="9">
        <v>42926</v>
      </c>
      <c r="B12" s="10">
        <v>782137</v>
      </c>
      <c r="C12" s="10"/>
      <c r="D12" s="10"/>
      <c r="E12" s="10">
        <v>10206</v>
      </c>
      <c r="F12" s="10">
        <v>1163931</v>
      </c>
      <c r="G12" s="10"/>
      <c r="H12" s="10">
        <f t="shared" si="1"/>
        <v>1163931</v>
      </c>
      <c r="I12" s="10"/>
      <c r="J12" s="10"/>
      <c r="K12" s="10">
        <v>392000</v>
      </c>
      <c r="L12" s="10">
        <f t="shared" si="0"/>
        <v>0</v>
      </c>
    </row>
    <row r="13" spans="1:13">
      <c r="A13" s="9">
        <v>42927</v>
      </c>
      <c r="B13" s="10">
        <v>829799</v>
      </c>
      <c r="C13" s="10"/>
      <c r="D13" s="10"/>
      <c r="E13" s="10">
        <v>13948</v>
      </c>
      <c r="F13" s="10">
        <v>1001851</v>
      </c>
      <c r="G13" s="10"/>
      <c r="H13" s="10">
        <f t="shared" si="1"/>
        <v>1001851</v>
      </c>
      <c r="I13" s="10"/>
      <c r="J13" s="10"/>
      <c r="K13" s="10">
        <v>186000</v>
      </c>
      <c r="L13" s="10">
        <f t="shared" si="0"/>
        <v>0</v>
      </c>
    </row>
    <row r="14" spans="1:13">
      <c r="A14" s="9">
        <v>42928</v>
      </c>
      <c r="B14" s="10">
        <v>659151</v>
      </c>
      <c r="C14" s="10"/>
      <c r="D14" s="10"/>
      <c r="E14" s="10">
        <v>18446</v>
      </c>
      <c r="F14" s="10">
        <v>1031905</v>
      </c>
      <c r="G14" s="10"/>
      <c r="H14" s="10">
        <f t="shared" si="1"/>
        <v>1031905</v>
      </c>
      <c r="I14" s="10">
        <v>800</v>
      </c>
      <c r="J14" s="10"/>
      <c r="K14" s="10">
        <v>392000</v>
      </c>
      <c r="L14" s="10">
        <f t="shared" si="0"/>
        <v>0</v>
      </c>
    </row>
    <row r="15" spans="1:13">
      <c r="A15" s="9">
        <v>42929</v>
      </c>
      <c r="B15" s="10">
        <v>787774.5</v>
      </c>
      <c r="C15" s="10"/>
      <c r="D15" s="10"/>
      <c r="E15" s="10">
        <v>30961.5</v>
      </c>
      <c r="F15" s="10">
        <v>1171653.01</v>
      </c>
      <c r="G15" s="10"/>
      <c r="H15" s="10">
        <f t="shared" si="1"/>
        <v>1171653.01</v>
      </c>
      <c r="I15" s="10">
        <v>60</v>
      </c>
      <c r="J15" s="10">
        <v>800</v>
      </c>
      <c r="K15" s="16">
        <v>414100</v>
      </c>
      <c r="L15" s="16">
        <f t="shared" si="0"/>
        <v>-1.0000000009313226E-2</v>
      </c>
      <c r="M15" s="17" t="s">
        <v>37</v>
      </c>
    </row>
    <row r="16" spans="1:13">
      <c r="A16" s="9">
        <v>42930</v>
      </c>
      <c r="B16" s="10">
        <v>638902.5</v>
      </c>
      <c r="C16" s="10"/>
      <c r="D16" s="10"/>
      <c r="E16" s="10">
        <v>46184.5</v>
      </c>
      <c r="F16" s="10">
        <v>819508</v>
      </c>
      <c r="G16" s="10">
        <v>201000</v>
      </c>
      <c r="H16" s="10">
        <f t="shared" si="1"/>
        <v>1020508</v>
      </c>
      <c r="I16" s="10">
        <v>30270</v>
      </c>
      <c r="J16" s="10">
        <v>60</v>
      </c>
      <c r="K16" s="16">
        <v>451000</v>
      </c>
      <c r="L16" s="16">
        <f t="shared" si="0"/>
        <v>-7000</v>
      </c>
    </row>
    <row r="17" spans="1:13">
      <c r="A17" s="9">
        <v>42931</v>
      </c>
      <c r="B17" s="10">
        <v>246735</v>
      </c>
      <c r="C17" s="10">
        <v>200</v>
      </c>
      <c r="D17" s="10"/>
      <c r="E17" s="10"/>
      <c r="F17" s="10">
        <v>328958</v>
      </c>
      <c r="G17" s="10"/>
      <c r="H17" s="10">
        <f t="shared" si="1"/>
        <v>328958</v>
      </c>
      <c r="I17" s="10">
        <v>2247</v>
      </c>
      <c r="J17" s="10">
        <v>30270</v>
      </c>
      <c r="K17" s="16">
        <v>59000</v>
      </c>
      <c r="L17" s="16">
        <f t="shared" si="0"/>
        <v>5000</v>
      </c>
    </row>
    <row r="18" spans="1:13">
      <c r="A18" s="9">
        <v>42932</v>
      </c>
      <c r="B18" s="10">
        <v>348753</v>
      </c>
      <c r="C18" s="10"/>
      <c r="D18" s="10"/>
      <c r="E18" s="10"/>
      <c r="F18" s="10">
        <v>455200</v>
      </c>
      <c r="G18" s="10"/>
      <c r="H18" s="10">
        <f t="shared" si="1"/>
        <v>455200</v>
      </c>
      <c r="I18" s="10">
        <v>1100</v>
      </c>
      <c r="J18" s="10">
        <v>2247</v>
      </c>
      <c r="K18" s="16">
        <v>107300</v>
      </c>
      <c r="L18" s="16">
        <f t="shared" si="0"/>
        <v>2000</v>
      </c>
      <c r="M18">
        <f>3045800-201000</f>
        <v>2844800</v>
      </c>
    </row>
    <row r="19" spans="1:13">
      <c r="A19" s="9">
        <v>42933</v>
      </c>
      <c r="B19" s="10">
        <v>877704.73</v>
      </c>
      <c r="C19" s="10">
        <v>100</v>
      </c>
      <c r="D19" s="10"/>
      <c r="E19" s="10">
        <v>32163.73</v>
      </c>
      <c r="F19" s="10">
        <v>1554741</v>
      </c>
      <c r="G19" s="10"/>
      <c r="H19" s="10">
        <f t="shared" si="1"/>
        <v>1554741</v>
      </c>
      <c r="I19" s="10"/>
      <c r="J19" s="10">
        <v>1100</v>
      </c>
      <c r="K19" s="10">
        <v>708000</v>
      </c>
      <c r="L19" s="10">
        <f t="shared" si="0"/>
        <v>0</v>
      </c>
    </row>
    <row r="20" spans="1:13">
      <c r="A20" s="9">
        <v>42934</v>
      </c>
      <c r="B20" s="10">
        <v>771319.02</v>
      </c>
      <c r="C20" s="10"/>
      <c r="D20" s="10"/>
      <c r="E20" s="10">
        <v>31042.02</v>
      </c>
      <c r="F20" s="10">
        <v>738277</v>
      </c>
      <c r="G20" s="10"/>
      <c r="H20" s="10">
        <v>738277</v>
      </c>
      <c r="I20" s="10">
        <v>2000</v>
      </c>
      <c r="J20" s="10"/>
      <c r="K20" s="10"/>
      <c r="L20" s="10">
        <f t="shared" si="0"/>
        <v>0</v>
      </c>
    </row>
    <row r="21" spans="1:13">
      <c r="A21" s="9">
        <v>42935</v>
      </c>
      <c r="B21" s="10">
        <v>740317.57</v>
      </c>
      <c r="C21" s="10"/>
      <c r="D21" s="10"/>
      <c r="E21" s="10">
        <v>29773.57</v>
      </c>
      <c r="F21" s="10">
        <v>709944</v>
      </c>
      <c r="G21" s="10"/>
      <c r="H21" s="10">
        <v>709944</v>
      </c>
      <c r="I21" s="10">
        <v>7600</v>
      </c>
      <c r="J21" s="10">
        <v>2000</v>
      </c>
      <c r="K21" s="10"/>
      <c r="L21" s="10">
        <f t="shared" si="0"/>
        <v>-5000</v>
      </c>
    </row>
    <row r="22" spans="1:13">
      <c r="A22" s="9">
        <v>42936</v>
      </c>
      <c r="B22" s="10">
        <v>687519.95</v>
      </c>
      <c r="C22" s="10"/>
      <c r="D22" s="10"/>
      <c r="E22" s="10">
        <v>46829.95</v>
      </c>
      <c r="F22" s="10">
        <v>633170</v>
      </c>
      <c r="G22" s="10"/>
      <c r="H22" s="10">
        <v>633170</v>
      </c>
      <c r="I22" s="10">
        <v>10120</v>
      </c>
      <c r="J22" s="10">
        <v>7600</v>
      </c>
      <c r="K22" s="10"/>
      <c r="L22" s="10">
        <f t="shared" si="0"/>
        <v>5000</v>
      </c>
    </row>
    <row r="23" spans="1:13">
      <c r="A23" s="9">
        <v>42937</v>
      </c>
      <c r="B23" s="10">
        <v>675409.24</v>
      </c>
      <c r="C23" s="10"/>
      <c r="D23" s="10"/>
      <c r="E23" s="10">
        <v>52116.24</v>
      </c>
      <c r="F23" s="10">
        <v>1260911</v>
      </c>
      <c r="G23" s="10"/>
      <c r="H23" s="10">
        <v>630911</v>
      </c>
      <c r="I23" s="10">
        <v>2502</v>
      </c>
      <c r="J23" s="10">
        <v>10120</v>
      </c>
      <c r="K23" s="10"/>
      <c r="L23" s="10">
        <f t="shared" si="0"/>
        <v>0</v>
      </c>
    </row>
    <row r="24" spans="1:13">
      <c r="A24" s="9">
        <v>42938</v>
      </c>
      <c r="B24" s="10">
        <v>389458</v>
      </c>
      <c r="C24" s="10"/>
      <c r="D24" s="10"/>
      <c r="E24" s="10"/>
      <c r="F24" s="10">
        <v>545355</v>
      </c>
      <c r="G24" s="10"/>
      <c r="H24" s="10">
        <v>390855</v>
      </c>
      <c r="I24" s="10">
        <v>1105</v>
      </c>
      <c r="J24" s="10">
        <v>2502</v>
      </c>
      <c r="K24" s="10"/>
      <c r="L24" s="10">
        <f t="shared" si="0"/>
        <v>0</v>
      </c>
    </row>
    <row r="25" spans="1:13">
      <c r="A25" s="9">
        <v>42939</v>
      </c>
      <c r="B25" s="10">
        <v>455456</v>
      </c>
      <c r="C25" s="10"/>
      <c r="D25" s="10"/>
      <c r="E25" s="10"/>
      <c r="F25" s="10">
        <v>593261</v>
      </c>
      <c r="G25" s="10"/>
      <c r="H25" s="10">
        <v>456261</v>
      </c>
      <c r="I25" s="10">
        <v>300</v>
      </c>
      <c r="J25" s="10">
        <v>1105</v>
      </c>
      <c r="K25" s="10"/>
      <c r="L25" s="10">
        <f t="shared" si="0"/>
        <v>0</v>
      </c>
    </row>
    <row r="26" spans="1:13">
      <c r="A26" s="9">
        <v>42940</v>
      </c>
      <c r="B26" s="10">
        <v>1000592.51</v>
      </c>
      <c r="C26" s="10"/>
      <c r="D26" s="10"/>
      <c r="E26" s="10">
        <v>87919.51</v>
      </c>
      <c r="F26" s="10">
        <v>1720973</v>
      </c>
      <c r="G26" s="10"/>
      <c r="H26" s="10">
        <v>912973</v>
      </c>
      <c r="I26" s="10"/>
      <c r="J26" s="10">
        <v>300</v>
      </c>
      <c r="K26" s="10"/>
      <c r="L26" s="10">
        <f t="shared" si="0"/>
        <v>0</v>
      </c>
    </row>
    <row r="27" spans="1:13">
      <c r="A27" s="9">
        <v>42941</v>
      </c>
      <c r="B27" s="10">
        <v>888886.14</v>
      </c>
      <c r="C27" s="10"/>
      <c r="D27" s="10"/>
      <c r="E27" s="10">
        <v>85264.14</v>
      </c>
      <c r="F27" s="10">
        <v>1466024</v>
      </c>
      <c r="G27" s="10"/>
      <c r="H27" s="10">
        <v>803622</v>
      </c>
      <c r="I27" s="10"/>
      <c r="J27" s="10"/>
      <c r="K27" s="10"/>
      <c r="L27" s="10">
        <f t="shared" si="0"/>
        <v>0</v>
      </c>
    </row>
    <row r="28" spans="1:13">
      <c r="A28" s="9">
        <v>42942</v>
      </c>
      <c r="B28" s="10">
        <v>774748.83</v>
      </c>
      <c r="C28" s="10"/>
      <c r="D28" s="10"/>
      <c r="E28" s="10">
        <v>45850.83</v>
      </c>
      <c r="F28" s="10">
        <v>1356622</v>
      </c>
      <c r="G28" s="10"/>
      <c r="H28" s="10">
        <v>728822</v>
      </c>
      <c r="I28" s="10">
        <v>76</v>
      </c>
      <c r="J28" s="10"/>
      <c r="K28" s="10"/>
      <c r="L28" s="10">
        <f t="shared" si="0"/>
        <v>0</v>
      </c>
    </row>
    <row r="29" spans="1:13">
      <c r="A29" s="9">
        <v>42943</v>
      </c>
      <c r="B29" s="10">
        <v>730439.7</v>
      </c>
      <c r="C29" s="10"/>
      <c r="D29" s="10">
        <v>320</v>
      </c>
      <c r="E29" s="10">
        <v>62147.7</v>
      </c>
      <c r="F29" s="10">
        <v>1248048</v>
      </c>
      <c r="G29" s="10"/>
      <c r="H29" s="10">
        <v>668048</v>
      </c>
      <c r="I29" s="10"/>
      <c r="J29" s="10">
        <v>76</v>
      </c>
      <c r="K29" s="10"/>
      <c r="L29" s="10">
        <f t="shared" si="0"/>
        <v>0</v>
      </c>
    </row>
    <row r="30" spans="1:13">
      <c r="A30" s="9">
        <v>42944</v>
      </c>
      <c r="B30" s="10">
        <v>679111.5</v>
      </c>
      <c r="C30" s="10"/>
      <c r="D30" s="10"/>
      <c r="E30" s="10">
        <v>51156.5</v>
      </c>
      <c r="F30" s="10">
        <v>1171105</v>
      </c>
      <c r="G30" s="10"/>
      <c r="H30" s="10">
        <v>627905</v>
      </c>
      <c r="I30" s="10">
        <v>50</v>
      </c>
      <c r="J30" s="10"/>
      <c r="K30" s="10"/>
      <c r="L30" s="10">
        <f t="shared" si="0"/>
        <v>0</v>
      </c>
    </row>
    <row r="31" spans="1:13">
      <c r="A31" s="9">
        <v>42945</v>
      </c>
      <c r="B31" s="10">
        <v>423238.35</v>
      </c>
      <c r="C31" s="10"/>
      <c r="D31" s="10"/>
      <c r="E31" s="10">
        <v>4339.3500000000004</v>
      </c>
      <c r="F31" s="10">
        <v>556549</v>
      </c>
      <c r="G31" s="10"/>
      <c r="H31" s="10">
        <v>416549</v>
      </c>
      <c r="I31" s="10">
        <v>2400</v>
      </c>
      <c r="J31" s="10">
        <v>50</v>
      </c>
      <c r="K31" s="10"/>
      <c r="L31" s="10">
        <f t="shared" si="0"/>
        <v>0</v>
      </c>
    </row>
    <row r="32" spans="1:13">
      <c r="A32" s="9">
        <v>42946</v>
      </c>
      <c r="B32" s="10">
        <v>193368</v>
      </c>
      <c r="C32" s="10"/>
      <c r="D32" s="10"/>
      <c r="E32" s="10">
        <v>0</v>
      </c>
      <c r="F32" s="10">
        <v>314268</v>
      </c>
      <c r="G32" s="10"/>
      <c r="H32" s="10">
        <v>195668</v>
      </c>
      <c r="I32" s="10">
        <v>100</v>
      </c>
      <c r="J32" s="10">
        <v>2400</v>
      </c>
      <c r="K32" s="10"/>
      <c r="L32" s="10">
        <f t="shared" si="0"/>
        <v>0</v>
      </c>
    </row>
    <row r="33" spans="1:12">
      <c r="A33" s="9">
        <v>42947</v>
      </c>
      <c r="B33" s="10">
        <v>1001358.37</v>
      </c>
      <c r="C33" s="10"/>
      <c r="D33" s="10"/>
      <c r="E33" s="10">
        <v>140459.37</v>
      </c>
      <c r="F33" s="10">
        <v>1801258</v>
      </c>
      <c r="G33" s="10"/>
      <c r="H33" s="10">
        <v>860318</v>
      </c>
      <c r="I33" s="10">
        <v>681</v>
      </c>
      <c r="J33" s="10">
        <v>100</v>
      </c>
      <c r="K33" s="10"/>
      <c r="L33" s="10">
        <f t="shared" si="0"/>
        <v>0</v>
      </c>
    </row>
    <row r="34" spans="1:12">
      <c r="A34" s="9" t="s">
        <v>38</v>
      </c>
      <c r="B34" s="10">
        <f>SUM(B3:B33)</f>
        <v>18628696.91</v>
      </c>
      <c r="C34" s="10">
        <f t="shared" ref="C34:K34" si="2">SUM(C3:C33)</f>
        <v>320</v>
      </c>
      <c r="D34" s="10">
        <f t="shared" si="2"/>
        <v>320</v>
      </c>
      <c r="E34" s="10">
        <f t="shared" si="2"/>
        <v>982684.90999999992</v>
      </c>
      <c r="F34" s="10">
        <f t="shared" si="2"/>
        <v>25833473.009999998</v>
      </c>
      <c r="G34" s="10">
        <f t="shared" si="2"/>
        <v>201000</v>
      </c>
      <c r="H34" s="10">
        <f t="shared" si="2"/>
        <v>20692031.009999998</v>
      </c>
      <c r="I34" s="10">
        <f t="shared" si="2"/>
        <v>73261</v>
      </c>
      <c r="J34" s="10">
        <f t="shared" si="2"/>
        <v>73480</v>
      </c>
      <c r="K34" s="10">
        <f t="shared" si="2"/>
        <v>3045800</v>
      </c>
      <c r="L34" s="10">
        <f t="shared" si="0"/>
        <v>-9.9999979138374329E-3</v>
      </c>
    </row>
    <row r="35" spans="1:12">
      <c r="A35" s="18"/>
      <c r="B35" s="19"/>
      <c r="C35" s="45">
        <f>C34-D34</f>
        <v>0</v>
      </c>
      <c r="D35" s="45"/>
      <c r="E35" s="19"/>
      <c r="H35" s="20"/>
      <c r="I35" s="45">
        <f>I34-J34</f>
        <v>-219</v>
      </c>
      <c r="J35" s="45"/>
      <c r="K35" s="19">
        <f>K34</f>
        <v>3045800</v>
      </c>
      <c r="L35" s="19"/>
    </row>
    <row r="36" spans="1:1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</sheetData>
  <mergeCells count="4">
    <mergeCell ref="B1:E1"/>
    <mergeCell ref="F1:K1"/>
    <mergeCell ref="C35:D35"/>
    <mergeCell ref="I35:J3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workbookViewId="0">
      <selection activeCell="I1" sqref="I1:N2"/>
    </sheetView>
  </sheetViews>
  <sheetFormatPr defaultRowHeight="14.25"/>
  <cols>
    <col min="2" max="2" width="12.375" bestFit="1" customWidth="1"/>
    <col min="3" max="4" width="9" bestFit="1" customWidth="1"/>
    <col min="5" max="5" width="8.75" bestFit="1" customWidth="1"/>
    <col min="6" max="7" width="12.375" customWidth="1"/>
    <col min="8" max="8" width="8.125" customWidth="1"/>
    <col min="9" max="9" width="12.375" bestFit="1" customWidth="1"/>
    <col min="10" max="10" width="9" bestFit="1" customWidth="1"/>
    <col min="11" max="11" width="11" bestFit="1" customWidth="1"/>
    <col min="12" max="12" width="13" bestFit="1" customWidth="1"/>
    <col min="13" max="13" width="12.375" bestFit="1" customWidth="1"/>
  </cols>
  <sheetData>
    <row r="1" spans="1:14">
      <c r="A1" s="12" t="s">
        <v>48</v>
      </c>
      <c r="B1" s="38" t="s">
        <v>44</v>
      </c>
      <c r="C1" s="38"/>
      <c r="D1" s="38"/>
      <c r="E1" s="38"/>
      <c r="F1" s="38"/>
      <c r="G1" s="46" t="s">
        <v>43</v>
      </c>
      <c r="H1" s="47"/>
      <c r="I1" s="46" t="s">
        <v>45</v>
      </c>
      <c r="J1" s="48"/>
      <c r="K1" s="48"/>
      <c r="L1" s="47"/>
      <c r="M1" s="46" t="s">
        <v>46</v>
      </c>
      <c r="N1" s="47"/>
    </row>
    <row r="2" spans="1:14">
      <c r="A2" s="12" t="s">
        <v>3</v>
      </c>
      <c r="B2" s="4" t="s">
        <v>21</v>
      </c>
      <c r="C2" s="4" t="s">
        <v>22</v>
      </c>
      <c r="D2" s="4" t="s">
        <v>23</v>
      </c>
      <c r="E2" s="4" t="s">
        <v>32</v>
      </c>
      <c r="F2" s="4" t="s">
        <v>40</v>
      </c>
      <c r="G2" s="4" t="s">
        <v>20</v>
      </c>
      <c r="H2" s="4" t="s">
        <v>18</v>
      </c>
      <c r="I2" s="4" t="s">
        <v>21</v>
      </c>
      <c r="J2" s="4" t="s">
        <v>42</v>
      </c>
      <c r="K2" s="4" t="s">
        <v>41</v>
      </c>
      <c r="L2" s="4" t="s">
        <v>40</v>
      </c>
      <c r="M2" s="4" t="s">
        <v>20</v>
      </c>
      <c r="N2" s="4" t="s">
        <v>18</v>
      </c>
    </row>
    <row r="3" spans="1:14">
      <c r="A3" s="9">
        <v>42917</v>
      </c>
      <c r="B3" s="6">
        <v>148272</v>
      </c>
      <c r="C3" s="6"/>
      <c r="D3" s="6"/>
      <c r="E3" s="6"/>
      <c r="F3" s="6">
        <f>B3+C3-D3-E3</f>
        <v>148272</v>
      </c>
      <c r="G3" s="6">
        <v>148272</v>
      </c>
      <c r="H3" s="6">
        <f>F3-G3</f>
        <v>0</v>
      </c>
      <c r="I3" s="6">
        <v>18557</v>
      </c>
      <c r="J3" s="6"/>
      <c r="K3" s="5"/>
      <c r="L3" s="14">
        <f>I3-J3-K3</f>
        <v>18557</v>
      </c>
      <c r="M3" s="6">
        <v>18557</v>
      </c>
      <c r="N3" s="14">
        <f>L3-M3</f>
        <v>0</v>
      </c>
    </row>
    <row r="4" spans="1:14">
      <c r="A4" s="9">
        <v>42918</v>
      </c>
      <c r="B4" s="6">
        <v>29289</v>
      </c>
      <c r="C4" s="6"/>
      <c r="D4" s="6"/>
      <c r="E4" s="6"/>
      <c r="F4" s="6">
        <f t="shared" ref="F4:F33" si="0">B4+C4-D4-E4</f>
        <v>29289</v>
      </c>
      <c r="G4" s="6">
        <v>29289</v>
      </c>
      <c r="H4" s="6">
        <f t="shared" ref="H4:H33" si="1">F4-G4</f>
        <v>0</v>
      </c>
      <c r="I4" s="6">
        <v>12838</v>
      </c>
      <c r="J4" s="6"/>
      <c r="K4" s="5"/>
      <c r="L4" s="14">
        <f t="shared" ref="L4:L33" si="2">I4-J4-K4</f>
        <v>12838</v>
      </c>
      <c r="M4" s="6">
        <v>12838</v>
      </c>
      <c r="N4" s="14">
        <f t="shared" ref="N4:N33" si="3">L4-M4</f>
        <v>0</v>
      </c>
    </row>
    <row r="5" spans="1:14">
      <c r="A5" s="9">
        <v>42919</v>
      </c>
      <c r="B5" s="6">
        <v>437382</v>
      </c>
      <c r="C5" s="6"/>
      <c r="D5" s="6"/>
      <c r="E5" s="6"/>
      <c r="F5" s="6">
        <f t="shared" si="0"/>
        <v>437382</v>
      </c>
      <c r="G5" s="6">
        <v>437382</v>
      </c>
      <c r="H5" s="6">
        <f t="shared" si="1"/>
        <v>0</v>
      </c>
      <c r="I5" s="6">
        <v>67852</v>
      </c>
      <c r="J5" s="6"/>
      <c r="K5" s="5"/>
      <c r="L5" s="14">
        <f t="shared" si="2"/>
        <v>67852</v>
      </c>
      <c r="M5" s="6">
        <v>67852</v>
      </c>
      <c r="N5" s="14">
        <f t="shared" si="3"/>
        <v>0</v>
      </c>
    </row>
    <row r="6" spans="1:14">
      <c r="A6" s="9">
        <v>42920</v>
      </c>
      <c r="B6" s="6">
        <v>344480</v>
      </c>
      <c r="C6" s="6"/>
      <c r="D6" s="6"/>
      <c r="E6" s="6"/>
      <c r="F6" s="6">
        <f t="shared" si="0"/>
        <v>344480</v>
      </c>
      <c r="G6" s="6">
        <v>344480</v>
      </c>
      <c r="H6" s="6">
        <f t="shared" si="1"/>
        <v>0</v>
      </c>
      <c r="I6" s="6">
        <v>50321</v>
      </c>
      <c r="J6" s="6"/>
      <c r="K6" s="5"/>
      <c r="L6" s="14">
        <f t="shared" si="2"/>
        <v>50321</v>
      </c>
      <c r="M6" s="6">
        <v>50321</v>
      </c>
      <c r="N6" s="14">
        <f t="shared" si="3"/>
        <v>0</v>
      </c>
    </row>
    <row r="7" spans="1:14">
      <c r="A7" s="9">
        <v>42921</v>
      </c>
      <c r="B7" s="6">
        <v>271140</v>
      </c>
      <c r="C7" s="6">
        <v>50</v>
      </c>
      <c r="D7" s="6"/>
      <c r="E7" s="6"/>
      <c r="F7" s="6">
        <f t="shared" si="0"/>
        <v>271190</v>
      </c>
      <c r="G7" s="6">
        <v>271190</v>
      </c>
      <c r="H7" s="6">
        <f t="shared" si="1"/>
        <v>0</v>
      </c>
      <c r="I7" s="6">
        <v>36229</v>
      </c>
      <c r="J7" s="6"/>
      <c r="K7" s="5"/>
      <c r="L7" s="14">
        <f t="shared" si="2"/>
        <v>36229</v>
      </c>
      <c r="M7" s="6">
        <v>36229</v>
      </c>
      <c r="N7" s="14">
        <f t="shared" si="3"/>
        <v>0</v>
      </c>
    </row>
    <row r="8" spans="1:14">
      <c r="A8" s="9">
        <v>42922</v>
      </c>
      <c r="B8" s="6">
        <v>274560</v>
      </c>
      <c r="C8" s="6"/>
      <c r="D8" s="6"/>
      <c r="E8" s="6"/>
      <c r="F8" s="6">
        <f t="shared" si="0"/>
        <v>274560</v>
      </c>
      <c r="G8" s="6">
        <v>274560</v>
      </c>
      <c r="H8" s="6">
        <f t="shared" si="1"/>
        <v>0</v>
      </c>
      <c r="I8" s="6">
        <v>58407</v>
      </c>
      <c r="J8" s="6"/>
      <c r="K8" s="5"/>
      <c r="L8" s="14">
        <f t="shared" si="2"/>
        <v>58407</v>
      </c>
      <c r="M8" s="6">
        <v>58407</v>
      </c>
      <c r="N8" s="14">
        <f t="shared" si="3"/>
        <v>0</v>
      </c>
    </row>
    <row r="9" spans="1:14">
      <c r="A9" s="9">
        <v>42923</v>
      </c>
      <c r="B9" s="6">
        <v>293324</v>
      </c>
      <c r="C9" s="6"/>
      <c r="D9" s="6">
        <v>50</v>
      </c>
      <c r="E9" s="6">
        <v>150</v>
      </c>
      <c r="F9" s="6">
        <f t="shared" si="0"/>
        <v>293124</v>
      </c>
      <c r="G9" s="6">
        <v>293124</v>
      </c>
      <c r="H9" s="6">
        <f t="shared" si="1"/>
        <v>0</v>
      </c>
      <c r="I9" s="6">
        <v>37661</v>
      </c>
      <c r="J9" s="6"/>
      <c r="K9" s="6"/>
      <c r="L9" s="14">
        <f t="shared" si="2"/>
        <v>37661</v>
      </c>
      <c r="M9" s="6">
        <v>37661</v>
      </c>
      <c r="N9" s="14">
        <f t="shared" si="3"/>
        <v>0</v>
      </c>
    </row>
    <row r="10" spans="1:14">
      <c r="A10" s="9">
        <v>42924</v>
      </c>
      <c r="B10" s="6">
        <v>105368</v>
      </c>
      <c r="C10" s="6"/>
      <c r="D10" s="6"/>
      <c r="E10" s="6"/>
      <c r="F10" s="6">
        <f t="shared" si="0"/>
        <v>105368</v>
      </c>
      <c r="G10" s="6">
        <v>105368</v>
      </c>
      <c r="H10" s="6">
        <f t="shared" si="1"/>
        <v>0</v>
      </c>
      <c r="I10" s="6">
        <v>27267</v>
      </c>
      <c r="J10" s="6"/>
      <c r="K10" s="5"/>
      <c r="L10" s="14">
        <f t="shared" si="2"/>
        <v>27267</v>
      </c>
      <c r="M10" s="6">
        <v>27267</v>
      </c>
      <c r="N10" s="14">
        <f t="shared" si="3"/>
        <v>0</v>
      </c>
    </row>
    <row r="11" spans="1:14">
      <c r="A11" s="9">
        <v>42925</v>
      </c>
      <c r="B11" s="6">
        <v>90260</v>
      </c>
      <c r="C11" s="6"/>
      <c r="D11" s="6"/>
      <c r="E11" s="6">
        <v>2100</v>
      </c>
      <c r="F11" s="6">
        <f t="shared" si="0"/>
        <v>88160</v>
      </c>
      <c r="G11" s="6">
        <v>88160</v>
      </c>
      <c r="H11" s="6">
        <f t="shared" si="1"/>
        <v>0</v>
      </c>
      <c r="I11" s="6">
        <v>3121</v>
      </c>
      <c r="J11" s="6"/>
      <c r="K11" s="6">
        <v>2100</v>
      </c>
      <c r="L11" s="14">
        <f t="shared" si="2"/>
        <v>1021</v>
      </c>
      <c r="M11" s="6">
        <v>1021</v>
      </c>
      <c r="N11" s="14">
        <f t="shared" si="3"/>
        <v>0</v>
      </c>
    </row>
    <row r="12" spans="1:14">
      <c r="A12" s="9">
        <v>42926</v>
      </c>
      <c r="B12" s="6">
        <v>432089</v>
      </c>
      <c r="C12" s="6"/>
      <c r="D12" s="6"/>
      <c r="E12" s="6"/>
      <c r="F12" s="6">
        <f t="shared" si="0"/>
        <v>432089</v>
      </c>
      <c r="G12" s="6">
        <v>432089</v>
      </c>
      <c r="H12" s="6">
        <f t="shared" si="1"/>
        <v>0</v>
      </c>
      <c r="I12" s="6">
        <v>53245</v>
      </c>
      <c r="J12" s="6"/>
      <c r="K12" s="5"/>
      <c r="L12" s="14">
        <f t="shared" si="2"/>
        <v>53245</v>
      </c>
      <c r="M12" s="6">
        <v>53245</v>
      </c>
      <c r="N12" s="14">
        <f t="shared" si="3"/>
        <v>0</v>
      </c>
    </row>
    <row r="13" spans="1:14">
      <c r="A13" s="9">
        <v>42927</v>
      </c>
      <c r="B13" s="6">
        <v>292020</v>
      </c>
      <c r="C13" s="6"/>
      <c r="D13" s="6"/>
      <c r="E13" s="6">
        <v>101</v>
      </c>
      <c r="F13" s="6">
        <f t="shared" si="0"/>
        <v>291919</v>
      </c>
      <c r="G13" s="6">
        <v>291919</v>
      </c>
      <c r="H13" s="6">
        <f t="shared" si="1"/>
        <v>0</v>
      </c>
      <c r="I13" s="6">
        <v>55496.5</v>
      </c>
      <c r="J13" s="6"/>
      <c r="K13" s="6">
        <v>101</v>
      </c>
      <c r="L13" s="14">
        <f t="shared" si="2"/>
        <v>55395.5</v>
      </c>
      <c r="M13" s="6">
        <v>55395.5</v>
      </c>
      <c r="N13" s="14">
        <f t="shared" si="3"/>
        <v>0</v>
      </c>
    </row>
    <row r="14" spans="1:14">
      <c r="A14" s="9">
        <v>42928</v>
      </c>
      <c r="B14" s="6">
        <v>371270</v>
      </c>
      <c r="C14" s="6"/>
      <c r="D14" s="6"/>
      <c r="E14" s="6"/>
      <c r="F14" s="6">
        <f t="shared" si="0"/>
        <v>371270</v>
      </c>
      <c r="G14" s="6">
        <v>371270</v>
      </c>
      <c r="H14" s="6">
        <f t="shared" si="1"/>
        <v>0</v>
      </c>
      <c r="I14" s="6">
        <v>39057</v>
      </c>
      <c r="J14" s="14">
        <v>600</v>
      </c>
      <c r="K14" s="5"/>
      <c r="L14" s="14">
        <f t="shared" si="2"/>
        <v>38457</v>
      </c>
      <c r="M14" s="6">
        <v>38457</v>
      </c>
      <c r="N14" s="14">
        <f t="shared" si="3"/>
        <v>0</v>
      </c>
    </row>
    <row r="15" spans="1:14">
      <c r="A15" s="9">
        <v>42929</v>
      </c>
      <c r="B15" s="6">
        <v>306617</v>
      </c>
      <c r="C15" s="6">
        <v>10</v>
      </c>
      <c r="D15" s="6"/>
      <c r="E15" s="6"/>
      <c r="F15" s="6">
        <f t="shared" si="0"/>
        <v>306627</v>
      </c>
      <c r="G15" s="6">
        <v>306627</v>
      </c>
      <c r="H15" s="6">
        <f t="shared" si="1"/>
        <v>0</v>
      </c>
      <c r="I15" s="6">
        <v>42886.9</v>
      </c>
      <c r="J15" s="6"/>
      <c r="K15" s="5"/>
      <c r="L15" s="14">
        <f t="shared" si="2"/>
        <v>42886.9</v>
      </c>
      <c r="M15" s="6">
        <v>42886.9</v>
      </c>
      <c r="N15" s="14">
        <f t="shared" si="3"/>
        <v>0</v>
      </c>
    </row>
    <row r="16" spans="1:14">
      <c r="A16" s="9">
        <v>42930</v>
      </c>
      <c r="B16" s="6">
        <v>304724</v>
      </c>
      <c r="C16" s="6"/>
      <c r="D16" s="6">
        <v>10</v>
      </c>
      <c r="E16" s="6"/>
      <c r="F16" s="6">
        <f t="shared" si="0"/>
        <v>304714</v>
      </c>
      <c r="G16" s="6">
        <v>304714</v>
      </c>
      <c r="H16" s="6">
        <f t="shared" si="1"/>
        <v>0</v>
      </c>
      <c r="I16" s="6">
        <v>51880.39</v>
      </c>
      <c r="J16" s="6"/>
      <c r="K16" s="5"/>
      <c r="L16" s="14">
        <f t="shared" si="2"/>
        <v>51880.39</v>
      </c>
      <c r="M16" s="6">
        <v>51880.39</v>
      </c>
      <c r="N16" s="14">
        <f t="shared" si="3"/>
        <v>0</v>
      </c>
    </row>
    <row r="17" spans="1:14">
      <c r="A17" s="9">
        <v>42931</v>
      </c>
      <c r="B17" s="6">
        <v>168682</v>
      </c>
      <c r="C17" s="6"/>
      <c r="D17" s="6"/>
      <c r="E17" s="6"/>
      <c r="F17" s="6">
        <f t="shared" si="0"/>
        <v>168682</v>
      </c>
      <c r="G17" s="6">
        <v>168682</v>
      </c>
      <c r="H17" s="6">
        <f t="shared" si="1"/>
        <v>0</v>
      </c>
      <c r="I17" s="6">
        <v>26604.639999999999</v>
      </c>
      <c r="J17" s="6"/>
      <c r="K17" s="5"/>
      <c r="L17" s="14">
        <f t="shared" si="2"/>
        <v>26604.639999999999</v>
      </c>
      <c r="M17" s="6">
        <v>26604.639999999999</v>
      </c>
      <c r="N17" s="14">
        <f t="shared" si="3"/>
        <v>0</v>
      </c>
    </row>
    <row r="18" spans="1:14">
      <c r="A18" s="9">
        <v>42932</v>
      </c>
      <c r="B18" s="6">
        <v>60800</v>
      </c>
      <c r="C18" s="6"/>
      <c r="D18" s="6"/>
      <c r="E18" s="6"/>
      <c r="F18" s="6">
        <f t="shared" si="0"/>
        <v>60800</v>
      </c>
      <c r="G18" s="6">
        <v>60800</v>
      </c>
      <c r="H18" s="6">
        <f t="shared" si="1"/>
        <v>0</v>
      </c>
      <c r="I18" s="6">
        <v>6503.24</v>
      </c>
      <c r="J18" s="6"/>
      <c r="K18" s="6">
        <v>20</v>
      </c>
      <c r="L18" s="14">
        <f t="shared" si="2"/>
        <v>6483.24</v>
      </c>
      <c r="M18" s="6">
        <v>6483.24</v>
      </c>
      <c r="N18" s="14">
        <f t="shared" si="3"/>
        <v>0</v>
      </c>
    </row>
    <row r="19" spans="1:14">
      <c r="A19" s="9">
        <v>42933</v>
      </c>
      <c r="B19" s="6">
        <v>601901</v>
      </c>
      <c r="C19" s="6"/>
      <c r="D19" s="6"/>
      <c r="E19" s="6"/>
      <c r="F19" s="6">
        <f t="shared" si="0"/>
        <v>601901</v>
      </c>
      <c r="G19" s="6">
        <v>601901</v>
      </c>
      <c r="H19" s="6">
        <f t="shared" si="1"/>
        <v>0</v>
      </c>
      <c r="I19" s="6">
        <v>62296.14</v>
      </c>
      <c r="J19" s="6"/>
      <c r="K19" s="5"/>
      <c r="L19" s="14">
        <f t="shared" si="2"/>
        <v>62296.14</v>
      </c>
      <c r="M19" s="6">
        <v>62296.14</v>
      </c>
      <c r="N19" s="14">
        <f t="shared" si="3"/>
        <v>0</v>
      </c>
    </row>
    <row r="20" spans="1:14">
      <c r="A20" s="9">
        <v>42934</v>
      </c>
      <c r="B20" s="6">
        <v>381243</v>
      </c>
      <c r="C20" s="6"/>
      <c r="D20" s="6"/>
      <c r="E20" s="6"/>
      <c r="F20" s="6">
        <f t="shared" si="0"/>
        <v>381243</v>
      </c>
      <c r="G20" s="6">
        <v>381243</v>
      </c>
      <c r="H20" s="6">
        <f t="shared" si="1"/>
        <v>0</v>
      </c>
      <c r="I20" s="6">
        <v>43165.88</v>
      </c>
      <c r="J20" s="6"/>
      <c r="K20" s="5"/>
      <c r="L20" s="14">
        <f t="shared" si="2"/>
        <v>43165.88</v>
      </c>
      <c r="M20" s="6">
        <v>43165.88</v>
      </c>
      <c r="N20" s="14">
        <f t="shared" si="3"/>
        <v>0</v>
      </c>
    </row>
    <row r="21" spans="1:14">
      <c r="A21" s="9">
        <v>42935</v>
      </c>
      <c r="B21" s="6">
        <v>382311</v>
      </c>
      <c r="C21" s="6"/>
      <c r="D21" s="6"/>
      <c r="E21" s="6"/>
      <c r="F21" s="6">
        <f t="shared" si="0"/>
        <v>382311</v>
      </c>
      <c r="G21" s="6">
        <v>382311</v>
      </c>
      <c r="H21" s="6">
        <f t="shared" si="1"/>
        <v>0</v>
      </c>
      <c r="I21" s="6">
        <v>58606.49</v>
      </c>
      <c r="J21" s="6"/>
      <c r="K21" s="5"/>
      <c r="L21" s="14">
        <f t="shared" si="2"/>
        <v>58606.49</v>
      </c>
      <c r="M21" s="6">
        <v>58606.49</v>
      </c>
      <c r="N21" s="14">
        <f t="shared" si="3"/>
        <v>0</v>
      </c>
    </row>
    <row r="22" spans="1:14">
      <c r="A22" s="9">
        <v>42936</v>
      </c>
      <c r="B22" s="6">
        <v>411169</v>
      </c>
      <c r="C22" s="6"/>
      <c r="D22" s="6"/>
      <c r="E22" s="6"/>
      <c r="F22" s="6">
        <f t="shared" si="0"/>
        <v>411169</v>
      </c>
      <c r="G22" s="6">
        <v>411169</v>
      </c>
      <c r="H22" s="6">
        <f t="shared" si="1"/>
        <v>0</v>
      </c>
      <c r="I22" s="6">
        <v>61370.8</v>
      </c>
      <c r="J22" s="6"/>
      <c r="K22" s="5"/>
      <c r="L22" s="14">
        <f t="shared" si="2"/>
        <v>61370.8</v>
      </c>
      <c r="M22" s="6">
        <v>61370.8</v>
      </c>
      <c r="N22" s="14">
        <f t="shared" si="3"/>
        <v>0</v>
      </c>
    </row>
    <row r="23" spans="1:14">
      <c r="A23" s="9">
        <v>42937</v>
      </c>
      <c r="B23" s="6">
        <v>355974</v>
      </c>
      <c r="C23" s="6"/>
      <c r="D23" s="6"/>
      <c r="E23" s="6">
        <v>2444</v>
      </c>
      <c r="F23" s="6">
        <f t="shared" si="0"/>
        <v>353530</v>
      </c>
      <c r="G23" s="6">
        <v>353530</v>
      </c>
      <c r="H23" s="6">
        <f t="shared" si="1"/>
        <v>0</v>
      </c>
      <c r="I23" s="6">
        <v>65374.26</v>
      </c>
      <c r="J23" s="6"/>
      <c r="K23" s="6">
        <v>2444</v>
      </c>
      <c r="L23" s="14">
        <f t="shared" si="2"/>
        <v>62930.26</v>
      </c>
      <c r="M23" s="6">
        <v>62930.26</v>
      </c>
      <c r="N23" s="14">
        <f t="shared" si="3"/>
        <v>0</v>
      </c>
    </row>
    <row r="24" spans="1:14">
      <c r="A24" s="9">
        <v>42938</v>
      </c>
      <c r="B24" s="6">
        <v>136558</v>
      </c>
      <c r="C24" s="6"/>
      <c r="D24" s="6"/>
      <c r="E24" s="6"/>
      <c r="F24" s="6">
        <f t="shared" si="0"/>
        <v>136558</v>
      </c>
      <c r="G24" s="6">
        <v>136558</v>
      </c>
      <c r="H24" s="6">
        <f t="shared" si="1"/>
        <v>0</v>
      </c>
      <c r="I24" s="6">
        <v>25602.799999999999</v>
      </c>
      <c r="J24" s="6"/>
      <c r="K24" s="5"/>
      <c r="L24" s="14">
        <f t="shared" si="2"/>
        <v>25602.799999999999</v>
      </c>
      <c r="M24" s="6">
        <v>25602.799999999999</v>
      </c>
      <c r="N24" s="14">
        <f t="shared" si="3"/>
        <v>0</v>
      </c>
    </row>
    <row r="25" spans="1:14">
      <c r="A25" s="9">
        <v>42939</v>
      </c>
      <c r="B25" s="6">
        <v>65918</v>
      </c>
      <c r="C25" s="6"/>
      <c r="D25" s="6"/>
      <c r="E25" s="6"/>
      <c r="F25" s="6">
        <f t="shared" si="0"/>
        <v>65918</v>
      </c>
      <c r="G25" s="6">
        <v>65918</v>
      </c>
      <c r="H25" s="6">
        <f t="shared" si="1"/>
        <v>0</v>
      </c>
      <c r="I25" s="6">
        <v>18812.04</v>
      </c>
      <c r="J25" s="6"/>
      <c r="K25" s="5"/>
      <c r="L25" s="14">
        <f t="shared" si="2"/>
        <v>18812.04</v>
      </c>
      <c r="M25" s="6">
        <v>18812.04</v>
      </c>
      <c r="N25" s="14">
        <f t="shared" si="3"/>
        <v>0</v>
      </c>
    </row>
    <row r="26" spans="1:14">
      <c r="A26" s="9">
        <v>42940</v>
      </c>
      <c r="B26" s="6">
        <v>550360</v>
      </c>
      <c r="C26" s="6"/>
      <c r="D26" s="6"/>
      <c r="E26" s="6"/>
      <c r="F26" s="6">
        <f t="shared" si="0"/>
        <v>550360</v>
      </c>
      <c r="G26" s="6">
        <v>550360</v>
      </c>
      <c r="H26" s="6">
        <f t="shared" si="1"/>
        <v>0</v>
      </c>
      <c r="I26" s="6">
        <v>81304.13</v>
      </c>
      <c r="J26" s="6"/>
      <c r="K26" s="5"/>
      <c r="L26" s="14">
        <f t="shared" si="2"/>
        <v>81304.13</v>
      </c>
      <c r="M26" s="6">
        <v>81304.13</v>
      </c>
      <c r="N26" s="14">
        <f t="shared" si="3"/>
        <v>0</v>
      </c>
    </row>
    <row r="27" spans="1:14">
      <c r="A27" s="9">
        <v>42941</v>
      </c>
      <c r="B27" s="6">
        <v>405277</v>
      </c>
      <c r="C27" s="6"/>
      <c r="D27" s="6"/>
      <c r="E27" s="6"/>
      <c r="F27" s="6">
        <f t="shared" si="0"/>
        <v>405277</v>
      </c>
      <c r="G27" s="6">
        <v>405277</v>
      </c>
      <c r="H27" s="6">
        <f t="shared" si="1"/>
        <v>0</v>
      </c>
      <c r="I27" s="6">
        <v>69615.460000000006</v>
      </c>
      <c r="J27" s="6"/>
      <c r="K27" s="5"/>
      <c r="L27" s="14">
        <f t="shared" si="2"/>
        <v>69615.460000000006</v>
      </c>
      <c r="M27" s="6">
        <v>69615.460000000006</v>
      </c>
      <c r="N27" s="14">
        <f t="shared" si="3"/>
        <v>0</v>
      </c>
    </row>
    <row r="28" spans="1:14">
      <c r="A28" s="9">
        <v>42942</v>
      </c>
      <c r="B28" s="6">
        <v>319745</v>
      </c>
      <c r="C28" s="6"/>
      <c r="D28" s="6"/>
      <c r="E28" s="6">
        <v>20</v>
      </c>
      <c r="F28" s="6">
        <f t="shared" si="0"/>
        <v>319725</v>
      </c>
      <c r="G28" s="6">
        <v>319725</v>
      </c>
      <c r="H28" s="6">
        <f t="shared" si="1"/>
        <v>0</v>
      </c>
      <c r="I28" s="6">
        <v>59109.09</v>
      </c>
      <c r="J28" s="6"/>
      <c r="K28" s="5"/>
      <c r="L28" s="14">
        <f t="shared" si="2"/>
        <v>59109.09</v>
      </c>
      <c r="M28" s="6">
        <v>59109.09</v>
      </c>
      <c r="N28" s="14">
        <f t="shared" si="3"/>
        <v>0</v>
      </c>
    </row>
    <row r="29" spans="1:14">
      <c r="A29" s="9">
        <v>42943</v>
      </c>
      <c r="B29" s="6">
        <v>366719</v>
      </c>
      <c r="C29" s="6"/>
      <c r="D29" s="6"/>
      <c r="E29" s="6"/>
      <c r="F29" s="6">
        <f t="shared" si="0"/>
        <v>366719</v>
      </c>
      <c r="G29" s="6">
        <v>366719</v>
      </c>
      <c r="H29" s="6">
        <f t="shared" si="1"/>
        <v>0</v>
      </c>
      <c r="I29" s="6">
        <v>71612.23</v>
      </c>
      <c r="J29" s="6"/>
      <c r="K29" s="5"/>
      <c r="L29" s="14">
        <f t="shared" si="2"/>
        <v>71612.23</v>
      </c>
      <c r="M29" s="6">
        <v>71612.23</v>
      </c>
      <c r="N29" s="14">
        <f t="shared" si="3"/>
        <v>0</v>
      </c>
    </row>
    <row r="30" spans="1:14">
      <c r="A30" s="9">
        <v>42944</v>
      </c>
      <c r="B30" s="6">
        <v>320064</v>
      </c>
      <c r="C30" s="6"/>
      <c r="D30" s="6"/>
      <c r="E30" s="6"/>
      <c r="F30" s="6">
        <f t="shared" si="0"/>
        <v>320064</v>
      </c>
      <c r="G30" s="6">
        <v>320064</v>
      </c>
      <c r="H30" s="6">
        <f t="shared" si="1"/>
        <v>0</v>
      </c>
      <c r="I30" s="6">
        <v>62965.77</v>
      </c>
      <c r="J30" s="6"/>
      <c r="K30" s="5"/>
      <c r="L30" s="14">
        <f t="shared" si="2"/>
        <v>62965.77</v>
      </c>
      <c r="M30" s="6">
        <v>62965.77</v>
      </c>
      <c r="N30" s="14">
        <f t="shared" si="3"/>
        <v>0</v>
      </c>
    </row>
    <row r="31" spans="1:14">
      <c r="A31" s="9">
        <v>42945</v>
      </c>
      <c r="B31" s="6">
        <v>189183</v>
      </c>
      <c r="C31" s="6"/>
      <c r="D31" s="6"/>
      <c r="E31" s="6"/>
      <c r="F31" s="6">
        <f t="shared" si="0"/>
        <v>189183</v>
      </c>
      <c r="G31" s="6">
        <v>189183</v>
      </c>
      <c r="H31" s="6">
        <f t="shared" si="1"/>
        <v>0</v>
      </c>
      <c r="I31" s="6">
        <v>25349.45</v>
      </c>
      <c r="J31" s="6"/>
      <c r="K31" s="5"/>
      <c r="L31" s="14">
        <f t="shared" si="2"/>
        <v>25349.45</v>
      </c>
      <c r="M31" s="6">
        <v>25349.45</v>
      </c>
      <c r="N31" s="14">
        <f t="shared" si="3"/>
        <v>0</v>
      </c>
    </row>
    <row r="32" spans="1:14">
      <c r="A32" s="9">
        <v>42946</v>
      </c>
      <c r="B32" s="6">
        <v>57806</v>
      </c>
      <c r="C32" s="6"/>
      <c r="D32" s="6"/>
      <c r="E32" s="6"/>
      <c r="F32" s="6">
        <f t="shared" si="0"/>
        <v>57806</v>
      </c>
      <c r="G32" s="6">
        <v>57806</v>
      </c>
      <c r="H32" s="6">
        <f t="shared" si="1"/>
        <v>0</v>
      </c>
      <c r="I32" s="6">
        <v>5947.45</v>
      </c>
      <c r="J32" s="6"/>
      <c r="K32" s="5"/>
      <c r="L32" s="14">
        <f t="shared" si="2"/>
        <v>5947.45</v>
      </c>
      <c r="M32" s="6">
        <v>5947.45</v>
      </c>
      <c r="N32" s="14">
        <f t="shared" si="3"/>
        <v>0</v>
      </c>
    </row>
    <row r="33" spans="1:14">
      <c r="A33" s="9">
        <v>42947</v>
      </c>
      <c r="B33" s="6">
        <v>569665</v>
      </c>
      <c r="C33" s="6"/>
      <c r="D33" s="6"/>
      <c r="E33" s="6"/>
      <c r="F33" s="6">
        <f t="shared" si="0"/>
        <v>569665</v>
      </c>
      <c r="G33" s="6">
        <v>569665</v>
      </c>
      <c r="H33" s="6">
        <f t="shared" si="1"/>
        <v>0</v>
      </c>
      <c r="I33" s="6">
        <v>107218.65</v>
      </c>
      <c r="J33" s="6"/>
      <c r="K33" s="6">
        <v>20</v>
      </c>
      <c r="L33" s="14">
        <f t="shared" si="2"/>
        <v>107198.65</v>
      </c>
      <c r="M33" s="6">
        <v>107198.65</v>
      </c>
      <c r="N33" s="14">
        <f t="shared" si="3"/>
        <v>0</v>
      </c>
    </row>
    <row r="34" spans="1:14">
      <c r="A34" s="9" t="s">
        <v>38</v>
      </c>
      <c r="B34" s="11">
        <f t="shared" ref="B34" si="4">SUM(B3:B33)</f>
        <v>9044170</v>
      </c>
      <c r="C34" s="11">
        <f t="shared" ref="C34" si="5">SUM(C3:C33)</f>
        <v>60</v>
      </c>
      <c r="D34" s="11">
        <f t="shared" ref="D34" si="6">SUM(D3:D33)</f>
        <v>60</v>
      </c>
      <c r="E34" s="11">
        <f t="shared" ref="E34" si="7">SUM(E3:E33)</f>
        <v>4815</v>
      </c>
      <c r="F34" s="11">
        <f t="shared" ref="F34" si="8">SUM(F3:F33)</f>
        <v>9039355</v>
      </c>
      <c r="G34" s="11">
        <f t="shared" ref="G34" si="9">SUM(G3:G33)</f>
        <v>9039355</v>
      </c>
      <c r="H34" s="11">
        <f t="shared" ref="H34" si="10">SUM(H3:H33)</f>
        <v>0</v>
      </c>
      <c r="I34" s="11">
        <f t="shared" ref="I34" si="11">SUM(I3:I33)</f>
        <v>1406277.31</v>
      </c>
      <c r="J34" s="11">
        <f t="shared" ref="J34" si="12">SUM(J3:J33)</f>
        <v>600</v>
      </c>
      <c r="K34" s="11">
        <f t="shared" ref="K34" si="13">SUM(K3:K33)</f>
        <v>4685</v>
      </c>
      <c r="L34" s="11">
        <f t="shared" ref="L34" si="14">SUM(L3:L33)</f>
        <v>1400992.31</v>
      </c>
      <c r="M34" s="11">
        <f t="shared" ref="M34" si="15">SUM(M3:M33)</f>
        <v>1400992.31</v>
      </c>
      <c r="N34" s="11">
        <f t="shared" ref="N34" si="16">SUM(N3:N33)</f>
        <v>0</v>
      </c>
    </row>
    <row r="35" spans="1:14">
      <c r="A35" s="18"/>
    </row>
    <row r="36" spans="1:14">
      <c r="A36" s="18"/>
    </row>
    <row r="37" spans="1:14">
      <c r="A37" s="18"/>
    </row>
  </sheetData>
  <mergeCells count="4">
    <mergeCell ref="B1:F1"/>
    <mergeCell ref="G1:H1"/>
    <mergeCell ref="I1:L1"/>
    <mergeCell ref="M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K34" sqref="K34"/>
    </sheetView>
  </sheetViews>
  <sheetFormatPr defaultRowHeight="14.25"/>
  <cols>
    <col min="2" max="2" width="12.375" bestFit="1" customWidth="1"/>
    <col min="6" max="6" width="13" bestFit="1" customWidth="1"/>
    <col min="7" max="7" width="12.375" bestFit="1" customWidth="1"/>
    <col min="9" max="9" width="10.875" bestFit="1" customWidth="1"/>
    <col min="12" max="12" width="13" bestFit="1" customWidth="1"/>
    <col min="13" max="13" width="10.875" bestFit="1" customWidth="1"/>
  </cols>
  <sheetData>
    <row r="1" spans="1:14">
      <c r="A1" s="12" t="s">
        <v>47</v>
      </c>
      <c r="B1" s="38" t="s">
        <v>44</v>
      </c>
      <c r="C1" s="38"/>
      <c r="D1" s="38"/>
      <c r="E1" s="38"/>
      <c r="F1" s="38"/>
      <c r="G1" s="38" t="s">
        <v>43</v>
      </c>
      <c r="H1" s="38"/>
      <c r="I1" s="38" t="s">
        <v>45</v>
      </c>
      <c r="J1" s="38"/>
      <c r="K1" s="38"/>
      <c r="L1" s="38"/>
      <c r="M1" s="38" t="s">
        <v>46</v>
      </c>
      <c r="N1" s="38"/>
    </row>
    <row r="2" spans="1:14">
      <c r="A2" s="12" t="s">
        <v>3</v>
      </c>
      <c r="B2" s="4" t="s">
        <v>21</v>
      </c>
      <c r="C2" s="4" t="s">
        <v>22</v>
      </c>
      <c r="D2" s="4" t="s">
        <v>23</v>
      </c>
      <c r="E2" s="4" t="s">
        <v>32</v>
      </c>
      <c r="F2" s="4" t="s">
        <v>40</v>
      </c>
      <c r="G2" s="4" t="s">
        <v>20</v>
      </c>
      <c r="H2" s="4" t="s">
        <v>18</v>
      </c>
      <c r="I2" s="4" t="s">
        <v>21</v>
      </c>
      <c r="J2" s="4" t="s">
        <v>42</v>
      </c>
      <c r="K2" s="4" t="s">
        <v>41</v>
      </c>
      <c r="L2" s="4" t="s">
        <v>40</v>
      </c>
      <c r="M2" s="4" t="s">
        <v>20</v>
      </c>
      <c r="N2" s="4" t="s">
        <v>18</v>
      </c>
    </row>
    <row r="3" spans="1:14">
      <c r="A3" s="9">
        <v>42917</v>
      </c>
      <c r="B3" s="6">
        <v>87959</v>
      </c>
      <c r="C3" s="5"/>
      <c r="D3" s="5"/>
      <c r="E3" s="6"/>
      <c r="F3" s="6">
        <f>B3+C3-D3-E3</f>
        <v>87959</v>
      </c>
      <c r="G3" s="6">
        <v>87959</v>
      </c>
      <c r="H3" s="14">
        <f>F3-G3</f>
        <v>0</v>
      </c>
      <c r="I3" s="6">
        <v>16991</v>
      </c>
      <c r="J3" s="5"/>
      <c r="K3" s="5"/>
      <c r="L3" s="14">
        <f>I3-J3-K3</f>
        <v>16991</v>
      </c>
      <c r="M3" s="6">
        <v>16991</v>
      </c>
      <c r="N3" s="14">
        <f>L3-M3</f>
        <v>0</v>
      </c>
    </row>
    <row r="4" spans="1:14">
      <c r="A4" s="9">
        <v>42918</v>
      </c>
      <c r="B4" s="6">
        <v>30756</v>
      </c>
      <c r="C4" s="5"/>
      <c r="D4" s="5"/>
      <c r="E4" s="6"/>
      <c r="F4" s="6">
        <f t="shared" ref="F4:F33" si="0">B4+C4-D4-E4</f>
        <v>30756</v>
      </c>
      <c r="G4" s="6">
        <v>30756</v>
      </c>
      <c r="H4" s="14">
        <f t="shared" ref="H4:H33" si="1">F4-G4</f>
        <v>0</v>
      </c>
      <c r="I4" s="6">
        <v>4164</v>
      </c>
      <c r="J4" s="5"/>
      <c r="K4" s="5"/>
      <c r="L4" s="14">
        <f t="shared" ref="L4:L33" si="2">I4-J4-K4</f>
        <v>4164</v>
      </c>
      <c r="M4" s="6">
        <v>4164</v>
      </c>
      <c r="N4" s="14">
        <f t="shared" ref="N4:N33" si="3">L4-M4</f>
        <v>0</v>
      </c>
    </row>
    <row r="5" spans="1:14">
      <c r="A5" s="9">
        <v>42919</v>
      </c>
      <c r="B5" s="6">
        <v>204009</v>
      </c>
      <c r="C5" s="5"/>
      <c r="D5" s="5"/>
      <c r="E5" s="6"/>
      <c r="F5" s="6">
        <f t="shared" si="0"/>
        <v>204009</v>
      </c>
      <c r="G5" s="6">
        <v>204009</v>
      </c>
      <c r="H5" s="14">
        <f t="shared" si="1"/>
        <v>0</v>
      </c>
      <c r="I5" s="6">
        <v>22435</v>
      </c>
      <c r="J5" s="5"/>
      <c r="K5" s="5"/>
      <c r="L5" s="14">
        <f t="shared" si="2"/>
        <v>22435</v>
      </c>
      <c r="M5" s="6">
        <v>22435</v>
      </c>
      <c r="N5" s="14">
        <f t="shared" si="3"/>
        <v>0</v>
      </c>
    </row>
    <row r="6" spans="1:14">
      <c r="A6" s="9">
        <v>42920</v>
      </c>
      <c r="B6" s="6">
        <v>174471</v>
      </c>
      <c r="C6" s="5"/>
      <c r="D6" s="5"/>
      <c r="E6" s="6"/>
      <c r="F6" s="6">
        <f t="shared" si="0"/>
        <v>174471</v>
      </c>
      <c r="G6" s="6">
        <v>174471</v>
      </c>
      <c r="H6" s="14">
        <f t="shared" si="1"/>
        <v>0</v>
      </c>
      <c r="I6" s="6">
        <v>36823</v>
      </c>
      <c r="J6" s="5"/>
      <c r="K6" s="5"/>
      <c r="L6" s="14">
        <f t="shared" si="2"/>
        <v>36823</v>
      </c>
      <c r="M6" s="6">
        <v>36823</v>
      </c>
      <c r="N6" s="14">
        <f t="shared" si="3"/>
        <v>0</v>
      </c>
    </row>
    <row r="7" spans="1:14">
      <c r="A7" s="9">
        <v>42921</v>
      </c>
      <c r="B7" s="6">
        <v>100958</v>
      </c>
      <c r="C7" s="5"/>
      <c r="D7" s="5"/>
      <c r="E7" s="6">
        <v>65</v>
      </c>
      <c r="F7" s="6">
        <f t="shared" si="0"/>
        <v>100893</v>
      </c>
      <c r="G7" s="6">
        <v>100893</v>
      </c>
      <c r="H7" s="14">
        <f t="shared" si="1"/>
        <v>0</v>
      </c>
      <c r="I7" s="6">
        <v>24513</v>
      </c>
      <c r="J7" s="5"/>
      <c r="K7" s="6">
        <v>65</v>
      </c>
      <c r="L7" s="14">
        <f t="shared" si="2"/>
        <v>24448</v>
      </c>
      <c r="M7" s="6">
        <v>24448</v>
      </c>
      <c r="N7" s="14">
        <f t="shared" si="3"/>
        <v>0</v>
      </c>
    </row>
    <row r="8" spans="1:14">
      <c r="A8" s="9">
        <v>42922</v>
      </c>
      <c r="B8" s="6">
        <v>211681</v>
      </c>
      <c r="C8" s="5"/>
      <c r="D8" s="5"/>
      <c r="E8" s="6"/>
      <c r="F8" s="6">
        <f t="shared" si="0"/>
        <v>211681</v>
      </c>
      <c r="G8" s="6">
        <v>211681</v>
      </c>
      <c r="H8" s="14">
        <f t="shared" si="1"/>
        <v>0</v>
      </c>
      <c r="I8" s="6">
        <v>37060</v>
      </c>
      <c r="J8" s="5"/>
      <c r="K8" s="5"/>
      <c r="L8" s="14">
        <f t="shared" si="2"/>
        <v>37060</v>
      </c>
      <c r="M8" s="6">
        <v>37060</v>
      </c>
      <c r="N8" s="14">
        <f t="shared" si="3"/>
        <v>0</v>
      </c>
    </row>
    <row r="9" spans="1:14">
      <c r="A9" s="9">
        <v>42923</v>
      </c>
      <c r="B9" s="6">
        <v>183587</v>
      </c>
      <c r="C9" s="5"/>
      <c r="D9" s="5"/>
      <c r="E9" s="6"/>
      <c r="F9" s="6">
        <f t="shared" si="0"/>
        <v>183587</v>
      </c>
      <c r="G9" s="6">
        <v>183587</v>
      </c>
      <c r="H9" s="14">
        <f t="shared" si="1"/>
        <v>0</v>
      </c>
      <c r="I9" s="6">
        <v>37698</v>
      </c>
      <c r="J9" s="5"/>
      <c r="K9" s="5"/>
      <c r="L9" s="14">
        <f t="shared" si="2"/>
        <v>37698</v>
      </c>
      <c r="M9" s="6">
        <v>37698</v>
      </c>
      <c r="N9" s="14">
        <f t="shared" si="3"/>
        <v>0</v>
      </c>
    </row>
    <row r="10" spans="1:14">
      <c r="A10" s="9">
        <v>42924</v>
      </c>
      <c r="B10" s="6">
        <v>52588</v>
      </c>
      <c r="C10" s="5"/>
      <c r="D10" s="5"/>
      <c r="E10" s="6"/>
      <c r="F10" s="6">
        <f t="shared" si="0"/>
        <v>52588</v>
      </c>
      <c r="G10" s="6">
        <v>52588</v>
      </c>
      <c r="H10" s="14">
        <f t="shared" si="1"/>
        <v>0</v>
      </c>
      <c r="I10" s="6">
        <v>11867</v>
      </c>
      <c r="J10" s="5"/>
      <c r="K10" s="5"/>
      <c r="L10" s="14">
        <f t="shared" si="2"/>
        <v>11867</v>
      </c>
      <c r="M10" s="6">
        <v>11867</v>
      </c>
      <c r="N10" s="14">
        <f t="shared" si="3"/>
        <v>0</v>
      </c>
    </row>
    <row r="11" spans="1:14">
      <c r="A11" s="9">
        <v>42925</v>
      </c>
      <c r="B11" s="6">
        <v>25946</v>
      </c>
      <c r="C11" s="5"/>
      <c r="D11" s="5"/>
      <c r="E11" s="6"/>
      <c r="F11" s="6">
        <f t="shared" si="0"/>
        <v>25946</v>
      </c>
      <c r="G11" s="6">
        <v>25946</v>
      </c>
      <c r="H11" s="14">
        <f t="shared" si="1"/>
        <v>0</v>
      </c>
      <c r="I11" s="6">
        <v>3150</v>
      </c>
      <c r="J11" s="5"/>
      <c r="K11" s="5"/>
      <c r="L11" s="14">
        <f t="shared" si="2"/>
        <v>3150</v>
      </c>
      <c r="M11" s="6">
        <v>3150</v>
      </c>
      <c r="N11" s="14">
        <f t="shared" si="3"/>
        <v>0</v>
      </c>
    </row>
    <row r="12" spans="1:14">
      <c r="A12" s="9">
        <v>42926</v>
      </c>
      <c r="B12" s="6">
        <v>199939</v>
      </c>
      <c r="C12" s="5"/>
      <c r="D12" s="5"/>
      <c r="E12" s="6"/>
      <c r="F12" s="6">
        <f t="shared" si="0"/>
        <v>199939</v>
      </c>
      <c r="G12" s="6">
        <v>199939</v>
      </c>
      <c r="H12" s="14">
        <f t="shared" si="1"/>
        <v>0</v>
      </c>
      <c r="I12" s="6">
        <v>33065</v>
      </c>
      <c r="J12" s="5"/>
      <c r="K12" s="6">
        <v>127</v>
      </c>
      <c r="L12" s="14">
        <f t="shared" si="2"/>
        <v>32938</v>
      </c>
      <c r="M12" s="6">
        <v>32938</v>
      </c>
      <c r="N12" s="14">
        <f t="shared" si="3"/>
        <v>0</v>
      </c>
    </row>
    <row r="13" spans="1:14">
      <c r="A13" s="9">
        <v>42927</v>
      </c>
      <c r="B13" s="6">
        <v>192338</v>
      </c>
      <c r="C13" s="5"/>
      <c r="D13" s="5"/>
      <c r="E13" s="6">
        <v>127</v>
      </c>
      <c r="F13" s="6">
        <f t="shared" si="0"/>
        <v>192211</v>
      </c>
      <c r="G13" s="6">
        <v>192211</v>
      </c>
      <c r="H13" s="14">
        <f t="shared" si="1"/>
        <v>0</v>
      </c>
      <c r="I13" s="6">
        <v>25002.51</v>
      </c>
      <c r="J13" s="5"/>
      <c r="K13" s="5"/>
      <c r="L13" s="14">
        <f t="shared" si="2"/>
        <v>25002.51</v>
      </c>
      <c r="M13" s="6">
        <v>25002.51</v>
      </c>
      <c r="N13" s="14">
        <f t="shared" si="3"/>
        <v>0</v>
      </c>
    </row>
    <row r="14" spans="1:14">
      <c r="A14" s="9">
        <v>42928</v>
      </c>
      <c r="B14" s="6">
        <v>182901</v>
      </c>
      <c r="C14" s="5"/>
      <c r="D14" s="5"/>
      <c r="E14" s="6"/>
      <c r="F14" s="6">
        <f t="shared" si="0"/>
        <v>182901</v>
      </c>
      <c r="G14" s="6">
        <v>182901</v>
      </c>
      <c r="H14" s="14">
        <f t="shared" si="1"/>
        <v>0</v>
      </c>
      <c r="I14" s="6">
        <v>28073</v>
      </c>
      <c r="J14" s="5"/>
      <c r="K14" s="5"/>
      <c r="L14" s="14">
        <f t="shared" si="2"/>
        <v>28073</v>
      </c>
      <c r="M14" s="6">
        <v>28073</v>
      </c>
      <c r="N14" s="14">
        <f t="shared" si="3"/>
        <v>0</v>
      </c>
    </row>
    <row r="15" spans="1:14">
      <c r="A15" s="9">
        <v>42929</v>
      </c>
      <c r="B15" s="6">
        <v>186053</v>
      </c>
      <c r="C15" s="5"/>
      <c r="D15" s="5"/>
      <c r="E15" s="6"/>
      <c r="F15" s="6">
        <f t="shared" si="0"/>
        <v>186053</v>
      </c>
      <c r="G15" s="6">
        <v>186053</v>
      </c>
      <c r="H15" s="14">
        <f t="shared" si="1"/>
        <v>0</v>
      </c>
      <c r="I15" s="6">
        <v>32994.57</v>
      </c>
      <c r="J15" s="5"/>
      <c r="K15" s="5"/>
      <c r="L15" s="14">
        <f t="shared" si="2"/>
        <v>32994.57</v>
      </c>
      <c r="M15" s="6">
        <v>32994.57</v>
      </c>
      <c r="N15" s="14">
        <f t="shared" si="3"/>
        <v>0</v>
      </c>
    </row>
    <row r="16" spans="1:14">
      <c r="A16" s="9">
        <v>42930</v>
      </c>
      <c r="B16" s="6">
        <v>124887</v>
      </c>
      <c r="C16" s="5"/>
      <c r="D16" s="5"/>
      <c r="E16" s="6"/>
      <c r="F16" s="6">
        <f t="shared" si="0"/>
        <v>124887</v>
      </c>
      <c r="G16" s="6">
        <v>124887</v>
      </c>
      <c r="H16" s="14">
        <f t="shared" si="1"/>
        <v>0</v>
      </c>
      <c r="I16" s="6">
        <v>30912.560000000001</v>
      </c>
      <c r="J16" s="5"/>
      <c r="K16" s="5"/>
      <c r="L16" s="14">
        <f t="shared" si="2"/>
        <v>30912.560000000001</v>
      </c>
      <c r="M16" s="6">
        <v>30912.560000000001</v>
      </c>
      <c r="N16" s="14">
        <f t="shared" si="3"/>
        <v>0</v>
      </c>
    </row>
    <row r="17" spans="1:14">
      <c r="A17" s="9">
        <v>42931</v>
      </c>
      <c r="B17" s="6">
        <v>72071</v>
      </c>
      <c r="C17" s="5"/>
      <c r="D17" s="5"/>
      <c r="E17" s="6"/>
      <c r="F17" s="6">
        <f t="shared" si="0"/>
        <v>72071</v>
      </c>
      <c r="G17" s="6">
        <v>72071</v>
      </c>
      <c r="H17" s="14">
        <f t="shared" si="1"/>
        <v>0</v>
      </c>
      <c r="I17" s="6">
        <v>24288.45</v>
      </c>
      <c r="J17" s="5"/>
      <c r="K17" s="5"/>
      <c r="L17" s="14">
        <f t="shared" si="2"/>
        <v>24288.45</v>
      </c>
      <c r="M17" s="6">
        <v>24288.45</v>
      </c>
      <c r="N17" s="14">
        <f t="shared" si="3"/>
        <v>0</v>
      </c>
    </row>
    <row r="18" spans="1:14">
      <c r="A18" s="9">
        <v>42932</v>
      </c>
      <c r="B18" s="6">
        <v>54758</v>
      </c>
      <c r="C18" s="5"/>
      <c r="D18" s="5"/>
      <c r="E18" s="6"/>
      <c r="F18" s="6">
        <f t="shared" si="0"/>
        <v>54758</v>
      </c>
      <c r="G18" s="6">
        <v>54758</v>
      </c>
      <c r="H18" s="14">
        <f t="shared" si="1"/>
        <v>0</v>
      </c>
      <c r="I18" s="6">
        <v>9331.4</v>
      </c>
      <c r="J18" s="5"/>
      <c r="K18" s="5"/>
      <c r="L18" s="14">
        <f t="shared" si="2"/>
        <v>9331.4</v>
      </c>
      <c r="M18" s="6">
        <v>9331.4</v>
      </c>
      <c r="N18" s="14">
        <f t="shared" si="3"/>
        <v>0</v>
      </c>
    </row>
    <row r="19" spans="1:14">
      <c r="A19" s="9">
        <v>42933</v>
      </c>
      <c r="B19" s="6">
        <v>238303</v>
      </c>
      <c r="C19" s="5"/>
      <c r="D19" s="5"/>
      <c r="E19" s="6"/>
      <c r="F19" s="6">
        <f t="shared" si="0"/>
        <v>238303</v>
      </c>
      <c r="G19" s="6">
        <v>238303</v>
      </c>
      <c r="H19" s="14">
        <f t="shared" si="1"/>
        <v>0</v>
      </c>
      <c r="I19" s="6">
        <v>53187.06</v>
      </c>
      <c r="J19" s="5"/>
      <c r="K19" s="5"/>
      <c r="L19" s="14">
        <f t="shared" si="2"/>
        <v>53187.06</v>
      </c>
      <c r="M19" s="6">
        <v>53187.06</v>
      </c>
      <c r="N19" s="14">
        <f t="shared" si="3"/>
        <v>0</v>
      </c>
    </row>
    <row r="20" spans="1:14">
      <c r="A20" s="9">
        <v>42934</v>
      </c>
      <c r="B20" s="6">
        <v>184628</v>
      </c>
      <c r="C20" s="5"/>
      <c r="D20" s="5"/>
      <c r="E20" s="6"/>
      <c r="F20" s="6">
        <f t="shared" si="0"/>
        <v>184628</v>
      </c>
      <c r="G20" s="6">
        <v>184628</v>
      </c>
      <c r="H20" s="14">
        <f t="shared" si="1"/>
        <v>0</v>
      </c>
      <c r="I20" s="6">
        <v>36266.74</v>
      </c>
      <c r="J20" s="5"/>
      <c r="K20" s="5"/>
      <c r="L20" s="14">
        <f t="shared" si="2"/>
        <v>36266.74</v>
      </c>
      <c r="M20" s="6">
        <v>36266.74</v>
      </c>
      <c r="N20" s="14">
        <f t="shared" si="3"/>
        <v>0</v>
      </c>
    </row>
    <row r="21" spans="1:14">
      <c r="A21" s="9">
        <v>42935</v>
      </c>
      <c r="B21" s="6">
        <v>202116</v>
      </c>
      <c r="C21" s="5"/>
      <c r="D21" s="5"/>
      <c r="E21" s="6"/>
      <c r="F21" s="6">
        <f t="shared" si="0"/>
        <v>202116</v>
      </c>
      <c r="G21" s="6">
        <v>202116</v>
      </c>
      <c r="H21" s="14">
        <f t="shared" si="1"/>
        <v>0</v>
      </c>
      <c r="I21" s="6">
        <v>22280.73</v>
      </c>
      <c r="J21" s="5"/>
      <c r="K21" s="6">
        <v>758.8</v>
      </c>
      <c r="L21" s="14">
        <f t="shared" si="2"/>
        <v>21521.93</v>
      </c>
      <c r="M21" s="6">
        <v>21521.93</v>
      </c>
      <c r="N21" s="14">
        <f t="shared" si="3"/>
        <v>0</v>
      </c>
    </row>
    <row r="22" spans="1:14">
      <c r="A22" s="9">
        <v>42936</v>
      </c>
      <c r="B22" s="6">
        <v>183258</v>
      </c>
      <c r="C22" s="6">
        <v>100</v>
      </c>
      <c r="D22" s="5"/>
      <c r="E22" s="6"/>
      <c r="F22" s="6">
        <f t="shared" si="0"/>
        <v>183358</v>
      </c>
      <c r="G22" s="6">
        <v>183358</v>
      </c>
      <c r="H22" s="14">
        <f t="shared" si="1"/>
        <v>0</v>
      </c>
      <c r="I22" s="6">
        <v>33015.449999999997</v>
      </c>
      <c r="J22" s="5"/>
      <c r="K22" s="5"/>
      <c r="L22" s="14">
        <f t="shared" si="2"/>
        <v>33015.449999999997</v>
      </c>
      <c r="M22" s="6">
        <v>33015.449999999997</v>
      </c>
      <c r="N22" s="14">
        <f t="shared" si="3"/>
        <v>0</v>
      </c>
    </row>
    <row r="23" spans="1:14">
      <c r="A23" s="9">
        <v>42937</v>
      </c>
      <c r="B23" s="6">
        <v>168293</v>
      </c>
      <c r="C23" s="5"/>
      <c r="D23" s="5"/>
      <c r="E23" s="6"/>
      <c r="F23" s="6">
        <f t="shared" si="0"/>
        <v>168293</v>
      </c>
      <c r="G23" s="6">
        <v>168293</v>
      </c>
      <c r="H23" s="14">
        <f t="shared" si="1"/>
        <v>0</v>
      </c>
      <c r="I23" s="6">
        <v>30176.12</v>
      </c>
      <c r="J23" s="5"/>
      <c r="K23" s="5"/>
      <c r="L23" s="14">
        <f t="shared" si="2"/>
        <v>30176.12</v>
      </c>
      <c r="M23" s="6">
        <v>30176.12</v>
      </c>
      <c r="N23" s="14">
        <f t="shared" si="3"/>
        <v>0</v>
      </c>
    </row>
    <row r="24" spans="1:14">
      <c r="A24" s="9">
        <v>42938</v>
      </c>
      <c r="B24" s="6">
        <v>84334</v>
      </c>
      <c r="C24" s="5"/>
      <c r="D24" s="5"/>
      <c r="E24" s="6"/>
      <c r="F24" s="6">
        <f t="shared" si="0"/>
        <v>84334</v>
      </c>
      <c r="G24" s="6">
        <v>84334</v>
      </c>
      <c r="H24" s="14">
        <f t="shared" si="1"/>
        <v>0</v>
      </c>
      <c r="I24" s="6">
        <v>18176.75</v>
      </c>
      <c r="J24" s="5"/>
      <c r="K24" s="5"/>
      <c r="L24" s="14">
        <f t="shared" si="2"/>
        <v>18176.75</v>
      </c>
      <c r="M24" s="6">
        <v>18176.75</v>
      </c>
      <c r="N24" s="14">
        <f t="shared" si="3"/>
        <v>0</v>
      </c>
    </row>
    <row r="25" spans="1:14">
      <c r="A25" s="9">
        <v>42939</v>
      </c>
      <c r="B25" s="6">
        <v>19148</v>
      </c>
      <c r="C25" s="5"/>
      <c r="D25" s="5"/>
      <c r="E25" s="6"/>
      <c r="F25" s="6">
        <f t="shared" si="0"/>
        <v>19148</v>
      </c>
      <c r="G25" s="6">
        <v>19148</v>
      </c>
      <c r="H25" s="14">
        <f t="shared" si="1"/>
        <v>0</v>
      </c>
      <c r="I25" s="6">
        <v>3420.61</v>
      </c>
      <c r="J25" s="5"/>
      <c r="K25" s="5"/>
      <c r="L25" s="14">
        <f t="shared" si="2"/>
        <v>3420.61</v>
      </c>
      <c r="M25" s="6">
        <v>3420.61</v>
      </c>
      <c r="N25" s="14">
        <f t="shared" si="3"/>
        <v>0</v>
      </c>
    </row>
    <row r="26" spans="1:14">
      <c r="A26" s="9">
        <v>42940</v>
      </c>
      <c r="B26" s="6">
        <v>249845</v>
      </c>
      <c r="C26" s="5"/>
      <c r="D26" s="5"/>
      <c r="E26" s="6"/>
      <c r="F26" s="6">
        <f t="shared" si="0"/>
        <v>249845</v>
      </c>
      <c r="G26" s="6">
        <v>249845</v>
      </c>
      <c r="H26" s="14">
        <f t="shared" si="1"/>
        <v>0</v>
      </c>
      <c r="I26" s="6">
        <v>52304.67</v>
      </c>
      <c r="J26" s="5"/>
      <c r="K26" s="5"/>
      <c r="L26" s="14">
        <f t="shared" si="2"/>
        <v>52304.67</v>
      </c>
      <c r="M26" s="6">
        <v>52304.67</v>
      </c>
      <c r="N26" s="14">
        <f t="shared" si="3"/>
        <v>0</v>
      </c>
    </row>
    <row r="27" spans="1:14">
      <c r="A27" s="9">
        <v>42941</v>
      </c>
      <c r="B27" s="6">
        <v>192121</v>
      </c>
      <c r="C27" s="5"/>
      <c r="D27" s="5"/>
      <c r="E27" s="6"/>
      <c r="F27" s="6">
        <f t="shared" si="0"/>
        <v>192121</v>
      </c>
      <c r="G27" s="6">
        <v>192121</v>
      </c>
      <c r="H27" s="14">
        <f t="shared" si="1"/>
        <v>0</v>
      </c>
      <c r="I27" s="6">
        <v>24273.11</v>
      </c>
      <c r="J27" s="5"/>
      <c r="K27" s="5"/>
      <c r="L27" s="14">
        <f t="shared" si="2"/>
        <v>24273.11</v>
      </c>
      <c r="M27" s="6">
        <v>24273.11</v>
      </c>
      <c r="N27" s="14">
        <f t="shared" si="3"/>
        <v>0</v>
      </c>
    </row>
    <row r="28" spans="1:14">
      <c r="A28" s="9">
        <v>42942</v>
      </c>
      <c r="B28" s="6">
        <v>132173.79999999999</v>
      </c>
      <c r="C28" s="5"/>
      <c r="D28" s="6">
        <v>100</v>
      </c>
      <c r="E28" s="6">
        <v>758.8</v>
      </c>
      <c r="F28" s="6">
        <f t="shared" si="0"/>
        <v>131315</v>
      </c>
      <c r="G28" s="6">
        <v>131315</v>
      </c>
      <c r="H28" s="14">
        <f t="shared" si="1"/>
        <v>0</v>
      </c>
      <c r="I28" s="6">
        <v>22735.9</v>
      </c>
      <c r="J28" s="5"/>
      <c r="K28" s="6">
        <v>0.09</v>
      </c>
      <c r="L28" s="14">
        <f t="shared" si="2"/>
        <v>22735.81</v>
      </c>
      <c r="M28" s="6">
        <v>22735.81</v>
      </c>
      <c r="N28" s="14">
        <f t="shared" si="3"/>
        <v>0</v>
      </c>
    </row>
    <row r="29" spans="1:14">
      <c r="A29" s="9">
        <v>42943</v>
      </c>
      <c r="B29" s="6">
        <v>172371.61</v>
      </c>
      <c r="C29" s="5"/>
      <c r="D29" s="5"/>
      <c r="E29" s="6">
        <v>427.61</v>
      </c>
      <c r="F29" s="6">
        <f t="shared" si="0"/>
        <v>171944</v>
      </c>
      <c r="G29" s="6">
        <v>171944</v>
      </c>
      <c r="H29" s="14">
        <f t="shared" si="1"/>
        <v>0</v>
      </c>
      <c r="I29" s="6">
        <v>23179.15</v>
      </c>
      <c r="J29" s="5"/>
      <c r="K29" s="6">
        <v>427.61</v>
      </c>
      <c r="L29" s="14">
        <f t="shared" si="2"/>
        <v>22751.54</v>
      </c>
      <c r="M29" s="6">
        <v>22751.54</v>
      </c>
      <c r="N29" s="14">
        <f t="shared" si="3"/>
        <v>0</v>
      </c>
    </row>
    <row r="30" spans="1:14">
      <c r="A30" s="9">
        <v>42944</v>
      </c>
      <c r="B30" s="6">
        <v>141644.09</v>
      </c>
      <c r="C30" s="5"/>
      <c r="D30" s="5"/>
      <c r="E30" s="6">
        <v>0.09</v>
      </c>
      <c r="F30" s="6">
        <f t="shared" si="0"/>
        <v>141644</v>
      </c>
      <c r="G30" s="6">
        <v>141644</v>
      </c>
      <c r="H30" s="14">
        <f t="shared" si="1"/>
        <v>0</v>
      </c>
      <c r="I30" s="6">
        <v>35251</v>
      </c>
      <c r="J30" s="5"/>
      <c r="K30" s="5"/>
      <c r="L30" s="14">
        <f t="shared" si="2"/>
        <v>35251</v>
      </c>
      <c r="M30" s="6">
        <v>35251</v>
      </c>
      <c r="N30" s="14">
        <f t="shared" si="3"/>
        <v>0</v>
      </c>
    </row>
    <row r="31" spans="1:14">
      <c r="A31" s="9">
        <v>42945</v>
      </c>
      <c r="B31" s="6">
        <v>58311</v>
      </c>
      <c r="C31" s="5"/>
      <c r="D31" s="5"/>
      <c r="E31" s="6"/>
      <c r="F31" s="6">
        <f t="shared" si="0"/>
        <v>58311</v>
      </c>
      <c r="G31" s="6">
        <v>58311</v>
      </c>
      <c r="H31" s="14">
        <f t="shared" si="1"/>
        <v>0</v>
      </c>
      <c r="I31" s="6">
        <v>9119.5499999999993</v>
      </c>
      <c r="J31" s="5"/>
      <c r="K31" s="5"/>
      <c r="L31" s="14">
        <f t="shared" si="2"/>
        <v>9119.5499999999993</v>
      </c>
      <c r="M31" s="6">
        <v>9119.5499999999993</v>
      </c>
      <c r="N31" s="14">
        <f t="shared" si="3"/>
        <v>0</v>
      </c>
    </row>
    <row r="32" spans="1:14">
      <c r="A32" s="9">
        <v>42946</v>
      </c>
      <c r="B32" s="6">
        <v>47732</v>
      </c>
      <c r="C32" s="5"/>
      <c r="D32" s="5"/>
      <c r="E32" s="6"/>
      <c r="F32" s="6">
        <f t="shared" si="0"/>
        <v>47732</v>
      </c>
      <c r="G32" s="6">
        <v>47732</v>
      </c>
      <c r="H32" s="14">
        <f t="shared" si="1"/>
        <v>0</v>
      </c>
      <c r="I32" s="6">
        <v>10811.12</v>
      </c>
      <c r="J32" s="5"/>
      <c r="K32" s="5"/>
      <c r="L32" s="14">
        <f t="shared" si="2"/>
        <v>10811.12</v>
      </c>
      <c r="M32" s="6">
        <v>10811.12</v>
      </c>
      <c r="N32" s="14">
        <f t="shared" si="3"/>
        <v>0</v>
      </c>
    </row>
    <row r="33" spans="1:14">
      <c r="A33" s="9">
        <v>42947</v>
      </c>
      <c r="B33" s="6">
        <v>237891</v>
      </c>
      <c r="C33" s="5"/>
      <c r="D33" s="5"/>
      <c r="E33" s="6"/>
      <c r="F33" s="6">
        <f t="shared" si="0"/>
        <v>237891</v>
      </c>
      <c r="G33" s="6">
        <v>237891</v>
      </c>
      <c r="H33" s="14">
        <f t="shared" si="1"/>
        <v>0</v>
      </c>
      <c r="I33" s="6">
        <v>24638.34</v>
      </c>
      <c r="J33" s="5"/>
      <c r="K33" s="6">
        <v>20</v>
      </c>
      <c r="L33" s="14">
        <f t="shared" si="2"/>
        <v>24618.34</v>
      </c>
      <c r="M33" s="6">
        <v>24618.34</v>
      </c>
      <c r="N33" s="14">
        <f t="shared" si="3"/>
        <v>0</v>
      </c>
    </row>
    <row r="34" spans="1:14">
      <c r="A34" s="9" t="s">
        <v>38</v>
      </c>
      <c r="B34" s="11">
        <f t="shared" ref="B34" si="4">SUM(B3:B33)</f>
        <v>4397071.5</v>
      </c>
      <c r="C34" s="11">
        <f t="shared" ref="C34" si="5">SUM(C3:C33)</f>
        <v>100</v>
      </c>
      <c r="D34" s="11">
        <f t="shared" ref="D34" si="6">SUM(D3:D33)</f>
        <v>100</v>
      </c>
      <c r="E34" s="11">
        <f t="shared" ref="E34" si="7">SUM(E3:E33)</f>
        <v>1378.4999999999998</v>
      </c>
      <c r="F34" s="11">
        <f t="shared" ref="F34" si="8">SUM(F3:F33)</f>
        <v>4395693</v>
      </c>
      <c r="G34" s="11">
        <f t="shared" ref="G34" si="9">SUM(G3:G33)</f>
        <v>4395693</v>
      </c>
      <c r="H34" s="11">
        <f t="shared" ref="H34" si="10">SUM(H3:H33)</f>
        <v>0</v>
      </c>
      <c r="I34" s="11">
        <f t="shared" ref="I34" si="11">SUM(I3:I33)</f>
        <v>777204.79000000015</v>
      </c>
      <c r="J34" s="11">
        <f t="shared" ref="J34" si="12">SUM(J3:J33)</f>
        <v>0</v>
      </c>
      <c r="K34" s="11">
        <f t="shared" ref="K34" si="13">SUM(K3:K33)</f>
        <v>1398.5</v>
      </c>
      <c r="L34" s="11">
        <f t="shared" ref="L34" si="14">SUM(L3:L33)</f>
        <v>775806.29000000015</v>
      </c>
      <c r="M34" s="11">
        <f t="shared" ref="M34" si="15">SUM(M3:M33)</f>
        <v>775806.29000000015</v>
      </c>
      <c r="N34" s="11">
        <f t="shared" ref="N34" si="16">SUM(N3:N33)</f>
        <v>0</v>
      </c>
    </row>
  </sheetData>
  <mergeCells count="4">
    <mergeCell ref="B1:F1"/>
    <mergeCell ref="G1:H1"/>
    <mergeCell ref="I1:L1"/>
    <mergeCell ref="M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广发现金</vt:lpstr>
      <vt:lpstr>广发非现金</vt:lpstr>
      <vt:lpstr>招行现金</vt:lpstr>
      <vt:lpstr>招行非现金</vt:lpstr>
      <vt:lpstr>微信</vt:lpstr>
      <vt:lpstr>支付宝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2017-08-11T13:55:04Z</dcterms:modified>
</cp:coreProperties>
</file>