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工作文件\售前项目文档\费森尤斯\"/>
    </mc:Choice>
  </mc:AlternateContent>
  <bookViews>
    <workbookView xWindow="0" yWindow="0" windowWidth="20355" windowHeight="7410" activeTab="2" xr2:uid="{00000000-000D-0000-FFFF-FFFF00000000}"/>
  </bookViews>
  <sheets>
    <sheet name="采购+服务0922" sheetId="2" r:id="rId1"/>
    <sheet name="租赁+服务0922" sheetId="5" r:id="rId2"/>
    <sheet name="汇总对比" sheetId="6" r:id="rId3"/>
    <sheet name="采购+服务0922 -Internet" sheetId="7" r:id="rId4"/>
    <sheet name="租赁+服务0922-Internet" sheetId="8" r:id="rId5"/>
    <sheet name="公有云0921" sheetId="4" r:id="rId6"/>
  </sheets>
  <calcPr calcId="171027"/>
</workbook>
</file>

<file path=xl/calcChain.xml><?xml version="1.0" encoding="utf-8"?>
<calcChain xmlns="http://schemas.openxmlformats.org/spreadsheetml/2006/main">
  <c r="D4" i="6" l="1"/>
  <c r="J12" i="6"/>
  <c r="J11" i="6"/>
  <c r="J5" i="6"/>
  <c r="J4" i="6"/>
  <c r="G12" i="6"/>
  <c r="G11" i="6"/>
  <c r="G5" i="6"/>
  <c r="G4" i="6"/>
  <c r="D12" i="6"/>
  <c r="D11" i="6"/>
  <c r="D5" i="6"/>
  <c r="R29" i="8"/>
  <c r="N29" i="8"/>
  <c r="J29" i="8"/>
  <c r="Q28" i="8"/>
  <c r="M28" i="8"/>
  <c r="M30" i="8" s="1"/>
  <c r="F12" i="6" s="1"/>
  <c r="I28" i="8"/>
  <c r="N27" i="8"/>
  <c r="J27" i="8"/>
  <c r="J26" i="8"/>
  <c r="Q16" i="8"/>
  <c r="Q30" i="8" s="1"/>
  <c r="I12" i="6" s="1"/>
  <c r="N16" i="8"/>
  <c r="I16" i="8"/>
  <c r="R15" i="8"/>
  <c r="N15" i="8"/>
  <c r="I15" i="8"/>
  <c r="R14" i="8"/>
  <c r="N14" i="8"/>
  <c r="J14" i="8"/>
  <c r="R13" i="8"/>
  <c r="N13" i="8"/>
  <c r="J13" i="8"/>
  <c r="R12" i="8"/>
  <c r="N12" i="8"/>
  <c r="J12" i="8"/>
  <c r="R11" i="8"/>
  <c r="N11" i="8"/>
  <c r="J11" i="8"/>
  <c r="R10" i="8"/>
  <c r="N10" i="8"/>
  <c r="J10" i="8"/>
  <c r="J9" i="8"/>
  <c r="R8" i="8"/>
  <c r="N8" i="8"/>
  <c r="J8" i="8"/>
  <c r="R7" i="8"/>
  <c r="N7" i="8"/>
  <c r="J7" i="8"/>
  <c r="R29" i="7"/>
  <c r="N29" i="7"/>
  <c r="J29" i="7"/>
  <c r="Q28" i="7"/>
  <c r="M28" i="7"/>
  <c r="I28" i="7"/>
  <c r="Q27" i="7"/>
  <c r="M27" i="7"/>
  <c r="I27" i="7"/>
  <c r="Q26" i="7"/>
  <c r="M26" i="7"/>
  <c r="I26" i="7"/>
  <c r="Q25" i="7"/>
  <c r="M25" i="7"/>
  <c r="I25" i="7"/>
  <c r="Q24" i="7"/>
  <c r="M24" i="7"/>
  <c r="I24" i="7"/>
  <c r="Q23" i="7"/>
  <c r="M23" i="7"/>
  <c r="I23" i="7"/>
  <c r="Q22" i="7"/>
  <c r="M22" i="7"/>
  <c r="I22" i="7"/>
  <c r="Q21" i="7"/>
  <c r="M21" i="7"/>
  <c r="I21" i="7"/>
  <c r="Q20" i="7"/>
  <c r="M20" i="7"/>
  <c r="I20" i="7"/>
  <c r="Q19" i="7"/>
  <c r="M19" i="7"/>
  <c r="I19" i="7"/>
  <c r="Q18" i="7"/>
  <c r="M18" i="7"/>
  <c r="I18" i="7"/>
  <c r="Q17" i="7"/>
  <c r="M17" i="7"/>
  <c r="I17" i="7"/>
  <c r="Q16" i="7"/>
  <c r="N16" i="7"/>
  <c r="I16" i="7"/>
  <c r="R15" i="7"/>
  <c r="N15" i="7"/>
  <c r="I15" i="7"/>
  <c r="I30" i="7" s="1"/>
  <c r="C11" i="6" s="1"/>
  <c r="R14" i="7"/>
  <c r="N14" i="7"/>
  <c r="J14" i="7"/>
  <c r="R13" i="7"/>
  <c r="N13" i="7"/>
  <c r="J13" i="7"/>
  <c r="R12" i="7"/>
  <c r="N12" i="7"/>
  <c r="N30" i="7" s="1"/>
  <c r="N31" i="7" s="1"/>
  <c r="J12" i="7"/>
  <c r="R11" i="7"/>
  <c r="N11" i="7"/>
  <c r="J11" i="7"/>
  <c r="R10" i="7"/>
  <c r="N10" i="7"/>
  <c r="J10" i="7"/>
  <c r="J9" i="7"/>
  <c r="R8" i="7"/>
  <c r="N8" i="7"/>
  <c r="J8" i="7"/>
  <c r="R7" i="7"/>
  <c r="R30" i="7" s="1"/>
  <c r="R31" i="7" s="1"/>
  <c r="N7" i="7"/>
  <c r="J7" i="7"/>
  <c r="N27" i="5"/>
  <c r="J26" i="5"/>
  <c r="J27" i="5"/>
  <c r="R29" i="5"/>
  <c r="N29" i="5"/>
  <c r="J29" i="5"/>
  <c r="Q28" i="5"/>
  <c r="M28" i="5"/>
  <c r="M30" i="5" s="1"/>
  <c r="F5" i="6" s="1"/>
  <c r="I28" i="5"/>
  <c r="Q16" i="5"/>
  <c r="Q30" i="5" s="1"/>
  <c r="I5" i="6" s="1"/>
  <c r="N16" i="5"/>
  <c r="I16" i="5"/>
  <c r="I30" i="5" s="1"/>
  <c r="C5" i="6" s="1"/>
  <c r="R15" i="5"/>
  <c r="N15" i="5"/>
  <c r="I15" i="5"/>
  <c r="R14" i="5"/>
  <c r="N14" i="5"/>
  <c r="J14" i="5"/>
  <c r="R13" i="5"/>
  <c r="N13" i="5"/>
  <c r="J13" i="5"/>
  <c r="R12" i="5"/>
  <c r="N12" i="5"/>
  <c r="J12" i="5"/>
  <c r="R11" i="5"/>
  <c r="N11" i="5"/>
  <c r="J11" i="5"/>
  <c r="R10" i="5"/>
  <c r="N10" i="5"/>
  <c r="J10" i="5"/>
  <c r="J9" i="5"/>
  <c r="R8" i="5"/>
  <c r="N8" i="5"/>
  <c r="J8" i="5"/>
  <c r="R7" i="5"/>
  <c r="N7" i="5"/>
  <c r="J7" i="5"/>
  <c r="M28" i="2"/>
  <c r="J10" i="2"/>
  <c r="Q30" i="7" l="1"/>
  <c r="N30" i="8"/>
  <c r="N31" i="8" s="1"/>
  <c r="N32" i="8" s="1"/>
  <c r="M30" i="7"/>
  <c r="F11" i="6" s="1"/>
  <c r="H11" i="6" s="1"/>
  <c r="I30" i="8"/>
  <c r="C12" i="6" s="1"/>
  <c r="R30" i="8"/>
  <c r="J30" i="8"/>
  <c r="N32" i="7"/>
  <c r="J30" i="7"/>
  <c r="R30" i="5"/>
  <c r="N30" i="5"/>
  <c r="J30" i="5"/>
  <c r="Q16" i="2"/>
  <c r="Q28" i="2"/>
  <c r="R10" i="2"/>
  <c r="N10" i="2"/>
  <c r="J7" i="2"/>
  <c r="H12" i="6" l="1"/>
  <c r="R32" i="7"/>
  <c r="I11" i="6"/>
  <c r="K11" i="6" s="1"/>
  <c r="J31" i="8"/>
  <c r="J32" i="8" s="1"/>
  <c r="E12" i="6"/>
  <c r="R31" i="8"/>
  <c r="R32" i="8" s="1"/>
  <c r="K12" i="6"/>
  <c r="J31" i="7"/>
  <c r="J32" i="7" s="1"/>
  <c r="E11" i="6"/>
  <c r="R31" i="5"/>
  <c r="R32" i="5" s="1"/>
  <c r="K5" i="6"/>
  <c r="N31" i="5"/>
  <c r="N32" i="5" s="1"/>
  <c r="H5" i="6"/>
  <c r="J31" i="5"/>
  <c r="J32" i="5" s="1"/>
  <c r="E5" i="6"/>
  <c r="J9" i="2"/>
  <c r="Q17" i="2"/>
  <c r="Q30" i="2" s="1"/>
  <c r="I4" i="6" s="1"/>
  <c r="Q19" i="2"/>
  <c r="Q20" i="2"/>
  <c r="Q26" i="2"/>
  <c r="Q25" i="2"/>
  <c r="Q24" i="2"/>
  <c r="Q27" i="2"/>
  <c r="R11" i="2"/>
  <c r="R12" i="2"/>
  <c r="R30" i="2" s="1"/>
  <c r="R13" i="2"/>
  <c r="R14" i="2"/>
  <c r="R15" i="2"/>
  <c r="Q18" i="2"/>
  <c r="Q21" i="2"/>
  <c r="Q22" i="2"/>
  <c r="Q23" i="2"/>
  <c r="R29" i="2"/>
  <c r="R8" i="2"/>
  <c r="R7" i="2"/>
  <c r="M25" i="2"/>
  <c r="M24" i="2"/>
  <c r="M27" i="2"/>
  <c r="M21" i="2"/>
  <c r="M18" i="2"/>
  <c r="N7" i="2"/>
  <c r="N8" i="2"/>
  <c r="N11" i="2"/>
  <c r="N12" i="2"/>
  <c r="N13" i="2"/>
  <c r="N14" i="2"/>
  <c r="N15" i="2"/>
  <c r="N16" i="2"/>
  <c r="M17" i="2"/>
  <c r="M19" i="2"/>
  <c r="M20" i="2"/>
  <c r="M22" i="2"/>
  <c r="M23" i="2"/>
  <c r="M26" i="2"/>
  <c r="N29" i="2"/>
  <c r="I24" i="2"/>
  <c r="I25" i="2"/>
  <c r="I27" i="2"/>
  <c r="J8" i="2"/>
  <c r="J11" i="2"/>
  <c r="J12" i="2"/>
  <c r="J13" i="2"/>
  <c r="J14" i="2"/>
  <c r="I15" i="2"/>
  <c r="I16" i="2"/>
  <c r="I17" i="2"/>
  <c r="I18" i="2"/>
  <c r="I19" i="2"/>
  <c r="I20" i="2"/>
  <c r="I21" i="2"/>
  <c r="I22" i="2"/>
  <c r="I23" i="2"/>
  <c r="I26" i="2"/>
  <c r="I28" i="2"/>
  <c r="J29" i="2"/>
  <c r="G5" i="4"/>
  <c r="G12" i="4" s="1"/>
  <c r="G13" i="4" s="1"/>
  <c r="G15" i="4" s="1"/>
  <c r="G6" i="4"/>
  <c r="G7" i="4"/>
  <c r="G8" i="4"/>
  <c r="G9" i="4"/>
  <c r="G10" i="4"/>
  <c r="G11" i="4"/>
  <c r="I30" i="2" l="1"/>
  <c r="C4" i="6" s="1"/>
  <c r="R31" i="2"/>
  <c r="R32" i="2" s="1"/>
  <c r="K4" i="6"/>
  <c r="M30" i="2"/>
  <c r="F4" i="6" s="1"/>
  <c r="J30" i="2"/>
  <c r="N30" i="2"/>
  <c r="N31" i="2" l="1"/>
  <c r="N32" i="2" s="1"/>
  <c r="H4" i="6"/>
  <c r="J31" i="2"/>
  <c r="J32" i="2" s="1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Chen</author>
  </authors>
  <commentList>
    <comment ref="O5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Phase III
主要硬件采购用于容灾数据中心</t>
        </r>
      </text>
    </comment>
    <comment ref="D9" authorId="0" shapeId="0" xr:uid="{00000000-0006-0000-0000-000002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总价取决于各地ISP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Chen</author>
  </authors>
  <commentList>
    <comment ref="O5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Phase III
主要硬件采购用于容灾数据中心</t>
        </r>
      </text>
    </comment>
    <comment ref="D9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总价取决于各地ISP 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Chen</author>
  </authors>
  <commentList>
    <comment ref="O5" authorId="0" shapeId="0" xr:uid="{00000000-0006-0000-0300-000001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Phase III
主要硬件采购用于容灾数据中心</t>
        </r>
      </text>
    </comment>
    <comment ref="D9" authorId="0" shapeId="0" xr:uid="{00000000-0006-0000-0300-000002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总价取决于各地ISP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Joe Chen</author>
  </authors>
  <commentList>
    <comment ref="O5" authorId="0" shapeId="0" xr:uid="{00000000-0006-0000-0400-000001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Phase III
主要硬件采购用于容灾数据中心</t>
        </r>
      </text>
    </comment>
    <comment ref="D9" authorId="0" shapeId="0" xr:uid="{00000000-0006-0000-0400-000002000000}">
      <text>
        <r>
          <rPr>
            <b/>
            <sz val="9"/>
            <color indexed="81"/>
            <rFont val="宋体"/>
            <family val="3"/>
            <charset val="134"/>
          </rPr>
          <t>Joe Chen:</t>
        </r>
        <r>
          <rPr>
            <sz val="9"/>
            <color indexed="81"/>
            <rFont val="宋体"/>
            <family val="3"/>
            <charset val="134"/>
          </rPr>
          <t xml:space="preserve">
总价取决于各地ISP </t>
        </r>
      </text>
    </comment>
  </commentList>
</comments>
</file>

<file path=xl/sharedStrings.xml><?xml version="1.0" encoding="utf-8"?>
<sst xmlns="http://schemas.openxmlformats.org/spreadsheetml/2006/main" count="435" uniqueCount="133">
  <si>
    <t>服务项</t>
    <phoneticPr fontId="3" type="noConversion"/>
  </si>
  <si>
    <t>服务或配置标准</t>
    <phoneticPr fontId="3" type="noConversion"/>
  </si>
  <si>
    <t>数量</t>
    <phoneticPr fontId="3" type="noConversion"/>
  </si>
  <si>
    <t>单价</t>
    <phoneticPr fontId="3" type="noConversion"/>
  </si>
  <si>
    <t>元/机柜/月</t>
    <phoneticPr fontId="3" type="noConversion"/>
  </si>
  <si>
    <t>北京备份数据中心</t>
    <phoneticPr fontId="3" type="noConversion"/>
  </si>
  <si>
    <t>2）IDX-Beijing BDA单机柜托管，含标准用电 2KVA                                               
（T4 标准机房，月度电力SLA 99.995%）</t>
    <phoneticPr fontId="10" type="noConversion"/>
  </si>
  <si>
    <t>全国MPLS VPN 组网 4M（泉州）</t>
    <phoneticPr fontId="3" type="noConversion"/>
  </si>
  <si>
    <t>元/点/月</t>
    <phoneticPr fontId="3" type="noConversion"/>
  </si>
  <si>
    <t>全国MPLS VPN 组网 10M（上海）</t>
    <phoneticPr fontId="3" type="noConversion"/>
  </si>
  <si>
    <t>元/机柜</t>
    <phoneticPr fontId="3" type="noConversion"/>
  </si>
  <si>
    <t>台</t>
    <phoneticPr fontId="3" type="noConversion"/>
  </si>
  <si>
    <t>ThinkSystem DS4200，双控16G缓存，2x16Gb FC 4 Port，4* 300GB 2.5" 15K。3年维保。</t>
    <phoneticPr fontId="3" type="noConversion"/>
  </si>
  <si>
    <t>磁带库</t>
    <phoneticPr fontId="3" type="noConversion"/>
  </si>
  <si>
    <t>TS3100 Tape Library Model L2U，6173 LTO Ultrium 6 Half High Fibre Drive Sled，6173 Right Side Tape Magazine，Ultirum 6 Data Cartridge 5 Pak，Ultrium Cleaning Cartridge L1UCC。3年维保。</t>
    <phoneticPr fontId="3" type="noConversion"/>
  </si>
  <si>
    <t>网络端口： 6个GE接口 控制端口： 2个USB2.0接口，1个console端口 外形设计： 1U 产品尺寸： 42.4×429×395mm  网络吞吐量 状态检测吞吐量最大：1.2Gbps，多协议状态检测吞吐量：600Mbps，IPS吞吐量：400Mbps 电源：AC 100-240V，50/60Hz，4.85A。3年维保。</t>
    <phoneticPr fontId="3" type="noConversion"/>
  </si>
  <si>
    <t>Cisco Catalyst 3850 24 Port Data IP Services。Cisco Catalyst 3850 2 x 10GE Network Module。10GBASE-LR SFP Module x 2。3年维保。</t>
    <phoneticPr fontId="3" type="noConversion"/>
  </si>
  <si>
    <t>云基础架构-软件</t>
    <phoneticPr fontId="3" type="noConversion"/>
  </si>
  <si>
    <t>虚拟化软件</t>
    <phoneticPr fontId="3" type="noConversion"/>
  </si>
  <si>
    <r>
      <t>VMware vSphere 6 Standard for 1 processor with Basic Support/Subscription VMware vSphere 6 Standard for 1 processor</t>
    </r>
    <r>
      <rPr>
        <sz val="10"/>
        <rFont val="宋体"/>
        <family val="3"/>
        <charset val="134"/>
      </rPr>
      <t>。</t>
    </r>
    <phoneticPr fontId="10" type="noConversion"/>
  </si>
  <si>
    <t>CPU</t>
    <phoneticPr fontId="3" type="noConversion"/>
  </si>
  <si>
    <r>
      <t>BE:BACKUP EXEC AGENT FOR VMWARE AND HYPER-V WIN 1 HOST SERVER ONPREMISE STANDARD LICENSE + ESSENTIAL MAINTENANCE BUNDLE INITIAL 36MO CORPORATE</t>
    </r>
    <r>
      <rPr>
        <sz val="10"/>
        <rFont val="宋体"/>
        <family val="3"/>
        <charset val="134"/>
      </rPr>
      <t>。</t>
    </r>
    <r>
      <rPr>
        <sz val="10"/>
        <rFont val="Calibri"/>
        <family val="2"/>
      </rPr>
      <t xml:space="preserve">
BACKUP EXEC ENT SERVER OPT WIN 1 SERVER ONPREMISE STANDARD LICENSE + ESSENTIAL MAINTENANCE BUNDLE INITIAL 36MO CORPORATE</t>
    </r>
    <r>
      <rPr>
        <sz val="10"/>
        <rFont val="宋体"/>
        <family val="3"/>
        <charset val="134"/>
      </rPr>
      <t>。</t>
    </r>
    <r>
      <rPr>
        <sz val="10"/>
        <rFont val="Calibri"/>
        <family val="2"/>
      </rPr>
      <t xml:space="preserve">
BACKUP EXEC SERVER ED WIN 1 SERVER ONPREMISE STANDARD LICENSE + ESSENTIAL MAINTENANCE BUNDLE INITIAL 36MO CORPORATE</t>
    </r>
    <r>
      <rPr>
        <sz val="10"/>
        <rFont val="宋体"/>
        <family val="3"/>
        <charset val="134"/>
      </rPr>
      <t>。</t>
    </r>
    <phoneticPr fontId="10" type="noConversion"/>
  </si>
  <si>
    <t>病毒防护软件</t>
    <phoneticPr fontId="3" type="noConversion"/>
  </si>
  <si>
    <r>
      <t>SYMC ENDPOINT PROTECTION FOR NETWORK SERVERS 14 PER SERVER BNDL STD LIC EXPRESS BAND A ESSENTIAL 36 MONTHS</t>
    </r>
    <r>
      <rPr>
        <sz val="10"/>
        <rFont val="宋体"/>
        <family val="3"/>
        <charset val="134"/>
      </rPr>
      <t>。</t>
    </r>
    <phoneticPr fontId="10" type="noConversion"/>
  </si>
  <si>
    <t>云实施和运维服务</t>
    <phoneticPr fontId="3" type="noConversion"/>
  </si>
  <si>
    <t>部署实施服务</t>
    <phoneticPr fontId="3" type="noConversion"/>
  </si>
  <si>
    <t>1、基础架构硬件和软件设计、部署、实施、验收服务；
2、服务器、网络、存储设备上架、安装、配置服务；</t>
    <phoneticPr fontId="3" type="noConversion"/>
  </si>
  <si>
    <t>人天</t>
    <phoneticPr fontId="3" type="noConversion"/>
  </si>
  <si>
    <t>日常运维服务</t>
    <phoneticPr fontId="3" type="noConversion"/>
  </si>
  <si>
    <t>人月</t>
    <phoneticPr fontId="3" type="noConversion"/>
  </si>
  <si>
    <t>总计</t>
    <phoneticPr fontId="3" type="noConversion"/>
  </si>
  <si>
    <r>
      <t>费森尤斯智慧医疗服务项目报价（</t>
    </r>
    <r>
      <rPr>
        <b/>
        <sz val="16"/>
        <color rgb="FFC00000"/>
        <rFont val="微软雅黑"/>
        <family val="2"/>
        <charset val="134"/>
      </rPr>
      <t>服务模式一</t>
    </r>
    <r>
      <rPr>
        <b/>
        <sz val="16"/>
        <color theme="0"/>
        <rFont val="微软雅黑"/>
        <family val="2"/>
        <charset val="134"/>
      </rPr>
      <t xml:space="preserve">） </t>
    </r>
    <phoneticPr fontId="3" type="noConversion"/>
  </si>
  <si>
    <t>服务类别</t>
    <phoneticPr fontId="3" type="noConversion"/>
  </si>
  <si>
    <t>服务项</t>
    <phoneticPr fontId="3" type="noConversion"/>
  </si>
  <si>
    <t>服务或配置标准</t>
    <phoneticPr fontId="3" type="noConversion"/>
  </si>
  <si>
    <t>数量</t>
    <phoneticPr fontId="3" type="noConversion"/>
  </si>
  <si>
    <t>单位</t>
    <phoneticPr fontId="3" type="noConversion"/>
  </si>
  <si>
    <t>单价</t>
    <phoneticPr fontId="3" type="noConversion"/>
  </si>
  <si>
    <t>上海主数据中心</t>
    <phoneticPr fontId="3" type="noConversion"/>
  </si>
  <si>
    <t>1)IDX-Shanghai Jinqiao 单机柜托管，含标准用电 2KVA
（T4 标准机房，月度电力SLA 99.995%）</t>
    <phoneticPr fontId="3" type="noConversion"/>
  </si>
  <si>
    <t>元/机柜/月</t>
    <phoneticPr fontId="3" type="noConversion"/>
  </si>
  <si>
    <t>北京备份数据中心</t>
    <phoneticPr fontId="3" type="noConversion"/>
  </si>
  <si>
    <t>2）IDX-Beijing BDA单机柜托管，含标准用电 2KVA                                               
（T4 标准机房，月度电力SLA 99.995%）</t>
    <phoneticPr fontId="10" type="noConversion"/>
  </si>
  <si>
    <t>元/点/月</t>
    <phoneticPr fontId="3" type="noConversion"/>
  </si>
  <si>
    <t>全国MPLS VPN 组网 6M（北京）</t>
    <phoneticPr fontId="3" type="noConversion"/>
  </si>
  <si>
    <t>服务费</t>
    <phoneticPr fontId="3" type="noConversion"/>
  </si>
  <si>
    <t>MPLS线路初装费（不含楼内物业费)</t>
    <phoneticPr fontId="3" type="noConversion"/>
  </si>
  <si>
    <t>元/点</t>
    <phoneticPr fontId="3" type="noConversion"/>
  </si>
  <si>
    <t>机柜初始配置费</t>
    <phoneticPr fontId="3" type="noConversion"/>
  </si>
  <si>
    <t>元/机柜</t>
    <phoneticPr fontId="3" type="noConversion"/>
  </si>
  <si>
    <t>服务器设备</t>
    <phoneticPr fontId="3" type="noConversion"/>
  </si>
  <si>
    <t>台</t>
    <phoneticPr fontId="3" type="noConversion"/>
  </si>
  <si>
    <t>存储设备</t>
    <phoneticPr fontId="3" type="noConversion"/>
  </si>
  <si>
    <t>磁带库</t>
    <phoneticPr fontId="3" type="noConversion"/>
  </si>
  <si>
    <t>光纤交换机</t>
    <phoneticPr fontId="3" type="noConversion"/>
  </si>
  <si>
    <t xml:space="preserve"> ST_Brocade 300E 光纤存储交换机，激活8个8Gb SFP，1+1冗余电源。3年维保。</t>
    <phoneticPr fontId="3" type="noConversion"/>
  </si>
  <si>
    <t>防火墙
ASA5516-FPWR-K9</t>
    <phoneticPr fontId="3" type="noConversion"/>
  </si>
  <si>
    <t>交换机 WS-C3850-24P-E</t>
    <phoneticPr fontId="3" type="noConversion"/>
  </si>
  <si>
    <t>云基础架构-软件</t>
    <phoneticPr fontId="3" type="noConversion"/>
  </si>
  <si>
    <t>虚拟化软件</t>
    <phoneticPr fontId="3" type="noConversion"/>
  </si>
  <si>
    <t>CPU</t>
    <phoneticPr fontId="3" type="noConversion"/>
  </si>
  <si>
    <t>数据库软件</t>
    <phoneticPr fontId="3" type="noConversion"/>
  </si>
  <si>
    <r>
      <t>SQLSvrStdCore 2016 CHNS MVL CoreLic</t>
    </r>
    <r>
      <rPr>
        <sz val="10"/>
        <rFont val="宋体"/>
        <family val="3"/>
        <charset val="134"/>
      </rPr>
      <t>。</t>
    </r>
    <phoneticPr fontId="10" type="noConversion"/>
  </si>
  <si>
    <t>套</t>
    <phoneticPr fontId="3" type="noConversion"/>
  </si>
  <si>
    <t>OS软件</t>
    <phoneticPr fontId="3" type="noConversion"/>
  </si>
  <si>
    <r>
      <t>WinSvrSTDCore 2016 CHNS MVL CoreLic</t>
    </r>
    <r>
      <rPr>
        <sz val="10"/>
        <rFont val="宋体"/>
        <family val="3"/>
        <charset val="134"/>
      </rPr>
      <t>。</t>
    </r>
    <phoneticPr fontId="10" type="noConversion"/>
  </si>
  <si>
    <t>备份软件</t>
    <phoneticPr fontId="3" type="noConversion"/>
  </si>
  <si>
    <t>病毒防护软件</t>
    <phoneticPr fontId="3" type="noConversion"/>
  </si>
  <si>
    <r>
      <t>SYMC ENDPOINT PROTECTION FOR NETWORK SERVERS 14 PER SERVER BNDL STD LIC EXPRESS BAND A ESSENTIAL 36 MONTHS</t>
    </r>
    <r>
      <rPr>
        <sz val="10"/>
        <rFont val="宋体"/>
        <family val="3"/>
        <charset val="134"/>
      </rPr>
      <t>。</t>
    </r>
    <phoneticPr fontId="10" type="noConversion"/>
  </si>
  <si>
    <t>云实施和运维服务</t>
    <phoneticPr fontId="3" type="noConversion"/>
  </si>
  <si>
    <t>部署实施服务</t>
    <phoneticPr fontId="3" type="noConversion"/>
  </si>
  <si>
    <t>1、基础架构硬件和软件设计、部署、实施、验收服务；
2、服务器、网络、存储设备上架、安装、配置服务；</t>
    <phoneticPr fontId="3" type="noConversion"/>
  </si>
  <si>
    <t>人天</t>
    <phoneticPr fontId="3" type="noConversion"/>
  </si>
  <si>
    <t>日常运维服务</t>
    <phoneticPr fontId="3" type="noConversion"/>
  </si>
  <si>
    <t>1、服务时间：7*24。提供统一的服务台，统一接听和受理客户服务请求电话。
2、服务器/网络/存储设备/备份设备巡检。
3、设备监控/性能监控/可用性监控和告警（联想提供监控软件）。
4、服务器、网络、存储设备巡检、故障诊断、排错，性能分析和建议。
5、数据备份服务。建议每周全备份（保存4周），每天增量备份（保存7天），每月全备份（保存1年）。
6、提供每周/月服务报告。
7、日常补丁管理、病毒查杀服务、账号权限管理、安全预警等安全运维服务。
8、基于监控报告，提供系统性能分析和优化建议。</t>
    <phoneticPr fontId="3" type="noConversion"/>
  </si>
  <si>
    <t>人月</t>
    <phoneticPr fontId="3" type="noConversion"/>
  </si>
  <si>
    <t>总计</t>
    <phoneticPr fontId="3" type="noConversion"/>
  </si>
  <si>
    <r>
      <t>费森尤斯智慧医疗服务项目报价（</t>
    </r>
    <r>
      <rPr>
        <b/>
        <sz val="16"/>
        <color rgb="FFC00000"/>
        <rFont val="微软雅黑"/>
        <family val="2"/>
        <charset val="134"/>
      </rPr>
      <t>公有云服务模式</t>
    </r>
    <r>
      <rPr>
        <b/>
        <sz val="16"/>
        <color theme="0"/>
        <rFont val="微软雅黑"/>
        <family val="2"/>
        <charset val="134"/>
      </rPr>
      <t xml:space="preserve">） </t>
    </r>
    <phoneticPr fontId="3" type="noConversion"/>
  </si>
  <si>
    <t>服务模式说明：
1、采取公有云方式，租用联想公有云计算资源、存储资源和网络资源，以及云运维服务，按季度支付。
2、报价中包括6%的增值服务税。
3、报价日期：2017年9月21日。有效期1个月。负责人：袁涛  13917998422  yuantaob@lenovo.com。</t>
    <phoneticPr fontId="3" type="noConversion"/>
  </si>
  <si>
    <t>服务类别</t>
    <phoneticPr fontId="3" type="noConversion"/>
  </si>
  <si>
    <t>具体配置</t>
    <phoneticPr fontId="3" type="noConversion"/>
  </si>
  <si>
    <t>单位</t>
    <phoneticPr fontId="3" type="noConversion"/>
  </si>
  <si>
    <t>数量</t>
    <phoneticPr fontId="3" type="noConversion"/>
  </si>
  <si>
    <t>单价-月</t>
    <phoneticPr fontId="3" type="noConversion"/>
  </si>
  <si>
    <t>总价-年</t>
    <phoneticPr fontId="3" type="noConversion"/>
  </si>
  <si>
    <t>计算资源-华东</t>
    <phoneticPr fontId="3" type="noConversion"/>
  </si>
  <si>
    <t>4C 8G 100G（SSD）</t>
    <phoneticPr fontId="3" type="noConversion"/>
  </si>
  <si>
    <t>个</t>
    <phoneticPr fontId="3" type="noConversion"/>
  </si>
  <si>
    <t>计算资源-华北</t>
    <phoneticPr fontId="3" type="noConversion"/>
  </si>
  <si>
    <t>存储资源-华东</t>
    <phoneticPr fontId="3" type="noConversion"/>
  </si>
  <si>
    <t>存储空间</t>
    <phoneticPr fontId="3" type="noConversion"/>
  </si>
  <si>
    <t>G</t>
    <phoneticPr fontId="3" type="noConversion"/>
  </si>
  <si>
    <t>存储资源-华北</t>
    <phoneticPr fontId="3" type="noConversion"/>
  </si>
  <si>
    <t>网络资源</t>
    <phoneticPr fontId="3" type="noConversion"/>
  </si>
  <si>
    <t>网络带宽（三线BGP）</t>
    <phoneticPr fontId="3" type="noConversion"/>
  </si>
  <si>
    <t>Mbps</t>
    <phoneticPr fontId="3" type="noConversion"/>
  </si>
  <si>
    <t>IP地址（BGP）</t>
    <phoneticPr fontId="3" type="noConversion"/>
  </si>
  <si>
    <t>运维服务</t>
    <phoneticPr fontId="3" type="noConversion"/>
  </si>
  <si>
    <t>1、服务时间：7*24。提供统一的7*24服务台，统一接听和受理客户服务请求电话。
2、云监控/性能监控/可用性监控和告警。
3、计算资源、存储资源和网络资源故障诊断、排错、性能分析和建议。
4、数据备份服务和快照服务。
5、提供每周/月服务报告。
6、日常补丁管理、病毒查杀服务、账号权限管理、安全预警等安全运维服务。
7、基于监控报告，提供系统性能分析和优化建议。</t>
    <phoneticPr fontId="3" type="noConversion"/>
  </si>
  <si>
    <t>总价</t>
    <phoneticPr fontId="3" type="noConversion"/>
  </si>
  <si>
    <t>Phase I 
2 - 5 Clinic</t>
    <phoneticPr fontId="3" type="noConversion"/>
  </si>
  <si>
    <t>Phase II 
6 - 20 Clinic</t>
    <phoneticPr fontId="3" type="noConversion"/>
  </si>
  <si>
    <t>单价</t>
    <phoneticPr fontId="3" type="noConversion"/>
  </si>
  <si>
    <t>Phase III
21 - 50 Clinic</t>
    <phoneticPr fontId="3" type="noConversion"/>
  </si>
  <si>
    <t>全国MPLS VPN 组网 4M（福州）</t>
    <phoneticPr fontId="3" type="noConversion"/>
  </si>
  <si>
    <t>ThinkSystem SR550   2*Intel Xeon 5115 10C/85W/2.4GHz （同E5-2650V4性能）， 4* 32GB内存  ，Raid 730-8i 1GB  ,   4* 600GB 15K 12Gbps SAS,  2*550W电源。3年维保。</t>
    <phoneticPr fontId="3" type="noConversion"/>
  </si>
  <si>
    <t>TS3100 Tape Library Model L2U，6173 LTO Ultrium 6 Half High Fibre Drive Sled，6173 Right Side Tape Magazine，Ultirum 6 Data Cartridge 5 Pak，Ultrium Cleaning Cartridge L1UCC。3年维保。</t>
    <phoneticPr fontId="3" type="noConversion"/>
  </si>
  <si>
    <t>Cisco Catalyst 3850 24 Port Data IP Services。Cisco Catalyst 3850 2 x 10GE Network Module。10GBASE-LR SFP Module x 2。3年维保。</t>
    <phoneticPr fontId="3" type="noConversion"/>
  </si>
  <si>
    <r>
      <t>BE:BACKUP EXEC AGENT FOR VMWARE AND HYPER-V WIN 1 HOST SERVER ONPREMISE STANDARD LICENSE + ESSENTIAL MAINTENANCE BUNDLE INITIAL 36MO CORPORATE</t>
    </r>
    <r>
      <rPr>
        <sz val="10"/>
        <rFont val="宋体"/>
        <family val="3"/>
        <charset val="134"/>
      </rPr>
      <t>。</t>
    </r>
    <r>
      <rPr>
        <sz val="10"/>
        <rFont val="Calibri"/>
        <family val="2"/>
      </rPr>
      <t xml:space="preserve">
BACKUP EXEC ENT SERVER OPT WIN 1 SERVER ONPREMISE STANDARD LICENSE + ESSENTIAL MAINTENANCE BUNDLE INITIAL 36MO CORPORATE</t>
    </r>
    <r>
      <rPr>
        <sz val="10"/>
        <rFont val="宋体"/>
        <family val="3"/>
        <charset val="134"/>
      </rPr>
      <t>。</t>
    </r>
    <r>
      <rPr>
        <sz val="10"/>
        <rFont val="Calibri"/>
        <family val="2"/>
      </rPr>
      <t xml:space="preserve">
BACKUP EXEC SERVER ED WIN 1 SERVER ONPREMISE STANDARD LICENSE + ESSENTIAL MAINTENANCE BUNDLE INITIAL 36MO CORPORATE</t>
    </r>
    <r>
      <rPr>
        <sz val="10"/>
        <rFont val="宋体"/>
        <family val="3"/>
        <charset val="134"/>
      </rPr>
      <t>。</t>
    </r>
    <phoneticPr fontId="10" type="noConversion"/>
  </si>
  <si>
    <t>费用类型</t>
    <phoneticPr fontId="3" type="noConversion"/>
  </si>
  <si>
    <t xml:space="preserve">云基础设施-数据中心托管服务
</t>
    <phoneticPr fontId="3" type="noConversion"/>
  </si>
  <si>
    <t>Opex</t>
    <phoneticPr fontId="3" type="noConversion"/>
  </si>
  <si>
    <t xml:space="preserve">云基础架构-硬件
</t>
    <phoneticPr fontId="3" type="noConversion"/>
  </si>
  <si>
    <t>Capex</t>
    <phoneticPr fontId="3" type="noConversion"/>
  </si>
  <si>
    <t xml:space="preserve">本地INTERNET </t>
    <phoneticPr fontId="3" type="noConversion"/>
  </si>
  <si>
    <t>数据中心互联网出口</t>
    <phoneticPr fontId="3" type="noConversion"/>
  </si>
  <si>
    <t>Option: 1. IPSEC VPN</t>
    <phoneticPr fontId="3" type="noConversion"/>
  </si>
  <si>
    <t>Option: 2. MPLS VPN
                网络线路服务</t>
    <phoneticPr fontId="3" type="noConversion"/>
  </si>
  <si>
    <t>一次性费用</t>
    <phoneticPr fontId="3" type="noConversion"/>
  </si>
  <si>
    <t>按月服务费</t>
    <phoneticPr fontId="3" type="noConversion"/>
  </si>
  <si>
    <r>
      <t>费森尤斯智慧医疗服务项目报价（</t>
    </r>
    <r>
      <rPr>
        <b/>
        <sz val="16"/>
        <color rgb="FFC00000"/>
        <rFont val="微软雅黑"/>
        <family val="2"/>
        <charset val="134"/>
      </rPr>
      <t>服务模式二</t>
    </r>
    <r>
      <rPr>
        <b/>
        <sz val="16"/>
        <color theme="0"/>
        <rFont val="微软雅黑"/>
        <family val="2"/>
        <charset val="134"/>
      </rPr>
      <t xml:space="preserve">） </t>
    </r>
    <phoneticPr fontId="3" type="noConversion"/>
  </si>
  <si>
    <t>第一阶段</t>
    <phoneticPr fontId="3" type="noConversion"/>
  </si>
  <si>
    <t>采购+服务</t>
    <phoneticPr fontId="3" type="noConversion"/>
  </si>
  <si>
    <t>租赁+服务</t>
    <phoneticPr fontId="3" type="noConversion"/>
  </si>
  <si>
    <t>第二阶段</t>
    <phoneticPr fontId="3" type="noConversion"/>
  </si>
  <si>
    <t>第三阶段</t>
    <phoneticPr fontId="3" type="noConversion"/>
  </si>
  <si>
    <t>Opex-按月</t>
    <phoneticPr fontId="3" type="noConversion"/>
  </si>
  <si>
    <t>总计-36个月</t>
    <phoneticPr fontId="3" type="noConversion"/>
  </si>
  <si>
    <t>数据中心互联网出口-三线BGP  Internet接入</t>
    <phoneticPr fontId="3" type="noConversion"/>
  </si>
  <si>
    <t>MPLS VPN方案</t>
    <phoneticPr fontId="3" type="noConversion"/>
  </si>
  <si>
    <t>Internet接入方案</t>
    <phoneticPr fontId="3" type="noConversion"/>
  </si>
  <si>
    <t>服务模式说明：
1、服务器、存储、网络以及软件License均以服务的方式，提供给费森尤斯，采取租赁的方式，季度后支付。
2、主备数据中心机柜、网络线路按月租赁，按月支付。
3、云运维服务按月支付。
4、报价中包括6%的增值服务税。
5、报价日期：2017年9月22日。有效期1个月。负责人：袁涛  13917998422  yuantaob@lenovo.com。</t>
    <phoneticPr fontId="3" type="noConversion"/>
  </si>
  <si>
    <r>
      <rPr>
        <b/>
        <sz val="11"/>
        <color rgb="FFC00000"/>
        <rFont val="微软雅黑"/>
        <family val="2"/>
        <charset val="134"/>
      </rPr>
      <t>服务模式说明：</t>
    </r>
    <r>
      <rPr>
        <sz val="11"/>
        <rFont val="微软雅黑"/>
        <family val="2"/>
        <charset val="134"/>
      </rPr>
      <t xml:space="preserve">
1、费森尤斯采购服务器、存储、网络以及软件License。一次性支付硬件和软件采购费用，以及部署实施费用。
2、主备数据中心机柜、网络线路按月租赁，按月支付。
3、云运维服务按月支付。
4、报价中，硬件和软件包括17%的增值税，服务部分包括6%的增值服务税。
5、报价日期：2017年9月22日。有效期1个月。负责人：袁涛  13917998422  yuantaob@lenovo.com。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</si>
</sst>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4" formatCode="_ &quot;¥&quot;* #,##0.00_ ;_ &quot;¥&quot;* \-#,##0.00_ ;_ &quot;¥&quot;* &quot;-&quot;??_ ;_ @_ "/>
    <numFmt numFmtId="43" formatCode="_ * #,##0.00_ ;_ * \-#,##0.00_ ;_ * &quot;-&quot;??_ ;_ @_ "/>
    <numFmt numFmtId="176" formatCode="_ * #,##0_ ;_ * \-#,##0_ ;_ * &quot;-&quot;??_ ;_ @_ "/>
    <numFmt numFmtId="177" formatCode="0;[Red]0"/>
    <numFmt numFmtId="178" formatCode="_ * #,##0.0_ ;_ * \-#,##0.0_ ;_ * &quot;-&quot;??_ ;_ @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6"/>
      <color theme="0"/>
      <name val="微软雅黑"/>
      <family val="2"/>
      <charset val="134"/>
    </font>
    <font>
      <b/>
      <sz val="16"/>
      <color rgb="FFC00000"/>
      <name val="微软雅黑"/>
      <family val="2"/>
      <charset val="134"/>
    </font>
    <font>
      <b/>
      <sz val="11"/>
      <color rgb="FFC0000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Calibri"/>
      <family val="2"/>
    </font>
    <font>
      <sz val="10"/>
      <name val="宋体"/>
      <family val="3"/>
      <charset val="134"/>
    </font>
    <font>
      <b/>
      <sz val="11"/>
      <name val="微软雅黑"/>
      <family val="2"/>
      <charset val="134"/>
    </font>
    <font>
      <sz val="10"/>
      <name val="Helv"/>
      <family val="2"/>
    </font>
    <font>
      <sz val="12"/>
      <name val="宋体"/>
      <family val="3"/>
      <charset val="134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14" fillId="0" borderId="0"/>
    <xf numFmtId="0" fontId="15" fillId="0" borderId="0"/>
    <xf numFmtId="44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/>
    <xf numFmtId="0" fontId="14" fillId="0" borderId="0"/>
  </cellStyleXfs>
  <cellXfs count="9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/>
    </xf>
    <xf numFmtId="176" fontId="8" fillId="4" borderId="3" xfId="1" applyNumberFormat="1" applyFont="1" applyFill="1" applyBorder="1" applyAlignment="1">
      <alignment horizontal="right" vertical="center"/>
    </xf>
    <xf numFmtId="0" fontId="8" fillId="0" borderId="3" xfId="2" applyFont="1" applyBorder="1" applyAlignment="1">
      <alignment vertical="center" wrapText="1"/>
    </xf>
    <xf numFmtId="0" fontId="8" fillId="0" borderId="3" xfId="2" applyFont="1" applyFill="1" applyBorder="1" applyAlignment="1">
      <alignment vertical="center" wrapText="1"/>
    </xf>
    <xf numFmtId="0" fontId="8" fillId="0" borderId="3" xfId="0" applyFont="1" applyBorder="1">
      <alignment vertical="center"/>
    </xf>
    <xf numFmtId="176" fontId="8" fillId="0" borderId="3" xfId="1" applyNumberFormat="1" applyFont="1" applyBorder="1">
      <alignment vertical="center"/>
    </xf>
    <xf numFmtId="0" fontId="11" fillId="5" borderId="3" xfId="0" applyFont="1" applyFill="1" applyBorder="1" applyAlignment="1">
      <alignment horizontal="left" vertical="center" wrapText="1"/>
    </xf>
    <xf numFmtId="176" fontId="8" fillId="5" borderId="3" xfId="1" applyNumberFormat="1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left" vertical="center"/>
    </xf>
    <xf numFmtId="176" fontId="2" fillId="0" borderId="0" xfId="0" applyNumberFormat="1" applyFont="1">
      <alignment vertical="center"/>
    </xf>
    <xf numFmtId="176" fontId="8" fillId="4" borderId="5" xfId="1" applyNumberFormat="1" applyFont="1" applyFill="1" applyBorder="1" applyAlignment="1">
      <alignment horizontal="right" vertical="center"/>
    </xf>
    <xf numFmtId="176" fontId="8" fillId="0" borderId="5" xfId="1" applyNumberFormat="1" applyFont="1" applyBorder="1">
      <alignment vertical="center"/>
    </xf>
    <xf numFmtId="0" fontId="16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7" fillId="3" borderId="2" xfId="0" applyFont="1" applyFill="1" applyBorder="1">
      <alignment vertical="center"/>
    </xf>
    <xf numFmtId="0" fontId="17" fillId="3" borderId="3" xfId="0" applyFont="1" applyFill="1" applyBorder="1" applyAlignment="1">
      <alignment horizontal="center" vertical="center"/>
    </xf>
    <xf numFmtId="0" fontId="17" fillId="3" borderId="3" xfId="0" applyFont="1" applyFill="1" applyBorder="1">
      <alignment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16" fillId="0" borderId="2" xfId="0" applyFont="1" applyBorder="1" applyAlignment="1">
      <alignment vertical="center"/>
    </xf>
    <xf numFmtId="0" fontId="16" fillId="0" borderId="3" xfId="0" applyFont="1" applyBorder="1">
      <alignment vertical="center"/>
    </xf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176" fontId="16" fillId="0" borderId="5" xfId="1" applyNumberFormat="1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6" fillId="0" borderId="3" xfId="0" applyFont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left" vertical="center"/>
    </xf>
    <xf numFmtId="0" fontId="18" fillId="6" borderId="14" xfId="0" applyFont="1" applyFill="1" applyBorder="1" applyAlignment="1">
      <alignment horizontal="center" vertical="center"/>
    </xf>
    <xf numFmtId="176" fontId="18" fillId="6" borderId="8" xfId="1" applyNumberFormat="1" applyFont="1" applyFill="1" applyBorder="1" applyAlignment="1">
      <alignment horizontal="center" vertical="center"/>
    </xf>
    <xf numFmtId="0" fontId="19" fillId="0" borderId="0" xfId="0" applyFont="1">
      <alignment vertical="center"/>
    </xf>
    <xf numFmtId="0" fontId="13" fillId="6" borderId="7" xfId="0" applyFont="1" applyFill="1" applyBorder="1" applyAlignment="1">
      <alignment horizontal="right" vertical="center"/>
    </xf>
    <xf numFmtId="0" fontId="8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176" fontId="8" fillId="4" borderId="3" xfId="1" applyNumberFormat="1" applyFont="1" applyFill="1" applyBorder="1" applyAlignment="1">
      <alignment horizontal="center" vertical="center"/>
    </xf>
    <xf numFmtId="176" fontId="8" fillId="0" borderId="3" xfId="1" applyNumberFormat="1" applyFont="1" applyBorder="1" applyAlignment="1">
      <alignment horizontal="center" vertical="center"/>
    </xf>
    <xf numFmtId="0" fontId="13" fillId="6" borderId="7" xfId="0" applyFont="1" applyFill="1" applyBorder="1" applyAlignment="1">
      <alignment horizontal="center" vertical="center"/>
    </xf>
    <xf numFmtId="176" fontId="13" fillId="6" borderId="7" xfId="0" applyNumberFormat="1" applyFont="1" applyFill="1" applyBorder="1" applyAlignment="1">
      <alignment horizontal="right" vertical="center"/>
    </xf>
    <xf numFmtId="176" fontId="13" fillId="6" borderId="7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>
      <alignment vertical="center"/>
    </xf>
    <xf numFmtId="176" fontId="13" fillId="6" borderId="8" xfId="0" applyNumberFormat="1" applyFont="1" applyFill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177" fontId="8" fillId="4" borderId="3" xfId="0" applyNumberFormat="1" applyFont="1" applyFill="1" applyBorder="1" applyAlignment="1">
      <alignment horizontal="center" vertical="center"/>
    </xf>
    <xf numFmtId="176" fontId="8" fillId="7" borderId="3" xfId="1" applyNumberFormat="1" applyFont="1" applyFill="1" applyBorder="1" applyAlignment="1">
      <alignment horizontal="center" vertical="center"/>
    </xf>
    <xf numFmtId="178" fontId="8" fillId="7" borderId="3" xfId="1" applyNumberFormat="1" applyFont="1" applyFill="1" applyBorder="1">
      <alignment vertical="center"/>
    </xf>
    <xf numFmtId="176" fontId="8" fillId="7" borderId="3" xfId="1" applyNumberFormat="1" applyFont="1" applyFill="1" applyBorder="1">
      <alignment vertical="center"/>
    </xf>
    <xf numFmtId="176" fontId="8" fillId="7" borderId="3" xfId="1" applyNumberFormat="1" applyFont="1" applyFill="1" applyBorder="1" applyAlignment="1">
      <alignment horizontal="right" vertical="center"/>
    </xf>
    <xf numFmtId="178" fontId="8" fillId="7" borderId="3" xfId="1" applyNumberFormat="1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/>
    </xf>
    <xf numFmtId="176" fontId="16" fillId="0" borderId="3" xfId="1" applyNumberFormat="1" applyFont="1" applyBorder="1">
      <alignment vertical="center"/>
    </xf>
    <xf numFmtId="176" fontId="8" fillId="0" borderId="3" xfId="0" applyNumberFormat="1" applyFont="1" applyBorder="1">
      <alignment vertical="center"/>
    </xf>
    <xf numFmtId="0" fontId="7" fillId="10" borderId="3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7" fillId="8" borderId="5" xfId="0" applyFont="1" applyFill="1" applyBorder="1" applyAlignment="1">
      <alignment horizontal="center" vertical="center" wrapText="1"/>
    </xf>
    <xf numFmtId="0" fontId="13" fillId="6" borderId="6" xfId="0" applyFont="1" applyFill="1" applyBorder="1" applyAlignment="1">
      <alignment horizontal="right" vertical="center"/>
    </xf>
    <xf numFmtId="0" fontId="13" fillId="6" borderId="7" xfId="0" applyFont="1" applyFill="1" applyBorder="1" applyAlignment="1">
      <alignment horizontal="right" vertical="center"/>
    </xf>
    <xf numFmtId="0" fontId="2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7" fillId="3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/>
    </xf>
    <xf numFmtId="0" fontId="2" fillId="0" borderId="5" xfId="0" applyFont="1" applyBorder="1" applyAlignment="1">
      <alignment horizontal="left" vertical="top"/>
    </xf>
    <xf numFmtId="0" fontId="7" fillId="3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9" borderId="3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/>
    </xf>
    <xf numFmtId="0" fontId="18" fillId="6" borderId="16" xfId="0" applyFont="1" applyFill="1" applyBorder="1" applyAlignment="1">
      <alignment horizontal="center" vertical="center"/>
    </xf>
    <xf numFmtId="0" fontId="18" fillId="6" borderId="15" xfId="0" applyFont="1" applyFill="1" applyBorder="1" applyAlignment="1">
      <alignment horizontal="center" vertical="center"/>
    </xf>
    <xf numFmtId="0" fontId="23" fillId="6" borderId="12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16" fillId="0" borderId="2" xfId="0" applyFont="1" applyBorder="1" applyAlignment="1">
      <alignment horizontal="left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/>
    </xf>
    <xf numFmtId="0" fontId="18" fillId="6" borderId="6" xfId="0" applyFont="1" applyFill="1" applyBorder="1" applyAlignment="1">
      <alignment horizontal="center" vertical="center"/>
    </xf>
    <xf numFmtId="0" fontId="18" fillId="6" borderId="7" xfId="0" applyFont="1" applyFill="1" applyBorder="1" applyAlignment="1">
      <alignment horizontal="center" vertical="center"/>
    </xf>
  </cellXfs>
  <cellStyles count="10">
    <cellStyle name="_ET_STYLE_NoName_00_" xfId="3" xr:uid="{00000000-0005-0000-0000-000000000000}"/>
    <cellStyle name="0,0_x000d__x000a_NA_x000d__x000a_" xfId="4" xr:uid="{00000000-0005-0000-0000-000001000000}"/>
    <cellStyle name="常规" xfId="0" builtinId="0"/>
    <cellStyle name="常规 2" xfId="2" xr:uid="{00000000-0005-0000-0000-000003000000}"/>
    <cellStyle name="货币 2" xfId="5" xr:uid="{00000000-0005-0000-0000-000004000000}"/>
    <cellStyle name="千位分隔" xfId="1" builtinId="3"/>
    <cellStyle name="千位分隔 2" xfId="6" xr:uid="{00000000-0005-0000-0000-000006000000}"/>
    <cellStyle name="千位分隔 3" xfId="7" xr:uid="{00000000-0005-0000-0000-000007000000}"/>
    <cellStyle name="千位分隔[0] 2" xfId="8" xr:uid="{00000000-0005-0000-0000-000008000000}"/>
    <cellStyle name="样式 1 2" xfId="9" xr:uid="{00000000-0005-0000-0000-000009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523875</xdr:colOff>
      <xdr:row>1</xdr:row>
      <xdr:rowOff>9525</xdr:rowOff>
    </xdr:from>
    <xdr:to>
      <xdr:col>17</xdr:col>
      <xdr:colOff>752433</xdr:colOff>
      <xdr:row>1</xdr:row>
      <xdr:rowOff>369525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83100" y="228600"/>
          <a:ext cx="1133433" cy="36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523875</xdr:colOff>
      <xdr:row>1</xdr:row>
      <xdr:rowOff>9525</xdr:rowOff>
    </xdr:from>
    <xdr:to>
      <xdr:col>17</xdr:col>
      <xdr:colOff>466683</xdr:colOff>
      <xdr:row>1</xdr:row>
      <xdr:rowOff>169500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25875" y="228600"/>
          <a:ext cx="1133433" cy="36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523875</xdr:colOff>
      <xdr:row>1</xdr:row>
      <xdr:rowOff>9525</xdr:rowOff>
    </xdr:from>
    <xdr:to>
      <xdr:col>17</xdr:col>
      <xdr:colOff>752433</xdr:colOff>
      <xdr:row>1</xdr:row>
      <xdr:rowOff>369525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25875" y="228600"/>
          <a:ext cx="1133433" cy="3600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523875</xdr:colOff>
      <xdr:row>1</xdr:row>
      <xdr:rowOff>9525</xdr:rowOff>
    </xdr:from>
    <xdr:to>
      <xdr:col>17</xdr:col>
      <xdr:colOff>466683</xdr:colOff>
      <xdr:row>1</xdr:row>
      <xdr:rowOff>169500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6525875" y="228600"/>
          <a:ext cx="847683" cy="159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85724</xdr:colOff>
      <xdr:row>1</xdr:row>
      <xdr:rowOff>0</xdr:rowOff>
    </xdr:from>
    <xdr:to>
      <xdr:col>6</xdr:col>
      <xdr:colOff>685799</xdr:colOff>
      <xdr:row>1</xdr:row>
      <xdr:rowOff>268166</xdr:rowOff>
    </xdr:to>
    <xdr:pic>
      <xdr:nvPicPr>
        <xdr:cNvPr id="2" name="图片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4999" y="219075"/>
          <a:ext cx="885825" cy="2681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2"/>
  <sheetViews>
    <sheetView workbookViewId="0">
      <selection activeCell="D5" sqref="D5:D6"/>
    </sheetView>
  </sheetViews>
  <sheetFormatPr defaultRowHeight="16.5" x14ac:dyDescent="0.15"/>
  <cols>
    <col min="1" max="1" width="4.125" style="1" customWidth="1"/>
    <col min="2" max="3" width="12.125" style="1" customWidth="1"/>
    <col min="4" max="4" width="21.875" style="1" bestFit="1" customWidth="1"/>
    <col min="5" max="5" width="65.625" style="1" customWidth="1"/>
    <col min="6" max="6" width="7.125" style="2" customWidth="1"/>
    <col min="7" max="7" width="9.5" style="2" hidden="1" customWidth="1"/>
    <col min="8" max="8" width="7.875" style="1" bestFit="1" customWidth="1"/>
    <col min="9" max="10" width="11.875" style="1" bestFit="1" customWidth="1"/>
    <col min="11" max="11" width="7.125" style="2" customWidth="1"/>
    <col min="12" max="12" width="7.875" style="1" bestFit="1" customWidth="1"/>
    <col min="13" max="13" width="11.875" style="1" bestFit="1" customWidth="1"/>
    <col min="14" max="14" width="11.875" style="2" bestFit="1" customWidth="1"/>
    <col min="15" max="15" width="8.125" style="1" customWidth="1"/>
    <col min="16" max="16" width="8.5" style="1" customWidth="1"/>
    <col min="17" max="18" width="11.875" style="1" bestFit="1" customWidth="1"/>
    <col min="19" max="16384" width="9" style="1"/>
  </cols>
  <sheetData>
    <row r="1" spans="2:18" ht="17.25" thickBot="1" x14ac:dyDescent="0.2"/>
    <row r="2" spans="2:18" ht="38.25" customHeight="1" x14ac:dyDescent="0.15">
      <c r="B2" s="75" t="s">
        <v>31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05" customHeight="1" x14ac:dyDescent="0.15">
      <c r="B3" s="78" t="s">
        <v>132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2:18" ht="38.25" customHeight="1" x14ac:dyDescent="0.15">
      <c r="B4" s="37"/>
      <c r="C4" s="44"/>
      <c r="D4" s="38"/>
      <c r="E4" s="38"/>
      <c r="F4" s="64" t="s">
        <v>100</v>
      </c>
      <c r="G4" s="64"/>
      <c r="H4" s="64"/>
      <c r="I4" s="64"/>
      <c r="J4" s="64"/>
      <c r="K4" s="64" t="s">
        <v>101</v>
      </c>
      <c r="L4" s="64"/>
      <c r="M4" s="64"/>
      <c r="N4" s="64"/>
      <c r="O4" s="64" t="s">
        <v>103</v>
      </c>
      <c r="P4" s="64"/>
      <c r="Q4" s="64"/>
      <c r="R4" s="65"/>
    </row>
    <row r="5" spans="2:18" x14ac:dyDescent="0.15">
      <c r="B5" s="82" t="s">
        <v>32</v>
      </c>
      <c r="C5" s="73" t="s">
        <v>109</v>
      </c>
      <c r="D5" s="73" t="s">
        <v>33</v>
      </c>
      <c r="E5" s="73" t="s">
        <v>34</v>
      </c>
      <c r="F5" s="83" t="s">
        <v>35</v>
      </c>
      <c r="G5" s="83" t="s">
        <v>36</v>
      </c>
      <c r="H5" s="83" t="s">
        <v>37</v>
      </c>
      <c r="I5" s="83" t="s">
        <v>118</v>
      </c>
      <c r="J5" s="62" t="s">
        <v>119</v>
      </c>
      <c r="K5" s="84" t="s">
        <v>2</v>
      </c>
      <c r="L5" s="84" t="s">
        <v>37</v>
      </c>
      <c r="M5" s="84" t="s">
        <v>118</v>
      </c>
      <c r="N5" s="63" t="s">
        <v>119</v>
      </c>
      <c r="O5" s="85" t="s">
        <v>2</v>
      </c>
      <c r="P5" s="85" t="s">
        <v>102</v>
      </c>
      <c r="Q5" s="85" t="s">
        <v>118</v>
      </c>
      <c r="R5" s="66" t="s">
        <v>119</v>
      </c>
    </row>
    <row r="6" spans="2:18" x14ac:dyDescent="0.15">
      <c r="B6" s="82"/>
      <c r="C6" s="73"/>
      <c r="D6" s="73"/>
      <c r="E6" s="73"/>
      <c r="F6" s="83"/>
      <c r="G6" s="83"/>
      <c r="H6" s="83"/>
      <c r="I6" s="83"/>
      <c r="J6" s="62"/>
      <c r="K6" s="84"/>
      <c r="L6" s="84"/>
      <c r="M6" s="84"/>
      <c r="N6" s="63"/>
      <c r="O6" s="85"/>
      <c r="P6" s="85"/>
      <c r="Q6" s="85"/>
      <c r="R6" s="66"/>
    </row>
    <row r="7" spans="2:18" ht="33" x14ac:dyDescent="0.15">
      <c r="B7" s="69" t="s">
        <v>110</v>
      </c>
      <c r="C7" s="74" t="s">
        <v>111</v>
      </c>
      <c r="D7" s="36" t="s">
        <v>38</v>
      </c>
      <c r="E7" s="3" t="s">
        <v>39</v>
      </c>
      <c r="F7" s="4">
        <v>1</v>
      </c>
      <c r="G7" s="4" t="s">
        <v>40</v>
      </c>
      <c r="H7" s="5">
        <v>8200</v>
      </c>
      <c r="I7" s="5"/>
      <c r="J7" s="5">
        <f>H7*F7</f>
        <v>8200</v>
      </c>
      <c r="K7" s="39"/>
      <c r="L7" s="5">
        <v>8200</v>
      </c>
      <c r="M7" s="5"/>
      <c r="N7" s="39">
        <f>K7*L7</f>
        <v>0</v>
      </c>
      <c r="O7" s="5"/>
      <c r="P7" s="5">
        <v>8200</v>
      </c>
      <c r="Q7" s="5"/>
      <c r="R7" s="14">
        <f>O7*P7</f>
        <v>0</v>
      </c>
    </row>
    <row r="8" spans="2:18" ht="33" x14ac:dyDescent="0.15">
      <c r="B8" s="69"/>
      <c r="C8" s="74"/>
      <c r="D8" s="36" t="s">
        <v>41</v>
      </c>
      <c r="E8" s="6" t="s">
        <v>42</v>
      </c>
      <c r="F8" s="51">
        <v>0</v>
      </c>
      <c r="G8" s="4" t="s">
        <v>40</v>
      </c>
      <c r="H8" s="5">
        <v>7600</v>
      </c>
      <c r="I8" s="5"/>
      <c r="J8" s="5">
        <f t="shared" ref="J8:J29" si="0">H8*F8</f>
        <v>0</v>
      </c>
      <c r="K8" s="39"/>
      <c r="L8" s="5">
        <v>7600</v>
      </c>
      <c r="M8" s="5"/>
      <c r="N8" s="39">
        <f>K8*L8</f>
        <v>0</v>
      </c>
      <c r="O8" s="56">
        <v>1</v>
      </c>
      <c r="P8" s="5">
        <v>7600</v>
      </c>
      <c r="Q8" s="5"/>
      <c r="R8" s="14">
        <f t="shared" ref="R8:R29" si="1">O8*P8</f>
        <v>7600</v>
      </c>
    </row>
    <row r="9" spans="2:18" x14ac:dyDescent="0.15">
      <c r="B9" s="69"/>
      <c r="C9" s="74"/>
      <c r="D9" s="71" t="s">
        <v>116</v>
      </c>
      <c r="E9" s="6" t="s">
        <v>114</v>
      </c>
      <c r="F9" s="51">
        <v>0</v>
      </c>
      <c r="G9" s="4"/>
      <c r="H9" s="5">
        <v>800</v>
      </c>
      <c r="I9" s="5"/>
      <c r="J9" s="5">
        <f t="shared" si="0"/>
        <v>0</v>
      </c>
      <c r="K9" s="39"/>
      <c r="L9" s="5"/>
      <c r="M9" s="5"/>
      <c r="N9" s="39"/>
      <c r="O9" s="5"/>
      <c r="P9" s="5"/>
      <c r="Q9" s="5"/>
      <c r="R9" s="14"/>
    </row>
    <row r="10" spans="2:18" x14ac:dyDescent="0.15">
      <c r="B10" s="69"/>
      <c r="C10" s="74"/>
      <c r="D10" s="71"/>
      <c r="E10" s="45" t="s">
        <v>128</v>
      </c>
      <c r="F10" s="51">
        <v>0</v>
      </c>
      <c r="G10" s="4"/>
      <c r="H10" s="5">
        <v>850</v>
      </c>
      <c r="I10" s="5"/>
      <c r="J10" s="5">
        <f t="shared" si="0"/>
        <v>0</v>
      </c>
      <c r="K10" s="53">
        <v>0</v>
      </c>
      <c r="L10" s="5">
        <v>850</v>
      </c>
      <c r="M10" s="5"/>
      <c r="N10" s="39">
        <f t="shared" ref="N10:N16" si="2">K10*L10</f>
        <v>0</v>
      </c>
      <c r="O10" s="56">
        <v>0</v>
      </c>
      <c r="P10" s="5">
        <v>850</v>
      </c>
      <c r="Q10" s="5"/>
      <c r="R10" s="14">
        <f>O10*P10</f>
        <v>0</v>
      </c>
    </row>
    <row r="11" spans="2:18" x14ac:dyDescent="0.15">
      <c r="B11" s="69"/>
      <c r="C11" s="74"/>
      <c r="D11" s="70" t="s">
        <v>117</v>
      </c>
      <c r="E11" s="7" t="s">
        <v>7</v>
      </c>
      <c r="F11" s="51">
        <v>1</v>
      </c>
      <c r="G11" s="4" t="s">
        <v>43</v>
      </c>
      <c r="H11" s="5">
        <v>8800</v>
      </c>
      <c r="I11" s="5"/>
      <c r="J11" s="5">
        <f t="shared" si="0"/>
        <v>8800</v>
      </c>
      <c r="K11" s="39"/>
      <c r="L11" s="5">
        <v>8800</v>
      </c>
      <c r="M11" s="5"/>
      <c r="N11" s="39">
        <f t="shared" si="2"/>
        <v>0</v>
      </c>
      <c r="O11" s="5"/>
      <c r="P11" s="5">
        <v>8800</v>
      </c>
      <c r="Q11" s="5"/>
      <c r="R11" s="14">
        <f t="shared" si="1"/>
        <v>0</v>
      </c>
    </row>
    <row r="12" spans="2:18" x14ac:dyDescent="0.15">
      <c r="B12" s="69"/>
      <c r="C12" s="74"/>
      <c r="D12" s="71"/>
      <c r="E12" s="7" t="s">
        <v>104</v>
      </c>
      <c r="F12" s="51">
        <v>1</v>
      </c>
      <c r="G12" s="4" t="s">
        <v>43</v>
      </c>
      <c r="H12" s="5">
        <v>8800</v>
      </c>
      <c r="I12" s="5"/>
      <c r="J12" s="5">
        <f t="shared" si="0"/>
        <v>8800</v>
      </c>
      <c r="K12" s="39"/>
      <c r="L12" s="5">
        <v>8800</v>
      </c>
      <c r="M12" s="5"/>
      <c r="N12" s="39">
        <f t="shared" si="2"/>
        <v>0</v>
      </c>
      <c r="O12" s="5"/>
      <c r="P12" s="5">
        <v>8800</v>
      </c>
      <c r="Q12" s="5"/>
      <c r="R12" s="14">
        <f t="shared" si="1"/>
        <v>0</v>
      </c>
    </row>
    <row r="13" spans="2:18" x14ac:dyDescent="0.15">
      <c r="B13" s="69"/>
      <c r="C13" s="74"/>
      <c r="D13" s="71"/>
      <c r="E13" s="7" t="s">
        <v>9</v>
      </c>
      <c r="F13" s="51">
        <v>1</v>
      </c>
      <c r="G13" s="4" t="s">
        <v>43</v>
      </c>
      <c r="H13" s="5">
        <v>18500</v>
      </c>
      <c r="I13" s="5"/>
      <c r="J13" s="5">
        <f t="shared" si="0"/>
        <v>18500</v>
      </c>
      <c r="K13" s="39"/>
      <c r="L13" s="5">
        <v>18500</v>
      </c>
      <c r="M13" s="5"/>
      <c r="N13" s="39">
        <f t="shared" si="2"/>
        <v>0</v>
      </c>
      <c r="O13" s="5"/>
      <c r="P13" s="5">
        <v>18500</v>
      </c>
      <c r="Q13" s="5"/>
      <c r="R13" s="14">
        <f t="shared" si="1"/>
        <v>0</v>
      </c>
    </row>
    <row r="14" spans="2:18" x14ac:dyDescent="0.15">
      <c r="B14" s="69"/>
      <c r="C14" s="74"/>
      <c r="D14" s="71"/>
      <c r="E14" s="7" t="s">
        <v>44</v>
      </c>
      <c r="F14" s="51">
        <v>0</v>
      </c>
      <c r="G14" s="4" t="s">
        <v>43</v>
      </c>
      <c r="H14" s="5">
        <v>11860</v>
      </c>
      <c r="I14" s="5"/>
      <c r="J14" s="5">
        <f t="shared" si="0"/>
        <v>0</v>
      </c>
      <c r="K14" s="39"/>
      <c r="L14" s="5">
        <v>11860</v>
      </c>
      <c r="M14" s="5"/>
      <c r="N14" s="39">
        <f t="shared" si="2"/>
        <v>0</v>
      </c>
      <c r="O14" s="5"/>
      <c r="P14" s="5">
        <v>11860</v>
      </c>
      <c r="Q14" s="5"/>
      <c r="R14" s="14">
        <f t="shared" si="1"/>
        <v>0</v>
      </c>
    </row>
    <row r="15" spans="2:18" x14ac:dyDescent="0.15">
      <c r="B15" s="69"/>
      <c r="C15" s="74"/>
      <c r="D15" s="71" t="s">
        <v>45</v>
      </c>
      <c r="E15" s="8" t="s">
        <v>46</v>
      </c>
      <c r="F15" s="51">
        <v>3</v>
      </c>
      <c r="G15" s="4" t="s">
        <v>47</v>
      </c>
      <c r="H15" s="5">
        <v>10000</v>
      </c>
      <c r="I15" s="5">
        <f t="shared" ref="I15:I28" si="3">H15*F15</f>
        <v>30000</v>
      </c>
      <c r="J15" s="45"/>
      <c r="K15" s="39"/>
      <c r="L15" s="5">
        <v>10000</v>
      </c>
      <c r="M15" s="5"/>
      <c r="N15" s="39">
        <f t="shared" si="2"/>
        <v>0</v>
      </c>
      <c r="O15" s="5"/>
      <c r="P15" s="5">
        <v>10000</v>
      </c>
      <c r="Q15" s="5"/>
      <c r="R15" s="14">
        <f t="shared" si="1"/>
        <v>0</v>
      </c>
    </row>
    <row r="16" spans="2:18" x14ac:dyDescent="0.15">
      <c r="B16" s="69"/>
      <c r="C16" s="74"/>
      <c r="D16" s="71"/>
      <c r="E16" s="8" t="s">
        <v>48</v>
      </c>
      <c r="F16" s="51">
        <v>1</v>
      </c>
      <c r="G16" s="4" t="s">
        <v>49</v>
      </c>
      <c r="H16" s="5">
        <v>3800</v>
      </c>
      <c r="I16" s="5">
        <f t="shared" si="3"/>
        <v>3800</v>
      </c>
      <c r="J16" s="45"/>
      <c r="K16" s="39"/>
      <c r="L16" s="5">
        <v>3800</v>
      </c>
      <c r="M16" s="5"/>
      <c r="N16" s="39">
        <f t="shared" si="2"/>
        <v>0</v>
      </c>
      <c r="O16" s="5">
        <v>1</v>
      </c>
      <c r="P16" s="5">
        <v>3800</v>
      </c>
      <c r="Q16" s="5">
        <f t="shared" ref="Q16:Q28" si="4">O16*P16</f>
        <v>3800</v>
      </c>
      <c r="R16" s="14"/>
    </row>
    <row r="17" spans="2:18" ht="49.5" x14ac:dyDescent="0.15">
      <c r="B17" s="72" t="s">
        <v>112</v>
      </c>
      <c r="C17" s="74" t="s">
        <v>113</v>
      </c>
      <c r="D17" s="8" t="s">
        <v>50</v>
      </c>
      <c r="E17" s="3" t="s">
        <v>105</v>
      </c>
      <c r="F17" s="51">
        <v>2</v>
      </c>
      <c r="G17" s="4" t="s">
        <v>51</v>
      </c>
      <c r="H17" s="9">
        <v>55650</v>
      </c>
      <c r="I17" s="5">
        <f t="shared" si="3"/>
        <v>111300</v>
      </c>
      <c r="J17" s="45"/>
      <c r="K17" s="53">
        <v>1</v>
      </c>
      <c r="L17" s="9">
        <v>55650</v>
      </c>
      <c r="M17" s="39">
        <f t="shared" ref="M17:M28" si="5">K17*L17</f>
        <v>55650</v>
      </c>
      <c r="N17" s="46"/>
      <c r="O17" s="55">
        <v>1</v>
      </c>
      <c r="P17" s="9">
        <v>55650</v>
      </c>
      <c r="Q17" s="5">
        <f t="shared" si="4"/>
        <v>55650</v>
      </c>
      <c r="R17" s="48"/>
    </row>
    <row r="18" spans="2:18" ht="33" x14ac:dyDescent="0.15">
      <c r="B18" s="72"/>
      <c r="C18" s="74"/>
      <c r="D18" s="8" t="s">
        <v>52</v>
      </c>
      <c r="E18" s="3" t="s">
        <v>12</v>
      </c>
      <c r="F18" s="51">
        <v>0</v>
      </c>
      <c r="G18" s="4" t="s">
        <v>51</v>
      </c>
      <c r="H18" s="9">
        <v>68900</v>
      </c>
      <c r="I18" s="5">
        <f t="shared" si="3"/>
        <v>0</v>
      </c>
      <c r="J18" s="45"/>
      <c r="K18" s="53">
        <v>1</v>
      </c>
      <c r="L18" s="9">
        <v>68900</v>
      </c>
      <c r="M18" s="39">
        <f t="shared" si="5"/>
        <v>68900</v>
      </c>
      <c r="N18" s="46"/>
      <c r="O18" s="55">
        <v>1</v>
      </c>
      <c r="P18" s="9">
        <v>68900</v>
      </c>
      <c r="Q18" s="5">
        <f t="shared" si="4"/>
        <v>68900</v>
      </c>
      <c r="R18" s="48"/>
    </row>
    <row r="19" spans="2:18" ht="49.5" x14ac:dyDescent="0.15">
      <c r="B19" s="72"/>
      <c r="C19" s="74"/>
      <c r="D19" s="8" t="s">
        <v>53</v>
      </c>
      <c r="E19" s="3" t="s">
        <v>106</v>
      </c>
      <c r="F19" s="51">
        <v>0</v>
      </c>
      <c r="G19" s="4" t="s">
        <v>51</v>
      </c>
      <c r="H19" s="9">
        <v>41760</v>
      </c>
      <c r="I19" s="5">
        <f t="shared" si="3"/>
        <v>0</v>
      </c>
      <c r="J19" s="45"/>
      <c r="K19" s="53">
        <v>1</v>
      </c>
      <c r="L19" s="9">
        <v>41760</v>
      </c>
      <c r="M19" s="39">
        <f t="shared" si="5"/>
        <v>41760</v>
      </c>
      <c r="N19" s="46"/>
      <c r="O19" s="55">
        <v>1</v>
      </c>
      <c r="P19" s="9">
        <v>41760</v>
      </c>
      <c r="Q19" s="5">
        <f t="shared" si="4"/>
        <v>41760</v>
      </c>
      <c r="R19" s="48"/>
    </row>
    <row r="20" spans="2:18" x14ac:dyDescent="0.15">
      <c r="B20" s="72"/>
      <c r="C20" s="74"/>
      <c r="D20" s="8" t="s">
        <v>54</v>
      </c>
      <c r="E20" s="3" t="s">
        <v>55</v>
      </c>
      <c r="F20" s="51">
        <v>0</v>
      </c>
      <c r="G20" s="4" t="s">
        <v>51</v>
      </c>
      <c r="H20" s="9">
        <v>14800</v>
      </c>
      <c r="I20" s="5">
        <f t="shared" si="3"/>
        <v>0</v>
      </c>
      <c r="J20" s="45"/>
      <c r="K20" s="53">
        <v>2</v>
      </c>
      <c r="L20" s="9">
        <v>14800</v>
      </c>
      <c r="M20" s="39">
        <f t="shared" si="5"/>
        <v>29600</v>
      </c>
      <c r="N20" s="46"/>
      <c r="O20" s="55">
        <v>1</v>
      </c>
      <c r="P20" s="9">
        <v>14800</v>
      </c>
      <c r="Q20" s="5">
        <f t="shared" si="4"/>
        <v>14800</v>
      </c>
      <c r="R20" s="48"/>
    </row>
    <row r="21" spans="2:18" ht="66" x14ac:dyDescent="0.15">
      <c r="B21" s="72"/>
      <c r="C21" s="74"/>
      <c r="D21" s="3" t="s">
        <v>56</v>
      </c>
      <c r="E21" s="3" t="s">
        <v>15</v>
      </c>
      <c r="F21" s="51">
        <v>2</v>
      </c>
      <c r="G21" s="4" t="s">
        <v>51</v>
      </c>
      <c r="H21" s="9">
        <v>26700</v>
      </c>
      <c r="I21" s="5">
        <f t="shared" si="3"/>
        <v>53400</v>
      </c>
      <c r="J21" s="45"/>
      <c r="K21" s="40"/>
      <c r="L21" s="9">
        <v>26700</v>
      </c>
      <c r="M21" s="39">
        <f t="shared" si="5"/>
        <v>0</v>
      </c>
      <c r="N21" s="46"/>
      <c r="O21" s="55">
        <v>1</v>
      </c>
      <c r="P21" s="9">
        <v>26700</v>
      </c>
      <c r="Q21" s="5">
        <f t="shared" si="4"/>
        <v>26700</v>
      </c>
      <c r="R21" s="48"/>
    </row>
    <row r="22" spans="2:18" ht="33" x14ac:dyDescent="0.15">
      <c r="B22" s="72"/>
      <c r="C22" s="74"/>
      <c r="D22" s="8" t="s">
        <v>57</v>
      </c>
      <c r="E22" s="3" t="s">
        <v>107</v>
      </c>
      <c r="F22" s="51">
        <v>1</v>
      </c>
      <c r="G22" s="4" t="s">
        <v>51</v>
      </c>
      <c r="H22" s="9">
        <v>42300</v>
      </c>
      <c r="I22" s="5">
        <f t="shared" si="3"/>
        <v>42300</v>
      </c>
      <c r="J22" s="45"/>
      <c r="K22" s="53">
        <v>1</v>
      </c>
      <c r="L22" s="9">
        <v>42300</v>
      </c>
      <c r="M22" s="39">
        <f t="shared" si="5"/>
        <v>42300</v>
      </c>
      <c r="N22" s="46"/>
      <c r="O22" s="55">
        <v>1</v>
      </c>
      <c r="P22" s="9">
        <v>42300</v>
      </c>
      <c r="Q22" s="5">
        <f t="shared" si="4"/>
        <v>42300</v>
      </c>
      <c r="R22" s="48"/>
    </row>
    <row r="23" spans="2:18" ht="25.5" x14ac:dyDescent="0.15">
      <c r="B23" s="72" t="s">
        <v>58</v>
      </c>
      <c r="C23" s="74" t="s">
        <v>113</v>
      </c>
      <c r="D23" s="8" t="s">
        <v>59</v>
      </c>
      <c r="E23" s="10" t="s">
        <v>19</v>
      </c>
      <c r="F23" s="52">
        <v>0</v>
      </c>
      <c r="G23" s="4" t="s">
        <v>60</v>
      </c>
      <c r="H23" s="11">
        <v>16320</v>
      </c>
      <c r="I23" s="5">
        <f t="shared" si="3"/>
        <v>0</v>
      </c>
      <c r="J23" s="45"/>
      <c r="K23" s="53">
        <v>6</v>
      </c>
      <c r="L23" s="11">
        <v>16320</v>
      </c>
      <c r="M23" s="39">
        <f t="shared" si="5"/>
        <v>97920</v>
      </c>
      <c r="N23" s="46"/>
      <c r="O23" s="11"/>
      <c r="P23" s="11">
        <v>16320</v>
      </c>
      <c r="Q23" s="5">
        <f t="shared" si="4"/>
        <v>0</v>
      </c>
      <c r="R23" s="48"/>
    </row>
    <row r="24" spans="2:18" x14ac:dyDescent="0.15">
      <c r="B24" s="72"/>
      <c r="C24" s="74"/>
      <c r="D24" s="8" t="s">
        <v>61</v>
      </c>
      <c r="E24" s="12" t="s">
        <v>62</v>
      </c>
      <c r="F24" s="52">
        <v>1</v>
      </c>
      <c r="G24" s="4" t="s">
        <v>63</v>
      </c>
      <c r="H24" s="11">
        <v>68340</v>
      </c>
      <c r="I24" s="5">
        <f t="shared" si="3"/>
        <v>68340</v>
      </c>
      <c r="J24" s="45"/>
      <c r="K24" s="11">
        <v>0</v>
      </c>
      <c r="L24" s="11">
        <v>68340</v>
      </c>
      <c r="M24" s="39">
        <f t="shared" si="5"/>
        <v>0</v>
      </c>
      <c r="N24" s="46"/>
      <c r="O24" s="53">
        <v>1</v>
      </c>
      <c r="P24" s="11">
        <v>68340</v>
      </c>
      <c r="Q24" s="5">
        <f t="shared" si="4"/>
        <v>68340</v>
      </c>
      <c r="R24" s="48"/>
    </row>
    <row r="25" spans="2:18" x14ac:dyDescent="0.15">
      <c r="B25" s="72"/>
      <c r="C25" s="74"/>
      <c r="D25" s="8" t="s">
        <v>64</v>
      </c>
      <c r="E25" s="12" t="s">
        <v>65</v>
      </c>
      <c r="F25" s="52">
        <v>4</v>
      </c>
      <c r="G25" s="4" t="s">
        <v>63</v>
      </c>
      <c r="H25" s="11">
        <v>8410</v>
      </c>
      <c r="I25" s="5">
        <f t="shared" si="3"/>
        <v>33640</v>
      </c>
      <c r="J25" s="45"/>
      <c r="K25" s="53">
        <v>1</v>
      </c>
      <c r="L25" s="11">
        <v>8410</v>
      </c>
      <c r="M25" s="39">
        <f t="shared" si="5"/>
        <v>8410</v>
      </c>
      <c r="N25" s="46"/>
      <c r="O25" s="53">
        <v>4</v>
      </c>
      <c r="P25" s="11">
        <v>8410</v>
      </c>
      <c r="Q25" s="5">
        <f t="shared" si="4"/>
        <v>33640</v>
      </c>
      <c r="R25" s="48"/>
    </row>
    <row r="26" spans="2:18" ht="76.5" x14ac:dyDescent="0.15">
      <c r="B26" s="72"/>
      <c r="C26" s="74"/>
      <c r="D26" s="8" t="s">
        <v>66</v>
      </c>
      <c r="E26" s="10" t="s">
        <v>108</v>
      </c>
      <c r="F26" s="52">
        <v>0</v>
      </c>
      <c r="G26" s="4" t="s">
        <v>63</v>
      </c>
      <c r="H26" s="11">
        <v>86000</v>
      </c>
      <c r="I26" s="5">
        <f t="shared" si="3"/>
        <v>0</v>
      </c>
      <c r="J26" s="45"/>
      <c r="K26" s="53">
        <v>1</v>
      </c>
      <c r="L26" s="11">
        <v>86000</v>
      </c>
      <c r="M26" s="39">
        <f t="shared" si="5"/>
        <v>86000</v>
      </c>
      <c r="N26" s="46"/>
      <c r="O26" s="53">
        <v>1</v>
      </c>
      <c r="P26" s="11">
        <v>86000</v>
      </c>
      <c r="Q26" s="5">
        <f t="shared" si="4"/>
        <v>86000</v>
      </c>
      <c r="R26" s="48"/>
    </row>
    <row r="27" spans="2:18" ht="25.5" x14ac:dyDescent="0.15">
      <c r="B27" s="72"/>
      <c r="C27" s="74"/>
      <c r="D27" s="8" t="s">
        <v>67</v>
      </c>
      <c r="E27" s="10" t="s">
        <v>68</v>
      </c>
      <c r="F27" s="52">
        <v>4</v>
      </c>
      <c r="G27" s="4" t="s">
        <v>63</v>
      </c>
      <c r="H27" s="11">
        <v>3200</v>
      </c>
      <c r="I27" s="5">
        <f t="shared" si="3"/>
        <v>12800</v>
      </c>
      <c r="J27" s="45"/>
      <c r="K27" s="11">
        <v>0</v>
      </c>
      <c r="L27" s="11">
        <v>3200</v>
      </c>
      <c r="M27" s="39">
        <f t="shared" si="5"/>
        <v>0</v>
      </c>
      <c r="N27" s="46"/>
      <c r="O27" s="53">
        <v>4</v>
      </c>
      <c r="P27" s="11">
        <v>3200</v>
      </c>
      <c r="Q27" s="5">
        <f t="shared" si="4"/>
        <v>12800</v>
      </c>
      <c r="R27" s="48"/>
    </row>
    <row r="28" spans="2:18" ht="33" x14ac:dyDescent="0.15">
      <c r="B28" s="72" t="s">
        <v>69</v>
      </c>
      <c r="C28" s="47" t="s">
        <v>113</v>
      </c>
      <c r="D28" s="8" t="s">
        <v>70</v>
      </c>
      <c r="E28" s="3" t="s">
        <v>71</v>
      </c>
      <c r="F28" s="51">
        <v>10</v>
      </c>
      <c r="G28" s="4" t="s">
        <v>72</v>
      </c>
      <c r="H28" s="9">
        <v>4000</v>
      </c>
      <c r="I28" s="5">
        <f t="shared" si="3"/>
        <v>40000</v>
      </c>
      <c r="J28" s="45"/>
      <c r="K28" s="53">
        <v>10</v>
      </c>
      <c r="L28" s="9">
        <v>4000</v>
      </c>
      <c r="M28" s="39">
        <f t="shared" si="5"/>
        <v>40000</v>
      </c>
      <c r="N28" s="39"/>
      <c r="O28" s="55">
        <v>10</v>
      </c>
      <c r="P28" s="9">
        <v>4000</v>
      </c>
      <c r="Q28" s="9">
        <f t="shared" si="4"/>
        <v>40000</v>
      </c>
      <c r="R28" s="14"/>
    </row>
    <row r="29" spans="2:18" ht="148.5" x14ac:dyDescent="0.15">
      <c r="B29" s="72"/>
      <c r="C29" s="47" t="s">
        <v>111</v>
      </c>
      <c r="D29" s="8" t="s">
        <v>73</v>
      </c>
      <c r="E29" s="3" t="s">
        <v>74</v>
      </c>
      <c r="F29" s="51">
        <v>0.2</v>
      </c>
      <c r="G29" s="4" t="s">
        <v>75</v>
      </c>
      <c r="H29" s="9">
        <v>28000</v>
      </c>
      <c r="I29" s="9"/>
      <c r="J29" s="5">
        <f t="shared" si="0"/>
        <v>5600</v>
      </c>
      <c r="K29" s="57">
        <v>0.2</v>
      </c>
      <c r="L29" s="9">
        <v>28000</v>
      </c>
      <c r="M29" s="9"/>
      <c r="N29" s="39">
        <f>K29*L29</f>
        <v>5600</v>
      </c>
      <c r="O29" s="54">
        <v>0.2</v>
      </c>
      <c r="P29" s="9">
        <v>28000</v>
      </c>
      <c r="Q29" s="9"/>
      <c r="R29" s="14">
        <f t="shared" si="1"/>
        <v>5600</v>
      </c>
    </row>
    <row r="30" spans="2:18" ht="33" customHeight="1" thickBot="1" x14ac:dyDescent="0.2">
      <c r="B30" s="67" t="s">
        <v>76</v>
      </c>
      <c r="C30" s="68"/>
      <c r="D30" s="68"/>
      <c r="E30" s="68"/>
      <c r="F30" s="68"/>
      <c r="G30" s="68"/>
      <c r="H30" s="68"/>
      <c r="I30" s="42">
        <f>SUM(I7:I29)</f>
        <v>395580</v>
      </c>
      <c r="J30" s="42">
        <f>SUM(J7:J29)</f>
        <v>49900</v>
      </c>
      <c r="K30" s="41"/>
      <c r="L30" s="41"/>
      <c r="M30" s="42">
        <f>SUM(M7:M29)</f>
        <v>470540</v>
      </c>
      <c r="N30" s="43">
        <f>SUM(N7:N29)</f>
        <v>5600</v>
      </c>
      <c r="O30" s="35"/>
      <c r="P30" s="35"/>
      <c r="Q30" s="43">
        <f>SUM(Q7:Q29)</f>
        <v>494690</v>
      </c>
      <c r="R30" s="49">
        <f>SUM(R7:R29)</f>
        <v>13200</v>
      </c>
    </row>
    <row r="31" spans="2:18" x14ac:dyDescent="0.15">
      <c r="J31" s="13">
        <f>J30*36</f>
        <v>1796400</v>
      </c>
      <c r="N31" s="50">
        <f>N30*36</f>
        <v>201600</v>
      </c>
      <c r="R31" s="13">
        <f>R30*36</f>
        <v>475200</v>
      </c>
    </row>
    <row r="32" spans="2:18" x14ac:dyDescent="0.15">
      <c r="J32" s="13">
        <f>I30+J31</f>
        <v>2191980</v>
      </c>
      <c r="N32" s="50">
        <f>M30+N31</f>
        <v>672140</v>
      </c>
      <c r="R32" s="13">
        <f>Q30+R31</f>
        <v>969890</v>
      </c>
    </row>
  </sheetData>
  <mergeCells count="33">
    <mergeCell ref="K4:N4"/>
    <mergeCell ref="F4:J4"/>
    <mergeCell ref="B2:R2"/>
    <mergeCell ref="B3:R3"/>
    <mergeCell ref="B5:B6"/>
    <mergeCell ref="D5:D6"/>
    <mergeCell ref="E5:E6"/>
    <mergeCell ref="F5:F6"/>
    <mergeCell ref="G5:G6"/>
    <mergeCell ref="H5:H6"/>
    <mergeCell ref="K5:K6"/>
    <mergeCell ref="L5:L6"/>
    <mergeCell ref="O5:O6"/>
    <mergeCell ref="P5:P6"/>
    <mergeCell ref="I5:I6"/>
    <mergeCell ref="M5:M6"/>
    <mergeCell ref="Q5:Q6"/>
    <mergeCell ref="J5:J6"/>
    <mergeCell ref="N5:N6"/>
    <mergeCell ref="O4:R4"/>
    <mergeCell ref="R5:R6"/>
    <mergeCell ref="B30:H30"/>
    <mergeCell ref="B7:B16"/>
    <mergeCell ref="D11:D14"/>
    <mergeCell ref="D15:D16"/>
    <mergeCell ref="B17:B22"/>
    <mergeCell ref="B23:B27"/>
    <mergeCell ref="B28:B29"/>
    <mergeCell ref="D9:D10"/>
    <mergeCell ref="C5:C6"/>
    <mergeCell ref="C7:C16"/>
    <mergeCell ref="C17:C22"/>
    <mergeCell ref="C23:C27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32"/>
  <sheetViews>
    <sheetView topLeftCell="A10" workbookViewId="0">
      <selection activeCell="E8" sqref="E8"/>
    </sheetView>
  </sheetViews>
  <sheetFormatPr defaultRowHeight="16.5" x14ac:dyDescent="0.15"/>
  <cols>
    <col min="1" max="1" width="4.125" style="1" customWidth="1"/>
    <col min="2" max="3" width="12.125" style="1" customWidth="1"/>
    <col min="4" max="4" width="21.875" style="1" bestFit="1" customWidth="1"/>
    <col min="5" max="5" width="65.625" style="1" customWidth="1"/>
    <col min="6" max="6" width="7.125" style="2" customWidth="1"/>
    <col min="7" max="7" width="9.5" style="2" hidden="1" customWidth="1"/>
    <col min="8" max="8" width="7.875" style="1" bestFit="1" customWidth="1"/>
    <col min="9" max="10" width="11.875" style="1" bestFit="1" customWidth="1"/>
    <col min="11" max="11" width="7.125" style="2" customWidth="1"/>
    <col min="12" max="12" width="7.875" style="1" bestFit="1" customWidth="1"/>
    <col min="13" max="13" width="11.875" style="1" bestFit="1" customWidth="1"/>
    <col min="14" max="14" width="11.875" style="2" bestFit="1" customWidth="1"/>
    <col min="15" max="15" width="8.125" style="1" customWidth="1"/>
    <col min="16" max="16" width="8.5" style="1" customWidth="1"/>
    <col min="17" max="18" width="11.875" style="1" bestFit="1" customWidth="1"/>
    <col min="19" max="16384" width="9" style="1"/>
  </cols>
  <sheetData>
    <row r="1" spans="2:18" ht="17.25" thickBot="1" x14ac:dyDescent="0.2"/>
    <row r="2" spans="2:18" ht="22.5" x14ac:dyDescent="0.15">
      <c r="B2" s="75" t="s">
        <v>120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02.75" customHeight="1" x14ac:dyDescent="0.15">
      <c r="B3" s="78" t="s">
        <v>131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2:18" x14ac:dyDescent="0.15">
      <c r="B4" s="37"/>
      <c r="C4" s="44"/>
      <c r="D4" s="38"/>
      <c r="E4" s="38"/>
      <c r="F4" s="64" t="s">
        <v>100</v>
      </c>
      <c r="G4" s="64"/>
      <c r="H4" s="64"/>
      <c r="I4" s="64"/>
      <c r="J4" s="64"/>
      <c r="K4" s="64" t="s">
        <v>101</v>
      </c>
      <c r="L4" s="64"/>
      <c r="M4" s="64"/>
      <c r="N4" s="64"/>
      <c r="O4" s="64" t="s">
        <v>103</v>
      </c>
      <c r="P4" s="64"/>
      <c r="Q4" s="64"/>
      <c r="R4" s="65"/>
    </row>
    <row r="5" spans="2:18" x14ac:dyDescent="0.15">
      <c r="B5" s="82" t="s">
        <v>32</v>
      </c>
      <c r="C5" s="73" t="s">
        <v>109</v>
      </c>
      <c r="D5" s="73" t="s">
        <v>0</v>
      </c>
      <c r="E5" s="73" t="s">
        <v>1</v>
      </c>
      <c r="F5" s="83" t="s">
        <v>35</v>
      </c>
      <c r="G5" s="83" t="s">
        <v>36</v>
      </c>
      <c r="H5" s="83" t="s">
        <v>3</v>
      </c>
      <c r="I5" s="83" t="s">
        <v>118</v>
      </c>
      <c r="J5" s="62" t="s">
        <v>119</v>
      </c>
      <c r="K5" s="84" t="s">
        <v>2</v>
      </c>
      <c r="L5" s="84" t="s">
        <v>3</v>
      </c>
      <c r="M5" s="84" t="s">
        <v>118</v>
      </c>
      <c r="N5" s="63" t="s">
        <v>119</v>
      </c>
      <c r="O5" s="85" t="s">
        <v>2</v>
      </c>
      <c r="P5" s="85" t="s">
        <v>3</v>
      </c>
      <c r="Q5" s="85" t="s">
        <v>118</v>
      </c>
      <c r="R5" s="66" t="s">
        <v>119</v>
      </c>
    </row>
    <row r="6" spans="2:18" x14ac:dyDescent="0.15">
      <c r="B6" s="82"/>
      <c r="C6" s="73"/>
      <c r="D6" s="73"/>
      <c r="E6" s="73"/>
      <c r="F6" s="83"/>
      <c r="G6" s="83"/>
      <c r="H6" s="83"/>
      <c r="I6" s="83"/>
      <c r="J6" s="62"/>
      <c r="K6" s="84"/>
      <c r="L6" s="84"/>
      <c r="M6" s="84"/>
      <c r="N6" s="63"/>
      <c r="O6" s="85"/>
      <c r="P6" s="85"/>
      <c r="Q6" s="85"/>
      <c r="R6" s="66"/>
    </row>
    <row r="7" spans="2:18" ht="33" x14ac:dyDescent="0.15">
      <c r="B7" s="69" t="s">
        <v>110</v>
      </c>
      <c r="C7" s="74" t="s">
        <v>111</v>
      </c>
      <c r="D7" s="36" t="s">
        <v>38</v>
      </c>
      <c r="E7" s="3" t="s">
        <v>39</v>
      </c>
      <c r="F7" s="4">
        <v>1</v>
      </c>
      <c r="G7" s="4" t="s">
        <v>4</v>
      </c>
      <c r="H7" s="5">
        <v>8200</v>
      </c>
      <c r="I7" s="5"/>
      <c r="J7" s="5">
        <f>H7*F7</f>
        <v>8200</v>
      </c>
      <c r="K7" s="39"/>
      <c r="L7" s="5">
        <v>8200</v>
      </c>
      <c r="M7" s="5"/>
      <c r="N7" s="39">
        <f>K7*L7</f>
        <v>0</v>
      </c>
      <c r="O7" s="5"/>
      <c r="P7" s="5">
        <v>8200</v>
      </c>
      <c r="Q7" s="5"/>
      <c r="R7" s="14">
        <f>O7*P7</f>
        <v>0</v>
      </c>
    </row>
    <row r="8" spans="2:18" ht="33" x14ac:dyDescent="0.15">
      <c r="B8" s="69"/>
      <c r="C8" s="74"/>
      <c r="D8" s="36" t="s">
        <v>5</v>
      </c>
      <c r="E8" s="6" t="s">
        <v>6</v>
      </c>
      <c r="F8" s="51">
        <v>0</v>
      </c>
      <c r="G8" s="4" t="s">
        <v>4</v>
      </c>
      <c r="H8" s="5">
        <v>7600</v>
      </c>
      <c r="I8" s="5"/>
      <c r="J8" s="5">
        <f t="shared" ref="J8:J29" si="0">H8*F8</f>
        <v>0</v>
      </c>
      <c r="K8" s="39"/>
      <c r="L8" s="5">
        <v>7600</v>
      </c>
      <c r="M8" s="5"/>
      <c r="N8" s="39">
        <f>K8*L8</f>
        <v>0</v>
      </c>
      <c r="O8" s="56">
        <v>1</v>
      </c>
      <c r="P8" s="5">
        <v>7600</v>
      </c>
      <c r="Q8" s="5"/>
      <c r="R8" s="14">
        <f t="shared" ref="R8:R29" si="1">O8*P8</f>
        <v>7600</v>
      </c>
    </row>
    <row r="9" spans="2:18" x14ac:dyDescent="0.15">
      <c r="B9" s="69"/>
      <c r="C9" s="74"/>
      <c r="D9" s="71" t="s">
        <v>116</v>
      </c>
      <c r="E9" s="6" t="s">
        <v>114</v>
      </c>
      <c r="F9" s="51">
        <v>0</v>
      </c>
      <c r="G9" s="4"/>
      <c r="H9" s="5">
        <v>800</v>
      </c>
      <c r="I9" s="5"/>
      <c r="J9" s="5">
        <f t="shared" si="0"/>
        <v>0</v>
      </c>
      <c r="K9" s="39"/>
      <c r="L9" s="5"/>
      <c r="M9" s="5"/>
      <c r="N9" s="39"/>
      <c r="O9" s="5"/>
      <c r="P9" s="5"/>
      <c r="Q9" s="5"/>
      <c r="R9" s="14"/>
    </row>
    <row r="10" spans="2:18" x14ac:dyDescent="0.15">
      <c r="B10" s="69"/>
      <c r="C10" s="74"/>
      <c r="D10" s="71"/>
      <c r="E10" s="45" t="s">
        <v>115</v>
      </c>
      <c r="F10" s="51">
        <v>0</v>
      </c>
      <c r="G10" s="4"/>
      <c r="H10" s="5">
        <v>850</v>
      </c>
      <c r="I10" s="5"/>
      <c r="J10" s="5">
        <f t="shared" si="0"/>
        <v>0</v>
      </c>
      <c r="K10" s="53">
        <v>0</v>
      </c>
      <c r="L10" s="5">
        <v>850</v>
      </c>
      <c r="M10" s="5"/>
      <c r="N10" s="39">
        <f t="shared" ref="N10:N16" si="2">K10*L10</f>
        <v>0</v>
      </c>
      <c r="O10" s="56">
        <v>0</v>
      </c>
      <c r="P10" s="5">
        <v>850</v>
      </c>
      <c r="Q10" s="5"/>
      <c r="R10" s="14">
        <f>O10*P10</f>
        <v>0</v>
      </c>
    </row>
    <row r="11" spans="2:18" x14ac:dyDescent="0.15">
      <c r="B11" s="69"/>
      <c r="C11" s="74"/>
      <c r="D11" s="70" t="s">
        <v>117</v>
      </c>
      <c r="E11" s="7" t="s">
        <v>7</v>
      </c>
      <c r="F11" s="51">
        <v>1</v>
      </c>
      <c r="G11" s="4" t="s">
        <v>8</v>
      </c>
      <c r="H11" s="5">
        <v>8800</v>
      </c>
      <c r="I11" s="5"/>
      <c r="J11" s="5">
        <f t="shared" si="0"/>
        <v>8800</v>
      </c>
      <c r="K11" s="39"/>
      <c r="L11" s="5">
        <v>8800</v>
      </c>
      <c r="M11" s="5"/>
      <c r="N11" s="39">
        <f t="shared" si="2"/>
        <v>0</v>
      </c>
      <c r="O11" s="5"/>
      <c r="P11" s="5">
        <v>8800</v>
      </c>
      <c r="Q11" s="5"/>
      <c r="R11" s="14">
        <f t="shared" si="1"/>
        <v>0</v>
      </c>
    </row>
    <row r="12" spans="2:18" x14ac:dyDescent="0.15">
      <c r="B12" s="69"/>
      <c r="C12" s="74"/>
      <c r="D12" s="71"/>
      <c r="E12" s="7" t="s">
        <v>104</v>
      </c>
      <c r="F12" s="51">
        <v>1</v>
      </c>
      <c r="G12" s="4" t="s">
        <v>8</v>
      </c>
      <c r="H12" s="5">
        <v>8800</v>
      </c>
      <c r="I12" s="5"/>
      <c r="J12" s="5">
        <f t="shared" si="0"/>
        <v>8800</v>
      </c>
      <c r="K12" s="39"/>
      <c r="L12" s="5">
        <v>8800</v>
      </c>
      <c r="M12" s="5"/>
      <c r="N12" s="39">
        <f t="shared" si="2"/>
        <v>0</v>
      </c>
      <c r="O12" s="5"/>
      <c r="P12" s="5">
        <v>8800</v>
      </c>
      <c r="Q12" s="5"/>
      <c r="R12" s="14">
        <f t="shared" si="1"/>
        <v>0</v>
      </c>
    </row>
    <row r="13" spans="2:18" x14ac:dyDescent="0.15">
      <c r="B13" s="69"/>
      <c r="C13" s="74"/>
      <c r="D13" s="71"/>
      <c r="E13" s="7" t="s">
        <v>9</v>
      </c>
      <c r="F13" s="51">
        <v>1</v>
      </c>
      <c r="G13" s="4" t="s">
        <v>8</v>
      </c>
      <c r="H13" s="5">
        <v>18500</v>
      </c>
      <c r="I13" s="5"/>
      <c r="J13" s="5">
        <f t="shared" si="0"/>
        <v>18500</v>
      </c>
      <c r="K13" s="39"/>
      <c r="L13" s="5">
        <v>18500</v>
      </c>
      <c r="M13" s="5"/>
      <c r="N13" s="39">
        <f t="shared" si="2"/>
        <v>0</v>
      </c>
      <c r="O13" s="5"/>
      <c r="P13" s="5">
        <v>18500</v>
      </c>
      <c r="Q13" s="5"/>
      <c r="R13" s="14">
        <f t="shared" si="1"/>
        <v>0</v>
      </c>
    </row>
    <row r="14" spans="2:18" x14ac:dyDescent="0.15">
      <c r="B14" s="69"/>
      <c r="C14" s="74"/>
      <c r="D14" s="71"/>
      <c r="E14" s="7" t="s">
        <v>44</v>
      </c>
      <c r="F14" s="51">
        <v>0</v>
      </c>
      <c r="G14" s="4" t="s">
        <v>8</v>
      </c>
      <c r="H14" s="5">
        <v>11860</v>
      </c>
      <c r="I14" s="5"/>
      <c r="J14" s="5">
        <f t="shared" si="0"/>
        <v>0</v>
      </c>
      <c r="K14" s="39"/>
      <c r="L14" s="5">
        <v>11860</v>
      </c>
      <c r="M14" s="5"/>
      <c r="N14" s="39">
        <f t="shared" si="2"/>
        <v>0</v>
      </c>
      <c r="O14" s="5"/>
      <c r="P14" s="5">
        <v>11860</v>
      </c>
      <c r="Q14" s="5"/>
      <c r="R14" s="14">
        <f t="shared" si="1"/>
        <v>0</v>
      </c>
    </row>
    <row r="15" spans="2:18" x14ac:dyDescent="0.15">
      <c r="B15" s="69"/>
      <c r="C15" s="74"/>
      <c r="D15" s="71" t="s">
        <v>45</v>
      </c>
      <c r="E15" s="8" t="s">
        <v>46</v>
      </c>
      <c r="F15" s="51">
        <v>3</v>
      </c>
      <c r="G15" s="4" t="s">
        <v>47</v>
      </c>
      <c r="H15" s="5">
        <v>10000</v>
      </c>
      <c r="I15" s="5">
        <f>H15*F15</f>
        <v>30000</v>
      </c>
      <c r="J15" s="45"/>
      <c r="K15" s="39"/>
      <c r="L15" s="5">
        <v>10000</v>
      </c>
      <c r="M15" s="5"/>
      <c r="N15" s="39">
        <f t="shared" si="2"/>
        <v>0</v>
      </c>
      <c r="O15" s="5"/>
      <c r="P15" s="5">
        <v>10000</v>
      </c>
      <c r="Q15" s="5"/>
      <c r="R15" s="14">
        <f t="shared" si="1"/>
        <v>0</v>
      </c>
    </row>
    <row r="16" spans="2:18" x14ac:dyDescent="0.15">
      <c r="B16" s="69"/>
      <c r="C16" s="74"/>
      <c r="D16" s="71"/>
      <c r="E16" s="8" t="s">
        <v>48</v>
      </c>
      <c r="F16" s="51">
        <v>1</v>
      </c>
      <c r="G16" s="4" t="s">
        <v>10</v>
      </c>
      <c r="H16" s="5">
        <v>3800</v>
      </c>
      <c r="I16" s="5">
        <f>H16*F16</f>
        <v>3800</v>
      </c>
      <c r="J16" s="45"/>
      <c r="K16" s="39"/>
      <c r="L16" s="5">
        <v>3800</v>
      </c>
      <c r="M16" s="5"/>
      <c r="N16" s="39">
        <f t="shared" si="2"/>
        <v>0</v>
      </c>
      <c r="O16" s="5">
        <v>1</v>
      </c>
      <c r="P16" s="5">
        <v>3800</v>
      </c>
      <c r="Q16" s="5">
        <f>O16*P16</f>
        <v>3800</v>
      </c>
      <c r="R16" s="14"/>
    </row>
    <row r="17" spans="2:18" ht="49.5" x14ac:dyDescent="0.15">
      <c r="B17" s="72" t="s">
        <v>112</v>
      </c>
      <c r="C17" s="74" t="s">
        <v>113</v>
      </c>
      <c r="D17" s="8" t="s">
        <v>50</v>
      </c>
      <c r="E17" s="3" t="s">
        <v>105</v>
      </c>
      <c r="F17" s="51">
        <v>2</v>
      </c>
      <c r="G17" s="4" t="s">
        <v>11</v>
      </c>
      <c r="H17" s="9">
        <v>55650</v>
      </c>
      <c r="I17" s="5"/>
      <c r="J17" s="61">
        <v>3558.5083333333332</v>
      </c>
      <c r="K17" s="53">
        <v>1</v>
      </c>
      <c r="L17" s="9">
        <v>55650</v>
      </c>
      <c r="M17" s="39"/>
      <c r="N17" s="40">
        <v>1779.2541666666666</v>
      </c>
      <c r="O17" s="55">
        <v>1</v>
      </c>
      <c r="P17" s="9">
        <v>55650</v>
      </c>
      <c r="Q17" s="5"/>
      <c r="R17" s="15">
        <v>1779.2541666666666</v>
      </c>
    </row>
    <row r="18" spans="2:18" ht="33" x14ac:dyDescent="0.15">
      <c r="B18" s="72"/>
      <c r="C18" s="74"/>
      <c r="D18" s="8" t="s">
        <v>52</v>
      </c>
      <c r="E18" s="3" t="s">
        <v>12</v>
      </c>
      <c r="F18" s="51">
        <v>0</v>
      </c>
      <c r="G18" s="4" t="s">
        <v>11</v>
      </c>
      <c r="H18" s="9">
        <v>68900</v>
      </c>
      <c r="I18" s="5"/>
      <c r="J18" s="61">
        <v>0</v>
      </c>
      <c r="K18" s="53">
        <v>1</v>
      </c>
      <c r="L18" s="9">
        <v>68900</v>
      </c>
      <c r="M18" s="39"/>
      <c r="N18" s="40">
        <v>2202.8861111111114</v>
      </c>
      <c r="O18" s="55">
        <v>1</v>
      </c>
      <c r="P18" s="9">
        <v>68900</v>
      </c>
      <c r="Q18" s="5"/>
      <c r="R18" s="15">
        <v>2202.8861111111114</v>
      </c>
    </row>
    <row r="19" spans="2:18" ht="49.5" x14ac:dyDescent="0.15">
      <c r="B19" s="72"/>
      <c r="C19" s="74"/>
      <c r="D19" s="8" t="s">
        <v>13</v>
      </c>
      <c r="E19" s="3" t="s">
        <v>14</v>
      </c>
      <c r="F19" s="51">
        <v>0</v>
      </c>
      <c r="G19" s="4" t="s">
        <v>11</v>
      </c>
      <c r="H19" s="9">
        <v>41760</v>
      </c>
      <c r="I19" s="5"/>
      <c r="J19" s="61">
        <v>0</v>
      </c>
      <c r="K19" s="53">
        <v>1</v>
      </c>
      <c r="L19" s="9">
        <v>41760</v>
      </c>
      <c r="M19" s="39"/>
      <c r="N19" s="40">
        <v>1335.16</v>
      </c>
      <c r="O19" s="55">
        <v>1</v>
      </c>
      <c r="P19" s="9">
        <v>41760</v>
      </c>
      <c r="Q19" s="5"/>
      <c r="R19" s="15">
        <v>1335.16</v>
      </c>
    </row>
    <row r="20" spans="2:18" x14ac:dyDescent="0.15">
      <c r="B20" s="72"/>
      <c r="C20" s="74"/>
      <c r="D20" s="8" t="s">
        <v>54</v>
      </c>
      <c r="E20" s="3" t="s">
        <v>55</v>
      </c>
      <c r="F20" s="51">
        <v>0</v>
      </c>
      <c r="G20" s="4" t="s">
        <v>11</v>
      </c>
      <c r="H20" s="9">
        <v>14800</v>
      </c>
      <c r="I20" s="5"/>
      <c r="J20" s="61">
        <v>0</v>
      </c>
      <c r="K20" s="53">
        <v>2</v>
      </c>
      <c r="L20" s="9">
        <v>14800</v>
      </c>
      <c r="M20" s="39"/>
      <c r="N20" s="40">
        <v>946.37777777777774</v>
      </c>
      <c r="O20" s="55">
        <v>1</v>
      </c>
      <c r="P20" s="9">
        <v>14800</v>
      </c>
      <c r="Q20" s="5"/>
      <c r="R20" s="15">
        <v>473.18888888888887</v>
      </c>
    </row>
    <row r="21" spans="2:18" ht="66" x14ac:dyDescent="0.15">
      <c r="B21" s="72"/>
      <c r="C21" s="74"/>
      <c r="D21" s="3" t="s">
        <v>56</v>
      </c>
      <c r="E21" s="3" t="s">
        <v>15</v>
      </c>
      <c r="F21" s="51">
        <v>2</v>
      </c>
      <c r="G21" s="4" t="s">
        <v>11</v>
      </c>
      <c r="H21" s="9">
        <v>26700</v>
      </c>
      <c r="I21" s="5"/>
      <c r="J21" s="61">
        <v>1707.3166666666666</v>
      </c>
      <c r="K21" s="40"/>
      <c r="L21" s="9">
        <v>26700</v>
      </c>
      <c r="M21" s="39"/>
      <c r="N21" s="40">
        <v>0</v>
      </c>
      <c r="O21" s="55">
        <v>1</v>
      </c>
      <c r="P21" s="9">
        <v>26700</v>
      </c>
      <c r="Q21" s="5"/>
      <c r="R21" s="15">
        <v>853.6583333333333</v>
      </c>
    </row>
    <row r="22" spans="2:18" ht="33" x14ac:dyDescent="0.15">
      <c r="B22" s="72"/>
      <c r="C22" s="74"/>
      <c r="D22" s="8" t="s">
        <v>57</v>
      </c>
      <c r="E22" s="3" t="s">
        <v>16</v>
      </c>
      <c r="F22" s="51">
        <v>1</v>
      </c>
      <c r="G22" s="4" t="s">
        <v>11</v>
      </c>
      <c r="H22" s="9">
        <v>42300</v>
      </c>
      <c r="I22" s="5"/>
      <c r="J22" s="61">
        <v>1352.4250000000002</v>
      </c>
      <c r="K22" s="53">
        <v>1</v>
      </c>
      <c r="L22" s="9">
        <v>42300</v>
      </c>
      <c r="M22" s="39"/>
      <c r="N22" s="40">
        <v>1352.4250000000002</v>
      </c>
      <c r="O22" s="55">
        <v>1</v>
      </c>
      <c r="P22" s="9">
        <v>42300</v>
      </c>
      <c r="Q22" s="5"/>
      <c r="R22" s="15">
        <v>1352.4250000000002</v>
      </c>
    </row>
    <row r="23" spans="2:18" ht="25.5" x14ac:dyDescent="0.15">
      <c r="B23" s="72" t="s">
        <v>17</v>
      </c>
      <c r="C23" s="74" t="s">
        <v>113</v>
      </c>
      <c r="D23" s="8" t="s">
        <v>18</v>
      </c>
      <c r="E23" s="10" t="s">
        <v>19</v>
      </c>
      <c r="F23" s="52">
        <v>0</v>
      </c>
      <c r="G23" s="4" t="s">
        <v>20</v>
      </c>
      <c r="H23" s="11">
        <v>16320</v>
      </c>
      <c r="I23" s="5"/>
      <c r="J23" s="61">
        <v>0</v>
      </c>
      <c r="K23" s="53">
        <v>6</v>
      </c>
      <c r="L23" s="11">
        <v>16320</v>
      </c>
      <c r="M23" s="39"/>
      <c r="N23" s="40">
        <v>3130.72</v>
      </c>
      <c r="O23" s="11"/>
      <c r="P23" s="11">
        <v>16320</v>
      </c>
      <c r="Q23" s="5"/>
      <c r="R23" s="15">
        <v>0</v>
      </c>
    </row>
    <row r="24" spans="2:18" x14ac:dyDescent="0.15">
      <c r="B24" s="72"/>
      <c r="C24" s="74"/>
      <c r="D24" s="8" t="s">
        <v>61</v>
      </c>
      <c r="E24" s="12" t="s">
        <v>62</v>
      </c>
      <c r="F24" s="52">
        <v>1</v>
      </c>
      <c r="G24" s="4" t="s">
        <v>63</v>
      </c>
      <c r="H24" s="11">
        <v>68340</v>
      </c>
      <c r="I24" s="5"/>
      <c r="J24" s="61">
        <v>2184.9816666666666</v>
      </c>
      <c r="K24" s="11">
        <v>0</v>
      </c>
      <c r="L24" s="11">
        <v>68340</v>
      </c>
      <c r="M24" s="39"/>
      <c r="N24" s="40">
        <v>0</v>
      </c>
      <c r="O24" s="53">
        <v>1</v>
      </c>
      <c r="P24" s="11">
        <v>68340</v>
      </c>
      <c r="Q24" s="5"/>
      <c r="R24" s="15">
        <v>2184.9816666666666</v>
      </c>
    </row>
    <row r="25" spans="2:18" x14ac:dyDescent="0.15">
      <c r="B25" s="72"/>
      <c r="C25" s="74"/>
      <c r="D25" s="8" t="s">
        <v>64</v>
      </c>
      <c r="E25" s="12" t="s">
        <v>65</v>
      </c>
      <c r="F25" s="52">
        <v>4</v>
      </c>
      <c r="G25" s="4" t="s">
        <v>63</v>
      </c>
      <c r="H25" s="11">
        <v>8410</v>
      </c>
      <c r="I25" s="5"/>
      <c r="J25" s="61">
        <v>1075.5455555555554</v>
      </c>
      <c r="K25" s="53">
        <v>1</v>
      </c>
      <c r="L25" s="11">
        <v>8410</v>
      </c>
      <c r="M25" s="39"/>
      <c r="N25" s="40">
        <v>268.88638888888886</v>
      </c>
      <c r="O25" s="53">
        <v>4</v>
      </c>
      <c r="P25" s="11">
        <v>8410</v>
      </c>
      <c r="Q25" s="5"/>
      <c r="R25" s="15">
        <v>1075.5455555555554</v>
      </c>
    </row>
    <row r="26" spans="2:18" ht="76.5" x14ac:dyDescent="0.15">
      <c r="B26" s="72"/>
      <c r="C26" s="74"/>
      <c r="D26" s="8" t="s">
        <v>66</v>
      </c>
      <c r="E26" s="10" t="s">
        <v>21</v>
      </c>
      <c r="F26" s="52">
        <v>0</v>
      </c>
      <c r="G26" s="4" t="s">
        <v>63</v>
      </c>
      <c r="H26" s="11">
        <v>86000</v>
      </c>
      <c r="I26" s="5"/>
      <c r="J26" s="61">
        <f t="shared" ref="J26:J27" si="3">F26*H26*1.151/36</f>
        <v>0</v>
      </c>
      <c r="K26" s="53">
        <v>1</v>
      </c>
      <c r="L26" s="11">
        <v>86000</v>
      </c>
      <c r="M26" s="39"/>
      <c r="N26" s="40">
        <v>2749.6111111111113</v>
      </c>
      <c r="O26" s="53">
        <v>1</v>
      </c>
      <c r="P26" s="11">
        <v>86000</v>
      </c>
      <c r="Q26" s="5"/>
      <c r="R26" s="15">
        <v>2749.6111111111113</v>
      </c>
    </row>
    <row r="27" spans="2:18" ht="25.5" x14ac:dyDescent="0.15">
      <c r="B27" s="72"/>
      <c r="C27" s="74"/>
      <c r="D27" s="8" t="s">
        <v>22</v>
      </c>
      <c r="E27" s="10" t="s">
        <v>23</v>
      </c>
      <c r="F27" s="52">
        <v>4</v>
      </c>
      <c r="G27" s="4" t="s">
        <v>63</v>
      </c>
      <c r="H27" s="11">
        <v>3200</v>
      </c>
      <c r="I27" s="5"/>
      <c r="J27" s="61">
        <f t="shared" si="3"/>
        <v>409.24444444444447</v>
      </c>
      <c r="K27" s="11">
        <v>0</v>
      </c>
      <c r="L27" s="11">
        <v>3200</v>
      </c>
      <c r="M27" s="39"/>
      <c r="N27" s="58">
        <f t="shared" ref="N27" si="4">K27*L27*1.151/36</f>
        <v>0</v>
      </c>
      <c r="O27" s="53">
        <v>4</v>
      </c>
      <c r="P27" s="11">
        <v>3200</v>
      </c>
      <c r="Q27" s="5"/>
      <c r="R27" s="15">
        <v>409.24444444444447</v>
      </c>
    </row>
    <row r="28" spans="2:18" ht="33" x14ac:dyDescent="0.15">
      <c r="B28" s="72" t="s">
        <v>24</v>
      </c>
      <c r="C28" s="47" t="s">
        <v>113</v>
      </c>
      <c r="D28" s="8" t="s">
        <v>25</v>
      </c>
      <c r="E28" s="3" t="s">
        <v>26</v>
      </c>
      <c r="F28" s="51">
        <v>10</v>
      </c>
      <c r="G28" s="4" t="s">
        <v>27</v>
      </c>
      <c r="H28" s="9">
        <v>4000</v>
      </c>
      <c r="I28" s="5">
        <f>H28*F28</f>
        <v>40000</v>
      </c>
      <c r="J28" s="45"/>
      <c r="K28" s="53">
        <v>10</v>
      </c>
      <c r="L28" s="9">
        <v>4000</v>
      </c>
      <c r="M28" s="39">
        <f>K28*L28</f>
        <v>40000</v>
      </c>
      <c r="N28" s="39"/>
      <c r="O28" s="55">
        <v>10</v>
      </c>
      <c r="P28" s="9">
        <v>4000</v>
      </c>
      <c r="Q28" s="9">
        <f>O28*P28</f>
        <v>40000</v>
      </c>
      <c r="R28" s="14"/>
    </row>
    <row r="29" spans="2:18" ht="148.5" x14ac:dyDescent="0.15">
      <c r="B29" s="72"/>
      <c r="C29" s="47" t="s">
        <v>111</v>
      </c>
      <c r="D29" s="8" t="s">
        <v>28</v>
      </c>
      <c r="E29" s="3" t="s">
        <v>74</v>
      </c>
      <c r="F29" s="51">
        <v>0.2</v>
      </c>
      <c r="G29" s="4" t="s">
        <v>29</v>
      </c>
      <c r="H29" s="9">
        <v>28000</v>
      </c>
      <c r="I29" s="9"/>
      <c r="J29" s="5">
        <f t="shared" si="0"/>
        <v>5600</v>
      </c>
      <c r="K29" s="57">
        <v>0.2</v>
      </c>
      <c r="L29" s="9">
        <v>28000</v>
      </c>
      <c r="M29" s="9"/>
      <c r="N29" s="39">
        <f>K29*L29</f>
        <v>5600</v>
      </c>
      <c r="O29" s="54">
        <v>0.2</v>
      </c>
      <c r="P29" s="9">
        <v>28000</v>
      </c>
      <c r="Q29" s="9"/>
      <c r="R29" s="14">
        <f t="shared" si="1"/>
        <v>5600</v>
      </c>
    </row>
    <row r="30" spans="2:18" ht="17.25" thickBot="1" x14ac:dyDescent="0.2">
      <c r="B30" s="67" t="s">
        <v>30</v>
      </c>
      <c r="C30" s="68"/>
      <c r="D30" s="68"/>
      <c r="E30" s="68"/>
      <c r="F30" s="68"/>
      <c r="G30" s="68"/>
      <c r="H30" s="68"/>
      <c r="I30" s="42">
        <f>SUM(I7:I29)</f>
        <v>73800</v>
      </c>
      <c r="J30" s="42">
        <f>SUM(J7:J29)</f>
        <v>60188.02166666666</v>
      </c>
      <c r="K30" s="41"/>
      <c r="L30" s="41"/>
      <c r="M30" s="42">
        <f>SUM(M7:M29)</f>
        <v>40000</v>
      </c>
      <c r="N30" s="43">
        <f>SUM(N7:N29)</f>
        <v>19365.320555555554</v>
      </c>
      <c r="O30" s="35"/>
      <c r="P30" s="35"/>
      <c r="Q30" s="43">
        <f>SUM(Q7:Q29)</f>
        <v>43800</v>
      </c>
      <c r="R30" s="49">
        <f>SUM(R7:R29)</f>
        <v>27615.955277777775</v>
      </c>
    </row>
    <row r="31" spans="2:18" x14ac:dyDescent="0.15">
      <c r="J31" s="13">
        <f>J30*36</f>
        <v>2166768.7799999998</v>
      </c>
      <c r="N31" s="50">
        <f>N30*36</f>
        <v>697151.53999999992</v>
      </c>
      <c r="R31" s="13">
        <f>R30*36</f>
        <v>994174.3899999999</v>
      </c>
    </row>
    <row r="32" spans="2:18" x14ac:dyDescent="0.15">
      <c r="J32" s="13">
        <f>I30+J31</f>
        <v>2240568.7799999998</v>
      </c>
      <c r="N32" s="50">
        <f>M30+N31</f>
        <v>737151.53999999992</v>
      </c>
      <c r="R32" s="13">
        <f>Q30+R31</f>
        <v>1037974.3899999999</v>
      </c>
    </row>
  </sheetData>
  <mergeCells count="33">
    <mergeCell ref="B23:B27"/>
    <mergeCell ref="C23:C27"/>
    <mergeCell ref="B28:B29"/>
    <mergeCell ref="B30:H30"/>
    <mergeCell ref="B7:B16"/>
    <mergeCell ref="C7:C16"/>
    <mergeCell ref="D9:D10"/>
    <mergeCell ref="D11:D14"/>
    <mergeCell ref="D15:D16"/>
    <mergeCell ref="B17:B22"/>
    <mergeCell ref="C17:C22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2:R2"/>
    <mergeCell ref="B3:R3"/>
    <mergeCell ref="F4:J4"/>
    <mergeCell ref="K4:N4"/>
    <mergeCell ref="O4:R4"/>
    <mergeCell ref="B5:B6"/>
    <mergeCell ref="C5:C6"/>
    <mergeCell ref="D5:D6"/>
    <mergeCell ref="E5:E6"/>
    <mergeCell ref="F5:F6"/>
  </mergeCells>
  <phoneticPr fontId="3" type="noConversion"/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2"/>
  <sheetViews>
    <sheetView tabSelected="1" workbookViewId="0">
      <selection activeCell="D5" sqref="D5"/>
    </sheetView>
  </sheetViews>
  <sheetFormatPr defaultColWidth="12.125" defaultRowHeight="13.5" x14ac:dyDescent="0.15"/>
  <cols>
    <col min="2" max="2" width="14.625" bestFit="1" customWidth="1"/>
    <col min="3" max="3" width="13.125" bestFit="1" customWidth="1"/>
    <col min="4" max="4" width="12.375" bestFit="1" customWidth="1"/>
    <col min="5" max="5" width="14.875" bestFit="1" customWidth="1"/>
    <col min="6" max="6" width="13.125" bestFit="1" customWidth="1"/>
    <col min="7" max="7" width="12.375" bestFit="1" customWidth="1"/>
    <col min="8" max="8" width="14.875" bestFit="1" customWidth="1"/>
    <col min="9" max="9" width="13.125" bestFit="1" customWidth="1"/>
    <col min="10" max="10" width="12.375" bestFit="1" customWidth="1"/>
    <col min="11" max="11" width="15" bestFit="1" customWidth="1"/>
  </cols>
  <sheetData>
    <row r="2" spans="2:11" ht="21" x14ac:dyDescent="0.15">
      <c r="B2" s="89" t="s">
        <v>129</v>
      </c>
      <c r="C2" s="86" t="s">
        <v>121</v>
      </c>
      <c r="D2" s="87"/>
      <c r="E2" s="88"/>
      <c r="F2" s="86" t="s">
        <v>124</v>
      </c>
      <c r="G2" s="87"/>
      <c r="H2" s="88"/>
      <c r="I2" s="86" t="s">
        <v>125</v>
      </c>
      <c r="J2" s="87"/>
      <c r="K2" s="88"/>
    </row>
    <row r="3" spans="2:11" ht="17.25" x14ac:dyDescent="0.15">
      <c r="B3" s="90"/>
      <c r="C3" s="59" t="s">
        <v>113</v>
      </c>
      <c r="D3" s="59" t="s">
        <v>126</v>
      </c>
      <c r="E3" s="59" t="s">
        <v>127</v>
      </c>
      <c r="F3" s="59" t="s">
        <v>113</v>
      </c>
      <c r="G3" s="59" t="s">
        <v>126</v>
      </c>
      <c r="H3" s="59" t="s">
        <v>127</v>
      </c>
      <c r="I3" s="59" t="s">
        <v>113</v>
      </c>
      <c r="J3" s="59" t="s">
        <v>126</v>
      </c>
      <c r="K3" s="59" t="s">
        <v>127</v>
      </c>
    </row>
    <row r="4" spans="2:11" ht="16.5" x14ac:dyDescent="0.15">
      <c r="B4" s="25" t="s">
        <v>122</v>
      </c>
      <c r="C4" s="60">
        <f>'采购+服务0922'!I30</f>
        <v>395580</v>
      </c>
      <c r="D4" s="60">
        <f>'采购+服务0922'!J30+6200</f>
        <v>56100</v>
      </c>
      <c r="E4" s="60">
        <f>C4+D4*36</f>
        <v>2415180</v>
      </c>
      <c r="F4" s="60">
        <f>'采购+服务0922'!M30</f>
        <v>470540</v>
      </c>
      <c r="G4" s="60">
        <f>'采购+服务0922'!N30+6200</f>
        <v>11800</v>
      </c>
      <c r="H4" s="60">
        <f>F4+G4*36</f>
        <v>895340</v>
      </c>
      <c r="I4" s="60">
        <f>'采购+服务0922'!Q30</f>
        <v>494690</v>
      </c>
      <c r="J4" s="60">
        <f>'采购+服务0922'!R30+6200</f>
        <v>19400</v>
      </c>
      <c r="K4" s="60">
        <f>I4+J4*36</f>
        <v>1193090</v>
      </c>
    </row>
    <row r="5" spans="2:11" ht="16.5" x14ac:dyDescent="0.15">
      <c r="B5" s="25" t="s">
        <v>123</v>
      </c>
      <c r="C5" s="60">
        <f>'租赁+服务0922'!I30</f>
        <v>73800</v>
      </c>
      <c r="D5" s="60">
        <f>'租赁+服务0922'!J30+6200</f>
        <v>66388.021666666667</v>
      </c>
      <c r="E5" s="60">
        <f>C5+D5*36</f>
        <v>2463768.7800000003</v>
      </c>
      <c r="F5" s="60">
        <f>'租赁+服务0922'!M30</f>
        <v>40000</v>
      </c>
      <c r="G5" s="60">
        <f>'租赁+服务0922'!N30+6200</f>
        <v>25565.320555555554</v>
      </c>
      <c r="H5" s="60">
        <f>F5+G5*36</f>
        <v>960351.53999999992</v>
      </c>
      <c r="I5" s="60">
        <f>'租赁+服务0922'!Q30</f>
        <v>43800</v>
      </c>
      <c r="J5" s="60">
        <f>'租赁+服务0922'!R30+6200</f>
        <v>33815.955277777772</v>
      </c>
      <c r="K5" s="60">
        <f>I5+J5*36</f>
        <v>1261174.3899999997</v>
      </c>
    </row>
    <row r="9" spans="2:11" ht="21" x14ac:dyDescent="0.15">
      <c r="B9" s="89" t="s">
        <v>130</v>
      </c>
      <c r="C9" s="86" t="s">
        <v>121</v>
      </c>
      <c r="D9" s="87"/>
      <c r="E9" s="88"/>
      <c r="F9" s="86" t="s">
        <v>124</v>
      </c>
      <c r="G9" s="87"/>
      <c r="H9" s="88"/>
      <c r="I9" s="86" t="s">
        <v>125</v>
      </c>
      <c r="J9" s="87"/>
      <c r="K9" s="88"/>
    </row>
    <row r="10" spans="2:11" ht="17.25" x14ac:dyDescent="0.15">
      <c r="B10" s="90"/>
      <c r="C10" s="59" t="s">
        <v>113</v>
      </c>
      <c r="D10" s="59" t="s">
        <v>126</v>
      </c>
      <c r="E10" s="59" t="s">
        <v>127</v>
      </c>
      <c r="F10" s="59" t="s">
        <v>113</v>
      </c>
      <c r="G10" s="59" t="s">
        <v>126</v>
      </c>
      <c r="H10" s="59" t="s">
        <v>127</v>
      </c>
      <c r="I10" s="59" t="s">
        <v>113</v>
      </c>
      <c r="J10" s="59" t="s">
        <v>126</v>
      </c>
      <c r="K10" s="59" t="s">
        <v>127</v>
      </c>
    </row>
    <row r="11" spans="2:11" ht="16.5" x14ac:dyDescent="0.15">
      <c r="B11" s="25" t="s">
        <v>122</v>
      </c>
      <c r="C11" s="60">
        <f>'采购+服务0922 -Internet'!I30</f>
        <v>361780</v>
      </c>
      <c r="D11" s="60">
        <f>'采购+服务0922 -Internet'!J30+6200</f>
        <v>37000</v>
      </c>
      <c r="E11" s="60">
        <f>C11+D11*36</f>
        <v>1693780</v>
      </c>
      <c r="F11" s="60">
        <f>'采购+服务0922 -Internet'!M30</f>
        <v>470540</v>
      </c>
      <c r="G11" s="60">
        <f>'采购+服务0922 -Internet'!N30+6200</f>
        <v>20300</v>
      </c>
      <c r="H11" s="60">
        <f>F11+G11*36</f>
        <v>1201340</v>
      </c>
      <c r="I11" s="60">
        <f>'采购+服务0922 -Internet'!Q30</f>
        <v>494690</v>
      </c>
      <c r="J11" s="60">
        <f>'采购+服务0922 -Internet'!R30+6200</f>
        <v>27900</v>
      </c>
      <c r="K11" s="60">
        <f>I11+J11*36</f>
        <v>1499090</v>
      </c>
    </row>
    <row r="12" spans="2:11" ht="16.5" x14ac:dyDescent="0.15">
      <c r="B12" s="25" t="s">
        <v>123</v>
      </c>
      <c r="C12" s="60">
        <f>'租赁+服务0922-Internet'!I30</f>
        <v>43800</v>
      </c>
      <c r="D12" s="60">
        <f>'租赁+服务0922-Internet'!J30+6200</f>
        <v>47288.021666666653</v>
      </c>
      <c r="E12" s="60">
        <f>C12+D12*36</f>
        <v>1746168.7799999996</v>
      </c>
      <c r="F12" s="60">
        <f>'租赁+服务0922-Internet'!M30</f>
        <v>40000</v>
      </c>
      <c r="G12" s="60">
        <f>'租赁+服务0922-Internet'!N30+6200</f>
        <v>34065.320555555554</v>
      </c>
      <c r="H12" s="60">
        <f>F12+G12*36</f>
        <v>1266351.54</v>
      </c>
      <c r="I12" s="60">
        <f>'租赁+服务0922-Internet'!Q30</f>
        <v>43800</v>
      </c>
      <c r="J12" s="60">
        <f>'租赁+服务0922-Internet'!R30+6200</f>
        <v>42315.955277777772</v>
      </c>
      <c r="K12" s="60">
        <f>I12+J12*36</f>
        <v>1567174.3899999997</v>
      </c>
    </row>
  </sheetData>
  <mergeCells count="8">
    <mergeCell ref="C2:E2"/>
    <mergeCell ref="F2:H2"/>
    <mergeCell ref="I2:K2"/>
    <mergeCell ref="B2:B3"/>
    <mergeCell ref="B9:B10"/>
    <mergeCell ref="C9:E9"/>
    <mergeCell ref="F9:H9"/>
    <mergeCell ref="I9:K9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32"/>
  <sheetViews>
    <sheetView topLeftCell="A10" workbookViewId="0">
      <selection activeCell="B4" sqref="B4"/>
    </sheetView>
  </sheetViews>
  <sheetFormatPr defaultRowHeight="16.5" x14ac:dyDescent="0.15"/>
  <cols>
    <col min="1" max="1" width="4.125" style="1" customWidth="1"/>
    <col min="2" max="3" width="12.125" style="1" customWidth="1"/>
    <col min="4" max="4" width="21.875" style="1" bestFit="1" customWidth="1"/>
    <col min="5" max="5" width="65.625" style="1" customWidth="1"/>
    <col min="6" max="6" width="7.125" style="2" customWidth="1"/>
    <col min="7" max="7" width="9.5" style="2" hidden="1" customWidth="1"/>
    <col min="8" max="8" width="7.875" style="1" bestFit="1" customWidth="1"/>
    <col min="9" max="10" width="11.875" style="1" bestFit="1" customWidth="1"/>
    <col min="11" max="11" width="7.125" style="2" customWidth="1"/>
    <col min="12" max="12" width="7.875" style="1" bestFit="1" customWidth="1"/>
    <col min="13" max="13" width="11.875" style="1" bestFit="1" customWidth="1"/>
    <col min="14" max="14" width="11.875" style="2" bestFit="1" customWidth="1"/>
    <col min="15" max="15" width="8.125" style="1" customWidth="1"/>
    <col min="16" max="16" width="8.5" style="1" customWidth="1"/>
    <col min="17" max="18" width="11.875" style="1" bestFit="1" customWidth="1"/>
    <col min="19" max="16384" width="9" style="1"/>
  </cols>
  <sheetData>
    <row r="1" spans="2:18" ht="17.25" thickBot="1" x14ac:dyDescent="0.2"/>
    <row r="2" spans="2:18" ht="38.25" customHeight="1" x14ac:dyDescent="0.15">
      <c r="B2" s="75" t="s">
        <v>31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05" customHeight="1" x14ac:dyDescent="0.15">
      <c r="B3" s="78" t="s">
        <v>132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2:18" ht="38.25" customHeight="1" x14ac:dyDescent="0.15">
      <c r="B4" s="37"/>
      <c r="C4" s="44"/>
      <c r="D4" s="38"/>
      <c r="E4" s="38"/>
      <c r="F4" s="64" t="s">
        <v>100</v>
      </c>
      <c r="G4" s="64"/>
      <c r="H4" s="64"/>
      <c r="I4" s="64"/>
      <c r="J4" s="64"/>
      <c r="K4" s="64" t="s">
        <v>101</v>
      </c>
      <c r="L4" s="64"/>
      <c r="M4" s="64"/>
      <c r="N4" s="64"/>
      <c r="O4" s="64" t="s">
        <v>103</v>
      </c>
      <c r="P4" s="64"/>
      <c r="Q4" s="64"/>
      <c r="R4" s="65"/>
    </row>
    <row r="5" spans="2:18" x14ac:dyDescent="0.15">
      <c r="B5" s="82" t="s">
        <v>32</v>
      </c>
      <c r="C5" s="73" t="s">
        <v>109</v>
      </c>
      <c r="D5" s="73" t="s">
        <v>0</v>
      </c>
      <c r="E5" s="73" t="s">
        <v>1</v>
      </c>
      <c r="F5" s="83" t="s">
        <v>35</v>
      </c>
      <c r="G5" s="83" t="s">
        <v>36</v>
      </c>
      <c r="H5" s="83" t="s">
        <v>3</v>
      </c>
      <c r="I5" s="83" t="s">
        <v>118</v>
      </c>
      <c r="J5" s="62" t="s">
        <v>119</v>
      </c>
      <c r="K5" s="84" t="s">
        <v>2</v>
      </c>
      <c r="L5" s="84" t="s">
        <v>3</v>
      </c>
      <c r="M5" s="84" t="s">
        <v>118</v>
      </c>
      <c r="N5" s="63" t="s">
        <v>119</v>
      </c>
      <c r="O5" s="85" t="s">
        <v>2</v>
      </c>
      <c r="P5" s="85" t="s">
        <v>3</v>
      </c>
      <c r="Q5" s="85" t="s">
        <v>118</v>
      </c>
      <c r="R5" s="66" t="s">
        <v>119</v>
      </c>
    </row>
    <row r="6" spans="2:18" x14ac:dyDescent="0.15">
      <c r="B6" s="82"/>
      <c r="C6" s="73"/>
      <c r="D6" s="73"/>
      <c r="E6" s="73"/>
      <c r="F6" s="83"/>
      <c r="G6" s="83"/>
      <c r="H6" s="83"/>
      <c r="I6" s="83"/>
      <c r="J6" s="62"/>
      <c r="K6" s="84"/>
      <c r="L6" s="84"/>
      <c r="M6" s="84"/>
      <c r="N6" s="63"/>
      <c r="O6" s="85"/>
      <c r="P6" s="85"/>
      <c r="Q6" s="85"/>
      <c r="R6" s="66"/>
    </row>
    <row r="7" spans="2:18" ht="33" x14ac:dyDescent="0.15">
      <c r="B7" s="69" t="s">
        <v>110</v>
      </c>
      <c r="C7" s="74" t="s">
        <v>111</v>
      </c>
      <c r="D7" s="36" t="s">
        <v>38</v>
      </c>
      <c r="E7" s="3" t="s">
        <v>39</v>
      </c>
      <c r="F7" s="4">
        <v>1</v>
      </c>
      <c r="G7" s="4" t="s">
        <v>4</v>
      </c>
      <c r="H7" s="5">
        <v>8200</v>
      </c>
      <c r="I7" s="5"/>
      <c r="J7" s="5">
        <f>H7*F7</f>
        <v>8200</v>
      </c>
      <c r="K7" s="39"/>
      <c r="L7" s="5">
        <v>8200</v>
      </c>
      <c r="M7" s="5"/>
      <c r="N7" s="39">
        <f>K7*L7</f>
        <v>0</v>
      </c>
      <c r="O7" s="5"/>
      <c r="P7" s="5">
        <v>8200</v>
      </c>
      <c r="Q7" s="5"/>
      <c r="R7" s="14">
        <f>O7*P7</f>
        <v>0</v>
      </c>
    </row>
    <row r="8" spans="2:18" ht="33" x14ac:dyDescent="0.15">
      <c r="B8" s="69"/>
      <c r="C8" s="74"/>
      <c r="D8" s="36" t="s">
        <v>5</v>
      </c>
      <c r="E8" s="6" t="s">
        <v>6</v>
      </c>
      <c r="F8" s="51">
        <v>0</v>
      </c>
      <c r="G8" s="4" t="s">
        <v>4</v>
      </c>
      <c r="H8" s="5">
        <v>7600</v>
      </c>
      <c r="I8" s="5"/>
      <c r="J8" s="5">
        <f t="shared" ref="J8:J29" si="0">H8*F8</f>
        <v>0</v>
      </c>
      <c r="K8" s="39"/>
      <c r="L8" s="5">
        <v>7600</v>
      </c>
      <c r="M8" s="5"/>
      <c r="N8" s="39">
        <f>K8*L8</f>
        <v>0</v>
      </c>
      <c r="O8" s="56">
        <v>1</v>
      </c>
      <c r="P8" s="5">
        <v>7600</v>
      </c>
      <c r="Q8" s="5"/>
      <c r="R8" s="14">
        <f t="shared" ref="R8:R29" si="1">O8*P8</f>
        <v>7600</v>
      </c>
    </row>
    <row r="9" spans="2:18" x14ac:dyDescent="0.15">
      <c r="B9" s="69"/>
      <c r="C9" s="74"/>
      <c r="D9" s="71" t="s">
        <v>116</v>
      </c>
      <c r="E9" s="6" t="s">
        <v>114</v>
      </c>
      <c r="F9" s="51">
        <v>0</v>
      </c>
      <c r="G9" s="4"/>
      <c r="H9" s="5">
        <v>800</v>
      </c>
      <c r="I9" s="5"/>
      <c r="J9" s="5">
        <f t="shared" si="0"/>
        <v>0</v>
      </c>
      <c r="K9" s="39"/>
      <c r="L9" s="5"/>
      <c r="M9" s="5"/>
      <c r="N9" s="39"/>
      <c r="O9" s="5"/>
      <c r="P9" s="5"/>
      <c r="Q9" s="5"/>
      <c r="R9" s="14"/>
    </row>
    <row r="10" spans="2:18" x14ac:dyDescent="0.15">
      <c r="B10" s="69"/>
      <c r="C10" s="74"/>
      <c r="D10" s="71"/>
      <c r="E10" s="45" t="s">
        <v>128</v>
      </c>
      <c r="F10" s="51">
        <v>20</v>
      </c>
      <c r="G10" s="4"/>
      <c r="H10" s="5">
        <v>850</v>
      </c>
      <c r="I10" s="5"/>
      <c r="J10" s="5">
        <f t="shared" si="0"/>
        <v>17000</v>
      </c>
      <c r="K10" s="53">
        <v>10</v>
      </c>
      <c r="L10" s="5">
        <v>850</v>
      </c>
      <c r="M10" s="5"/>
      <c r="N10" s="39">
        <f t="shared" ref="N10:N16" si="2">K10*L10</f>
        <v>8500</v>
      </c>
      <c r="O10" s="56">
        <v>10</v>
      </c>
      <c r="P10" s="5">
        <v>850</v>
      </c>
      <c r="Q10" s="5"/>
      <c r="R10" s="14">
        <f>O10*P10</f>
        <v>8500</v>
      </c>
    </row>
    <row r="11" spans="2:18" x14ac:dyDescent="0.15">
      <c r="B11" s="69"/>
      <c r="C11" s="74"/>
      <c r="D11" s="70" t="s">
        <v>117</v>
      </c>
      <c r="E11" s="7" t="s">
        <v>7</v>
      </c>
      <c r="F11" s="51">
        <v>0</v>
      </c>
      <c r="G11" s="4" t="s">
        <v>8</v>
      </c>
      <c r="H11" s="5">
        <v>8800</v>
      </c>
      <c r="I11" s="5"/>
      <c r="J11" s="5">
        <f t="shared" si="0"/>
        <v>0</v>
      </c>
      <c r="K11" s="39"/>
      <c r="L11" s="5">
        <v>8800</v>
      </c>
      <c r="M11" s="5"/>
      <c r="N11" s="39">
        <f t="shared" si="2"/>
        <v>0</v>
      </c>
      <c r="O11" s="5"/>
      <c r="P11" s="5">
        <v>8800</v>
      </c>
      <c r="Q11" s="5"/>
      <c r="R11" s="14">
        <f t="shared" si="1"/>
        <v>0</v>
      </c>
    </row>
    <row r="12" spans="2:18" x14ac:dyDescent="0.15">
      <c r="B12" s="69"/>
      <c r="C12" s="74"/>
      <c r="D12" s="71"/>
      <c r="E12" s="7" t="s">
        <v>104</v>
      </c>
      <c r="F12" s="51">
        <v>0</v>
      </c>
      <c r="G12" s="4" t="s">
        <v>8</v>
      </c>
      <c r="H12" s="5">
        <v>8800</v>
      </c>
      <c r="I12" s="5"/>
      <c r="J12" s="5">
        <f t="shared" si="0"/>
        <v>0</v>
      </c>
      <c r="K12" s="39"/>
      <c r="L12" s="5">
        <v>8800</v>
      </c>
      <c r="M12" s="5"/>
      <c r="N12" s="39">
        <f t="shared" si="2"/>
        <v>0</v>
      </c>
      <c r="O12" s="5"/>
      <c r="P12" s="5">
        <v>8800</v>
      </c>
      <c r="Q12" s="5"/>
      <c r="R12" s="14">
        <f t="shared" si="1"/>
        <v>0</v>
      </c>
    </row>
    <row r="13" spans="2:18" x14ac:dyDescent="0.15">
      <c r="B13" s="69"/>
      <c r="C13" s="74"/>
      <c r="D13" s="71"/>
      <c r="E13" s="7" t="s">
        <v>9</v>
      </c>
      <c r="F13" s="51">
        <v>0</v>
      </c>
      <c r="G13" s="4" t="s">
        <v>8</v>
      </c>
      <c r="H13" s="5">
        <v>18500</v>
      </c>
      <c r="I13" s="5"/>
      <c r="J13" s="5">
        <f t="shared" si="0"/>
        <v>0</v>
      </c>
      <c r="K13" s="39"/>
      <c r="L13" s="5">
        <v>18500</v>
      </c>
      <c r="M13" s="5"/>
      <c r="N13" s="39">
        <f t="shared" si="2"/>
        <v>0</v>
      </c>
      <c r="O13" s="5"/>
      <c r="P13" s="5">
        <v>18500</v>
      </c>
      <c r="Q13" s="5"/>
      <c r="R13" s="14">
        <f t="shared" si="1"/>
        <v>0</v>
      </c>
    </row>
    <row r="14" spans="2:18" x14ac:dyDescent="0.15">
      <c r="B14" s="69"/>
      <c r="C14" s="74"/>
      <c r="D14" s="71"/>
      <c r="E14" s="7" t="s">
        <v>44</v>
      </c>
      <c r="F14" s="51">
        <v>0</v>
      </c>
      <c r="G14" s="4" t="s">
        <v>8</v>
      </c>
      <c r="H14" s="5">
        <v>11860</v>
      </c>
      <c r="I14" s="5"/>
      <c r="J14" s="5">
        <f t="shared" si="0"/>
        <v>0</v>
      </c>
      <c r="K14" s="39"/>
      <c r="L14" s="5">
        <v>11860</v>
      </c>
      <c r="M14" s="5"/>
      <c r="N14" s="39">
        <f t="shared" si="2"/>
        <v>0</v>
      </c>
      <c r="O14" s="5"/>
      <c r="P14" s="5">
        <v>11860</v>
      </c>
      <c r="Q14" s="5"/>
      <c r="R14" s="14">
        <f t="shared" si="1"/>
        <v>0</v>
      </c>
    </row>
    <row r="15" spans="2:18" x14ac:dyDescent="0.15">
      <c r="B15" s="69"/>
      <c r="C15" s="74"/>
      <c r="D15" s="71" t="s">
        <v>45</v>
      </c>
      <c r="E15" s="8" t="s">
        <v>46</v>
      </c>
      <c r="F15" s="51">
        <v>0</v>
      </c>
      <c r="G15" s="4" t="s">
        <v>47</v>
      </c>
      <c r="H15" s="5">
        <v>10000</v>
      </c>
      <c r="I15" s="5">
        <f t="shared" ref="I15:I28" si="3">H15*F15</f>
        <v>0</v>
      </c>
      <c r="J15" s="45"/>
      <c r="K15" s="39"/>
      <c r="L15" s="5">
        <v>10000</v>
      </c>
      <c r="M15" s="5"/>
      <c r="N15" s="39">
        <f t="shared" si="2"/>
        <v>0</v>
      </c>
      <c r="O15" s="5"/>
      <c r="P15" s="5">
        <v>10000</v>
      </c>
      <c r="Q15" s="5"/>
      <c r="R15" s="14">
        <f t="shared" si="1"/>
        <v>0</v>
      </c>
    </row>
    <row r="16" spans="2:18" x14ac:dyDescent="0.15">
      <c r="B16" s="69"/>
      <c r="C16" s="74"/>
      <c r="D16" s="71"/>
      <c r="E16" s="8" t="s">
        <v>48</v>
      </c>
      <c r="F16" s="51">
        <v>0</v>
      </c>
      <c r="G16" s="4" t="s">
        <v>10</v>
      </c>
      <c r="H16" s="5">
        <v>3800</v>
      </c>
      <c r="I16" s="5">
        <f t="shared" si="3"/>
        <v>0</v>
      </c>
      <c r="J16" s="45"/>
      <c r="K16" s="39"/>
      <c r="L16" s="5">
        <v>3800</v>
      </c>
      <c r="M16" s="5"/>
      <c r="N16" s="39">
        <f t="shared" si="2"/>
        <v>0</v>
      </c>
      <c r="O16" s="5">
        <v>1</v>
      </c>
      <c r="P16" s="5">
        <v>3800</v>
      </c>
      <c r="Q16" s="5">
        <f t="shared" ref="Q16:Q28" si="4">O16*P16</f>
        <v>3800</v>
      </c>
      <c r="R16" s="14"/>
    </row>
    <row r="17" spans="2:18" ht="49.5" x14ac:dyDescent="0.15">
      <c r="B17" s="72" t="s">
        <v>112</v>
      </c>
      <c r="C17" s="74" t="s">
        <v>113</v>
      </c>
      <c r="D17" s="8" t="s">
        <v>50</v>
      </c>
      <c r="E17" s="3" t="s">
        <v>105</v>
      </c>
      <c r="F17" s="51">
        <v>2</v>
      </c>
      <c r="G17" s="4" t="s">
        <v>11</v>
      </c>
      <c r="H17" s="9">
        <v>55650</v>
      </c>
      <c r="I17" s="5">
        <f t="shared" si="3"/>
        <v>111300</v>
      </c>
      <c r="J17" s="45"/>
      <c r="K17" s="53">
        <v>1</v>
      </c>
      <c r="L17" s="9">
        <v>55650</v>
      </c>
      <c r="M17" s="39">
        <f t="shared" ref="M17:M28" si="5">K17*L17</f>
        <v>55650</v>
      </c>
      <c r="N17" s="46"/>
      <c r="O17" s="55">
        <v>1</v>
      </c>
      <c r="P17" s="9">
        <v>55650</v>
      </c>
      <c r="Q17" s="5">
        <f t="shared" si="4"/>
        <v>55650</v>
      </c>
      <c r="R17" s="48"/>
    </row>
    <row r="18" spans="2:18" ht="33" x14ac:dyDescent="0.15">
      <c r="B18" s="72"/>
      <c r="C18" s="74"/>
      <c r="D18" s="8" t="s">
        <v>52</v>
      </c>
      <c r="E18" s="3" t="s">
        <v>12</v>
      </c>
      <c r="F18" s="51">
        <v>0</v>
      </c>
      <c r="G18" s="4" t="s">
        <v>11</v>
      </c>
      <c r="H18" s="9">
        <v>68900</v>
      </c>
      <c r="I18" s="5">
        <f t="shared" si="3"/>
        <v>0</v>
      </c>
      <c r="J18" s="45"/>
      <c r="K18" s="53">
        <v>1</v>
      </c>
      <c r="L18" s="9">
        <v>68900</v>
      </c>
      <c r="M18" s="39">
        <f t="shared" si="5"/>
        <v>68900</v>
      </c>
      <c r="N18" s="46"/>
      <c r="O18" s="55">
        <v>1</v>
      </c>
      <c r="P18" s="9">
        <v>68900</v>
      </c>
      <c r="Q18" s="5">
        <f t="shared" si="4"/>
        <v>68900</v>
      </c>
      <c r="R18" s="48"/>
    </row>
    <row r="19" spans="2:18" ht="49.5" x14ac:dyDescent="0.15">
      <c r="B19" s="72"/>
      <c r="C19" s="74"/>
      <c r="D19" s="8" t="s">
        <v>13</v>
      </c>
      <c r="E19" s="3" t="s">
        <v>14</v>
      </c>
      <c r="F19" s="51">
        <v>0</v>
      </c>
      <c r="G19" s="4" t="s">
        <v>11</v>
      </c>
      <c r="H19" s="9">
        <v>41760</v>
      </c>
      <c r="I19" s="5">
        <f t="shared" si="3"/>
        <v>0</v>
      </c>
      <c r="J19" s="45"/>
      <c r="K19" s="53">
        <v>1</v>
      </c>
      <c r="L19" s="9">
        <v>41760</v>
      </c>
      <c r="M19" s="39">
        <f t="shared" si="5"/>
        <v>41760</v>
      </c>
      <c r="N19" s="46"/>
      <c r="O19" s="55">
        <v>1</v>
      </c>
      <c r="P19" s="9">
        <v>41760</v>
      </c>
      <c r="Q19" s="5">
        <f t="shared" si="4"/>
        <v>41760</v>
      </c>
      <c r="R19" s="48"/>
    </row>
    <row r="20" spans="2:18" x14ac:dyDescent="0.15">
      <c r="B20" s="72"/>
      <c r="C20" s="74"/>
      <c r="D20" s="8" t="s">
        <v>54</v>
      </c>
      <c r="E20" s="3" t="s">
        <v>55</v>
      </c>
      <c r="F20" s="51">
        <v>0</v>
      </c>
      <c r="G20" s="4" t="s">
        <v>11</v>
      </c>
      <c r="H20" s="9">
        <v>14800</v>
      </c>
      <c r="I20" s="5">
        <f t="shared" si="3"/>
        <v>0</v>
      </c>
      <c r="J20" s="45"/>
      <c r="K20" s="53">
        <v>2</v>
      </c>
      <c r="L20" s="9">
        <v>14800</v>
      </c>
      <c r="M20" s="39">
        <f t="shared" si="5"/>
        <v>29600</v>
      </c>
      <c r="N20" s="46"/>
      <c r="O20" s="55">
        <v>1</v>
      </c>
      <c r="P20" s="9">
        <v>14800</v>
      </c>
      <c r="Q20" s="5">
        <f t="shared" si="4"/>
        <v>14800</v>
      </c>
      <c r="R20" s="48"/>
    </row>
    <row r="21" spans="2:18" ht="66" x14ac:dyDescent="0.15">
      <c r="B21" s="72"/>
      <c r="C21" s="74"/>
      <c r="D21" s="3" t="s">
        <v>56</v>
      </c>
      <c r="E21" s="3" t="s">
        <v>15</v>
      </c>
      <c r="F21" s="51">
        <v>2</v>
      </c>
      <c r="G21" s="4" t="s">
        <v>11</v>
      </c>
      <c r="H21" s="9">
        <v>26700</v>
      </c>
      <c r="I21" s="5">
        <f t="shared" si="3"/>
        <v>53400</v>
      </c>
      <c r="J21" s="45"/>
      <c r="K21" s="40"/>
      <c r="L21" s="9">
        <v>26700</v>
      </c>
      <c r="M21" s="39">
        <f t="shared" si="5"/>
        <v>0</v>
      </c>
      <c r="N21" s="46"/>
      <c r="O21" s="55">
        <v>1</v>
      </c>
      <c r="P21" s="9">
        <v>26700</v>
      </c>
      <c r="Q21" s="5">
        <f t="shared" si="4"/>
        <v>26700</v>
      </c>
      <c r="R21" s="48"/>
    </row>
    <row r="22" spans="2:18" ht="33" x14ac:dyDescent="0.15">
      <c r="B22" s="72"/>
      <c r="C22" s="74"/>
      <c r="D22" s="8" t="s">
        <v>57</v>
      </c>
      <c r="E22" s="3" t="s">
        <v>16</v>
      </c>
      <c r="F22" s="51">
        <v>1</v>
      </c>
      <c r="G22" s="4" t="s">
        <v>11</v>
      </c>
      <c r="H22" s="9">
        <v>42300</v>
      </c>
      <c r="I22" s="5">
        <f t="shared" si="3"/>
        <v>42300</v>
      </c>
      <c r="J22" s="45"/>
      <c r="K22" s="53">
        <v>1</v>
      </c>
      <c r="L22" s="9">
        <v>42300</v>
      </c>
      <c r="M22" s="39">
        <f t="shared" si="5"/>
        <v>42300</v>
      </c>
      <c r="N22" s="46"/>
      <c r="O22" s="55">
        <v>1</v>
      </c>
      <c r="P22" s="9">
        <v>42300</v>
      </c>
      <c r="Q22" s="5">
        <f t="shared" si="4"/>
        <v>42300</v>
      </c>
      <c r="R22" s="48"/>
    </row>
    <row r="23" spans="2:18" ht="25.5" x14ac:dyDescent="0.15">
      <c r="B23" s="72" t="s">
        <v>17</v>
      </c>
      <c r="C23" s="74" t="s">
        <v>113</v>
      </c>
      <c r="D23" s="8" t="s">
        <v>18</v>
      </c>
      <c r="E23" s="10" t="s">
        <v>19</v>
      </c>
      <c r="F23" s="52">
        <v>0</v>
      </c>
      <c r="G23" s="4" t="s">
        <v>20</v>
      </c>
      <c r="H23" s="11">
        <v>16320</v>
      </c>
      <c r="I23" s="5">
        <f t="shared" si="3"/>
        <v>0</v>
      </c>
      <c r="J23" s="45"/>
      <c r="K23" s="53">
        <v>6</v>
      </c>
      <c r="L23" s="11">
        <v>16320</v>
      </c>
      <c r="M23" s="39">
        <f t="shared" si="5"/>
        <v>97920</v>
      </c>
      <c r="N23" s="46"/>
      <c r="O23" s="11"/>
      <c r="P23" s="11">
        <v>16320</v>
      </c>
      <c r="Q23" s="5">
        <f t="shared" si="4"/>
        <v>0</v>
      </c>
      <c r="R23" s="48"/>
    </row>
    <row r="24" spans="2:18" x14ac:dyDescent="0.15">
      <c r="B24" s="72"/>
      <c r="C24" s="74"/>
      <c r="D24" s="8" t="s">
        <v>61</v>
      </c>
      <c r="E24" s="12" t="s">
        <v>62</v>
      </c>
      <c r="F24" s="52">
        <v>1</v>
      </c>
      <c r="G24" s="4" t="s">
        <v>63</v>
      </c>
      <c r="H24" s="11">
        <v>68340</v>
      </c>
      <c r="I24" s="5">
        <f t="shared" si="3"/>
        <v>68340</v>
      </c>
      <c r="J24" s="45"/>
      <c r="K24" s="11">
        <v>0</v>
      </c>
      <c r="L24" s="11">
        <v>68340</v>
      </c>
      <c r="M24" s="39">
        <f t="shared" si="5"/>
        <v>0</v>
      </c>
      <c r="N24" s="46"/>
      <c r="O24" s="53">
        <v>1</v>
      </c>
      <c r="P24" s="11">
        <v>68340</v>
      </c>
      <c r="Q24" s="5">
        <f t="shared" si="4"/>
        <v>68340</v>
      </c>
      <c r="R24" s="48"/>
    </row>
    <row r="25" spans="2:18" x14ac:dyDescent="0.15">
      <c r="B25" s="72"/>
      <c r="C25" s="74"/>
      <c r="D25" s="8" t="s">
        <v>64</v>
      </c>
      <c r="E25" s="12" t="s">
        <v>65</v>
      </c>
      <c r="F25" s="52">
        <v>4</v>
      </c>
      <c r="G25" s="4" t="s">
        <v>63</v>
      </c>
      <c r="H25" s="11">
        <v>8410</v>
      </c>
      <c r="I25" s="5">
        <f t="shared" si="3"/>
        <v>33640</v>
      </c>
      <c r="J25" s="45"/>
      <c r="K25" s="53">
        <v>1</v>
      </c>
      <c r="L25" s="11">
        <v>8410</v>
      </c>
      <c r="M25" s="39">
        <f t="shared" si="5"/>
        <v>8410</v>
      </c>
      <c r="N25" s="46"/>
      <c r="O25" s="53">
        <v>4</v>
      </c>
      <c r="P25" s="11">
        <v>8410</v>
      </c>
      <c r="Q25" s="5">
        <f t="shared" si="4"/>
        <v>33640</v>
      </c>
      <c r="R25" s="48"/>
    </row>
    <row r="26" spans="2:18" ht="76.5" x14ac:dyDescent="0.15">
      <c r="B26" s="72"/>
      <c r="C26" s="74"/>
      <c r="D26" s="8" t="s">
        <v>66</v>
      </c>
      <c r="E26" s="10" t="s">
        <v>21</v>
      </c>
      <c r="F26" s="52">
        <v>0</v>
      </c>
      <c r="G26" s="4" t="s">
        <v>63</v>
      </c>
      <c r="H26" s="11">
        <v>86000</v>
      </c>
      <c r="I26" s="5">
        <f t="shared" si="3"/>
        <v>0</v>
      </c>
      <c r="J26" s="45"/>
      <c r="K26" s="53">
        <v>1</v>
      </c>
      <c r="L26" s="11">
        <v>86000</v>
      </c>
      <c r="M26" s="39">
        <f t="shared" si="5"/>
        <v>86000</v>
      </c>
      <c r="N26" s="46"/>
      <c r="O26" s="53">
        <v>1</v>
      </c>
      <c r="P26" s="11">
        <v>86000</v>
      </c>
      <c r="Q26" s="5">
        <f t="shared" si="4"/>
        <v>86000</v>
      </c>
      <c r="R26" s="48"/>
    </row>
    <row r="27" spans="2:18" ht="25.5" x14ac:dyDescent="0.15">
      <c r="B27" s="72"/>
      <c r="C27" s="74"/>
      <c r="D27" s="8" t="s">
        <v>22</v>
      </c>
      <c r="E27" s="10" t="s">
        <v>23</v>
      </c>
      <c r="F27" s="52">
        <v>4</v>
      </c>
      <c r="G27" s="4" t="s">
        <v>63</v>
      </c>
      <c r="H27" s="11">
        <v>3200</v>
      </c>
      <c r="I27" s="5">
        <f t="shared" si="3"/>
        <v>12800</v>
      </c>
      <c r="J27" s="45"/>
      <c r="K27" s="11">
        <v>0</v>
      </c>
      <c r="L27" s="11">
        <v>3200</v>
      </c>
      <c r="M27" s="39">
        <f t="shared" si="5"/>
        <v>0</v>
      </c>
      <c r="N27" s="46"/>
      <c r="O27" s="53">
        <v>4</v>
      </c>
      <c r="P27" s="11">
        <v>3200</v>
      </c>
      <c r="Q27" s="5">
        <f t="shared" si="4"/>
        <v>12800</v>
      </c>
      <c r="R27" s="48"/>
    </row>
    <row r="28" spans="2:18" ht="33" x14ac:dyDescent="0.15">
      <c r="B28" s="72" t="s">
        <v>24</v>
      </c>
      <c r="C28" s="47" t="s">
        <v>113</v>
      </c>
      <c r="D28" s="8" t="s">
        <v>25</v>
      </c>
      <c r="E28" s="3" t="s">
        <v>26</v>
      </c>
      <c r="F28" s="51">
        <v>10</v>
      </c>
      <c r="G28" s="4" t="s">
        <v>27</v>
      </c>
      <c r="H28" s="9">
        <v>4000</v>
      </c>
      <c r="I28" s="5">
        <f t="shared" si="3"/>
        <v>40000</v>
      </c>
      <c r="J28" s="45"/>
      <c r="K28" s="53">
        <v>10</v>
      </c>
      <c r="L28" s="9">
        <v>4000</v>
      </c>
      <c r="M28" s="39">
        <f t="shared" si="5"/>
        <v>40000</v>
      </c>
      <c r="N28" s="39"/>
      <c r="O28" s="55">
        <v>10</v>
      </c>
      <c r="P28" s="9">
        <v>4000</v>
      </c>
      <c r="Q28" s="9">
        <f t="shared" si="4"/>
        <v>40000</v>
      </c>
      <c r="R28" s="14"/>
    </row>
    <row r="29" spans="2:18" ht="148.5" x14ac:dyDescent="0.15">
      <c r="B29" s="72"/>
      <c r="C29" s="47" t="s">
        <v>111</v>
      </c>
      <c r="D29" s="8" t="s">
        <v>28</v>
      </c>
      <c r="E29" s="3" t="s">
        <v>74</v>
      </c>
      <c r="F29" s="51">
        <v>0.2</v>
      </c>
      <c r="G29" s="4" t="s">
        <v>29</v>
      </c>
      <c r="H29" s="9">
        <v>28000</v>
      </c>
      <c r="I29" s="9"/>
      <c r="J29" s="5">
        <f t="shared" si="0"/>
        <v>5600</v>
      </c>
      <c r="K29" s="57">
        <v>0.2</v>
      </c>
      <c r="L29" s="9">
        <v>28000</v>
      </c>
      <c r="M29" s="9"/>
      <c r="N29" s="39">
        <f>K29*L29</f>
        <v>5600</v>
      </c>
      <c r="O29" s="54">
        <v>0.2</v>
      </c>
      <c r="P29" s="9">
        <v>28000</v>
      </c>
      <c r="Q29" s="9"/>
      <c r="R29" s="14">
        <f t="shared" si="1"/>
        <v>5600</v>
      </c>
    </row>
    <row r="30" spans="2:18" ht="33" customHeight="1" thickBot="1" x14ac:dyDescent="0.2">
      <c r="B30" s="67" t="s">
        <v>30</v>
      </c>
      <c r="C30" s="68"/>
      <c r="D30" s="68"/>
      <c r="E30" s="68"/>
      <c r="F30" s="68"/>
      <c r="G30" s="68"/>
      <c r="H30" s="68"/>
      <c r="I30" s="42">
        <f>SUM(I7:I29)</f>
        <v>361780</v>
      </c>
      <c r="J30" s="42">
        <f>SUM(J7:J29)</f>
        <v>30800</v>
      </c>
      <c r="K30" s="41"/>
      <c r="L30" s="41"/>
      <c r="M30" s="42">
        <f>SUM(M7:M29)</f>
        <v>470540</v>
      </c>
      <c r="N30" s="43">
        <f>SUM(N7:N29)</f>
        <v>14100</v>
      </c>
      <c r="O30" s="35"/>
      <c r="P30" s="35"/>
      <c r="Q30" s="43">
        <f>SUM(Q7:Q29)</f>
        <v>494690</v>
      </c>
      <c r="R30" s="49">
        <f>SUM(R7:R29)</f>
        <v>21700</v>
      </c>
    </row>
    <row r="31" spans="2:18" x14ac:dyDescent="0.15">
      <c r="J31" s="13">
        <f>J30*36</f>
        <v>1108800</v>
      </c>
      <c r="N31" s="50">
        <f>N30*36</f>
        <v>507600</v>
      </c>
      <c r="R31" s="13">
        <f>R30*36</f>
        <v>781200</v>
      </c>
    </row>
    <row r="32" spans="2:18" x14ac:dyDescent="0.15">
      <c r="J32" s="13">
        <f>I30+J31</f>
        <v>1470580</v>
      </c>
      <c r="N32" s="50">
        <f>M30+N31</f>
        <v>978140</v>
      </c>
      <c r="R32" s="13">
        <f>Q30+R31</f>
        <v>1275890</v>
      </c>
    </row>
  </sheetData>
  <mergeCells count="33">
    <mergeCell ref="B23:B27"/>
    <mergeCell ref="C23:C27"/>
    <mergeCell ref="B28:B29"/>
    <mergeCell ref="B30:H30"/>
    <mergeCell ref="B7:B16"/>
    <mergeCell ref="C7:C16"/>
    <mergeCell ref="D9:D10"/>
    <mergeCell ref="D11:D14"/>
    <mergeCell ref="D15:D16"/>
    <mergeCell ref="B17:B22"/>
    <mergeCell ref="C17:C22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2:R2"/>
    <mergeCell ref="B3:R3"/>
    <mergeCell ref="F4:J4"/>
    <mergeCell ref="K4:N4"/>
    <mergeCell ref="O4:R4"/>
    <mergeCell ref="B5:B6"/>
    <mergeCell ref="C5:C6"/>
    <mergeCell ref="D5:D6"/>
    <mergeCell ref="E5:E6"/>
    <mergeCell ref="F5:F6"/>
  </mergeCells>
  <phoneticPr fontId="3" type="noConversion"/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R32"/>
  <sheetViews>
    <sheetView workbookViewId="0">
      <selection activeCell="B4" sqref="B4"/>
    </sheetView>
  </sheetViews>
  <sheetFormatPr defaultRowHeight="16.5" x14ac:dyDescent="0.15"/>
  <cols>
    <col min="1" max="1" width="4.125" style="1" customWidth="1"/>
    <col min="2" max="3" width="12.125" style="1" customWidth="1"/>
    <col min="4" max="4" width="21.875" style="1" bestFit="1" customWidth="1"/>
    <col min="5" max="5" width="65.625" style="1" customWidth="1"/>
    <col min="6" max="6" width="7.125" style="2" customWidth="1"/>
    <col min="7" max="7" width="9.5" style="2" hidden="1" customWidth="1"/>
    <col min="8" max="8" width="7.875" style="1" bestFit="1" customWidth="1"/>
    <col min="9" max="10" width="11.875" style="1" bestFit="1" customWidth="1"/>
    <col min="11" max="11" width="7.125" style="2" customWidth="1"/>
    <col min="12" max="12" width="7.875" style="1" bestFit="1" customWidth="1"/>
    <col min="13" max="13" width="11.875" style="1" bestFit="1" customWidth="1"/>
    <col min="14" max="14" width="11.875" style="2" bestFit="1" customWidth="1"/>
    <col min="15" max="15" width="8.125" style="1" customWidth="1"/>
    <col min="16" max="16" width="8.5" style="1" customWidth="1"/>
    <col min="17" max="18" width="11.875" style="1" bestFit="1" customWidth="1"/>
    <col min="19" max="16384" width="9" style="1"/>
  </cols>
  <sheetData>
    <row r="1" spans="2:18" ht="17.25" thickBot="1" x14ac:dyDescent="0.2"/>
    <row r="2" spans="2:18" ht="22.5" x14ac:dyDescent="0.15">
      <c r="B2" s="75" t="s">
        <v>120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7"/>
    </row>
    <row r="3" spans="2:18" ht="102.75" customHeight="1" x14ac:dyDescent="0.15">
      <c r="B3" s="78" t="s">
        <v>131</v>
      </c>
      <c r="C3" s="79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1"/>
    </row>
    <row r="4" spans="2:18" x14ac:dyDescent="0.15">
      <c r="B4" s="37"/>
      <c r="C4" s="44"/>
      <c r="D4" s="38"/>
      <c r="E4" s="38"/>
      <c r="F4" s="64" t="s">
        <v>100</v>
      </c>
      <c r="G4" s="64"/>
      <c r="H4" s="64"/>
      <c r="I4" s="64"/>
      <c r="J4" s="64"/>
      <c r="K4" s="64" t="s">
        <v>101</v>
      </c>
      <c r="L4" s="64"/>
      <c r="M4" s="64"/>
      <c r="N4" s="64"/>
      <c r="O4" s="64" t="s">
        <v>103</v>
      </c>
      <c r="P4" s="64"/>
      <c r="Q4" s="64"/>
      <c r="R4" s="65"/>
    </row>
    <row r="5" spans="2:18" x14ac:dyDescent="0.15">
      <c r="B5" s="82" t="s">
        <v>32</v>
      </c>
      <c r="C5" s="73" t="s">
        <v>109</v>
      </c>
      <c r="D5" s="73" t="s">
        <v>0</v>
      </c>
      <c r="E5" s="73" t="s">
        <v>1</v>
      </c>
      <c r="F5" s="83" t="s">
        <v>35</v>
      </c>
      <c r="G5" s="83" t="s">
        <v>36</v>
      </c>
      <c r="H5" s="83" t="s">
        <v>3</v>
      </c>
      <c r="I5" s="83" t="s">
        <v>118</v>
      </c>
      <c r="J5" s="62" t="s">
        <v>119</v>
      </c>
      <c r="K5" s="84" t="s">
        <v>2</v>
      </c>
      <c r="L5" s="84" t="s">
        <v>3</v>
      </c>
      <c r="M5" s="84" t="s">
        <v>118</v>
      </c>
      <c r="N5" s="63" t="s">
        <v>119</v>
      </c>
      <c r="O5" s="85" t="s">
        <v>2</v>
      </c>
      <c r="P5" s="85" t="s">
        <v>3</v>
      </c>
      <c r="Q5" s="85" t="s">
        <v>118</v>
      </c>
      <c r="R5" s="66" t="s">
        <v>119</v>
      </c>
    </row>
    <row r="6" spans="2:18" x14ac:dyDescent="0.15">
      <c r="B6" s="82"/>
      <c r="C6" s="73"/>
      <c r="D6" s="73"/>
      <c r="E6" s="73"/>
      <c r="F6" s="83"/>
      <c r="G6" s="83"/>
      <c r="H6" s="83"/>
      <c r="I6" s="83"/>
      <c r="J6" s="62"/>
      <c r="K6" s="84"/>
      <c r="L6" s="84"/>
      <c r="M6" s="84"/>
      <c r="N6" s="63"/>
      <c r="O6" s="85"/>
      <c r="P6" s="85"/>
      <c r="Q6" s="85"/>
      <c r="R6" s="66"/>
    </row>
    <row r="7" spans="2:18" ht="33" x14ac:dyDescent="0.15">
      <c r="B7" s="69" t="s">
        <v>110</v>
      </c>
      <c r="C7" s="74" t="s">
        <v>111</v>
      </c>
      <c r="D7" s="36" t="s">
        <v>38</v>
      </c>
      <c r="E7" s="3" t="s">
        <v>39</v>
      </c>
      <c r="F7" s="4">
        <v>1</v>
      </c>
      <c r="G7" s="4" t="s">
        <v>4</v>
      </c>
      <c r="H7" s="5">
        <v>8200</v>
      </c>
      <c r="I7" s="5"/>
      <c r="J7" s="5">
        <f>H7*F7</f>
        <v>8200</v>
      </c>
      <c r="K7" s="39"/>
      <c r="L7" s="5">
        <v>8200</v>
      </c>
      <c r="M7" s="5"/>
      <c r="N7" s="39">
        <f>K7*L7</f>
        <v>0</v>
      </c>
      <c r="O7" s="5"/>
      <c r="P7" s="5">
        <v>8200</v>
      </c>
      <c r="Q7" s="5"/>
      <c r="R7" s="14">
        <f>O7*P7</f>
        <v>0</v>
      </c>
    </row>
    <row r="8" spans="2:18" ht="33" x14ac:dyDescent="0.15">
      <c r="B8" s="69"/>
      <c r="C8" s="74"/>
      <c r="D8" s="36" t="s">
        <v>5</v>
      </c>
      <c r="E8" s="6" t="s">
        <v>6</v>
      </c>
      <c r="F8" s="51">
        <v>0</v>
      </c>
      <c r="G8" s="4" t="s">
        <v>4</v>
      </c>
      <c r="H8" s="5">
        <v>7600</v>
      </c>
      <c r="I8" s="5"/>
      <c r="J8" s="5">
        <f t="shared" ref="J8:J29" si="0">H8*F8</f>
        <v>0</v>
      </c>
      <c r="K8" s="39"/>
      <c r="L8" s="5">
        <v>7600</v>
      </c>
      <c r="M8" s="5"/>
      <c r="N8" s="39">
        <f>K8*L8</f>
        <v>0</v>
      </c>
      <c r="O8" s="56">
        <v>1</v>
      </c>
      <c r="P8" s="5">
        <v>7600</v>
      </c>
      <c r="Q8" s="5"/>
      <c r="R8" s="14">
        <f t="shared" ref="R8:R29" si="1">O8*P8</f>
        <v>7600</v>
      </c>
    </row>
    <row r="9" spans="2:18" x14ac:dyDescent="0.15">
      <c r="B9" s="69"/>
      <c r="C9" s="74"/>
      <c r="D9" s="71" t="s">
        <v>116</v>
      </c>
      <c r="E9" s="6" t="s">
        <v>114</v>
      </c>
      <c r="F9" s="51">
        <v>0</v>
      </c>
      <c r="G9" s="4"/>
      <c r="H9" s="5">
        <v>800</v>
      </c>
      <c r="I9" s="5"/>
      <c r="J9" s="5">
        <f t="shared" si="0"/>
        <v>0</v>
      </c>
      <c r="K9" s="39"/>
      <c r="L9" s="5"/>
      <c r="M9" s="5"/>
      <c r="N9" s="39"/>
      <c r="O9" s="5"/>
      <c r="P9" s="5"/>
      <c r="Q9" s="5"/>
      <c r="R9" s="14"/>
    </row>
    <row r="10" spans="2:18" x14ac:dyDescent="0.15">
      <c r="B10" s="69"/>
      <c r="C10" s="74"/>
      <c r="D10" s="71"/>
      <c r="E10" s="45" t="s">
        <v>115</v>
      </c>
      <c r="F10" s="51">
        <v>20</v>
      </c>
      <c r="G10" s="4"/>
      <c r="H10" s="5">
        <v>850</v>
      </c>
      <c r="I10" s="5"/>
      <c r="J10" s="5">
        <f t="shared" si="0"/>
        <v>17000</v>
      </c>
      <c r="K10" s="53">
        <v>10</v>
      </c>
      <c r="L10" s="5">
        <v>850</v>
      </c>
      <c r="M10" s="5"/>
      <c r="N10" s="39">
        <f t="shared" ref="N10:N16" si="2">K10*L10</f>
        <v>8500</v>
      </c>
      <c r="O10" s="56">
        <v>10</v>
      </c>
      <c r="P10" s="5">
        <v>850</v>
      </c>
      <c r="Q10" s="5"/>
      <c r="R10" s="14">
        <f>O10*P10</f>
        <v>8500</v>
      </c>
    </row>
    <row r="11" spans="2:18" x14ac:dyDescent="0.15">
      <c r="B11" s="69"/>
      <c r="C11" s="74"/>
      <c r="D11" s="70" t="s">
        <v>117</v>
      </c>
      <c r="E11" s="7" t="s">
        <v>7</v>
      </c>
      <c r="F11" s="51">
        <v>0</v>
      </c>
      <c r="G11" s="4" t="s">
        <v>8</v>
      </c>
      <c r="H11" s="5">
        <v>8800</v>
      </c>
      <c r="I11" s="5"/>
      <c r="J11" s="5">
        <f t="shared" si="0"/>
        <v>0</v>
      </c>
      <c r="K11" s="39"/>
      <c r="L11" s="5">
        <v>8800</v>
      </c>
      <c r="M11" s="5"/>
      <c r="N11" s="39">
        <f t="shared" si="2"/>
        <v>0</v>
      </c>
      <c r="O11" s="5"/>
      <c r="P11" s="5">
        <v>8800</v>
      </c>
      <c r="Q11" s="5"/>
      <c r="R11" s="14">
        <f t="shared" si="1"/>
        <v>0</v>
      </c>
    </row>
    <row r="12" spans="2:18" x14ac:dyDescent="0.15">
      <c r="B12" s="69"/>
      <c r="C12" s="74"/>
      <c r="D12" s="71"/>
      <c r="E12" s="7" t="s">
        <v>104</v>
      </c>
      <c r="F12" s="51">
        <v>0</v>
      </c>
      <c r="G12" s="4" t="s">
        <v>8</v>
      </c>
      <c r="H12" s="5">
        <v>8800</v>
      </c>
      <c r="I12" s="5"/>
      <c r="J12" s="5">
        <f t="shared" si="0"/>
        <v>0</v>
      </c>
      <c r="K12" s="39"/>
      <c r="L12" s="5">
        <v>8800</v>
      </c>
      <c r="M12" s="5"/>
      <c r="N12" s="39">
        <f t="shared" si="2"/>
        <v>0</v>
      </c>
      <c r="O12" s="5"/>
      <c r="P12" s="5">
        <v>8800</v>
      </c>
      <c r="Q12" s="5"/>
      <c r="R12" s="14">
        <f t="shared" si="1"/>
        <v>0</v>
      </c>
    </row>
    <row r="13" spans="2:18" x14ac:dyDescent="0.15">
      <c r="B13" s="69"/>
      <c r="C13" s="74"/>
      <c r="D13" s="71"/>
      <c r="E13" s="7" t="s">
        <v>9</v>
      </c>
      <c r="F13" s="51">
        <v>0</v>
      </c>
      <c r="G13" s="4" t="s">
        <v>8</v>
      </c>
      <c r="H13" s="5">
        <v>18500</v>
      </c>
      <c r="I13" s="5"/>
      <c r="J13" s="5">
        <f t="shared" si="0"/>
        <v>0</v>
      </c>
      <c r="K13" s="39"/>
      <c r="L13" s="5">
        <v>18500</v>
      </c>
      <c r="M13" s="5"/>
      <c r="N13" s="39">
        <f t="shared" si="2"/>
        <v>0</v>
      </c>
      <c r="O13" s="5"/>
      <c r="P13" s="5">
        <v>18500</v>
      </c>
      <c r="Q13" s="5"/>
      <c r="R13" s="14">
        <f t="shared" si="1"/>
        <v>0</v>
      </c>
    </row>
    <row r="14" spans="2:18" x14ac:dyDescent="0.15">
      <c r="B14" s="69"/>
      <c r="C14" s="74"/>
      <c r="D14" s="71"/>
      <c r="E14" s="7" t="s">
        <v>44</v>
      </c>
      <c r="F14" s="51">
        <v>0</v>
      </c>
      <c r="G14" s="4" t="s">
        <v>8</v>
      </c>
      <c r="H14" s="5">
        <v>11860</v>
      </c>
      <c r="I14" s="5"/>
      <c r="J14" s="5">
        <f t="shared" si="0"/>
        <v>0</v>
      </c>
      <c r="K14" s="39"/>
      <c r="L14" s="5">
        <v>11860</v>
      </c>
      <c r="M14" s="5"/>
      <c r="N14" s="39">
        <f t="shared" si="2"/>
        <v>0</v>
      </c>
      <c r="O14" s="5"/>
      <c r="P14" s="5">
        <v>11860</v>
      </c>
      <c r="Q14" s="5"/>
      <c r="R14" s="14">
        <f t="shared" si="1"/>
        <v>0</v>
      </c>
    </row>
    <row r="15" spans="2:18" x14ac:dyDescent="0.15">
      <c r="B15" s="69"/>
      <c r="C15" s="74"/>
      <c r="D15" s="71" t="s">
        <v>45</v>
      </c>
      <c r="E15" s="8" t="s">
        <v>46</v>
      </c>
      <c r="F15" s="51">
        <v>0</v>
      </c>
      <c r="G15" s="4" t="s">
        <v>47</v>
      </c>
      <c r="H15" s="5">
        <v>10000</v>
      </c>
      <c r="I15" s="5">
        <f>H15*F15</f>
        <v>0</v>
      </c>
      <c r="J15" s="45"/>
      <c r="K15" s="39"/>
      <c r="L15" s="5">
        <v>10000</v>
      </c>
      <c r="M15" s="5"/>
      <c r="N15" s="39">
        <f t="shared" si="2"/>
        <v>0</v>
      </c>
      <c r="O15" s="5"/>
      <c r="P15" s="5">
        <v>10000</v>
      </c>
      <c r="Q15" s="5"/>
      <c r="R15" s="14">
        <f t="shared" si="1"/>
        <v>0</v>
      </c>
    </row>
    <row r="16" spans="2:18" x14ac:dyDescent="0.15">
      <c r="B16" s="69"/>
      <c r="C16" s="74"/>
      <c r="D16" s="71"/>
      <c r="E16" s="8" t="s">
        <v>48</v>
      </c>
      <c r="F16" s="51">
        <v>1</v>
      </c>
      <c r="G16" s="4" t="s">
        <v>10</v>
      </c>
      <c r="H16" s="5">
        <v>3800</v>
      </c>
      <c r="I16" s="5">
        <f>H16*F16</f>
        <v>3800</v>
      </c>
      <c r="J16" s="45"/>
      <c r="K16" s="39"/>
      <c r="L16" s="5">
        <v>3800</v>
      </c>
      <c r="M16" s="5"/>
      <c r="N16" s="39">
        <f t="shared" si="2"/>
        <v>0</v>
      </c>
      <c r="O16" s="5">
        <v>1</v>
      </c>
      <c r="P16" s="5">
        <v>3800</v>
      </c>
      <c r="Q16" s="5">
        <f>O16*P16</f>
        <v>3800</v>
      </c>
      <c r="R16" s="14"/>
    </row>
    <row r="17" spans="2:18" ht="49.5" x14ac:dyDescent="0.15">
      <c r="B17" s="72" t="s">
        <v>112</v>
      </c>
      <c r="C17" s="74" t="s">
        <v>113</v>
      </c>
      <c r="D17" s="8" t="s">
        <v>50</v>
      </c>
      <c r="E17" s="3" t="s">
        <v>105</v>
      </c>
      <c r="F17" s="51">
        <v>2</v>
      </c>
      <c r="G17" s="4" t="s">
        <v>11</v>
      </c>
      <c r="H17" s="9">
        <v>55650</v>
      </c>
      <c r="I17" s="5"/>
      <c r="J17" s="61">
        <v>3558.5083333333332</v>
      </c>
      <c r="K17" s="53">
        <v>1</v>
      </c>
      <c r="L17" s="9">
        <v>55650</v>
      </c>
      <c r="M17" s="39"/>
      <c r="N17" s="40">
        <v>1779.2541666666666</v>
      </c>
      <c r="O17" s="55">
        <v>1</v>
      </c>
      <c r="P17" s="9">
        <v>55650</v>
      </c>
      <c r="Q17" s="5"/>
      <c r="R17" s="15">
        <v>1779.2541666666666</v>
      </c>
    </row>
    <row r="18" spans="2:18" ht="33" x14ac:dyDescent="0.15">
      <c r="B18" s="72"/>
      <c r="C18" s="74"/>
      <c r="D18" s="8" t="s">
        <v>52</v>
      </c>
      <c r="E18" s="3" t="s">
        <v>12</v>
      </c>
      <c r="F18" s="51">
        <v>0</v>
      </c>
      <c r="G18" s="4" t="s">
        <v>11</v>
      </c>
      <c r="H18" s="9">
        <v>68900</v>
      </c>
      <c r="I18" s="5"/>
      <c r="J18" s="61">
        <v>0</v>
      </c>
      <c r="K18" s="53">
        <v>1</v>
      </c>
      <c r="L18" s="9">
        <v>68900</v>
      </c>
      <c r="M18" s="39"/>
      <c r="N18" s="40">
        <v>2202.8861111111114</v>
      </c>
      <c r="O18" s="55">
        <v>1</v>
      </c>
      <c r="P18" s="9">
        <v>68900</v>
      </c>
      <c r="Q18" s="5"/>
      <c r="R18" s="15">
        <v>2202.8861111111114</v>
      </c>
    </row>
    <row r="19" spans="2:18" ht="49.5" x14ac:dyDescent="0.15">
      <c r="B19" s="72"/>
      <c r="C19" s="74"/>
      <c r="D19" s="8" t="s">
        <v>13</v>
      </c>
      <c r="E19" s="3" t="s">
        <v>14</v>
      </c>
      <c r="F19" s="51">
        <v>0</v>
      </c>
      <c r="G19" s="4" t="s">
        <v>11</v>
      </c>
      <c r="H19" s="9">
        <v>41760</v>
      </c>
      <c r="I19" s="5"/>
      <c r="J19" s="61">
        <v>0</v>
      </c>
      <c r="K19" s="53">
        <v>1</v>
      </c>
      <c r="L19" s="9">
        <v>41760</v>
      </c>
      <c r="M19" s="39"/>
      <c r="N19" s="40">
        <v>1335.16</v>
      </c>
      <c r="O19" s="55">
        <v>1</v>
      </c>
      <c r="P19" s="9">
        <v>41760</v>
      </c>
      <c r="Q19" s="5"/>
      <c r="R19" s="15">
        <v>1335.16</v>
      </c>
    </row>
    <row r="20" spans="2:18" x14ac:dyDescent="0.15">
      <c r="B20" s="72"/>
      <c r="C20" s="74"/>
      <c r="D20" s="8" t="s">
        <v>54</v>
      </c>
      <c r="E20" s="3" t="s">
        <v>55</v>
      </c>
      <c r="F20" s="51">
        <v>0</v>
      </c>
      <c r="G20" s="4" t="s">
        <v>11</v>
      </c>
      <c r="H20" s="9">
        <v>14800</v>
      </c>
      <c r="I20" s="5"/>
      <c r="J20" s="61">
        <v>0</v>
      </c>
      <c r="K20" s="53">
        <v>2</v>
      </c>
      <c r="L20" s="9">
        <v>14800</v>
      </c>
      <c r="M20" s="39"/>
      <c r="N20" s="40">
        <v>946.37777777777774</v>
      </c>
      <c r="O20" s="55">
        <v>1</v>
      </c>
      <c r="P20" s="9">
        <v>14800</v>
      </c>
      <c r="Q20" s="5"/>
      <c r="R20" s="15">
        <v>473.18888888888887</v>
      </c>
    </row>
    <row r="21" spans="2:18" ht="66" x14ac:dyDescent="0.15">
      <c r="B21" s="72"/>
      <c r="C21" s="74"/>
      <c r="D21" s="3" t="s">
        <v>56</v>
      </c>
      <c r="E21" s="3" t="s">
        <v>15</v>
      </c>
      <c r="F21" s="51">
        <v>2</v>
      </c>
      <c r="G21" s="4" t="s">
        <v>11</v>
      </c>
      <c r="H21" s="9">
        <v>26700</v>
      </c>
      <c r="I21" s="5"/>
      <c r="J21" s="61">
        <v>1707.3166666666666</v>
      </c>
      <c r="K21" s="40"/>
      <c r="L21" s="9">
        <v>26700</v>
      </c>
      <c r="M21" s="39"/>
      <c r="N21" s="40">
        <v>0</v>
      </c>
      <c r="O21" s="55">
        <v>1</v>
      </c>
      <c r="P21" s="9">
        <v>26700</v>
      </c>
      <c r="Q21" s="5"/>
      <c r="R21" s="15">
        <v>853.6583333333333</v>
      </c>
    </row>
    <row r="22" spans="2:18" ht="33" x14ac:dyDescent="0.15">
      <c r="B22" s="72"/>
      <c r="C22" s="74"/>
      <c r="D22" s="8" t="s">
        <v>57</v>
      </c>
      <c r="E22" s="3" t="s">
        <v>16</v>
      </c>
      <c r="F22" s="51">
        <v>1</v>
      </c>
      <c r="G22" s="4" t="s">
        <v>11</v>
      </c>
      <c r="H22" s="9">
        <v>42300</v>
      </c>
      <c r="I22" s="5"/>
      <c r="J22" s="61">
        <v>1352.4250000000002</v>
      </c>
      <c r="K22" s="53">
        <v>1</v>
      </c>
      <c r="L22" s="9">
        <v>42300</v>
      </c>
      <c r="M22" s="39"/>
      <c r="N22" s="40">
        <v>1352.4250000000002</v>
      </c>
      <c r="O22" s="55">
        <v>1</v>
      </c>
      <c r="P22" s="9">
        <v>42300</v>
      </c>
      <c r="Q22" s="5"/>
      <c r="R22" s="15">
        <v>1352.4250000000002</v>
      </c>
    </row>
    <row r="23" spans="2:18" ht="25.5" x14ac:dyDescent="0.15">
      <c r="B23" s="72" t="s">
        <v>17</v>
      </c>
      <c r="C23" s="74" t="s">
        <v>113</v>
      </c>
      <c r="D23" s="8" t="s">
        <v>18</v>
      </c>
      <c r="E23" s="10" t="s">
        <v>19</v>
      </c>
      <c r="F23" s="52">
        <v>0</v>
      </c>
      <c r="G23" s="4" t="s">
        <v>20</v>
      </c>
      <c r="H23" s="11">
        <v>16320</v>
      </c>
      <c r="I23" s="5"/>
      <c r="J23" s="61">
        <v>0</v>
      </c>
      <c r="K23" s="53">
        <v>6</v>
      </c>
      <c r="L23" s="11">
        <v>16320</v>
      </c>
      <c r="M23" s="39"/>
      <c r="N23" s="40">
        <v>3130.72</v>
      </c>
      <c r="O23" s="11"/>
      <c r="P23" s="11">
        <v>16320</v>
      </c>
      <c r="Q23" s="5"/>
      <c r="R23" s="15">
        <v>0</v>
      </c>
    </row>
    <row r="24" spans="2:18" x14ac:dyDescent="0.15">
      <c r="B24" s="72"/>
      <c r="C24" s="74"/>
      <c r="D24" s="8" t="s">
        <v>61</v>
      </c>
      <c r="E24" s="12" t="s">
        <v>62</v>
      </c>
      <c r="F24" s="52">
        <v>1</v>
      </c>
      <c r="G24" s="4" t="s">
        <v>63</v>
      </c>
      <c r="H24" s="11">
        <v>68340</v>
      </c>
      <c r="I24" s="5"/>
      <c r="J24" s="61">
        <v>2184.9816666666666</v>
      </c>
      <c r="K24" s="11">
        <v>0</v>
      </c>
      <c r="L24" s="11">
        <v>68340</v>
      </c>
      <c r="M24" s="39"/>
      <c r="N24" s="40">
        <v>0</v>
      </c>
      <c r="O24" s="53">
        <v>1</v>
      </c>
      <c r="P24" s="11">
        <v>68340</v>
      </c>
      <c r="Q24" s="5"/>
      <c r="R24" s="15">
        <v>2184.9816666666666</v>
      </c>
    </row>
    <row r="25" spans="2:18" x14ac:dyDescent="0.15">
      <c r="B25" s="72"/>
      <c r="C25" s="74"/>
      <c r="D25" s="8" t="s">
        <v>64</v>
      </c>
      <c r="E25" s="12" t="s">
        <v>65</v>
      </c>
      <c r="F25" s="52">
        <v>4</v>
      </c>
      <c r="G25" s="4" t="s">
        <v>63</v>
      </c>
      <c r="H25" s="11">
        <v>8410</v>
      </c>
      <c r="I25" s="5"/>
      <c r="J25" s="61">
        <v>1075.5455555555554</v>
      </c>
      <c r="K25" s="53">
        <v>1</v>
      </c>
      <c r="L25" s="11">
        <v>8410</v>
      </c>
      <c r="M25" s="39"/>
      <c r="N25" s="40">
        <v>268.88638888888886</v>
      </c>
      <c r="O25" s="53">
        <v>4</v>
      </c>
      <c r="P25" s="11">
        <v>8410</v>
      </c>
      <c r="Q25" s="5"/>
      <c r="R25" s="15">
        <v>1075.5455555555554</v>
      </c>
    </row>
    <row r="26" spans="2:18" ht="76.5" x14ac:dyDescent="0.15">
      <c r="B26" s="72"/>
      <c r="C26" s="74"/>
      <c r="D26" s="8" t="s">
        <v>66</v>
      </c>
      <c r="E26" s="10" t="s">
        <v>21</v>
      </c>
      <c r="F26" s="52">
        <v>0</v>
      </c>
      <c r="G26" s="4" t="s">
        <v>63</v>
      </c>
      <c r="H26" s="11">
        <v>86000</v>
      </c>
      <c r="I26" s="5"/>
      <c r="J26" s="61">
        <f t="shared" ref="J26:J27" si="3">F26*H26*1.151/36</f>
        <v>0</v>
      </c>
      <c r="K26" s="53">
        <v>1</v>
      </c>
      <c r="L26" s="11">
        <v>86000</v>
      </c>
      <c r="M26" s="39"/>
      <c r="N26" s="40">
        <v>2749.6111111111113</v>
      </c>
      <c r="O26" s="53">
        <v>1</v>
      </c>
      <c r="P26" s="11">
        <v>86000</v>
      </c>
      <c r="Q26" s="5"/>
      <c r="R26" s="15">
        <v>2749.6111111111113</v>
      </c>
    </row>
    <row r="27" spans="2:18" ht="25.5" x14ac:dyDescent="0.15">
      <c r="B27" s="72"/>
      <c r="C27" s="74"/>
      <c r="D27" s="8" t="s">
        <v>22</v>
      </c>
      <c r="E27" s="10" t="s">
        <v>23</v>
      </c>
      <c r="F27" s="52">
        <v>4</v>
      </c>
      <c r="G27" s="4" t="s">
        <v>63</v>
      </c>
      <c r="H27" s="11">
        <v>3200</v>
      </c>
      <c r="I27" s="5"/>
      <c r="J27" s="61">
        <f t="shared" si="3"/>
        <v>409.24444444444447</v>
      </c>
      <c r="K27" s="11">
        <v>0</v>
      </c>
      <c r="L27" s="11">
        <v>3200</v>
      </c>
      <c r="M27" s="39"/>
      <c r="N27" s="58">
        <f t="shared" ref="N27" si="4">K27*L27*1.151/36</f>
        <v>0</v>
      </c>
      <c r="O27" s="53">
        <v>4</v>
      </c>
      <c r="P27" s="11">
        <v>3200</v>
      </c>
      <c r="Q27" s="5"/>
      <c r="R27" s="15">
        <v>409.24444444444447</v>
      </c>
    </row>
    <row r="28" spans="2:18" ht="33" x14ac:dyDescent="0.15">
      <c r="B28" s="72" t="s">
        <v>24</v>
      </c>
      <c r="C28" s="47" t="s">
        <v>113</v>
      </c>
      <c r="D28" s="8" t="s">
        <v>25</v>
      </c>
      <c r="E28" s="3" t="s">
        <v>26</v>
      </c>
      <c r="F28" s="51">
        <v>10</v>
      </c>
      <c r="G28" s="4" t="s">
        <v>27</v>
      </c>
      <c r="H28" s="9">
        <v>4000</v>
      </c>
      <c r="I28" s="5">
        <f>H28*F28</f>
        <v>40000</v>
      </c>
      <c r="J28" s="45"/>
      <c r="K28" s="53">
        <v>10</v>
      </c>
      <c r="L28" s="9">
        <v>4000</v>
      </c>
      <c r="M28" s="39">
        <f>K28*L28</f>
        <v>40000</v>
      </c>
      <c r="N28" s="39"/>
      <c r="O28" s="55">
        <v>10</v>
      </c>
      <c r="P28" s="9">
        <v>4000</v>
      </c>
      <c r="Q28" s="9">
        <f>O28*P28</f>
        <v>40000</v>
      </c>
      <c r="R28" s="14"/>
    </row>
    <row r="29" spans="2:18" ht="148.5" x14ac:dyDescent="0.15">
      <c r="B29" s="72"/>
      <c r="C29" s="47" t="s">
        <v>111</v>
      </c>
      <c r="D29" s="8" t="s">
        <v>28</v>
      </c>
      <c r="E29" s="3" t="s">
        <v>74</v>
      </c>
      <c r="F29" s="51">
        <v>0.2</v>
      </c>
      <c r="G29" s="4" t="s">
        <v>29</v>
      </c>
      <c r="H29" s="9">
        <v>28000</v>
      </c>
      <c r="I29" s="9"/>
      <c r="J29" s="5">
        <f t="shared" si="0"/>
        <v>5600</v>
      </c>
      <c r="K29" s="57">
        <v>0.2</v>
      </c>
      <c r="L29" s="9">
        <v>28000</v>
      </c>
      <c r="M29" s="9"/>
      <c r="N29" s="39">
        <f>K29*L29</f>
        <v>5600</v>
      </c>
      <c r="O29" s="54">
        <v>0.2</v>
      </c>
      <c r="P29" s="9">
        <v>28000</v>
      </c>
      <c r="Q29" s="9"/>
      <c r="R29" s="14">
        <f t="shared" si="1"/>
        <v>5600</v>
      </c>
    </row>
    <row r="30" spans="2:18" ht="17.25" thickBot="1" x14ac:dyDescent="0.2">
      <c r="B30" s="67" t="s">
        <v>30</v>
      </c>
      <c r="C30" s="68"/>
      <c r="D30" s="68"/>
      <c r="E30" s="68"/>
      <c r="F30" s="68"/>
      <c r="G30" s="68"/>
      <c r="H30" s="68"/>
      <c r="I30" s="42">
        <f>SUM(I7:I29)</f>
        <v>43800</v>
      </c>
      <c r="J30" s="42">
        <f>SUM(J7:J29)</f>
        <v>41088.021666666653</v>
      </c>
      <c r="K30" s="41"/>
      <c r="L30" s="41"/>
      <c r="M30" s="42">
        <f>SUM(M7:M29)</f>
        <v>40000</v>
      </c>
      <c r="N30" s="43">
        <f>SUM(N7:N29)</f>
        <v>27865.320555555554</v>
      </c>
      <c r="O30" s="35"/>
      <c r="P30" s="35"/>
      <c r="Q30" s="43">
        <f>SUM(Q7:Q29)</f>
        <v>43800</v>
      </c>
      <c r="R30" s="49">
        <f>SUM(R7:R29)</f>
        <v>36115.955277777772</v>
      </c>
    </row>
    <row r="31" spans="2:18" x14ac:dyDescent="0.15">
      <c r="J31" s="13">
        <f>J30*36</f>
        <v>1479168.7799999996</v>
      </c>
      <c r="N31" s="50">
        <f>N30*36</f>
        <v>1003151.5399999999</v>
      </c>
      <c r="R31" s="13">
        <f>R30*36</f>
        <v>1300174.3899999997</v>
      </c>
    </row>
    <row r="32" spans="2:18" x14ac:dyDescent="0.15">
      <c r="J32" s="13">
        <f>I30+J31</f>
        <v>1522968.7799999996</v>
      </c>
      <c r="N32" s="50">
        <f>M30+N31</f>
        <v>1043151.5399999999</v>
      </c>
      <c r="R32" s="13">
        <f>Q30+R31</f>
        <v>1343974.3899999997</v>
      </c>
    </row>
  </sheetData>
  <mergeCells count="33">
    <mergeCell ref="B23:B27"/>
    <mergeCell ref="C23:C27"/>
    <mergeCell ref="B28:B29"/>
    <mergeCell ref="B30:H30"/>
    <mergeCell ref="B7:B16"/>
    <mergeCell ref="C7:C16"/>
    <mergeCell ref="D9:D10"/>
    <mergeCell ref="D11:D14"/>
    <mergeCell ref="D15:D16"/>
    <mergeCell ref="B17:B22"/>
    <mergeCell ref="C17:C22"/>
    <mergeCell ref="R5:R6"/>
    <mergeCell ref="G5:G6"/>
    <mergeCell ref="H5:H6"/>
    <mergeCell ref="I5:I6"/>
    <mergeCell ref="J5:J6"/>
    <mergeCell ref="K5:K6"/>
    <mergeCell ref="L5:L6"/>
    <mergeCell ref="M5:M6"/>
    <mergeCell ref="N5:N6"/>
    <mergeCell ref="O5:O6"/>
    <mergeCell ref="P5:P6"/>
    <mergeCell ref="Q5:Q6"/>
    <mergeCell ref="B2:R2"/>
    <mergeCell ref="B3:R3"/>
    <mergeCell ref="F4:J4"/>
    <mergeCell ref="K4:N4"/>
    <mergeCell ref="O4:R4"/>
    <mergeCell ref="B5:B6"/>
    <mergeCell ref="C5:C6"/>
    <mergeCell ref="D5:D6"/>
    <mergeCell ref="E5:E6"/>
    <mergeCell ref="F5:F6"/>
  </mergeCells>
  <phoneticPr fontId="3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G19"/>
  <sheetViews>
    <sheetView topLeftCell="A7" workbookViewId="0">
      <selection activeCell="D16" sqref="D16"/>
    </sheetView>
  </sheetViews>
  <sheetFormatPr defaultRowHeight="16.5" x14ac:dyDescent="0.15"/>
  <cols>
    <col min="1" max="1" width="3.625" style="16" customWidth="1"/>
    <col min="2" max="2" width="17.375" style="16" customWidth="1"/>
    <col min="3" max="3" width="70.5" style="16" customWidth="1"/>
    <col min="4" max="4" width="10.375" style="17" customWidth="1"/>
    <col min="5" max="5" width="10.5" style="16" customWidth="1"/>
    <col min="6" max="6" width="11.5" style="17" customWidth="1"/>
    <col min="7" max="7" width="13" style="17" customWidth="1"/>
    <col min="8" max="16384" width="9" style="16"/>
  </cols>
  <sheetData>
    <row r="1" spans="2:7" ht="17.25" thickBot="1" x14ac:dyDescent="0.2"/>
    <row r="2" spans="2:7" ht="45.75" customHeight="1" x14ac:dyDescent="0.15">
      <c r="B2" s="75" t="s">
        <v>77</v>
      </c>
      <c r="C2" s="76"/>
      <c r="D2" s="76"/>
      <c r="E2" s="76"/>
      <c r="F2" s="91"/>
      <c r="G2" s="77"/>
    </row>
    <row r="3" spans="2:7" ht="75" customHeight="1" x14ac:dyDescent="0.15">
      <c r="B3" s="92" t="s">
        <v>78</v>
      </c>
      <c r="C3" s="93"/>
      <c r="D3" s="93"/>
      <c r="E3" s="93"/>
      <c r="F3" s="94"/>
      <c r="G3" s="95"/>
    </row>
    <row r="4" spans="2:7" ht="18" x14ac:dyDescent="0.15">
      <c r="B4" s="18" t="s">
        <v>79</v>
      </c>
      <c r="C4" s="19" t="s">
        <v>80</v>
      </c>
      <c r="D4" s="19" t="s">
        <v>81</v>
      </c>
      <c r="E4" s="20" t="s">
        <v>82</v>
      </c>
      <c r="F4" s="21" t="s">
        <v>83</v>
      </c>
      <c r="G4" s="22" t="s">
        <v>84</v>
      </c>
    </row>
    <row r="5" spans="2:7" x14ac:dyDescent="0.15">
      <c r="B5" s="23" t="s">
        <v>85</v>
      </c>
      <c r="C5" s="24" t="s">
        <v>86</v>
      </c>
      <c r="D5" s="25" t="s">
        <v>87</v>
      </c>
      <c r="E5" s="25">
        <v>3</v>
      </c>
      <c r="F5" s="26">
        <v>650</v>
      </c>
      <c r="G5" s="27">
        <f>E5*F5*12</f>
        <v>23400</v>
      </c>
    </row>
    <row r="6" spans="2:7" x14ac:dyDescent="0.15">
      <c r="B6" s="23" t="s">
        <v>88</v>
      </c>
      <c r="C6" s="24" t="s">
        <v>86</v>
      </c>
      <c r="D6" s="25" t="s">
        <v>87</v>
      </c>
      <c r="E6" s="25">
        <v>3</v>
      </c>
      <c r="F6" s="26">
        <v>650</v>
      </c>
      <c r="G6" s="27">
        <f t="shared" ref="G6:G11" si="0">E6*F6*12</f>
        <v>23400</v>
      </c>
    </row>
    <row r="7" spans="2:7" x14ac:dyDescent="0.15">
      <c r="B7" s="28" t="s">
        <v>89</v>
      </c>
      <c r="C7" s="29" t="s">
        <v>90</v>
      </c>
      <c r="D7" s="30" t="s">
        <v>91</v>
      </c>
      <c r="E7" s="25">
        <v>100</v>
      </c>
      <c r="F7" s="26">
        <v>1.2</v>
      </c>
      <c r="G7" s="27">
        <f t="shared" si="0"/>
        <v>1440</v>
      </c>
    </row>
    <row r="8" spans="2:7" x14ac:dyDescent="0.15">
      <c r="B8" s="28" t="s">
        <v>92</v>
      </c>
      <c r="C8" s="29" t="s">
        <v>90</v>
      </c>
      <c r="D8" s="30" t="s">
        <v>91</v>
      </c>
      <c r="E8" s="25">
        <v>100</v>
      </c>
      <c r="F8" s="26">
        <v>1.2</v>
      </c>
      <c r="G8" s="27">
        <f t="shared" si="0"/>
        <v>1440</v>
      </c>
    </row>
    <row r="9" spans="2:7" x14ac:dyDescent="0.15">
      <c r="B9" s="96" t="s">
        <v>93</v>
      </c>
      <c r="C9" s="24" t="s">
        <v>94</v>
      </c>
      <c r="D9" s="25" t="s">
        <v>95</v>
      </c>
      <c r="E9" s="25">
        <v>10</v>
      </c>
      <c r="F9" s="26">
        <v>100</v>
      </c>
      <c r="G9" s="27">
        <f t="shared" si="0"/>
        <v>12000</v>
      </c>
    </row>
    <row r="10" spans="2:7" x14ac:dyDescent="0.15">
      <c r="B10" s="96"/>
      <c r="C10" s="24" t="s">
        <v>96</v>
      </c>
      <c r="D10" s="25" t="s">
        <v>87</v>
      </c>
      <c r="E10" s="25">
        <v>4</v>
      </c>
      <c r="F10" s="26">
        <v>120</v>
      </c>
      <c r="G10" s="27">
        <f t="shared" si="0"/>
        <v>5760</v>
      </c>
    </row>
    <row r="11" spans="2:7" ht="131.25" customHeight="1" x14ac:dyDescent="0.15">
      <c r="B11" s="31" t="s">
        <v>97</v>
      </c>
      <c r="C11" s="29" t="s">
        <v>98</v>
      </c>
      <c r="D11" s="25" t="s">
        <v>87</v>
      </c>
      <c r="E11" s="25">
        <v>6</v>
      </c>
      <c r="F11" s="26">
        <v>600</v>
      </c>
      <c r="G11" s="27">
        <f t="shared" si="0"/>
        <v>43200</v>
      </c>
    </row>
    <row r="12" spans="2:7" ht="21.75" thickBot="1" x14ac:dyDescent="0.2">
      <c r="B12" s="97" t="s">
        <v>99</v>
      </c>
      <c r="C12" s="98"/>
      <c r="D12" s="98"/>
      <c r="E12" s="98"/>
      <c r="F12" s="32"/>
      <c r="G12" s="33">
        <f>SUM(G5:G11)</f>
        <v>110640</v>
      </c>
    </row>
    <row r="13" spans="2:7" x14ac:dyDescent="0.15">
      <c r="G13" s="17">
        <f>G12/12</f>
        <v>9220</v>
      </c>
    </row>
    <row r="14" spans="2:7" x14ac:dyDescent="0.15">
      <c r="G14" s="17">
        <v>6200</v>
      </c>
    </row>
    <row r="15" spans="2:7" x14ac:dyDescent="0.15">
      <c r="G15" s="17">
        <f>G13+G14</f>
        <v>15420</v>
      </c>
    </row>
    <row r="18" spans="2:2" ht="17.25" x14ac:dyDescent="0.15">
      <c r="B18" s="34"/>
    </row>
    <row r="19" spans="2:2" ht="17.25" x14ac:dyDescent="0.15">
      <c r="B19" s="34"/>
    </row>
  </sheetData>
  <mergeCells count="4">
    <mergeCell ref="B2:G2"/>
    <mergeCell ref="B3:G3"/>
    <mergeCell ref="B9:B10"/>
    <mergeCell ref="B12:E12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采购+服务0922</vt:lpstr>
      <vt:lpstr>租赁+服务0922</vt:lpstr>
      <vt:lpstr>汇总对比</vt:lpstr>
      <vt:lpstr>采购+服务0922 -Internet</vt:lpstr>
      <vt:lpstr>租赁+服务0922-Internet</vt:lpstr>
      <vt:lpstr>公有云0921</vt:lpstr>
    </vt:vector>
  </TitlesOfParts>
  <Company>Lenovo.com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Janson ZJ1 Tan</dc:creator>
  <cp:lastModifiedBy>Administrator</cp:lastModifiedBy>
  <dcterms:created xsi:type="dcterms:W3CDTF">2017-08-22T03:30:39Z</dcterms:created>
  <dcterms:modified xsi:type="dcterms:W3CDTF">2017-09-22T05:24:07Z</dcterms:modified>
</cp:coreProperties>
</file>