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5.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6.xml" ContentType="application/vnd.openxmlformats-officedocument.drawing+xml"/>
  <Override PartName="/xl/charts/chartEx1.xml" ContentType="application/vnd.ms-office.chartex+xml"/>
  <Override PartName="/xl/charts/style27.xml" ContentType="application/vnd.ms-office.chartstyle+xml"/>
  <Override PartName="/xl/charts/colors27.xml" ContentType="application/vnd.ms-office.chartcolorstyle+xml"/>
  <Override PartName="/xl/charts/chart27.xml" ContentType="application/vnd.openxmlformats-officedocument.drawingml.chart+xml"/>
  <Override PartName="/xl/charts/style28.xml" ContentType="application/vnd.ms-office.chartstyle+xml"/>
  <Override PartName="/xl/charts/colors28.xml" ContentType="application/vnd.ms-office.chartcolorstyle+xml"/>
  <Override PartName="/xl/charts/chart28.xml" ContentType="application/vnd.openxmlformats-officedocument.drawingml.chart+xml"/>
  <Override PartName="/xl/charts/style29.xml" ContentType="application/vnd.ms-office.chartstyle+xml"/>
  <Override PartName="/xl/charts/colors29.xml" ContentType="application/vnd.ms-office.chartcolorstyle+xml"/>
  <Override PartName="/xl/charts/chart29.xml" ContentType="application/vnd.openxmlformats-officedocument.drawingml.chart+xml"/>
  <Override PartName="/xl/charts/style30.xml" ContentType="application/vnd.ms-office.chartstyle+xml"/>
  <Override PartName="/xl/charts/colors30.xml" ContentType="application/vnd.ms-office.chartcolorstyle+xml"/>
  <Override PartName="/xl/charts/chartEx2.xml" ContentType="application/vnd.ms-office.chartex+xml"/>
  <Override PartName="/xl/charts/style31.xml" ContentType="application/vnd.ms-office.chartstyle+xml"/>
  <Override PartName="/xl/charts/colors31.xml" ContentType="application/vnd.ms-office.chartcolorstyle+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style32.xml" ContentType="application/vnd.ms-office.chartstyle+xml"/>
  <Override PartName="/xl/charts/colors3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codeName="ThisWorkbook"/>
  <mc:AlternateContent xmlns:mc="http://schemas.openxmlformats.org/markup-compatibility/2006">
    <mc:Choice Requires="x15">
      <x15ac:absPath xmlns:x15ac="http://schemas.microsoft.com/office/spreadsheetml/2010/11/ac" url="C:\Users\COLLABERA TECH\Downloads\"/>
    </mc:Choice>
  </mc:AlternateContent>
  <xr:revisionPtr revIDLastSave="0" documentId="13_ncr:1_{B95088B5-9B00-42CA-864B-E81506BDAED9}" xr6:coauthVersionLast="45" xr6:coauthVersionMax="45" xr10:uidLastSave="{00000000-0000-0000-0000-000000000000}"/>
  <bookViews>
    <workbookView xWindow="-120" yWindow="-120" windowWidth="20730" windowHeight="11160" firstSheet="2" activeTab="8" xr2:uid="{00000000-000D-0000-FFFF-FFFF00000000}"/>
  </bookViews>
  <sheets>
    <sheet name="READ ME!" sheetId="6" r:id="rId1"/>
    <sheet name="Raw Data" sheetId="2" r:id="rId2"/>
    <sheet name="Progressive Capstone" sheetId="3" r:id="rId3"/>
    <sheet name="Charts Backbone" sheetId="4" r:id="rId4"/>
    <sheet name="week1" sheetId="5" r:id="rId5"/>
    <sheet name="week2" sheetId="8" r:id="rId6"/>
    <sheet name="week3" sheetId="9" r:id="rId7"/>
    <sheet name="week4" sheetId="10" r:id="rId8"/>
    <sheet name="week5" sheetId="11" r:id="rId9"/>
  </sheets>
  <definedNames>
    <definedName name="_xlnm._FilterDatabase" localSheetId="3" hidden="1">'Charts Backbone'!$F$4:$M$7</definedName>
    <definedName name="_xlchart.v1.0" hidden="1">'Raw Data'!$C$3:$C$106</definedName>
    <definedName name="_xlchart.v6.1" hidden="1">'Charts Backbone'!$D$17</definedName>
    <definedName name="_xlchart.v6.2" hidden="1">'Charts Backbone'!$D$18:$D$32</definedName>
    <definedName name="_xlchart.v6.3" hidden="1">'Charts Backbone'!$E$17</definedName>
    <definedName name="_xlchart.v6.4" hidden="1">'Charts Backbone'!$E$18:$E$32</definedName>
    <definedName name="age_group">{19,25,"19-25";26,32,"26-32";33,39,"33-39";40,46,"40-46";47,53,"47-53"}</definedName>
    <definedName name="class_range">(MAX('Raw Data'!$C$3:$C$106)-MIN('Raw Data'!$C$3:$C$106))/5</definedName>
    <definedName name="min_age">MIN('Raw Data'!$C$3:$C$106)</definedName>
    <definedName name="satisfaction">{"Very Dissatisfied",1;"Dissatisfied",2;"Neutral",3;"Satisfied",4;"Very Satisfied",5}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5" i="4" l="1"/>
  <c r="N5" i="4"/>
  <c r="O5" i="4"/>
  <c r="M6" i="4"/>
  <c r="N6" i="4"/>
  <c r="O6" i="4"/>
  <c r="M7" i="4"/>
  <c r="N7" i="4"/>
  <c r="O7" i="4"/>
  <c r="M8" i="4"/>
  <c r="N8" i="4"/>
  <c r="O8" i="4"/>
  <c r="M11" i="4"/>
  <c r="N11" i="4"/>
  <c r="O11" i="4"/>
  <c r="M12" i="4"/>
  <c r="N12" i="4"/>
  <c r="O12" i="4"/>
  <c r="M13" i="4"/>
  <c r="N13" i="4"/>
  <c r="O13" i="4"/>
  <c r="M14" i="4"/>
  <c r="N14" i="4"/>
  <c r="O14" i="4"/>
  <c r="Z3" i="4"/>
  <c r="Z4" i="4"/>
  <c r="Z5" i="4"/>
  <c r="Z6" i="4"/>
  <c r="Z7" i="4"/>
  <c r="Z8" i="4"/>
  <c r="Z9" i="4"/>
  <c r="Z10" i="4"/>
  <c r="Z11" i="4"/>
  <c r="Z12" i="4"/>
  <c r="Z13" i="4"/>
  <c r="Z14" i="4"/>
  <c r="Z15" i="4"/>
  <c r="Z16" i="4"/>
  <c r="Z17" i="4"/>
  <c r="Z18" i="4"/>
  <c r="Z19" i="4"/>
  <c r="Z20" i="4"/>
  <c r="Z21" i="4"/>
  <c r="Z22" i="4"/>
  <c r="Z23" i="4"/>
  <c r="Z24" i="4"/>
  <c r="Z25" i="4"/>
  <c r="Z26" i="4"/>
  <c r="Z27" i="4"/>
  <c r="Z28" i="4"/>
  <c r="Z29" i="4"/>
  <c r="Z30" i="4"/>
  <c r="Z31" i="4"/>
  <c r="Z32" i="4"/>
  <c r="Z33" i="4"/>
  <c r="Z34" i="4"/>
  <c r="Z35" i="4"/>
  <c r="Z36" i="4"/>
  <c r="Z37" i="4"/>
  <c r="Z38" i="4"/>
  <c r="Z39" i="4"/>
  <c r="Z40" i="4"/>
  <c r="Z41" i="4"/>
  <c r="Z42" i="4"/>
  <c r="Z43" i="4"/>
  <c r="Z44" i="4"/>
  <c r="Z45" i="4"/>
  <c r="Z46" i="4"/>
  <c r="Z47" i="4"/>
  <c r="Z48" i="4"/>
  <c r="Z49" i="4"/>
  <c r="Z50" i="4"/>
  <c r="Z51" i="4"/>
  <c r="Z52" i="4"/>
  <c r="Z53" i="4"/>
  <c r="Z54" i="4"/>
  <c r="Z55" i="4"/>
  <c r="Z56" i="4"/>
  <c r="Z57" i="4"/>
  <c r="Z58" i="4"/>
  <c r="Z59" i="4"/>
  <c r="Z60" i="4"/>
  <c r="Z61" i="4"/>
  <c r="Z62" i="4"/>
  <c r="Z63" i="4"/>
  <c r="Z64" i="4"/>
  <c r="Z65" i="4"/>
  <c r="Z66" i="4"/>
  <c r="Z67" i="4"/>
  <c r="Z68" i="4"/>
  <c r="Z69" i="4"/>
  <c r="Z70" i="4"/>
  <c r="Z71" i="4"/>
  <c r="Z72" i="4"/>
  <c r="Z73" i="4"/>
  <c r="Z74" i="4"/>
  <c r="Z75" i="4"/>
  <c r="Z76" i="4"/>
  <c r="Z77" i="4"/>
  <c r="Z78" i="4"/>
  <c r="Z79" i="4"/>
  <c r="Z80" i="4"/>
  <c r="Z81" i="4"/>
  <c r="Z82" i="4"/>
  <c r="Z83" i="4"/>
  <c r="Z84" i="4"/>
  <c r="Z85" i="4"/>
  <c r="Z86" i="4"/>
  <c r="Z87" i="4"/>
  <c r="Z88" i="4"/>
  <c r="Z89" i="4"/>
  <c r="Z90" i="4"/>
  <c r="Z91" i="4"/>
  <c r="Z92" i="4"/>
  <c r="Z93" i="4"/>
  <c r="Z94" i="4"/>
  <c r="Z95" i="4"/>
  <c r="Z96" i="4"/>
  <c r="Z97" i="4"/>
  <c r="Z98" i="4"/>
  <c r="Z99" i="4"/>
  <c r="Z100" i="4"/>
  <c r="Z101" i="4"/>
  <c r="Z2" i="4"/>
  <c r="AA3" i="4"/>
  <c r="AA4" i="4"/>
  <c r="AA5" i="4"/>
  <c r="AA6" i="4"/>
  <c r="AA7" i="4"/>
  <c r="AA8" i="4"/>
  <c r="AA9" i="4"/>
  <c r="AA10" i="4"/>
  <c r="AA11" i="4"/>
  <c r="AA12" i="4"/>
  <c r="AA13" i="4"/>
  <c r="AA14" i="4"/>
  <c r="AA15" i="4"/>
  <c r="AA16" i="4"/>
  <c r="AA17" i="4"/>
  <c r="AA18" i="4"/>
  <c r="AA19" i="4"/>
  <c r="AA20" i="4"/>
  <c r="AA21" i="4"/>
  <c r="AA22" i="4"/>
  <c r="AA23" i="4"/>
  <c r="AA24" i="4"/>
  <c r="AA25" i="4"/>
  <c r="AA26" i="4"/>
  <c r="AA27" i="4"/>
  <c r="AA28" i="4"/>
  <c r="AA29" i="4"/>
  <c r="AA30" i="4"/>
  <c r="AA31" i="4"/>
  <c r="AA32" i="4"/>
  <c r="AA33" i="4"/>
  <c r="AA34" i="4"/>
  <c r="AA35" i="4"/>
  <c r="AA36" i="4"/>
  <c r="AA37" i="4"/>
  <c r="AA38" i="4"/>
  <c r="AA39" i="4"/>
  <c r="AA40" i="4"/>
  <c r="AA41" i="4"/>
  <c r="AA42" i="4"/>
  <c r="AA43" i="4"/>
  <c r="AA44" i="4"/>
  <c r="AA45" i="4"/>
  <c r="AA46" i="4"/>
  <c r="AA47" i="4"/>
  <c r="AA48" i="4"/>
  <c r="AA49" i="4"/>
  <c r="AA50" i="4"/>
  <c r="AA51" i="4"/>
  <c r="AA52" i="4"/>
  <c r="AA53" i="4"/>
  <c r="AA54" i="4"/>
  <c r="AA55" i="4"/>
  <c r="AA56" i="4"/>
  <c r="AA57" i="4"/>
  <c r="AA58" i="4"/>
  <c r="AA59" i="4"/>
  <c r="AA60" i="4"/>
  <c r="AA61" i="4"/>
  <c r="AA62" i="4"/>
  <c r="AA63" i="4"/>
  <c r="AA64" i="4"/>
  <c r="AA65" i="4"/>
  <c r="AA66" i="4"/>
  <c r="AA67" i="4"/>
  <c r="AA68" i="4"/>
  <c r="AA69" i="4"/>
  <c r="AA70" i="4"/>
  <c r="AA71" i="4"/>
  <c r="AA72" i="4"/>
  <c r="AA73" i="4"/>
  <c r="AA74" i="4"/>
  <c r="AA75" i="4"/>
  <c r="AA76" i="4"/>
  <c r="AA77" i="4"/>
  <c r="AA78" i="4"/>
  <c r="AA79" i="4"/>
  <c r="AA80" i="4"/>
  <c r="AA81" i="4"/>
  <c r="AA82" i="4"/>
  <c r="AA83" i="4"/>
  <c r="AA84" i="4"/>
  <c r="AA85" i="4"/>
  <c r="AA86" i="4"/>
  <c r="AA87" i="4"/>
  <c r="AA88" i="4"/>
  <c r="AA89" i="4"/>
  <c r="AA90" i="4"/>
  <c r="AA91" i="4"/>
  <c r="AA92" i="4"/>
  <c r="AA93" i="4"/>
  <c r="AA94" i="4"/>
  <c r="AA95" i="4"/>
  <c r="AA96" i="4"/>
  <c r="AA97" i="4"/>
  <c r="AA98" i="4"/>
  <c r="AA99" i="4"/>
  <c r="AA100" i="4"/>
  <c r="AA101" i="4"/>
  <c r="AA2" i="4"/>
  <c r="H17" i="4"/>
  <c r="G20" i="4"/>
  <c r="H18" i="4"/>
  <c r="H19" i="4"/>
  <c r="Q7" i="4" l="1"/>
  <c r="Q6" i="4"/>
  <c r="Q4" i="4"/>
  <c r="M20" i="4"/>
  <c r="M21" i="4"/>
  <c r="M22" i="4"/>
  <c r="M23" i="4"/>
  <c r="M24" i="4"/>
  <c r="M25" i="4"/>
  <c r="M26" i="4"/>
  <c r="M27" i="4"/>
  <c r="M28" i="4"/>
  <c r="U33" i="4"/>
  <c r="U34" i="4"/>
  <c r="U35" i="4"/>
  <c r="U36" i="4"/>
  <c r="U37" i="4"/>
  <c r="U38" i="4"/>
  <c r="U39" i="4"/>
  <c r="U40" i="4"/>
  <c r="U41" i="4"/>
  <c r="U32" i="4"/>
  <c r="T33" i="4"/>
  <c r="T34" i="4"/>
  <c r="T35" i="4"/>
  <c r="T36" i="4"/>
  <c r="T37" i="4"/>
  <c r="T38" i="4"/>
  <c r="T39" i="4"/>
  <c r="T40" i="4"/>
  <c r="T41" i="4"/>
  <c r="T32" i="4"/>
  <c r="Q33" i="4"/>
  <c r="Q34" i="4"/>
  <c r="Q35" i="4"/>
  <c r="Q36" i="4"/>
  <c r="Q37" i="4"/>
  <c r="Q38" i="4"/>
  <c r="Q39" i="4"/>
  <c r="Q40" i="4"/>
  <c r="Q41" i="4"/>
  <c r="Q32" i="4"/>
  <c r="P33" i="4"/>
  <c r="P34" i="4"/>
  <c r="P35" i="4"/>
  <c r="P36" i="4"/>
  <c r="P37" i="4"/>
  <c r="P38" i="4"/>
  <c r="P39" i="4"/>
  <c r="P40" i="4"/>
  <c r="P41" i="4"/>
  <c r="P32" i="4"/>
  <c r="M33" i="4"/>
  <c r="M34" i="4"/>
  <c r="M35" i="4"/>
  <c r="M36" i="4"/>
  <c r="M37" i="4"/>
  <c r="M38" i="4"/>
  <c r="M39" i="4"/>
  <c r="M40" i="4"/>
  <c r="M41" i="4"/>
  <c r="M32" i="4"/>
  <c r="L33" i="4"/>
  <c r="L34" i="4"/>
  <c r="L35" i="4"/>
  <c r="L36" i="4"/>
  <c r="L37" i="4"/>
  <c r="L38" i="4"/>
  <c r="L39" i="4"/>
  <c r="L40" i="4"/>
  <c r="L41" i="4"/>
  <c r="L32" i="4"/>
  <c r="U20" i="4"/>
  <c r="U21" i="4"/>
  <c r="U22" i="4"/>
  <c r="U23" i="4"/>
  <c r="U24" i="4"/>
  <c r="U25" i="4"/>
  <c r="U26" i="4"/>
  <c r="U27" i="4"/>
  <c r="U28" i="4"/>
  <c r="U19" i="4"/>
  <c r="T20" i="4"/>
  <c r="T21" i="4"/>
  <c r="T22" i="4"/>
  <c r="T23" i="4"/>
  <c r="T24" i="4"/>
  <c r="T25" i="4"/>
  <c r="T26" i="4"/>
  <c r="T27" i="4"/>
  <c r="T28" i="4"/>
  <c r="T19" i="4"/>
  <c r="L20" i="4"/>
  <c r="L21" i="4"/>
  <c r="L22" i="4"/>
  <c r="L23" i="4"/>
  <c r="L24" i="4"/>
  <c r="L25" i="4"/>
  <c r="L26" i="4"/>
  <c r="L27" i="4"/>
  <c r="L28" i="4"/>
  <c r="L19" i="4"/>
  <c r="P20" i="4"/>
  <c r="P21" i="4"/>
  <c r="P22" i="4"/>
  <c r="P23" i="4"/>
  <c r="P24" i="4"/>
  <c r="P25" i="4"/>
  <c r="P26" i="4"/>
  <c r="P27" i="4"/>
  <c r="P28" i="4"/>
  <c r="P19" i="4"/>
  <c r="Q20" i="4"/>
  <c r="Q21" i="4"/>
  <c r="Q22" i="4"/>
  <c r="Q23" i="4"/>
  <c r="Q24" i="4"/>
  <c r="Q25" i="4"/>
  <c r="Q26" i="4"/>
  <c r="Q27" i="4"/>
  <c r="Q28" i="4"/>
  <c r="Q19" i="4"/>
  <c r="M19" i="4"/>
  <c r="G11" i="4"/>
  <c r="H11" i="4" l="1"/>
  <c r="I11" i="4"/>
  <c r="J11" i="4"/>
  <c r="K11" i="4"/>
  <c r="K13" i="4"/>
  <c r="J13" i="4"/>
  <c r="I13" i="4"/>
  <c r="H13" i="4"/>
  <c r="G13" i="4"/>
  <c r="H5" i="4"/>
  <c r="I5" i="4"/>
  <c r="J5" i="4"/>
  <c r="K5" i="4"/>
  <c r="G5" i="4"/>
  <c r="H7" i="4"/>
  <c r="I7" i="4"/>
  <c r="J7" i="4"/>
  <c r="K7" i="4"/>
  <c r="G7" i="4"/>
  <c r="L5" i="4" l="1"/>
  <c r="L11" i="4"/>
  <c r="L7" i="4"/>
  <c r="L13" i="4"/>
  <c r="G18" i="4"/>
  <c r="G19" i="4"/>
  <c r="G17" i="4"/>
  <c r="H12" i="4"/>
  <c r="H14" i="4" s="1"/>
  <c r="I12" i="4"/>
  <c r="I14" i="4" s="1"/>
  <c r="J12" i="4"/>
  <c r="J14" i="4" s="1"/>
  <c r="K12" i="4"/>
  <c r="K14" i="4" s="1"/>
  <c r="G12" i="4"/>
  <c r="G14" i="4" s="1"/>
  <c r="H6" i="4"/>
  <c r="H8" i="4" s="1"/>
  <c r="I6" i="4"/>
  <c r="I8" i="4" s="1"/>
  <c r="J6" i="4"/>
  <c r="J8" i="4" s="1"/>
  <c r="K6" i="4"/>
  <c r="K8" i="4" s="1"/>
  <c r="G6" i="4"/>
  <c r="G8" i="4" s="1"/>
  <c r="C19" i="4"/>
  <c r="E19" i="4" s="1"/>
  <c r="C20" i="4"/>
  <c r="E20" i="4" s="1"/>
  <c r="C21" i="4"/>
  <c r="E21" i="4" s="1"/>
  <c r="C22" i="4"/>
  <c r="E22" i="4" s="1"/>
  <c r="C23" i="4"/>
  <c r="E23" i="4" s="1"/>
  <c r="C24" i="4"/>
  <c r="E24" i="4" s="1"/>
  <c r="C25" i="4"/>
  <c r="E25" i="4" s="1"/>
  <c r="C26" i="4"/>
  <c r="E26" i="4" s="1"/>
  <c r="C27" i="4"/>
  <c r="E27" i="4" s="1"/>
  <c r="C28" i="4"/>
  <c r="E28" i="4" s="1"/>
  <c r="C29" i="4"/>
  <c r="E29" i="4" s="1"/>
  <c r="C30" i="4"/>
  <c r="E30" i="4" s="1"/>
  <c r="C31" i="4"/>
  <c r="E31" i="4" s="1"/>
  <c r="C32" i="4"/>
  <c r="E32" i="4" s="1"/>
  <c r="C18" i="4"/>
  <c r="E18" i="4" s="1"/>
  <c r="C12" i="4"/>
  <c r="C13" i="4"/>
  <c r="C14" i="4"/>
  <c r="C15" i="4"/>
  <c r="C11" i="4"/>
  <c r="C6" i="4"/>
  <c r="C7" i="4"/>
  <c r="C5" i="4"/>
  <c r="C8" i="4" l="1"/>
  <c r="D8" i="4" s="1"/>
  <c r="J74" i="10"/>
  <c r="L12" i="4"/>
  <c r="L6" i="4"/>
  <c r="D105" i="2"/>
  <c r="D106" i="2"/>
  <c r="G105" i="2"/>
  <c r="G106" i="2"/>
  <c r="I105" i="2"/>
  <c r="I106" i="2"/>
  <c r="K105" i="2"/>
  <c r="K106" i="2"/>
  <c r="M105" i="2"/>
  <c r="M106" i="2"/>
  <c r="O105" i="2"/>
  <c r="O106" i="2"/>
  <c r="Q105" i="2"/>
  <c r="Q106" i="2"/>
  <c r="S105" i="2"/>
  <c r="S106" i="2"/>
  <c r="D7" i="4" l="1"/>
  <c r="D5" i="4"/>
  <c r="L14" i="4"/>
  <c r="D6" i="4"/>
  <c r="L8" i="4"/>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3"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6">
    <bk>
      <extLst>
        <ext uri="{3e2802c4-a4d2-4d8b-9148-e3be6c30e623}">
          <xlrd:rvb i="8"/>
        </ext>
      </extLst>
    </bk>
    <bk>
      <extLst>
        <ext uri="{3e2802c4-a4d2-4d8b-9148-e3be6c30e623}">
          <xlrd:rvb i="15"/>
        </ext>
      </extLst>
    </bk>
    <bk>
      <extLst>
        <ext uri="{3e2802c4-a4d2-4d8b-9148-e3be6c30e623}">
          <xlrd:rvb i="21"/>
        </ext>
      </extLst>
    </bk>
    <bk>
      <extLst>
        <ext uri="{3e2802c4-a4d2-4d8b-9148-e3be6c30e623}">
          <xlrd:rvb i="27"/>
        </ext>
      </extLst>
    </bk>
    <bk>
      <extLst>
        <ext uri="{3e2802c4-a4d2-4d8b-9148-e3be6c30e623}">
          <xlrd:rvb i="34"/>
        </ext>
      </extLst>
    </bk>
    <bk>
      <extLst>
        <ext uri="{3e2802c4-a4d2-4d8b-9148-e3be6c30e623}">
          <xlrd:rvb i="40"/>
        </ext>
      </extLst>
    </bk>
    <bk>
      <extLst>
        <ext uri="{3e2802c4-a4d2-4d8b-9148-e3be6c30e623}">
          <xlrd:rvb i="47"/>
        </ext>
      </extLst>
    </bk>
    <bk>
      <extLst>
        <ext uri="{3e2802c4-a4d2-4d8b-9148-e3be6c30e623}">
          <xlrd:rvb i="53"/>
        </ext>
      </extLst>
    </bk>
    <bk>
      <extLst>
        <ext uri="{3e2802c4-a4d2-4d8b-9148-e3be6c30e623}">
          <xlrd:rvb i="59"/>
        </ext>
      </extLst>
    </bk>
    <bk>
      <extLst>
        <ext uri="{3e2802c4-a4d2-4d8b-9148-e3be6c30e623}">
          <xlrd:rvb i="65"/>
        </ext>
      </extLst>
    </bk>
    <bk>
      <extLst>
        <ext uri="{3e2802c4-a4d2-4d8b-9148-e3be6c30e623}">
          <xlrd:rvb i="71"/>
        </ext>
      </extLst>
    </bk>
    <bk>
      <extLst>
        <ext uri="{3e2802c4-a4d2-4d8b-9148-e3be6c30e623}">
          <xlrd:rvb i="77"/>
        </ext>
      </extLst>
    </bk>
    <bk>
      <extLst>
        <ext uri="{3e2802c4-a4d2-4d8b-9148-e3be6c30e623}">
          <xlrd:rvb i="83"/>
        </ext>
      </extLst>
    </bk>
    <bk>
      <extLst>
        <ext uri="{3e2802c4-a4d2-4d8b-9148-e3be6c30e623}">
          <xlrd:rvb i="90"/>
        </ext>
      </extLst>
    </bk>
    <bk>
      <extLst>
        <ext uri="{3e2802c4-a4d2-4d8b-9148-e3be6c30e623}">
          <xlrd:rvb i="96"/>
        </ext>
      </extLst>
    </bk>
    <bk>
      <extLst>
        <ext uri="{3e2802c4-a4d2-4d8b-9148-e3be6c30e623}">
          <xlrd:rvb i="102"/>
        </ext>
      </extLst>
    </bk>
  </futureMetadata>
  <valueMetadata count="16">
    <bk>
      <rc t="1" v="0"/>
    </bk>
    <bk>
      <rc t="1" v="1"/>
    </bk>
    <bk>
      <rc t="1" v="2"/>
    </bk>
    <bk>
      <rc t="1" v="3"/>
    </bk>
    <bk>
      <rc t="1" v="4"/>
    </bk>
    <bk>
      <rc t="1" v="5"/>
    </bk>
    <bk>
      <rc t="1" v="6"/>
    </bk>
    <bk>
      <rc t="1" v="7"/>
    </bk>
    <bk>
      <rc t="1" v="8"/>
    </bk>
    <bk>
      <rc t="1" v="9"/>
    </bk>
    <bk>
      <rc t="1" v="10"/>
    </bk>
    <bk>
      <rc t="1" v="11"/>
    </bk>
    <bk>
      <rc t="1" v="12"/>
    </bk>
    <bk>
      <rc t="1" v="13"/>
    </bk>
    <bk>
      <rc t="1" v="14"/>
    </bk>
    <bk>
      <rc t="1" v="15"/>
    </bk>
  </valueMetadata>
</metadata>
</file>

<file path=xl/sharedStrings.xml><?xml version="1.0" encoding="utf-8"?>
<sst xmlns="http://schemas.openxmlformats.org/spreadsheetml/2006/main" count="1241" uniqueCount="278">
  <si>
    <t>Male</t>
  </si>
  <si>
    <t>Parañaque</t>
  </si>
  <si>
    <t>Dissatisfied</t>
  </si>
  <si>
    <t>Neutral</t>
  </si>
  <si>
    <t>Satisfied</t>
  </si>
  <si>
    <t>Female</t>
  </si>
  <si>
    <t>Very Dissatisfied</t>
  </si>
  <si>
    <t>Pasig</t>
  </si>
  <si>
    <t>Prefer not to say</t>
  </si>
  <si>
    <t>Quezon City</t>
  </si>
  <si>
    <t>Mandaluyong</t>
  </si>
  <si>
    <t>Caloocan</t>
  </si>
  <si>
    <t>Muntinlupa</t>
  </si>
  <si>
    <t>Very Satisfied</t>
  </si>
  <si>
    <t>Taguig</t>
  </si>
  <si>
    <t>San Juan</t>
  </si>
  <si>
    <t>Manila</t>
  </si>
  <si>
    <t>Malabon</t>
  </si>
  <si>
    <t>Navotas</t>
  </si>
  <si>
    <t>Marikina</t>
  </si>
  <si>
    <t>Las Piñas</t>
  </si>
  <si>
    <t>Pasay</t>
  </si>
  <si>
    <t>Makati</t>
  </si>
  <si>
    <t>id</t>
  </si>
  <si>
    <t>gender</t>
  </si>
  <si>
    <t>age</t>
  </si>
  <si>
    <t>age_group</t>
  </si>
  <si>
    <t>city_residence</t>
  </si>
  <si>
    <t>On Responses</t>
  </si>
  <si>
    <t>On Assistance</t>
  </si>
  <si>
    <t>nat_govt_resp</t>
  </si>
  <si>
    <t>loc_govt_resp</t>
  </si>
  <si>
    <t>brgy_resp</t>
  </si>
  <si>
    <t>nat_govt_asst</t>
  </si>
  <si>
    <t>loc_gov_asst</t>
  </si>
  <si>
    <t>brgy_asst</t>
  </si>
  <si>
    <t>safety_nps</t>
  </si>
  <si>
    <t>This study aims to get the satisfaction of the Metro Manila residents on the actions taken and with the assistance given by the government in the national, local, and barangay</t>
  </si>
  <si>
    <t>policies imposed on different levels of the government.</t>
  </si>
  <si>
    <t>levels in response to the COVID-19 pandemic. It also took the chance to get the residents' personal assessment on how safe they are living the "new normal" with all of the</t>
  </si>
  <si>
    <t>Who is your intended audience?</t>
  </si>
  <si>
    <t>the people's assessment as to how effective and reasonable their policies are. This brief study was conducted to quickly pulse</t>
  </si>
  <si>
    <t>Purpose</t>
  </si>
  <si>
    <t>1. How satisfied are you with the responses by the government in national, local, and barangay levels against the spread of COVID-19?</t>
  </si>
  <si>
    <t>The questions included in this survey are as follow. The survey also included questions on respondents' demographics, such as, age, gender, and city residence.</t>
  </si>
  <si>
    <t>2. How satisfied are you with the assistance given by the government in national, local, and barangay levels during quarantine and/or lockdown?</t>
  </si>
  <si>
    <t>3. How safe do you feel living the "new normal" given the policies of the government in all levels?</t>
  </si>
  <si>
    <t>The government in the national, local, and barangay levels is the intended audience of the findings of this study. The news,</t>
  </si>
  <si>
    <t xml:space="preserve">stating how the government fought with the pandemic, only tells the story on the government's perspective without putting </t>
  </si>
  <si>
    <t>the residents' overall feedback on the policies mandated and assistance provided by the government in all levels.</t>
  </si>
  <si>
    <t>a resident when they lived within NCR for the past five years, or had lived within NCR during quarantine period. This study acquired 102</t>
  </si>
  <si>
    <r>
      <t>responses and it was done via Microsoft Forms</t>
    </r>
    <r>
      <rPr>
        <vertAlign val="superscript"/>
        <sz val="11"/>
        <color theme="1"/>
        <rFont val="Calibri"/>
        <family val="2"/>
        <scheme val="minor"/>
      </rPr>
      <t>[1]</t>
    </r>
    <r>
      <rPr>
        <sz val="11"/>
        <color theme="1"/>
        <rFont val="Calibri"/>
        <family val="2"/>
        <scheme val="minor"/>
      </rPr>
      <t>. With the population of more than 13 million</t>
    </r>
    <r>
      <rPr>
        <vertAlign val="superscript"/>
        <sz val="11"/>
        <color theme="1"/>
        <rFont val="Calibri"/>
        <family val="2"/>
        <scheme val="minor"/>
      </rPr>
      <t>[2]</t>
    </r>
    <r>
      <rPr>
        <sz val="11"/>
        <color theme="1"/>
        <rFont val="Calibri"/>
        <family val="2"/>
        <scheme val="minor"/>
      </rPr>
      <t>, this number of respondents gives us</t>
    </r>
  </si>
  <si>
    <t>Metro Manila residents are the intended respondents of the survey for this study. A respondent is considered</t>
  </si>
  <si>
    <r>
      <t>±10% margin of error</t>
    </r>
    <r>
      <rPr>
        <vertAlign val="superscript"/>
        <sz val="11"/>
        <color theme="1"/>
        <rFont val="Calibri"/>
        <family val="2"/>
        <scheme val="minor"/>
      </rPr>
      <t>[3]</t>
    </r>
    <r>
      <rPr>
        <sz val="11"/>
        <color theme="1"/>
        <rFont val="Calibri"/>
        <family val="2"/>
        <scheme val="minor"/>
      </rPr>
      <t>. In addition, simple random sampling was conducted in this study which means that the number of respondents</t>
    </r>
  </si>
  <si>
    <t>are not equally distributed among Metro Manila cities. Hence, a city or municipal level of checking residents' satisfaction is not a scope of this study.</t>
  </si>
  <si>
    <t>What data, insight, or finding you wish to share?</t>
  </si>
  <si>
    <t>A simple understanding of people's high-level sentiment on what has been done by the government to prevent the spread of COVID-19, how satisfied</t>
  </si>
  <si>
    <t>they were with the assistance given by the government, and with how safe they think they are living their normal lives during the time of pandemic</t>
  </si>
  <si>
    <t>with all of the policies imposed is the main story the I want to share to everyone.</t>
  </si>
  <si>
    <t>Personally, I want the government to think differently. This time, I want them to focus on what the people really think about the processes in place.</t>
  </si>
  <si>
    <t>I want the government to really be careful and to put into consideration all of the sentiments of the Filipino people everytime they implement</t>
  </si>
  <si>
    <t>a protocol, set aside any political concerns, and most importantly, ensure integrity within all aspects of the government. This study won't give</t>
  </si>
  <si>
    <t>any comprehensive findings on people's sentiments but just an overview of what the people feel, at least for those within NCR.</t>
  </si>
  <si>
    <t>How will you want people to act?</t>
  </si>
  <si>
    <t>For the government, as mentioned before, I want them to have a different point of view on working to prevent the spread of COVID-19 and</t>
  </si>
  <si>
    <t>to continue helping those badly affected by the pandemic. In addition, perhaps they could scrutinize every processes and policies in place</t>
  </si>
  <si>
    <t>to ensure that for every scenario, flattening the curve is prioritized.</t>
  </si>
  <si>
    <t>Net Promoter Score</t>
  </si>
  <si>
    <t>nps_category</t>
  </si>
  <si>
    <t>Demographics</t>
  </si>
  <si>
    <t>Hypothesis</t>
  </si>
  <si>
    <t>Findings may vary based on location. It's highly suggested to have a systematic random sampling to gather enough responses from different cities.</t>
  </si>
  <si>
    <t>nat_govt_resp_num</t>
  </si>
  <si>
    <t>loc_govt_resp_num</t>
  </si>
  <si>
    <t>brgy_resp_num</t>
  </si>
  <si>
    <t>nat_govt_asst_num</t>
  </si>
  <si>
    <t>loc_gov_asst_num</t>
  </si>
  <si>
    <t>brgy_asst_num</t>
  </si>
  <si>
    <t>19-25</t>
  </si>
  <si>
    <t>26-32</t>
  </si>
  <si>
    <t>33-39</t>
  </si>
  <si>
    <t>40-46</t>
  </si>
  <si>
    <t>47-53</t>
  </si>
  <si>
    <t>References</t>
  </si>
  <si>
    <r>
      <t>[1]</t>
    </r>
    <r>
      <rPr>
        <sz val="11"/>
        <color theme="1"/>
        <rFont val="Calibri"/>
        <family val="2"/>
        <scheme val="minor"/>
      </rPr>
      <t xml:space="preserve">Response link to the survey in Teams: </t>
    </r>
  </si>
  <si>
    <t>https://forms.office.com/Pages/ResponsePage.aspx?id=h2QPqA3yUEyxVMv8_O-6KyV59hl9gPxMiWxEPsJC4ltUQk1FNk5IVUc2MjQ2REJSQjA0VDc1MjhBVC4u</t>
  </si>
  <si>
    <r>
      <rPr>
        <vertAlign val="superscript"/>
        <sz val="11"/>
        <color theme="1"/>
        <rFont val="Calibri"/>
        <family val="2"/>
        <scheme val="minor"/>
      </rPr>
      <t>[2]</t>
    </r>
    <r>
      <rPr>
        <sz val="11"/>
        <color theme="1"/>
        <rFont val="Calibri"/>
        <family val="2"/>
        <scheme val="minor"/>
      </rPr>
      <t>NCR 2020 population:</t>
    </r>
  </si>
  <si>
    <t>https://worldpopulationreview.com/world-cities/manila-population</t>
  </si>
  <si>
    <t>http://www.tools4dev.org/resources/how-to-choose-a-sample-size/#:~:text=The%20minimum%20sample%20size%20is,to%20survey%20all%20of%20them.</t>
  </si>
  <si>
    <r>
      <rPr>
        <vertAlign val="superscript"/>
        <sz val="11"/>
        <color theme="1"/>
        <rFont val="Calibri"/>
        <family val="2"/>
        <scheme val="minor"/>
      </rPr>
      <t>[3]</t>
    </r>
    <r>
      <rPr>
        <sz val="11"/>
        <color theme="1"/>
        <rFont val="Calibri"/>
        <family val="2"/>
        <scheme val="minor"/>
      </rPr>
      <t>Sampling size and margin or error:</t>
    </r>
  </si>
  <si>
    <t>Count</t>
  </si>
  <si>
    <t>Before proceeding on assessing my work, please note on the following as this will be your guide in understanding the format I have in this project</t>
  </si>
  <si>
    <t>and some technicalities that need to be considered when working on this file.</t>
  </si>
  <si>
    <r>
      <rPr>
        <b/>
        <sz val="11"/>
        <color theme="1"/>
        <rFont val="Calibri"/>
        <family val="2"/>
        <scheme val="minor"/>
      </rPr>
      <t>Raw Data</t>
    </r>
    <r>
      <rPr>
        <sz val="11"/>
        <color theme="1"/>
        <rFont val="Calibri"/>
        <family val="2"/>
        <scheme val="minor"/>
      </rPr>
      <t xml:space="preserve"> is where all the survey responses are located. I manipulated it to get the visuals that I need for this project.</t>
    </r>
  </si>
  <si>
    <t>Week 1</t>
  </si>
  <si>
    <t>Week 2</t>
  </si>
  <si>
    <r>
      <rPr>
        <b/>
        <sz val="11"/>
        <color theme="1"/>
        <rFont val="Calibri"/>
        <family val="2"/>
        <scheme val="minor"/>
      </rPr>
      <t xml:space="preserve">Progressive Capstone </t>
    </r>
    <r>
      <rPr>
        <sz val="11"/>
        <color theme="1"/>
        <rFont val="Calibri"/>
        <family val="2"/>
        <scheme val="minor"/>
      </rPr>
      <t>has all the essay answers to the weekly progressive capstone activities in the course.</t>
    </r>
  </si>
  <si>
    <r>
      <t xml:space="preserve">Charts Backbone </t>
    </r>
    <r>
      <rPr>
        <sz val="11"/>
        <color theme="1"/>
        <rFont val="Calibri"/>
        <family val="2"/>
        <scheme val="minor"/>
      </rPr>
      <t>is the sheet where all my helper cells for the charts are found.</t>
    </r>
  </si>
  <si>
    <t>Course Code</t>
  </si>
  <si>
    <t>SP501</t>
  </si>
  <si>
    <t>Course Name</t>
  </si>
  <si>
    <t>Data Visualization Fundamentals</t>
  </si>
  <si>
    <t>Student Name</t>
  </si>
  <si>
    <t>Valdeleon, Josh</t>
  </si>
  <si>
    <r>
      <t xml:space="preserve">Week 1 to 4 </t>
    </r>
    <r>
      <rPr>
        <sz val="11"/>
        <color theme="1"/>
        <rFont val="Calibri"/>
        <family val="2"/>
        <scheme val="minor"/>
      </rPr>
      <t>worksheets have all the data visuals for this capstone project.</t>
    </r>
  </si>
  <si>
    <t>week1</t>
  </si>
  <si>
    <t>week2</t>
  </si>
  <si>
    <t>Respondents' Demographics</t>
  </si>
  <si>
    <t>Gender</t>
  </si>
  <si>
    <t>According to these definitions, where does your data fall under?</t>
  </si>
  <si>
    <t>week3</t>
  </si>
  <si>
    <r>
      <t xml:space="preserve">The demographics of the respondents can be illustrated using </t>
    </r>
    <r>
      <rPr>
        <b/>
        <sz val="11"/>
        <color theme="1"/>
        <rFont val="Calibri"/>
        <family val="2"/>
        <scheme val="minor"/>
      </rPr>
      <t>composition charts</t>
    </r>
    <r>
      <rPr>
        <sz val="11"/>
        <color theme="1"/>
        <rFont val="Calibri"/>
        <family val="2"/>
        <scheme val="minor"/>
      </rPr>
      <t>. As for the respondents' satisfaction, comparison charts are</t>
    </r>
  </si>
  <si>
    <r>
      <t xml:space="preserve">also the most suitable tool. But this can also be illustrated using </t>
    </r>
    <r>
      <rPr>
        <b/>
        <sz val="11"/>
        <color theme="1"/>
        <rFont val="Calibri"/>
        <family val="2"/>
        <scheme val="minor"/>
      </rPr>
      <t>comparison charts</t>
    </r>
    <r>
      <rPr>
        <sz val="11"/>
        <color theme="1"/>
        <rFont val="Calibri"/>
        <family val="2"/>
        <scheme val="minor"/>
      </rPr>
      <t>.</t>
    </r>
  </si>
  <si>
    <t>Are there aspects to your study you can portray using composition and comparison? Provide one for each. You may slice your data according</t>
  </si>
  <si>
    <t>to how you initially planned your capstone.</t>
  </si>
  <si>
    <t>For gender, age group, and responses on satisfaction, a composition chart can be used. For city residence, as well as responses on satisfaction,</t>
  </si>
  <si>
    <t xml:space="preserve">can be illustrated using comparison chart. It all depends on the numbers that we get. </t>
  </si>
  <si>
    <t>week4</t>
  </si>
  <si>
    <t>Chart Design Principles and Data Visualization Ethics</t>
  </si>
  <si>
    <r>
      <t>Overview of Data Visualization</t>
    </r>
    <r>
      <rPr>
        <vertAlign val="superscript"/>
        <sz val="11"/>
        <color theme="1"/>
        <rFont val="Calibri"/>
        <family val="2"/>
        <scheme val="minor"/>
      </rPr>
      <t>[1]</t>
    </r>
  </si>
  <si>
    <t>Charts and Graphs by Type of Story (Composition and Comparison)</t>
  </si>
  <si>
    <t>Charts and Graphs by Type of Story (Distribution and Relationship)</t>
  </si>
  <si>
    <r>
      <t xml:space="preserve">This workbook contains </t>
    </r>
    <r>
      <rPr>
        <b/>
        <sz val="11"/>
        <color theme="1"/>
        <rFont val="Calibri"/>
        <family val="2"/>
        <scheme val="minor"/>
      </rPr>
      <t xml:space="preserve">8 sheets </t>
    </r>
    <r>
      <rPr>
        <sz val="11"/>
        <color theme="1"/>
        <rFont val="Calibri"/>
        <family val="2"/>
        <scheme val="minor"/>
      </rPr>
      <t>(including READ ME! tab).</t>
    </r>
  </si>
  <si>
    <t>My Excel version is based on Office 365 for Enterprise. I used some features that may not be available in versions 2013 and older.</t>
  </si>
  <si>
    <t>Age Group</t>
  </si>
  <si>
    <t>City Residence</t>
  </si>
  <si>
    <t>Satisfaction</t>
  </si>
  <si>
    <t>On Prevention</t>
  </si>
  <si>
    <t>National</t>
  </si>
  <si>
    <t>Local</t>
  </si>
  <si>
    <t>Barangay</t>
  </si>
  <si>
    <t>Do you feel safe?</t>
  </si>
  <si>
    <t>Detractors</t>
  </si>
  <si>
    <t>Neutrals</t>
  </si>
  <si>
    <t>Promoters</t>
  </si>
  <si>
    <t>Satisfaction Rate</t>
  </si>
  <si>
    <t>NPS</t>
  </si>
  <si>
    <t>Microsoft Forms was used to gather survey responses. Hence,</t>
  </si>
  <si>
    <t>access to an internet-capable device and internet connectivity</t>
  </si>
  <si>
    <t>are needed. People who are part of younger age group has more</t>
  </si>
  <si>
    <t>Although analysis on the results based on gender is not</t>
  </si>
  <si>
    <t>part of the study, this portion shows that the study has</t>
  </si>
  <si>
    <t>no sexual biases.</t>
  </si>
  <si>
    <t>Simple random sampling was the method used in selecting the respondents of this study. Having unbalanced responses from</t>
  </si>
  <si>
    <t>Respondents' Satisfaction</t>
  </si>
  <si>
    <t>Dissatisfaction Rate</t>
  </si>
  <si>
    <t>Neutral Rate</t>
  </si>
  <si>
    <t>levels of the government. Local government had almost equal number of</t>
  </si>
  <si>
    <t>satisfied, dissatisfied, and neutrals. While the  barangay level had the highest</t>
  </si>
  <si>
    <t>neutral rate.</t>
  </si>
  <si>
    <t>The national level still had the lowest satisfaction rate on the assistance</t>
  </si>
  <si>
    <t>provided to the Metro Manila residents, having a score of 20.19%. On contrary,</t>
  </si>
  <si>
    <t>the local level had the highest satisfaction rate of 39.42%. It was followed by</t>
  </si>
  <si>
    <t>the barangay level with a satisfaction rate of 37.50% which has also the lowest</t>
  </si>
  <si>
    <t>dissatisfaction rate of 28.85%.</t>
  </si>
  <si>
    <t>Safety Confidence on the New Normal</t>
  </si>
  <si>
    <t>The overall Net Promoter Score (NPS) on safety living the new normal is</t>
  </si>
  <si>
    <t>-80.77%, which means that most people say that they don't feel safe living</t>
  </si>
  <si>
    <t>the new normal with all the policies and protocols imposed by the</t>
  </si>
  <si>
    <t>government in all levels. In figures, 86 people blatantly say that they don't feel</t>
  </si>
  <si>
    <t>safe, while only 2 of the respondents gladly say that they are safe. The rest are</t>
  </si>
  <si>
    <t>neutrals.</t>
  </si>
  <si>
    <t>exposure to these. This could be the reason behind high number</t>
  </si>
  <si>
    <t>of responses from the younger age group.</t>
  </si>
  <si>
    <t>each city, an analysis of the results per city is not recommended. It also suggests that in the next study comprising an entire region,</t>
  </si>
  <si>
    <t>a systematic random sampling is the best method to use to have an equal proportion of responses from different areas of the region.</t>
  </si>
  <si>
    <t>The national level had the lowest satisfaction rate of 12.50% in all</t>
  </si>
  <si>
    <t>This shows that the study has no</t>
  </si>
  <si>
    <t>sexual biases, although it would have</t>
  </si>
  <si>
    <t>been better to have a balance number</t>
  </si>
  <si>
    <t>of respondents from each gender.</t>
  </si>
  <si>
    <t>Simple random sampling was used in selecting the respondents of this study.</t>
  </si>
  <si>
    <t>An analysis of the responses per city is not suggested due to inconsistent number</t>
  </si>
  <si>
    <t>of responses from each city. A systematic random sampling is suggested when</t>
  </si>
  <si>
    <t>selecting respondents for studies that includes an entire region for each city or</t>
  </si>
  <si>
    <t>municipality to have sufficient data to represent its city.</t>
  </si>
  <si>
    <t>Respondents' Satisfaction to Governments' Responses against the COVID-19 Pandemic</t>
  </si>
  <si>
    <t>Total</t>
  </si>
  <si>
    <t>Confidence on Safety Living the New Normal</t>
  </si>
  <si>
    <t>gladly say that they are safe. The rest are neutrals.</t>
  </si>
  <si>
    <t>safe even with all policies imposed by the government, while only 2 of the respondents</t>
  </si>
  <si>
    <t>Week 3</t>
  </si>
  <si>
    <t>According to these definitions, where does your data fall under? Again, apply the definition to your data, keeping in mind what you wish to</t>
  </si>
  <si>
    <t>convey based on your analysis.</t>
  </si>
  <si>
    <t>Distribution charts can be used for the count of respondents per age group. As for the relationship charts, I can't use it for my study since</t>
  </si>
  <si>
    <t>my goal is to only present the respondents' satisfaction which is best presented by either composition or comparison charts. For exploratory</t>
  </si>
  <si>
    <t>data analysis (EDA), I can use it to check on the relationship of, let's say, age with the satisfaction on the assistance given by the government.</t>
  </si>
  <si>
    <t>Week 4</t>
  </si>
  <si>
    <t>Review your data sets and apply these principles and ethics to your charts. If you were invited to a policy design program, what would be the title of your work?</t>
  </si>
  <si>
    <t>Again, the emphasis is on being concise and accurate, to get people to act. Write a short description to accompany your work.</t>
  </si>
  <si>
    <t>were female, this study has no</t>
  </si>
  <si>
    <t>Although the most of the respondents</t>
  </si>
  <si>
    <t>Age group class range of 6 was calculated based on the responses on</t>
  </si>
  <si>
    <t>age. The difference of the highest and lowest age value was divided</t>
  </si>
  <si>
    <t>by the number of desired class intervals of 5 (ie. (49-19) / 5 = 6).</t>
  </si>
  <si>
    <t>The national government had the lowest satisfaction rate of 12.50% on its</t>
  </si>
  <si>
    <t>action against the spread of COVID-19 in the Philippines. The local government,</t>
  </si>
  <si>
    <t>on the other hand, had the highest satisfaction rate of 34.62% following by the</t>
  </si>
  <si>
    <t>barangay level with a satisfaction rate if 29.81%.</t>
  </si>
  <si>
    <t>Overall</t>
  </si>
  <si>
    <t>The NCR residents' overall satisfaction rate on the actions</t>
  </si>
  <si>
    <t>taken by the government in all levels to prevent the spread</t>
  </si>
  <si>
    <t>41.03% are dissatisfied on the government's responses.</t>
  </si>
  <si>
    <t xml:space="preserve">While 33.33% are neutral or undecided on how they think of </t>
  </si>
  <si>
    <t>of COVID-19 is 25.64%, or around 2-3 out of 10 Metropolitans.</t>
  </si>
  <si>
    <t>the government's action against the spread of the virus.</t>
  </si>
  <si>
    <t>The respondents's overall satisfaction rate on the assistance</t>
  </si>
  <si>
    <t>provided during quarantines and lockdowns is 32.37%, while,</t>
  </si>
  <si>
    <t>still, the majority is not satisfied with these, having a score of</t>
  </si>
  <si>
    <t>40.48%. The rest, 27.24%, were undecided on what they feel</t>
  </si>
  <si>
    <t>about these.</t>
  </si>
  <si>
    <t>From the responses on NPS, 83% of the respondents</t>
  </si>
  <si>
    <t>says that they are not safe living the "new normal"</t>
  </si>
  <si>
    <t>even with all policies in place. Only 2% says that they</t>
  </si>
  <si>
    <t>are safe. While the rest, 15%, says that they're unsure</t>
  </si>
  <si>
    <t>or neutrals in this aspect.</t>
  </si>
  <si>
    <t>The overall NPS score of -80.77% says that the</t>
  </si>
  <si>
    <t>pulse of the respondents to the question</t>
  </si>
  <si>
    <t>that is being asked is negative.</t>
  </si>
  <si>
    <t>I had to run a different survey since this study wouldn't be that beneficial to the audience since the pandemic has caused several</t>
  </si>
  <si>
    <t>lockdowns/quarantines that forced people to stay at home. This time, my survey was about the satisfaction of residents of NCR on the</t>
  </si>
  <si>
    <t>what the government in national, local, and barangay levels has done to control the spread of COVID-19, the support that it has given to</t>
  </si>
  <si>
    <t>its citizens, and with how safe they feel living the new normal with all policies and protocols imposed.</t>
  </si>
  <si>
    <r>
      <rPr>
        <vertAlign val="superscript"/>
        <sz val="8"/>
        <color theme="1"/>
        <rFont val="Calibri"/>
        <family val="2"/>
        <scheme val="minor"/>
      </rPr>
      <t>[1]</t>
    </r>
    <r>
      <rPr>
        <sz val="8"/>
        <color theme="1"/>
        <rFont val="Calibri"/>
        <family val="2"/>
        <scheme val="minor"/>
      </rPr>
      <t xml:space="preserve">Defined visualizations from SP201. My study that time was about time and money spent on travelling from home to school or work. </t>
    </r>
  </si>
  <si>
    <t>Study on the Satisfaction of the NCR Residents on the Government's</t>
  </si>
  <si>
    <t>By Josh Valdeleon</t>
  </si>
  <si>
    <t>Respondents' Gender Classification</t>
  </si>
  <si>
    <t>Although the most of the respondents were female, this study</t>
  </si>
  <si>
    <t>has no sexual biases, although it would have been better to have a</t>
  </si>
  <si>
    <t>balanced number of respondents from each gender.</t>
  </si>
  <si>
    <t>Respondents' Age Distribution</t>
  </si>
  <si>
    <t>To make a more dispersed view of the age distribution, I decided to re-create</t>
  </si>
  <si>
    <t>the histogram for age which now have 7 bins, with a class range of 4. This has</t>
  </si>
  <si>
    <t>been made using Excel's histogram (availabke in Excel 2016 and newer versions).</t>
  </si>
  <si>
    <t>Microsoft Forms was used to gather survey responses. Hence, access to an</t>
  </si>
  <si>
    <t>internet-capable device and internet connectivity are needed. People who</t>
  </si>
  <si>
    <t>are part of younger age group has more exposure to these. This could be the</t>
  </si>
  <si>
    <t>reason behind high number of responses from the younger age group.</t>
  </si>
  <si>
    <t>municipality to have an equal number of representatives.</t>
  </si>
  <si>
    <t>week5</t>
  </si>
  <si>
    <t>I used Excel for Office 365. In the final output, in sheet week5, I used some features which may not be available to older</t>
  </si>
  <si>
    <t>versions, particularly, histograms (available only as an add-in), and map chart. Should you have any problems viewing my</t>
  </si>
  <si>
    <r>
      <t>final output, go to my GitHub repository</t>
    </r>
    <r>
      <rPr>
        <vertAlign val="superscript"/>
        <sz val="11"/>
        <color theme="1"/>
        <rFont val="Calibri"/>
        <family val="2"/>
        <scheme val="minor"/>
      </rPr>
      <t>[2]</t>
    </r>
    <r>
      <rPr>
        <sz val="11"/>
        <color theme="1"/>
        <rFont val="Calibri"/>
        <family val="2"/>
        <scheme val="minor"/>
      </rPr>
      <t>.</t>
    </r>
  </si>
  <si>
    <t>On acts against the spread of COVID-19</t>
  </si>
  <si>
    <t>Barangay Level</t>
  </si>
  <si>
    <t>Local Level</t>
  </si>
  <si>
    <t>National Level</t>
  </si>
  <si>
    <t>On the assistance given during quarantines/lockdowns</t>
  </si>
  <si>
    <t>The majority of them, 62.50%, or 6 out of 10 Metro Manila residents, were dissatisfied on the efforts that the national government had exerted to prevent</t>
  </si>
  <si>
    <t>the spread of the virus. The rest, 25%, roughly 3 out of residents, were neutral.</t>
  </si>
  <si>
    <t>31.73%, or 3 out of 10 Metro Manila residents, were dissatisfied on the efforts that the local government had exerted to prevent the spread of the virus.</t>
  </si>
  <si>
    <r>
      <t>The rest, 33.65%, roughly 3 out of residents, were neutral.</t>
    </r>
    <r>
      <rPr>
        <vertAlign val="superscript"/>
        <sz val="11"/>
        <color theme="1" tint="0.249977111117893"/>
        <rFont val="Calibri"/>
        <family val="2"/>
        <scheme val="minor"/>
      </rPr>
      <t>[1]</t>
    </r>
  </si>
  <si>
    <t>On the acts to control the spread of the virus, the national government had the lowest satisfaction rate of 12.50%, which is roughly, 1 out of 10 Metropolitans.</t>
  </si>
  <si>
    <t>On the acts to control the spread of the virus, the national government had the highest satisfaction rate of 34.62%, which is roughly, 3 out of 10 Metropolitans.</t>
  </si>
  <si>
    <t>On the acts to control the spread of the virus, the barangay level had 29.85% satisfaction rate, that is, 3 out of 10 residents. 28.85% were dissatisfied with the</t>
  </si>
  <si>
    <t>actions they did to control the spread of virus. While, the rest, 41.35%, were neutral on this matter.</t>
  </si>
  <si>
    <t>On the assistance provided during quarantines and lockdowns, the national government still had the lowest satisfaction rate across all levels of the government,</t>
  </si>
  <si>
    <t>having a score of 20.19%. The majority, 60.58%, or 6 out of 10 people, were dissatisfied. While the rest, 19.23%, or 2 out of 10, were neutral.</t>
  </si>
  <si>
    <t>On the assistance provided during quarantines and lockdowns, the local government still had the highest satisfaction rate of 39.42%, or 4 out of 10 Metropolitans.</t>
  </si>
  <si>
    <t>31.73, or about 3 out of 10 people, were dissatisfied, while the rest, 28.85%, or 3 out of 10 people, were neutral.</t>
  </si>
  <si>
    <t>On the assistance provided during quarantines and lockdowns, the barangay level had a satisfaction rate of 37.50%, roughly 4 out of 10 residents. 28.85%, or 3 out of</t>
  </si>
  <si>
    <t>10 residents were dissatisfied, while the rest, 33.65%, or 3 out of 10 residents were neutral.</t>
  </si>
  <si>
    <t>Responses against the COVID-19 Pandemic</t>
  </si>
  <si>
    <r>
      <rPr>
        <vertAlign val="superscript"/>
        <sz val="8"/>
        <color theme="1"/>
        <rFont val="Calibri"/>
        <family val="2"/>
        <scheme val="minor"/>
      </rPr>
      <t>[2]</t>
    </r>
    <r>
      <rPr>
        <sz val="8"/>
        <color theme="1"/>
        <rFont val="Calibri"/>
        <family val="2"/>
        <scheme val="minor"/>
      </rPr>
      <t>Go to https://github.com/imjbmkz/covid19ph to access my repository on this file.</t>
    </r>
  </si>
  <si>
    <t>%</t>
  </si>
  <si>
    <t>D</t>
  </si>
  <si>
    <t>N</t>
  </si>
  <si>
    <t>P</t>
  </si>
  <si>
    <t>X</t>
  </si>
  <si>
    <t>From the survey I gathered, only 2 out of 100 residents were</t>
  </si>
  <si>
    <t>says that they are safe living the "new normal" with all of</t>
  </si>
  <si>
    <t>the policies of all levels in the government. The majority,</t>
  </si>
  <si>
    <t>86 out of 100 people say that, they are not safe. While the rest,</t>
  </si>
  <si>
    <t>15 people, say that they're not sure.</t>
  </si>
  <si>
    <t>By rounding off the numbers, it should have been 4 out of 10 for satisfied, 3 out of 10 for neutral, and 3 out of 10 for dissatisfied. However,</t>
  </si>
  <si>
    <t>in the graph that I presented, it says that there are only 3 out of 10 satisfied respondents, while there are 4 out of 10 dissatisfied respondents.</t>
  </si>
  <si>
    <t>For some reason, the ROUND function of Excel calculates the satisfaction rate to 34%.</t>
  </si>
  <si>
    <r>
      <rPr>
        <vertAlign val="superscript"/>
        <sz val="9"/>
        <color theme="1" tint="0.249977111117893"/>
        <rFont val="Calibri"/>
        <family val="2"/>
        <scheme val="minor"/>
      </rPr>
      <t>[1]</t>
    </r>
    <r>
      <rPr>
        <sz val="9"/>
        <color theme="1" tint="0.249977111117893"/>
        <rFont val="Calibri"/>
        <family val="2"/>
        <scheme val="minor"/>
      </rPr>
      <t>The visual had a small but impactful discrepancy. From the data, 34.62% were satisfied, 33.65% were neutral, and 31.73% were dissatisfied.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</si>
</sst>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0.000%"/>
  </numFmts>
  <fonts count="17" x14ac:knownFonts="1">
    <font>
      <sz val="11"/>
      <color theme="1"/>
      <name val="Calibri"/>
      <family val="2"/>
      <scheme val="minor"/>
    </font>
    <font>
      <u/>
      <sz val="11"/>
      <color theme="10"/>
      <name val="Calibri"/>
      <family val="2"/>
      <scheme val="minor"/>
    </font>
    <font>
      <b/>
      <sz val="11"/>
      <color theme="1"/>
      <name val="Calibri"/>
      <family val="2"/>
      <scheme val="minor"/>
    </font>
    <font>
      <vertAlign val="superscript"/>
      <sz val="11"/>
      <color theme="1"/>
      <name val="Calibri"/>
      <family val="2"/>
      <scheme val="minor"/>
    </font>
    <font>
      <sz val="18"/>
      <color theme="1"/>
      <name val="Calibri"/>
      <family val="2"/>
      <scheme val="minor"/>
    </font>
    <font>
      <b/>
      <sz val="16"/>
      <color theme="1" tint="0.249977111117893"/>
      <name val="Calibri"/>
      <family val="2"/>
      <scheme val="minor"/>
    </font>
    <font>
      <sz val="11"/>
      <color theme="1" tint="0.249977111117893"/>
      <name val="Calibri"/>
      <family val="2"/>
      <scheme val="minor"/>
    </font>
    <font>
      <b/>
      <sz val="24"/>
      <color theme="0"/>
      <name val="Calibri"/>
      <family val="2"/>
      <scheme val="minor"/>
    </font>
    <font>
      <sz val="8"/>
      <color theme="1"/>
      <name val="Calibri"/>
      <family val="2"/>
      <scheme val="minor"/>
    </font>
    <font>
      <vertAlign val="superscript"/>
      <sz val="8"/>
      <color theme="1"/>
      <name val="Calibri"/>
      <family val="2"/>
      <scheme val="minor"/>
    </font>
    <font>
      <sz val="14"/>
      <color theme="1" tint="0.249977111117893"/>
      <name val="Calibri"/>
      <family val="2"/>
      <scheme val="minor"/>
    </font>
    <font>
      <b/>
      <sz val="20"/>
      <color theme="1" tint="0.249977111117893"/>
      <name val="Calibri"/>
      <family val="2"/>
      <scheme val="minor"/>
    </font>
    <font>
      <b/>
      <sz val="12"/>
      <color theme="1" tint="0.249977111117893"/>
      <name val="Calibri"/>
      <family val="2"/>
      <scheme val="minor"/>
    </font>
    <font>
      <b/>
      <sz val="11"/>
      <color theme="1" tint="0.249977111117893"/>
      <name val="Calibri"/>
      <family val="2"/>
      <scheme val="minor"/>
    </font>
    <font>
      <vertAlign val="superscript"/>
      <sz val="11"/>
      <color theme="1" tint="0.249977111117893"/>
      <name val="Calibri"/>
      <family val="2"/>
      <scheme val="minor"/>
    </font>
    <font>
      <sz val="9"/>
      <color theme="1" tint="0.249977111117893"/>
      <name val="Calibri"/>
      <family val="2"/>
      <scheme val="minor"/>
    </font>
    <font>
      <vertAlign val="superscript"/>
      <sz val="9"/>
      <color theme="1" tint="0.249977111117893"/>
      <name val="Calibri"/>
      <family val="2"/>
      <scheme val="minor"/>
    </font>
  </fonts>
  <fills count="3">
    <fill>
      <patternFill patternType="none"/>
    </fill>
    <fill>
      <patternFill patternType="gray125"/>
    </fill>
    <fill>
      <patternFill patternType="solid">
        <fgColor rgb="FFFF6464"/>
        <bgColor indexed="64"/>
      </patternFill>
    </fill>
  </fills>
  <borders count="2">
    <border>
      <left/>
      <right/>
      <top/>
      <bottom/>
      <diagonal/>
    </border>
    <border>
      <left/>
      <right/>
      <top/>
      <bottom style="medium">
        <color theme="1" tint="0.14996795556505021"/>
      </bottom>
      <diagonal/>
    </border>
  </borders>
  <cellStyleXfs count="2">
    <xf numFmtId="0" fontId="0" fillId="0" borderId="0"/>
    <xf numFmtId="0" fontId="1" fillId="0" borderId="0" applyNumberFormat="0"/>
  </cellStyleXfs>
  <cellXfs count="33">
    <xf numFmtId="0" fontId="0" fillId="0" borderId="0" xfId="0"/>
    <xf numFmtId="0" fontId="0" fillId="0" borderId="0" xfId="0" applyAlignment="1">
      <alignment vertical="center"/>
    </xf>
    <xf numFmtId="0" fontId="2" fillId="0" borderId="1" xfId="0" applyNumberFormat="1" applyFont="1" applyBorder="1" applyAlignment="1">
      <alignment vertical="center"/>
    </xf>
    <xf numFmtId="0" fontId="0" fillId="0" borderId="0" xfId="0" applyNumberFormat="1" applyAlignment="1">
      <alignment vertical="center"/>
    </xf>
    <xf numFmtId="0" fontId="0" fillId="0" borderId="0" xfId="0" quotePrefix="1" applyNumberFormat="1" applyAlignment="1">
      <alignment vertical="center"/>
    </xf>
    <xf numFmtId="0" fontId="2" fillId="0" borderId="0" xfId="0" applyFont="1" applyAlignment="1">
      <alignment vertical="center"/>
    </xf>
    <xf numFmtId="0" fontId="0" fillId="0" borderId="0" xfId="0" quotePrefix="1" applyAlignment="1">
      <alignment vertical="center"/>
    </xf>
    <xf numFmtId="0" fontId="2" fillId="0" borderId="1" xfId="0" applyFont="1" applyBorder="1" applyAlignment="1">
      <alignment vertical="center"/>
    </xf>
    <xf numFmtId="0" fontId="3" fillId="0" borderId="0" xfId="0" applyFont="1" applyAlignment="1">
      <alignment vertical="center"/>
    </xf>
    <xf numFmtId="0" fontId="1" fillId="0" borderId="0" xfId="1"/>
    <xf numFmtId="0" fontId="0" fillId="0" borderId="0" xfId="0" applyBorder="1" applyAlignment="1">
      <alignment vertical="center"/>
    </xf>
    <xf numFmtId="0" fontId="0" fillId="0" borderId="0" xfId="0"/>
    <xf numFmtId="0" fontId="0" fillId="0" borderId="0" xfId="0" applyFill="1" applyBorder="1" applyAlignment="1">
      <alignment horizontal="left"/>
    </xf>
    <xf numFmtId="3" fontId="0" fillId="0" borderId="0" xfId="0" applyNumberFormat="1"/>
    <xf numFmtId="3" fontId="0" fillId="0" borderId="0" xfId="0" applyNumberFormat="1" applyAlignment="1">
      <alignment vertical="center"/>
    </xf>
    <xf numFmtId="10" fontId="0" fillId="0" borderId="0" xfId="0" applyNumberFormat="1" applyAlignment="1">
      <alignment vertical="center"/>
    </xf>
    <xf numFmtId="0" fontId="4"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6" fillId="0" borderId="0" xfId="0" applyFont="1"/>
    <xf numFmtId="10" fontId="6" fillId="0" borderId="0" xfId="0" applyNumberFormat="1" applyFont="1" applyAlignment="1">
      <alignment vertical="center"/>
    </xf>
    <xf numFmtId="0" fontId="8"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9" fontId="0" fillId="0" borderId="0" xfId="0" applyNumberFormat="1" applyAlignment="1">
      <alignment vertical="center"/>
    </xf>
    <xf numFmtId="0" fontId="12" fillId="0" borderId="0" xfId="0" applyFont="1" applyAlignment="1">
      <alignment vertical="center"/>
    </xf>
    <xf numFmtId="169" fontId="0" fillId="0" borderId="0" xfId="0" applyNumberFormat="1" applyAlignment="1">
      <alignment vertical="center"/>
    </xf>
    <xf numFmtId="0" fontId="13" fillId="0" borderId="0" xfId="0" applyFont="1" applyAlignment="1">
      <alignment vertical="center"/>
    </xf>
    <xf numFmtId="10" fontId="7" fillId="2" borderId="0" xfId="0" applyNumberFormat="1" applyFont="1" applyFill="1" applyAlignment="1">
      <alignment horizontal="center" vertical="center"/>
    </xf>
    <xf numFmtId="0" fontId="7" fillId="2" borderId="0" xfId="0" applyFont="1" applyFill="1" applyAlignment="1">
      <alignment horizontal="center" vertical="center"/>
    </xf>
    <xf numFmtId="9" fontId="0" fillId="0" borderId="0" xfId="0" applyNumberFormat="1"/>
    <xf numFmtId="4" fontId="0" fillId="0" borderId="0" xfId="0" applyNumberFormat="1" applyAlignment="1">
      <alignment vertical="center"/>
    </xf>
    <xf numFmtId="0" fontId="15" fillId="0" borderId="0" xfId="0" applyFont="1" applyAlignment="1">
      <alignment vertical="center"/>
    </xf>
  </cellXfs>
  <cellStyles count="2">
    <cellStyle name="Hyperlink" xfId="1" builtinId="8"/>
    <cellStyle name="Normal" xfId="0" builtinId="0"/>
  </cellStyles>
  <dxfs count="22">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border outline="0">
        <bottom style="medium">
          <color theme="1" tint="0.14996795556505021"/>
        </bottom>
      </border>
    </dxf>
    <dxf>
      <font>
        <b/>
        <i val="0"/>
        <strike val="0"/>
        <condense val="0"/>
        <extend val="0"/>
        <outline val="0"/>
        <shadow val="0"/>
        <u val="none"/>
        <vertAlign val="baseline"/>
        <sz val="11"/>
        <color theme="1"/>
        <name val="Calibri"/>
        <family val="2"/>
        <scheme val="minor"/>
      </font>
      <numFmt numFmtId="0" formatCode="General"/>
      <alignment horizontal="general" vertical="center" textRotation="0" wrapText="0" indent="0" justifyLastLine="0" shrinkToFit="0" readingOrder="0"/>
    </dxf>
  </dxfs>
  <tableStyles count="0" defaultTableStyle="TableStyleMedium2" defaultPivotStyle="PivotStyleLight16"/>
  <colors>
    <mruColors>
      <color rgb="FFFF6464"/>
      <color rgb="FFFF9696"/>
      <color rgb="FFFF6E6E"/>
      <color rgb="FFFF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eetMetadata" Target="metadata.xml"/><Relationship Id="rId18" Type="http://schemas.microsoft.com/office/2017/06/relationships/rdSupportingPropertyBag" Target="richData/rdsupportingpropertybag.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microsoft.com/office/2017/06/relationships/rdSupportingPropertyBagStructure" Target="richData/rdsupportingpropertybagstructure.xml"/><Relationship Id="rId2" Type="http://schemas.openxmlformats.org/officeDocument/2006/relationships/worksheet" Target="worksheets/sheet2.xml"/><Relationship Id="rId16" Type="http://schemas.microsoft.com/office/2017/06/relationships/richStyles" Target="richData/richStyle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06/relationships/rdRichValueStructure" Target="richData/rdrichvaluestructure.xml"/><Relationship Id="rId10" Type="http://schemas.openxmlformats.org/officeDocument/2006/relationships/theme" Target="theme/theme1.xml"/><Relationship Id="rId19" Type="http://schemas.microsoft.com/office/2017/06/relationships/rdRichValueTypes" Target="richData/rdRichValueTyp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06/relationships/rdRichValue" Target="richData/rdrichvalu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8.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9.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charts/_rels/chart31.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charts/_rels/chart3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charts/_rels/chart3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charts/_rels/chart3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charts/_rels/chart3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charts/_rels/chart36.xml.rels><?xml version="1.0" encoding="UTF-8" standalone="yes"?>
<Relationships xmlns="http://schemas.openxmlformats.org/package/2006/relationships"><Relationship Id="rId3" Type="http://schemas.openxmlformats.org/officeDocument/2006/relationships/image" Target="../media/image7.png"/><Relationship Id="rId2" Type="http://schemas.microsoft.com/office/2011/relationships/chartColorStyle" Target="colors32.xml"/><Relationship Id="rId1" Type="http://schemas.microsoft.com/office/2011/relationships/chartStyle" Target="style32.xml"/><Relationship Id="rId5" Type="http://schemas.openxmlformats.org/officeDocument/2006/relationships/image" Target="../media/image10.png"/><Relationship Id="rId4" Type="http://schemas.openxmlformats.org/officeDocument/2006/relationships/image" Target="../media/image8.png"/></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Ex2.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0"/>
          <a:lstStyle/>
          <a:p>
            <a:pPr algn="l">
              <a:defRPr sz="1400" b="0" i="0" u="none" strike="noStrike" kern="1200" spc="0" baseline="0">
                <a:solidFill>
                  <a:schemeClr val="tx1">
                    <a:lumMod val="65000"/>
                    <a:lumOff val="35000"/>
                  </a:schemeClr>
                </a:solidFill>
                <a:latin typeface="+mn-lt"/>
                <a:ea typeface="+mn-ea"/>
                <a:cs typeface="+mn-cs"/>
              </a:defRPr>
            </a:pPr>
            <a:r>
              <a:rPr lang="en-PH"/>
              <a:t>Gender composition of the respondents</a:t>
            </a:r>
          </a:p>
        </c:rich>
      </c:tx>
      <c:layout>
        <c:manualLayout>
          <c:xMode val="edge"/>
          <c:yMode val="edge"/>
          <c:x val="5.7497518692516382E-2"/>
          <c:y val="4.2496679946879147E-2"/>
        </c:manualLayout>
      </c:layout>
      <c:overlay val="0"/>
      <c:spPr>
        <a:noFill/>
        <a:ln>
          <a:noFill/>
        </a:ln>
        <a:effectLst/>
      </c:spPr>
      <c:txPr>
        <a:bodyPr rot="0" spcFirstLastPara="1" vertOverflow="ellipsis" vert="horz" wrap="square" anchor="ctr" anchorCtr="0"/>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'Charts Backbone'!$C$4</c:f>
              <c:strCache>
                <c:ptCount val="1"/>
                <c:pt idx="0">
                  <c:v>Count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Backbone'!$B$5:$B$7</c:f>
              <c:strCache>
                <c:ptCount val="3"/>
                <c:pt idx="0">
                  <c:v>Prefer not to say</c:v>
                </c:pt>
                <c:pt idx="1">
                  <c:v>Female</c:v>
                </c:pt>
                <c:pt idx="2">
                  <c:v>Male</c:v>
                </c:pt>
              </c:strCache>
            </c:strRef>
          </c:cat>
          <c:val>
            <c:numRef>
              <c:f>'Charts Backbone'!$C$5:$C$7</c:f>
              <c:numCache>
                <c:formatCode>General</c:formatCode>
                <c:ptCount val="3"/>
                <c:pt idx="0">
                  <c:v>6</c:v>
                </c:pt>
                <c:pt idx="1">
                  <c:v>56</c:v>
                </c:pt>
                <c:pt idx="2">
                  <c:v>42</c:v>
                </c:pt>
              </c:numCache>
            </c:numRef>
          </c:val>
          <c:extLst>
            <c:ext xmlns:c16="http://schemas.microsoft.com/office/drawing/2014/chart" uri="{C3380CC4-5D6E-409C-BE32-E72D297353CC}">
              <c16:uniqueId val="{00000000-D10E-4B82-BC96-830F8D6D9C8C}"/>
            </c:ext>
          </c:extLst>
        </c:ser>
        <c:dLbls>
          <c:showLegendKey val="0"/>
          <c:showVal val="0"/>
          <c:showCatName val="0"/>
          <c:showSerName val="0"/>
          <c:showPercent val="0"/>
          <c:showBubbleSize val="0"/>
        </c:dLbls>
        <c:gapWidth val="182"/>
        <c:axId val="1809423184"/>
        <c:axId val="1493137600"/>
      </c:barChart>
      <c:catAx>
        <c:axId val="1809423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137600"/>
        <c:crosses val="autoZero"/>
        <c:auto val="1"/>
        <c:lblAlgn val="ctr"/>
        <c:lblOffset val="100"/>
        <c:noMultiLvlLbl val="0"/>
      </c:catAx>
      <c:valAx>
        <c:axId val="1493137600"/>
        <c:scaling>
          <c:orientation val="minMax"/>
        </c:scaling>
        <c:delete val="1"/>
        <c:axPos val="b"/>
        <c:numFmt formatCode="General" sourceLinked="1"/>
        <c:majorTickMark val="none"/>
        <c:minorTickMark val="none"/>
        <c:tickLblPos val="nextTo"/>
        <c:crossAx val="1809423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How safe do you feel living the</a:t>
            </a:r>
            <a:r>
              <a:rPr lang="en-US" sz="1100" b="1" baseline="0"/>
              <a:t> new normal?</a:t>
            </a:r>
            <a:endParaRPr lang="en-US" sz="1100" b="1"/>
          </a:p>
        </c:rich>
      </c:tx>
      <c:layout>
        <c:manualLayout>
          <c:xMode val="edge"/>
          <c:yMode val="edge"/>
          <c:x val="2.623600174978126E-2"/>
          <c:y val="6.0185185185185182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'Charts Backbone'!$G$16</c:f>
              <c:strCache>
                <c:ptCount val="1"/>
                <c:pt idx="0">
                  <c:v>Count</c:v>
                </c:pt>
              </c:strCache>
            </c:strRef>
          </c:tx>
          <c:dPt>
            <c:idx val="0"/>
            <c:bubble3D val="0"/>
            <c:spPr>
              <a:solidFill>
                <a:srgbClr val="FF6464"/>
              </a:solidFill>
              <a:ln w="19050">
                <a:solidFill>
                  <a:schemeClr val="lt1"/>
                </a:solidFill>
              </a:ln>
              <a:effectLst/>
            </c:spPr>
            <c:extLst>
              <c:ext xmlns:c16="http://schemas.microsoft.com/office/drawing/2014/chart" uri="{C3380CC4-5D6E-409C-BE32-E72D297353CC}">
                <c16:uniqueId val="{00000001-BDB7-4032-BD48-DAAD701E50EE}"/>
              </c:ext>
            </c:extLst>
          </c:dPt>
          <c:dPt>
            <c:idx val="1"/>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3-BDB7-4032-BD48-DAAD701E50EE}"/>
              </c:ext>
            </c:extLst>
          </c:dPt>
          <c:dPt>
            <c:idx val="2"/>
            <c:bubble3D val="0"/>
            <c:spPr>
              <a:solidFill>
                <a:srgbClr val="00B0F0"/>
              </a:solidFill>
              <a:ln w="19050">
                <a:solidFill>
                  <a:schemeClr val="lt1"/>
                </a:solidFill>
              </a:ln>
              <a:effectLst/>
            </c:spPr>
            <c:extLst>
              <c:ext xmlns:c16="http://schemas.microsoft.com/office/drawing/2014/chart" uri="{C3380CC4-5D6E-409C-BE32-E72D297353CC}">
                <c16:uniqueId val="{00000005-BDB7-4032-BD48-DAAD701E50EE}"/>
              </c:ext>
            </c:extLst>
          </c:dPt>
          <c:dLbls>
            <c:dLbl>
              <c:idx val="0"/>
              <c:layout>
                <c:manualLayout>
                  <c:x val="9.1666666666666563E-2"/>
                  <c:y val="-1.3888888888889058E-2"/>
                </c:manualLayout>
              </c:layout>
              <c:tx>
                <c:rich>
                  <a:bodyPr/>
                  <a:lstStyle/>
                  <a:p>
                    <a:r>
                      <a:rPr lang="en-US"/>
                      <a:t>Not safe</a:t>
                    </a:r>
                    <a:r>
                      <a:rPr lang="en-US" baseline="0"/>
                      <a:t>
</a:t>
                    </a:r>
                    <a:fld id="{14B6C783-3420-4825-8FF4-1C2C82787D81}" type="PERCENTAGE">
                      <a:rPr lang="en-US" baseline="0"/>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DB7-4032-BD48-DAAD701E50EE}"/>
                </c:ext>
              </c:extLst>
            </c:dLbl>
            <c:dLbl>
              <c:idx val="1"/>
              <c:layout>
                <c:manualLayout>
                  <c:x val="-0.10555555555555556"/>
                  <c:y val="-4.6296296296296294E-3"/>
                </c:manualLayout>
              </c:layout>
              <c:tx>
                <c:rich>
                  <a:bodyPr/>
                  <a:lstStyle/>
                  <a:p>
                    <a:r>
                      <a:rPr lang="en-US"/>
                      <a:t>Not sure</a:t>
                    </a:r>
                    <a:r>
                      <a:rPr lang="en-US" baseline="0"/>
                      <a:t>
</a:t>
                    </a:r>
                    <a:fld id="{5A0A17F0-49A4-4E62-A060-B4CC05090896}" type="PERCENTAGE">
                      <a:rPr lang="en-US" baseline="0"/>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DB7-4032-BD48-DAAD701E50EE}"/>
                </c:ext>
              </c:extLst>
            </c:dLbl>
            <c:dLbl>
              <c:idx val="2"/>
              <c:layout>
                <c:manualLayout>
                  <c:x val="0.16111111111111112"/>
                  <c:y val="-6.4814814814814839E-2"/>
                </c:manualLayout>
              </c:layout>
              <c:tx>
                <c:rich>
                  <a:bodyPr/>
                  <a:lstStyle/>
                  <a:p>
                    <a:r>
                      <a:rPr lang="en-US"/>
                      <a:t>Safe</a:t>
                    </a:r>
                    <a:r>
                      <a:rPr lang="en-US" baseline="0"/>
                      <a:t>
</a:t>
                    </a:r>
                    <a:fld id="{289EDD9B-ADDA-4C2A-986A-0C2E62C66339}" type="PERCENTAGE">
                      <a:rPr lang="en-US" baseline="0"/>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BDB7-4032-BD48-DAAD701E50E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Backbone'!$F$17:$F$19</c:f>
              <c:strCache>
                <c:ptCount val="3"/>
                <c:pt idx="0">
                  <c:v>Detractors</c:v>
                </c:pt>
                <c:pt idx="1">
                  <c:v>Neutrals</c:v>
                </c:pt>
                <c:pt idx="2">
                  <c:v>Promoters</c:v>
                </c:pt>
              </c:strCache>
            </c:strRef>
          </c:cat>
          <c:val>
            <c:numRef>
              <c:f>'Charts Backbone'!$G$17:$G$19</c:f>
              <c:numCache>
                <c:formatCode>General</c:formatCode>
                <c:ptCount val="3"/>
                <c:pt idx="0">
                  <c:v>86</c:v>
                </c:pt>
                <c:pt idx="1">
                  <c:v>16</c:v>
                </c:pt>
                <c:pt idx="2">
                  <c:v>2</c:v>
                </c:pt>
              </c:numCache>
            </c:numRef>
          </c:val>
          <c:extLst>
            <c:ext xmlns:c16="http://schemas.microsoft.com/office/drawing/2014/chart" uri="{C3380CC4-5D6E-409C-BE32-E72D297353CC}">
              <c16:uniqueId val="{00000006-BDB7-4032-BD48-DAAD701E50E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PH" sz="1100" b="1"/>
              <a:t>On the acts</a:t>
            </a:r>
            <a:r>
              <a:rPr lang="en-PH" sz="1100" b="1" baseline="0"/>
              <a:t> against the spread of COVID-19</a:t>
            </a:r>
            <a:endParaRPr lang="en-PH" sz="1100" b="1"/>
          </a:p>
        </c:rich>
      </c:tx>
      <c:layout>
        <c:manualLayout>
          <c:xMode val="edge"/>
          <c:yMode val="edge"/>
          <c:x val="7.9006780402449683E-2"/>
          <c:y val="5.8442101740294509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'Charts Backbone'!$G$4</c:f>
              <c:strCache>
                <c:ptCount val="1"/>
                <c:pt idx="0">
                  <c:v>Very Satisfied</c:v>
                </c:pt>
              </c:strCache>
            </c:strRef>
          </c:tx>
          <c:spPr>
            <a:solidFill>
              <a:srgbClr val="00B0F0"/>
            </a:solidFill>
            <a:ln>
              <a:noFill/>
            </a:ln>
            <a:effectLst/>
          </c:spPr>
          <c:invertIfNegative val="0"/>
          <c:cat>
            <c:strRef>
              <c:f>'Charts Backbone'!$F$5:$F$7</c:f>
              <c:strCache>
                <c:ptCount val="3"/>
                <c:pt idx="0">
                  <c:v>Barangay</c:v>
                </c:pt>
                <c:pt idx="1">
                  <c:v>Local</c:v>
                </c:pt>
                <c:pt idx="2">
                  <c:v>National</c:v>
                </c:pt>
              </c:strCache>
            </c:strRef>
          </c:cat>
          <c:val>
            <c:numRef>
              <c:f>'Charts Backbone'!$G$5:$G$7</c:f>
              <c:numCache>
                <c:formatCode>General</c:formatCode>
                <c:ptCount val="3"/>
                <c:pt idx="0">
                  <c:v>8</c:v>
                </c:pt>
                <c:pt idx="1">
                  <c:v>7</c:v>
                </c:pt>
                <c:pt idx="2">
                  <c:v>3</c:v>
                </c:pt>
              </c:numCache>
            </c:numRef>
          </c:val>
          <c:extLst>
            <c:ext xmlns:c16="http://schemas.microsoft.com/office/drawing/2014/chart" uri="{C3380CC4-5D6E-409C-BE32-E72D297353CC}">
              <c16:uniqueId val="{00000000-9047-46FE-902A-673A93A54214}"/>
            </c:ext>
          </c:extLst>
        </c:ser>
        <c:ser>
          <c:idx val="1"/>
          <c:order val="1"/>
          <c:tx>
            <c:strRef>
              <c:f>'Charts Backbone'!$H$4</c:f>
              <c:strCache>
                <c:ptCount val="1"/>
                <c:pt idx="0">
                  <c:v>Satisfied</c:v>
                </c:pt>
              </c:strCache>
            </c:strRef>
          </c:tx>
          <c:spPr>
            <a:solidFill>
              <a:schemeClr val="accent5">
                <a:lumMod val="60000"/>
                <a:lumOff val="40000"/>
              </a:schemeClr>
            </a:solidFill>
            <a:ln>
              <a:noFill/>
            </a:ln>
            <a:effectLst/>
          </c:spPr>
          <c:invertIfNegative val="0"/>
          <c:cat>
            <c:strRef>
              <c:f>'Charts Backbone'!$F$5:$F$7</c:f>
              <c:strCache>
                <c:ptCount val="3"/>
                <c:pt idx="0">
                  <c:v>Barangay</c:v>
                </c:pt>
                <c:pt idx="1">
                  <c:v>Local</c:v>
                </c:pt>
                <c:pt idx="2">
                  <c:v>National</c:v>
                </c:pt>
              </c:strCache>
            </c:strRef>
          </c:cat>
          <c:val>
            <c:numRef>
              <c:f>'Charts Backbone'!$H$5:$H$7</c:f>
              <c:numCache>
                <c:formatCode>General</c:formatCode>
                <c:ptCount val="3"/>
                <c:pt idx="0">
                  <c:v>23</c:v>
                </c:pt>
                <c:pt idx="1">
                  <c:v>29</c:v>
                </c:pt>
                <c:pt idx="2">
                  <c:v>10</c:v>
                </c:pt>
              </c:numCache>
            </c:numRef>
          </c:val>
          <c:extLst>
            <c:ext xmlns:c16="http://schemas.microsoft.com/office/drawing/2014/chart" uri="{C3380CC4-5D6E-409C-BE32-E72D297353CC}">
              <c16:uniqueId val="{00000001-9047-46FE-902A-673A93A54214}"/>
            </c:ext>
          </c:extLst>
        </c:ser>
        <c:ser>
          <c:idx val="2"/>
          <c:order val="2"/>
          <c:tx>
            <c:strRef>
              <c:f>'Charts Backbone'!$I$4</c:f>
              <c:strCache>
                <c:ptCount val="1"/>
                <c:pt idx="0">
                  <c:v>Neutral</c:v>
                </c:pt>
              </c:strCache>
            </c:strRef>
          </c:tx>
          <c:spPr>
            <a:solidFill>
              <a:schemeClr val="bg2">
                <a:lumMod val="90000"/>
              </a:schemeClr>
            </a:solidFill>
            <a:ln>
              <a:noFill/>
            </a:ln>
            <a:effectLst/>
          </c:spPr>
          <c:invertIfNegative val="0"/>
          <c:cat>
            <c:strRef>
              <c:f>'Charts Backbone'!$F$5:$F$7</c:f>
              <c:strCache>
                <c:ptCount val="3"/>
                <c:pt idx="0">
                  <c:v>Barangay</c:v>
                </c:pt>
                <c:pt idx="1">
                  <c:v>Local</c:v>
                </c:pt>
                <c:pt idx="2">
                  <c:v>National</c:v>
                </c:pt>
              </c:strCache>
            </c:strRef>
          </c:cat>
          <c:val>
            <c:numRef>
              <c:f>'Charts Backbone'!$I$5:$I$7</c:f>
              <c:numCache>
                <c:formatCode>General</c:formatCode>
                <c:ptCount val="3"/>
                <c:pt idx="0">
                  <c:v>43</c:v>
                </c:pt>
                <c:pt idx="1">
                  <c:v>35</c:v>
                </c:pt>
                <c:pt idx="2">
                  <c:v>26</c:v>
                </c:pt>
              </c:numCache>
            </c:numRef>
          </c:val>
          <c:extLst>
            <c:ext xmlns:c16="http://schemas.microsoft.com/office/drawing/2014/chart" uri="{C3380CC4-5D6E-409C-BE32-E72D297353CC}">
              <c16:uniqueId val="{00000002-9047-46FE-902A-673A93A54214}"/>
            </c:ext>
          </c:extLst>
        </c:ser>
        <c:ser>
          <c:idx val="3"/>
          <c:order val="3"/>
          <c:tx>
            <c:strRef>
              <c:f>'Charts Backbone'!$J$4</c:f>
              <c:strCache>
                <c:ptCount val="1"/>
                <c:pt idx="0">
                  <c:v>Dissatisfied</c:v>
                </c:pt>
              </c:strCache>
            </c:strRef>
          </c:tx>
          <c:spPr>
            <a:solidFill>
              <a:srgbClr val="FF9696"/>
            </a:solidFill>
            <a:ln>
              <a:noFill/>
            </a:ln>
            <a:effectLst/>
          </c:spPr>
          <c:invertIfNegative val="0"/>
          <c:cat>
            <c:strRef>
              <c:f>'Charts Backbone'!$F$5:$F$7</c:f>
              <c:strCache>
                <c:ptCount val="3"/>
                <c:pt idx="0">
                  <c:v>Barangay</c:v>
                </c:pt>
                <c:pt idx="1">
                  <c:v>Local</c:v>
                </c:pt>
                <c:pt idx="2">
                  <c:v>National</c:v>
                </c:pt>
              </c:strCache>
            </c:strRef>
          </c:cat>
          <c:val>
            <c:numRef>
              <c:f>'Charts Backbone'!$J$5:$J$7</c:f>
              <c:numCache>
                <c:formatCode>General</c:formatCode>
                <c:ptCount val="3"/>
                <c:pt idx="0">
                  <c:v>23</c:v>
                </c:pt>
                <c:pt idx="1">
                  <c:v>27</c:v>
                </c:pt>
                <c:pt idx="2">
                  <c:v>34</c:v>
                </c:pt>
              </c:numCache>
            </c:numRef>
          </c:val>
          <c:extLst>
            <c:ext xmlns:c16="http://schemas.microsoft.com/office/drawing/2014/chart" uri="{C3380CC4-5D6E-409C-BE32-E72D297353CC}">
              <c16:uniqueId val="{00000003-9047-46FE-902A-673A93A54214}"/>
            </c:ext>
          </c:extLst>
        </c:ser>
        <c:ser>
          <c:idx val="4"/>
          <c:order val="4"/>
          <c:tx>
            <c:strRef>
              <c:f>'Charts Backbone'!$K$4</c:f>
              <c:strCache>
                <c:ptCount val="1"/>
                <c:pt idx="0">
                  <c:v>Very Dissatisfied</c:v>
                </c:pt>
              </c:strCache>
            </c:strRef>
          </c:tx>
          <c:spPr>
            <a:solidFill>
              <a:srgbClr val="FF6464"/>
            </a:solidFill>
            <a:ln>
              <a:noFill/>
            </a:ln>
            <a:effectLst/>
          </c:spPr>
          <c:invertIfNegative val="0"/>
          <c:cat>
            <c:strRef>
              <c:f>'Charts Backbone'!$F$5:$F$7</c:f>
              <c:strCache>
                <c:ptCount val="3"/>
                <c:pt idx="0">
                  <c:v>Barangay</c:v>
                </c:pt>
                <c:pt idx="1">
                  <c:v>Local</c:v>
                </c:pt>
                <c:pt idx="2">
                  <c:v>National</c:v>
                </c:pt>
              </c:strCache>
            </c:strRef>
          </c:cat>
          <c:val>
            <c:numRef>
              <c:f>'Charts Backbone'!$K$5:$K$7</c:f>
              <c:numCache>
                <c:formatCode>General</c:formatCode>
                <c:ptCount val="3"/>
                <c:pt idx="0">
                  <c:v>7</c:v>
                </c:pt>
                <c:pt idx="1">
                  <c:v>6</c:v>
                </c:pt>
                <c:pt idx="2">
                  <c:v>31</c:v>
                </c:pt>
              </c:numCache>
            </c:numRef>
          </c:val>
          <c:extLst>
            <c:ext xmlns:c16="http://schemas.microsoft.com/office/drawing/2014/chart" uri="{C3380CC4-5D6E-409C-BE32-E72D297353CC}">
              <c16:uniqueId val="{00000004-9047-46FE-902A-673A93A54214}"/>
            </c:ext>
          </c:extLst>
        </c:ser>
        <c:dLbls>
          <c:showLegendKey val="0"/>
          <c:showVal val="0"/>
          <c:showCatName val="0"/>
          <c:showSerName val="0"/>
          <c:showPercent val="0"/>
          <c:showBubbleSize val="0"/>
        </c:dLbls>
        <c:gapWidth val="150"/>
        <c:overlap val="100"/>
        <c:axId val="966017839"/>
        <c:axId val="714877279"/>
      </c:barChart>
      <c:catAx>
        <c:axId val="966017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877279"/>
        <c:crosses val="autoZero"/>
        <c:auto val="1"/>
        <c:lblAlgn val="ctr"/>
        <c:lblOffset val="100"/>
        <c:noMultiLvlLbl val="0"/>
      </c:catAx>
      <c:valAx>
        <c:axId val="714877279"/>
        <c:scaling>
          <c:orientation val="minMax"/>
        </c:scaling>
        <c:delete val="1"/>
        <c:axPos val="b"/>
        <c:numFmt formatCode="0%" sourceLinked="1"/>
        <c:majorTickMark val="none"/>
        <c:minorTickMark val="none"/>
        <c:tickLblPos val="nextTo"/>
        <c:crossAx val="966017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100" b="1" i="0" u="none" strike="noStrike" kern="1200" spc="0" baseline="0">
                <a:solidFill>
                  <a:schemeClr val="tx1">
                    <a:lumMod val="65000"/>
                    <a:lumOff val="35000"/>
                  </a:schemeClr>
                </a:solidFill>
                <a:latin typeface="+mn-lt"/>
                <a:ea typeface="+mn-ea"/>
                <a:cs typeface="+mn-cs"/>
              </a:defRPr>
            </a:pPr>
            <a:r>
              <a:rPr lang="en-PH" sz="1100" b="1"/>
              <a:t>On the assistance provided during lockdowns/quarantines</a:t>
            </a:r>
          </a:p>
        </c:rich>
      </c:tx>
      <c:layout>
        <c:manualLayout>
          <c:xMode val="edge"/>
          <c:yMode val="edge"/>
          <c:x val="8.437489063867018E-2"/>
          <c:y val="5.3129183400267739E-2"/>
        </c:manualLayout>
      </c:layout>
      <c:overlay val="0"/>
      <c:spPr>
        <a:noFill/>
        <a:ln>
          <a:noFill/>
        </a:ln>
        <a:effectLst/>
      </c:spPr>
      <c:txPr>
        <a:bodyPr rot="0" spcFirstLastPara="1" vertOverflow="ellipsis" vert="horz" wrap="square" anchor="ctr" anchorCtr="1"/>
        <a:lstStyle/>
        <a:p>
          <a:pPr algn="l">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'Charts Backbone'!$G$10</c:f>
              <c:strCache>
                <c:ptCount val="1"/>
                <c:pt idx="0">
                  <c:v>Very Satisfied</c:v>
                </c:pt>
              </c:strCache>
            </c:strRef>
          </c:tx>
          <c:spPr>
            <a:solidFill>
              <a:srgbClr val="00B0F0"/>
            </a:solidFill>
            <a:ln>
              <a:noFill/>
            </a:ln>
            <a:effectLst/>
          </c:spPr>
          <c:invertIfNegative val="0"/>
          <c:cat>
            <c:strRef>
              <c:f>'Charts Backbone'!$F$11:$F$13</c:f>
              <c:strCache>
                <c:ptCount val="3"/>
                <c:pt idx="0">
                  <c:v>Barangay</c:v>
                </c:pt>
                <c:pt idx="1">
                  <c:v>Local</c:v>
                </c:pt>
                <c:pt idx="2">
                  <c:v>National</c:v>
                </c:pt>
              </c:strCache>
            </c:strRef>
          </c:cat>
          <c:val>
            <c:numRef>
              <c:f>'Charts Backbone'!$G$11:$G$13</c:f>
              <c:numCache>
                <c:formatCode>General</c:formatCode>
                <c:ptCount val="3"/>
                <c:pt idx="0">
                  <c:v>5</c:v>
                </c:pt>
                <c:pt idx="1">
                  <c:v>7</c:v>
                </c:pt>
                <c:pt idx="2">
                  <c:v>3</c:v>
                </c:pt>
              </c:numCache>
            </c:numRef>
          </c:val>
          <c:extLst>
            <c:ext xmlns:c16="http://schemas.microsoft.com/office/drawing/2014/chart" uri="{C3380CC4-5D6E-409C-BE32-E72D297353CC}">
              <c16:uniqueId val="{00000000-C825-4D75-9702-8836889AE6D1}"/>
            </c:ext>
          </c:extLst>
        </c:ser>
        <c:ser>
          <c:idx val="1"/>
          <c:order val="1"/>
          <c:tx>
            <c:strRef>
              <c:f>'Charts Backbone'!$H$10</c:f>
              <c:strCache>
                <c:ptCount val="1"/>
                <c:pt idx="0">
                  <c:v>Satisfied</c:v>
                </c:pt>
              </c:strCache>
            </c:strRef>
          </c:tx>
          <c:spPr>
            <a:solidFill>
              <a:schemeClr val="accent5">
                <a:lumMod val="60000"/>
                <a:lumOff val="40000"/>
              </a:schemeClr>
            </a:solidFill>
            <a:ln>
              <a:noFill/>
            </a:ln>
            <a:effectLst/>
          </c:spPr>
          <c:invertIfNegative val="0"/>
          <c:cat>
            <c:strRef>
              <c:f>'Charts Backbone'!$F$11:$F$13</c:f>
              <c:strCache>
                <c:ptCount val="3"/>
                <c:pt idx="0">
                  <c:v>Barangay</c:v>
                </c:pt>
                <c:pt idx="1">
                  <c:v>Local</c:v>
                </c:pt>
                <c:pt idx="2">
                  <c:v>National</c:v>
                </c:pt>
              </c:strCache>
            </c:strRef>
          </c:cat>
          <c:val>
            <c:numRef>
              <c:f>'Charts Backbone'!$H$11:$H$13</c:f>
              <c:numCache>
                <c:formatCode>General</c:formatCode>
                <c:ptCount val="3"/>
                <c:pt idx="0">
                  <c:v>34</c:v>
                </c:pt>
                <c:pt idx="1">
                  <c:v>34</c:v>
                </c:pt>
                <c:pt idx="2">
                  <c:v>18</c:v>
                </c:pt>
              </c:numCache>
            </c:numRef>
          </c:val>
          <c:extLst>
            <c:ext xmlns:c16="http://schemas.microsoft.com/office/drawing/2014/chart" uri="{C3380CC4-5D6E-409C-BE32-E72D297353CC}">
              <c16:uniqueId val="{00000001-C825-4D75-9702-8836889AE6D1}"/>
            </c:ext>
          </c:extLst>
        </c:ser>
        <c:ser>
          <c:idx val="2"/>
          <c:order val="2"/>
          <c:tx>
            <c:strRef>
              <c:f>'Charts Backbone'!$I$10</c:f>
              <c:strCache>
                <c:ptCount val="1"/>
                <c:pt idx="0">
                  <c:v>Neutral</c:v>
                </c:pt>
              </c:strCache>
            </c:strRef>
          </c:tx>
          <c:spPr>
            <a:solidFill>
              <a:schemeClr val="bg1">
                <a:lumMod val="85000"/>
              </a:schemeClr>
            </a:solidFill>
            <a:ln>
              <a:noFill/>
            </a:ln>
            <a:effectLst/>
          </c:spPr>
          <c:invertIfNegative val="0"/>
          <c:cat>
            <c:strRef>
              <c:f>'Charts Backbone'!$F$11:$F$13</c:f>
              <c:strCache>
                <c:ptCount val="3"/>
                <c:pt idx="0">
                  <c:v>Barangay</c:v>
                </c:pt>
                <c:pt idx="1">
                  <c:v>Local</c:v>
                </c:pt>
                <c:pt idx="2">
                  <c:v>National</c:v>
                </c:pt>
              </c:strCache>
            </c:strRef>
          </c:cat>
          <c:val>
            <c:numRef>
              <c:f>'Charts Backbone'!$I$11:$I$13</c:f>
              <c:numCache>
                <c:formatCode>General</c:formatCode>
                <c:ptCount val="3"/>
                <c:pt idx="0">
                  <c:v>35</c:v>
                </c:pt>
                <c:pt idx="1">
                  <c:v>30</c:v>
                </c:pt>
                <c:pt idx="2">
                  <c:v>20</c:v>
                </c:pt>
              </c:numCache>
            </c:numRef>
          </c:val>
          <c:extLst>
            <c:ext xmlns:c16="http://schemas.microsoft.com/office/drawing/2014/chart" uri="{C3380CC4-5D6E-409C-BE32-E72D297353CC}">
              <c16:uniqueId val="{00000002-C825-4D75-9702-8836889AE6D1}"/>
            </c:ext>
          </c:extLst>
        </c:ser>
        <c:ser>
          <c:idx val="3"/>
          <c:order val="3"/>
          <c:tx>
            <c:strRef>
              <c:f>'Charts Backbone'!$J$10</c:f>
              <c:strCache>
                <c:ptCount val="1"/>
                <c:pt idx="0">
                  <c:v>Dissatisfied</c:v>
                </c:pt>
              </c:strCache>
            </c:strRef>
          </c:tx>
          <c:spPr>
            <a:solidFill>
              <a:srgbClr val="FF9696"/>
            </a:solidFill>
            <a:ln>
              <a:noFill/>
            </a:ln>
            <a:effectLst/>
          </c:spPr>
          <c:invertIfNegative val="0"/>
          <c:cat>
            <c:strRef>
              <c:f>'Charts Backbone'!$F$11:$F$13</c:f>
              <c:strCache>
                <c:ptCount val="3"/>
                <c:pt idx="0">
                  <c:v>Barangay</c:v>
                </c:pt>
                <c:pt idx="1">
                  <c:v>Local</c:v>
                </c:pt>
                <c:pt idx="2">
                  <c:v>National</c:v>
                </c:pt>
              </c:strCache>
            </c:strRef>
          </c:cat>
          <c:val>
            <c:numRef>
              <c:f>'Charts Backbone'!$J$11:$J$13</c:f>
              <c:numCache>
                <c:formatCode>General</c:formatCode>
                <c:ptCount val="3"/>
                <c:pt idx="0">
                  <c:v>25</c:v>
                </c:pt>
                <c:pt idx="1">
                  <c:v>24</c:v>
                </c:pt>
                <c:pt idx="2">
                  <c:v>31</c:v>
                </c:pt>
              </c:numCache>
            </c:numRef>
          </c:val>
          <c:extLst>
            <c:ext xmlns:c16="http://schemas.microsoft.com/office/drawing/2014/chart" uri="{C3380CC4-5D6E-409C-BE32-E72D297353CC}">
              <c16:uniqueId val="{00000003-C825-4D75-9702-8836889AE6D1}"/>
            </c:ext>
          </c:extLst>
        </c:ser>
        <c:ser>
          <c:idx val="4"/>
          <c:order val="4"/>
          <c:tx>
            <c:strRef>
              <c:f>'Charts Backbone'!$K$10</c:f>
              <c:strCache>
                <c:ptCount val="1"/>
                <c:pt idx="0">
                  <c:v>Very Dissatisfied</c:v>
                </c:pt>
              </c:strCache>
            </c:strRef>
          </c:tx>
          <c:spPr>
            <a:solidFill>
              <a:srgbClr val="FF6464"/>
            </a:solidFill>
            <a:ln>
              <a:noFill/>
            </a:ln>
            <a:effectLst/>
          </c:spPr>
          <c:invertIfNegative val="0"/>
          <c:cat>
            <c:strRef>
              <c:f>'Charts Backbone'!$F$11:$F$13</c:f>
              <c:strCache>
                <c:ptCount val="3"/>
                <c:pt idx="0">
                  <c:v>Barangay</c:v>
                </c:pt>
                <c:pt idx="1">
                  <c:v>Local</c:v>
                </c:pt>
                <c:pt idx="2">
                  <c:v>National</c:v>
                </c:pt>
              </c:strCache>
            </c:strRef>
          </c:cat>
          <c:val>
            <c:numRef>
              <c:f>'Charts Backbone'!$K$11:$K$13</c:f>
              <c:numCache>
                <c:formatCode>General</c:formatCode>
                <c:ptCount val="3"/>
                <c:pt idx="0">
                  <c:v>5</c:v>
                </c:pt>
                <c:pt idx="1">
                  <c:v>9</c:v>
                </c:pt>
                <c:pt idx="2">
                  <c:v>32</c:v>
                </c:pt>
              </c:numCache>
            </c:numRef>
          </c:val>
          <c:extLst>
            <c:ext xmlns:c16="http://schemas.microsoft.com/office/drawing/2014/chart" uri="{C3380CC4-5D6E-409C-BE32-E72D297353CC}">
              <c16:uniqueId val="{00000004-C825-4D75-9702-8836889AE6D1}"/>
            </c:ext>
          </c:extLst>
        </c:ser>
        <c:dLbls>
          <c:showLegendKey val="0"/>
          <c:showVal val="0"/>
          <c:showCatName val="0"/>
          <c:showSerName val="0"/>
          <c:showPercent val="0"/>
          <c:showBubbleSize val="0"/>
        </c:dLbls>
        <c:gapWidth val="150"/>
        <c:overlap val="100"/>
        <c:axId val="899682639"/>
        <c:axId val="976931663"/>
      </c:barChart>
      <c:catAx>
        <c:axId val="899682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931663"/>
        <c:crosses val="autoZero"/>
        <c:auto val="1"/>
        <c:lblAlgn val="ctr"/>
        <c:lblOffset val="100"/>
        <c:noMultiLvlLbl val="0"/>
      </c:catAx>
      <c:valAx>
        <c:axId val="976931663"/>
        <c:scaling>
          <c:orientation val="minMax"/>
        </c:scaling>
        <c:delete val="1"/>
        <c:axPos val="b"/>
        <c:numFmt formatCode="0%" sourceLinked="1"/>
        <c:majorTickMark val="none"/>
        <c:minorTickMark val="none"/>
        <c:tickLblPos val="nextTo"/>
        <c:crossAx val="8996826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100" b="1" i="0" u="none" strike="noStrike" kern="1200" spc="0" baseline="0">
                <a:solidFill>
                  <a:schemeClr val="tx1">
                    <a:lumMod val="65000"/>
                    <a:lumOff val="35000"/>
                  </a:schemeClr>
                </a:solidFill>
                <a:latin typeface="+mn-lt"/>
                <a:ea typeface="+mn-ea"/>
                <a:cs typeface="+mn-cs"/>
              </a:defRPr>
            </a:pPr>
            <a:r>
              <a:rPr lang="en-US" sz="1100" b="1"/>
              <a:t>Gender composition of the respondents</a:t>
            </a:r>
          </a:p>
        </c:rich>
      </c:tx>
      <c:overlay val="0"/>
      <c:spPr>
        <a:noFill/>
        <a:ln>
          <a:noFill/>
        </a:ln>
        <a:effectLst/>
      </c:spPr>
      <c:txPr>
        <a:bodyPr rot="0" spcFirstLastPara="1" vertOverflow="ellipsis" vert="horz" wrap="square" anchor="ctr" anchorCtr="1"/>
        <a:lstStyle/>
        <a:p>
          <a:pPr algn="l">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'Charts Backbone'!$C$4</c:f>
              <c:strCache>
                <c:ptCount val="1"/>
                <c:pt idx="0">
                  <c:v>Count</c:v>
                </c:pt>
              </c:strCache>
            </c:strRef>
          </c:tx>
          <c:dPt>
            <c:idx val="0"/>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1-859C-464A-B3D9-2EBEB2736979}"/>
              </c:ext>
            </c:extLst>
          </c:dPt>
          <c:dPt>
            <c:idx val="1"/>
            <c:bubble3D val="0"/>
            <c:spPr>
              <a:solidFill>
                <a:srgbClr val="FF6E6E"/>
              </a:solidFill>
              <a:ln w="19050">
                <a:solidFill>
                  <a:schemeClr val="lt1"/>
                </a:solidFill>
              </a:ln>
              <a:effectLst/>
            </c:spPr>
            <c:extLst>
              <c:ext xmlns:c16="http://schemas.microsoft.com/office/drawing/2014/chart" uri="{C3380CC4-5D6E-409C-BE32-E72D297353CC}">
                <c16:uniqueId val="{00000003-859C-464A-B3D9-2EBEB2736979}"/>
              </c:ext>
            </c:extLst>
          </c:dPt>
          <c:dPt>
            <c:idx val="2"/>
            <c:bubble3D val="0"/>
            <c:spPr>
              <a:solidFill>
                <a:srgbClr val="00B0F0"/>
              </a:solidFill>
              <a:ln w="19050">
                <a:solidFill>
                  <a:schemeClr val="lt1"/>
                </a:solidFill>
              </a:ln>
              <a:effectLst/>
            </c:spPr>
            <c:extLst>
              <c:ext xmlns:c16="http://schemas.microsoft.com/office/drawing/2014/chart" uri="{C3380CC4-5D6E-409C-BE32-E72D297353CC}">
                <c16:uniqueId val="{00000005-859C-464A-B3D9-2EBEB2736979}"/>
              </c:ext>
            </c:extLst>
          </c:dPt>
          <c:dLbls>
            <c:dLbl>
              <c:idx val="0"/>
              <c:layout>
                <c:manualLayout>
                  <c:x val="0.2293034858246025"/>
                  <c:y val="-4.1666666666666685E-2"/>
                </c:manualLayout>
              </c:layout>
              <c:showLegendKey val="0"/>
              <c:showVal val="0"/>
              <c:showCatName val="1"/>
              <c:showSerName val="0"/>
              <c:showPercent val="1"/>
              <c:showBubbleSize val="0"/>
              <c:extLst>
                <c:ext xmlns:c15="http://schemas.microsoft.com/office/drawing/2012/chart" uri="{CE6537A1-D6FC-4f65-9D91-7224C49458BB}">
                  <c15:layout>
                    <c:manualLayout>
                      <c:w val="0.28028762933558926"/>
                      <c:h val="0.16645851560221639"/>
                    </c:manualLayout>
                  </c15:layout>
                </c:ext>
                <c:ext xmlns:c16="http://schemas.microsoft.com/office/drawing/2014/chart" uri="{C3380CC4-5D6E-409C-BE32-E72D297353CC}">
                  <c16:uniqueId val="{00000001-859C-464A-B3D9-2EBEB2736979}"/>
                </c:ext>
              </c:extLst>
            </c:dLbl>
            <c:dLbl>
              <c:idx val="1"/>
              <c:layout>
                <c:manualLayout>
                  <c:x val="3.305785123966952E-2"/>
                  <c:y val="0.1481481481481479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59C-464A-B3D9-2EBEB2736979}"/>
                </c:ext>
              </c:extLst>
            </c:dLbl>
            <c:dLbl>
              <c:idx val="2"/>
              <c:layout>
                <c:manualLayout>
                  <c:x val="0.12672176308539945"/>
                  <c:y val="2.314814814814814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59C-464A-B3D9-2EBEB273697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Backbone'!$B$5:$B$7</c:f>
              <c:strCache>
                <c:ptCount val="3"/>
                <c:pt idx="0">
                  <c:v>Prefer not to say</c:v>
                </c:pt>
                <c:pt idx="1">
                  <c:v>Female</c:v>
                </c:pt>
                <c:pt idx="2">
                  <c:v>Male</c:v>
                </c:pt>
              </c:strCache>
            </c:strRef>
          </c:cat>
          <c:val>
            <c:numRef>
              <c:f>'Charts Backbone'!$C$5:$C$7</c:f>
              <c:numCache>
                <c:formatCode>General</c:formatCode>
                <c:ptCount val="3"/>
                <c:pt idx="0">
                  <c:v>6</c:v>
                </c:pt>
                <c:pt idx="1">
                  <c:v>56</c:v>
                </c:pt>
                <c:pt idx="2">
                  <c:v>42</c:v>
                </c:pt>
              </c:numCache>
            </c:numRef>
          </c:val>
          <c:extLst>
            <c:ext xmlns:c16="http://schemas.microsoft.com/office/drawing/2014/chart" uri="{C3380CC4-5D6E-409C-BE32-E72D297353CC}">
              <c16:uniqueId val="{00000006-859C-464A-B3D9-2EBEB273697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100" b="1" i="0" u="none" strike="noStrike" kern="1200" spc="0" baseline="0">
                <a:solidFill>
                  <a:schemeClr val="tx1">
                    <a:lumMod val="65000"/>
                    <a:lumOff val="35000"/>
                  </a:schemeClr>
                </a:solidFill>
                <a:latin typeface="+mn-lt"/>
                <a:ea typeface="+mn-ea"/>
                <a:cs typeface="+mn-cs"/>
              </a:defRPr>
            </a:pPr>
            <a:r>
              <a:rPr lang="en-US" sz="1100" b="1"/>
              <a:t>Number of respondents based on age</a:t>
            </a:r>
            <a:r>
              <a:rPr lang="en-US" sz="1100" b="1" baseline="0"/>
              <a:t> group</a:t>
            </a:r>
            <a:endParaRPr lang="en-US" sz="1100" b="1"/>
          </a:p>
        </c:rich>
      </c:tx>
      <c:layout>
        <c:manualLayout>
          <c:xMode val="edge"/>
          <c:yMode val="edge"/>
          <c:x val="0.10097900262467191"/>
          <c:y val="3.7037037037037035E-2"/>
        </c:manualLayout>
      </c:layout>
      <c:overlay val="0"/>
      <c:spPr>
        <a:noFill/>
        <a:ln>
          <a:noFill/>
        </a:ln>
        <a:effectLst/>
      </c:spPr>
      <c:txPr>
        <a:bodyPr rot="0" spcFirstLastPara="1" vertOverflow="ellipsis" vert="horz" wrap="square" anchor="ctr" anchorCtr="1"/>
        <a:lstStyle/>
        <a:p>
          <a:pPr algn="l">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 Backbone'!$C$10</c:f>
              <c:strCache>
                <c:ptCount val="1"/>
                <c:pt idx="0">
                  <c:v>Count</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Backbone'!$B$11:$B$15</c:f>
              <c:strCache>
                <c:ptCount val="5"/>
                <c:pt idx="0">
                  <c:v>19-25</c:v>
                </c:pt>
                <c:pt idx="1">
                  <c:v>26-32</c:v>
                </c:pt>
                <c:pt idx="2">
                  <c:v>33-39</c:v>
                </c:pt>
                <c:pt idx="3">
                  <c:v>40-46</c:v>
                </c:pt>
                <c:pt idx="4">
                  <c:v>47-53</c:v>
                </c:pt>
              </c:strCache>
            </c:strRef>
          </c:cat>
          <c:val>
            <c:numRef>
              <c:f>'Charts Backbone'!$C$11:$C$15</c:f>
              <c:numCache>
                <c:formatCode>General</c:formatCode>
                <c:ptCount val="5"/>
                <c:pt idx="0">
                  <c:v>58</c:v>
                </c:pt>
                <c:pt idx="1">
                  <c:v>32</c:v>
                </c:pt>
                <c:pt idx="2">
                  <c:v>11</c:v>
                </c:pt>
                <c:pt idx="3">
                  <c:v>2</c:v>
                </c:pt>
                <c:pt idx="4">
                  <c:v>1</c:v>
                </c:pt>
              </c:numCache>
            </c:numRef>
          </c:val>
          <c:extLst>
            <c:ext xmlns:c16="http://schemas.microsoft.com/office/drawing/2014/chart" uri="{C3380CC4-5D6E-409C-BE32-E72D297353CC}">
              <c16:uniqueId val="{00000000-5DED-46C6-9F8E-B7DF65739565}"/>
            </c:ext>
          </c:extLst>
        </c:ser>
        <c:dLbls>
          <c:showLegendKey val="0"/>
          <c:showVal val="0"/>
          <c:showCatName val="0"/>
          <c:showSerName val="0"/>
          <c:showPercent val="0"/>
          <c:showBubbleSize val="0"/>
        </c:dLbls>
        <c:gapWidth val="0"/>
        <c:axId val="1772082031"/>
        <c:axId val="1686589967"/>
      </c:barChart>
      <c:catAx>
        <c:axId val="177208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589967"/>
        <c:crosses val="autoZero"/>
        <c:auto val="1"/>
        <c:lblAlgn val="ctr"/>
        <c:lblOffset val="100"/>
        <c:noMultiLvlLbl val="0"/>
      </c:catAx>
      <c:valAx>
        <c:axId val="1686589967"/>
        <c:scaling>
          <c:orientation val="minMax"/>
        </c:scaling>
        <c:delete val="1"/>
        <c:axPos val="l"/>
        <c:numFmt formatCode="General" sourceLinked="1"/>
        <c:majorTickMark val="none"/>
        <c:minorTickMark val="none"/>
        <c:tickLblPos val="nextTo"/>
        <c:crossAx val="1772082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City residence</a:t>
            </a:r>
            <a:r>
              <a:rPr lang="en-US" sz="1100" b="1" baseline="0"/>
              <a:t> of the respondents during the time of pandemic</a:t>
            </a:r>
            <a:endParaRPr lang="en-US" sz="1100" b="1"/>
          </a:p>
        </c:rich>
      </c:tx>
      <c:layout>
        <c:manualLayout>
          <c:xMode val="edge"/>
          <c:yMode val="edge"/>
          <c:x val="2.5118110236220476E-2"/>
          <c:y val="6.0185185185185182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 Backbone'!$C$17</c:f>
              <c:strCache>
                <c:ptCount val="1"/>
                <c:pt idx="0">
                  <c:v>Count</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Backbone'!$B$18:$B$32</c:f>
              <c:strCache>
                <c:ptCount val="15"/>
                <c:pt idx="0">
                  <c:v>Parañaque</c:v>
                </c:pt>
                <c:pt idx="1">
                  <c:v>Pasig</c:v>
                </c:pt>
                <c:pt idx="2">
                  <c:v>Quezon City</c:v>
                </c:pt>
                <c:pt idx="3">
                  <c:v>Mandaluyong</c:v>
                </c:pt>
                <c:pt idx="4">
                  <c:v>Caloocan</c:v>
                </c:pt>
                <c:pt idx="5">
                  <c:v>Muntinlupa</c:v>
                </c:pt>
                <c:pt idx="6">
                  <c:v>Taguig</c:v>
                </c:pt>
                <c:pt idx="7">
                  <c:v>San Juan</c:v>
                </c:pt>
                <c:pt idx="8">
                  <c:v>Manila</c:v>
                </c:pt>
                <c:pt idx="9">
                  <c:v>Malabon</c:v>
                </c:pt>
                <c:pt idx="10">
                  <c:v>Navotas</c:v>
                </c:pt>
                <c:pt idx="11">
                  <c:v>Marikina</c:v>
                </c:pt>
                <c:pt idx="12">
                  <c:v>Las Piñas</c:v>
                </c:pt>
                <c:pt idx="13">
                  <c:v>Pasay</c:v>
                </c:pt>
                <c:pt idx="14">
                  <c:v>Makati</c:v>
                </c:pt>
              </c:strCache>
            </c:strRef>
          </c:cat>
          <c:val>
            <c:numRef>
              <c:f>'Charts Backbone'!$C$18:$C$32</c:f>
              <c:numCache>
                <c:formatCode>General</c:formatCode>
                <c:ptCount val="15"/>
                <c:pt idx="0">
                  <c:v>5</c:v>
                </c:pt>
                <c:pt idx="1">
                  <c:v>20</c:v>
                </c:pt>
                <c:pt idx="2">
                  <c:v>20</c:v>
                </c:pt>
                <c:pt idx="3">
                  <c:v>13</c:v>
                </c:pt>
                <c:pt idx="4">
                  <c:v>8</c:v>
                </c:pt>
                <c:pt idx="5">
                  <c:v>2</c:v>
                </c:pt>
                <c:pt idx="6">
                  <c:v>2</c:v>
                </c:pt>
                <c:pt idx="7">
                  <c:v>4</c:v>
                </c:pt>
                <c:pt idx="8">
                  <c:v>21</c:v>
                </c:pt>
                <c:pt idx="9">
                  <c:v>1</c:v>
                </c:pt>
                <c:pt idx="10">
                  <c:v>1</c:v>
                </c:pt>
                <c:pt idx="11">
                  <c:v>1</c:v>
                </c:pt>
                <c:pt idx="12">
                  <c:v>2</c:v>
                </c:pt>
                <c:pt idx="13">
                  <c:v>2</c:v>
                </c:pt>
                <c:pt idx="14">
                  <c:v>2</c:v>
                </c:pt>
              </c:numCache>
            </c:numRef>
          </c:val>
          <c:extLst>
            <c:ext xmlns:c16="http://schemas.microsoft.com/office/drawing/2014/chart" uri="{C3380CC4-5D6E-409C-BE32-E72D297353CC}">
              <c16:uniqueId val="{00000000-B9F0-4950-8993-97C994B335EB}"/>
            </c:ext>
          </c:extLst>
        </c:ser>
        <c:dLbls>
          <c:showLegendKey val="0"/>
          <c:showVal val="0"/>
          <c:showCatName val="0"/>
          <c:showSerName val="0"/>
          <c:showPercent val="0"/>
          <c:showBubbleSize val="0"/>
        </c:dLbls>
        <c:gapWidth val="219"/>
        <c:overlap val="-27"/>
        <c:axId val="1772075631"/>
        <c:axId val="1544390415"/>
      </c:barChart>
      <c:catAx>
        <c:axId val="177207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390415"/>
        <c:crosses val="autoZero"/>
        <c:auto val="1"/>
        <c:lblAlgn val="ctr"/>
        <c:lblOffset val="100"/>
        <c:noMultiLvlLbl val="0"/>
      </c:catAx>
      <c:valAx>
        <c:axId val="1544390415"/>
        <c:scaling>
          <c:orientation val="minMax"/>
        </c:scaling>
        <c:delete val="1"/>
        <c:axPos val="l"/>
        <c:numFmt formatCode="General" sourceLinked="1"/>
        <c:majorTickMark val="none"/>
        <c:minorTickMark val="none"/>
        <c:tickLblPos val="nextTo"/>
        <c:crossAx val="1772075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How safe do you feel living the</a:t>
            </a:r>
            <a:r>
              <a:rPr lang="en-US" sz="1100" b="1" baseline="0"/>
              <a:t> new normal?</a:t>
            </a:r>
            <a:endParaRPr lang="en-US" sz="1100" b="1"/>
          </a:p>
        </c:rich>
      </c:tx>
      <c:layout>
        <c:manualLayout>
          <c:xMode val="edge"/>
          <c:yMode val="edge"/>
          <c:x val="2.623600174978126E-2"/>
          <c:y val="6.0185185185185182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'Charts Backbone'!$G$16</c:f>
              <c:strCache>
                <c:ptCount val="1"/>
                <c:pt idx="0">
                  <c:v>Count</c:v>
                </c:pt>
              </c:strCache>
            </c:strRef>
          </c:tx>
          <c:dPt>
            <c:idx val="0"/>
            <c:bubble3D val="0"/>
            <c:spPr>
              <a:solidFill>
                <a:srgbClr val="FF6464"/>
              </a:solidFill>
              <a:ln w="19050">
                <a:solidFill>
                  <a:schemeClr val="lt1"/>
                </a:solidFill>
              </a:ln>
              <a:effectLst/>
            </c:spPr>
            <c:extLst>
              <c:ext xmlns:c16="http://schemas.microsoft.com/office/drawing/2014/chart" uri="{C3380CC4-5D6E-409C-BE32-E72D297353CC}">
                <c16:uniqueId val="{00000001-FA77-46AB-A3E6-FA5DF222FEFF}"/>
              </c:ext>
            </c:extLst>
          </c:dPt>
          <c:dPt>
            <c:idx val="1"/>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3-FA77-46AB-A3E6-FA5DF222FEFF}"/>
              </c:ext>
            </c:extLst>
          </c:dPt>
          <c:dPt>
            <c:idx val="2"/>
            <c:bubble3D val="0"/>
            <c:spPr>
              <a:solidFill>
                <a:srgbClr val="00B0F0"/>
              </a:solidFill>
              <a:ln w="19050">
                <a:solidFill>
                  <a:schemeClr val="lt1"/>
                </a:solidFill>
              </a:ln>
              <a:effectLst/>
            </c:spPr>
            <c:extLst>
              <c:ext xmlns:c16="http://schemas.microsoft.com/office/drawing/2014/chart" uri="{C3380CC4-5D6E-409C-BE32-E72D297353CC}">
                <c16:uniqueId val="{00000005-FA77-46AB-A3E6-FA5DF222FEFF}"/>
              </c:ext>
            </c:extLst>
          </c:dPt>
          <c:dLbls>
            <c:dLbl>
              <c:idx val="0"/>
              <c:layout>
                <c:manualLayout>
                  <c:x val="9.1666666666666563E-2"/>
                  <c:y val="-1.3888888888889058E-2"/>
                </c:manualLayout>
              </c:layout>
              <c:tx>
                <c:rich>
                  <a:bodyPr/>
                  <a:lstStyle/>
                  <a:p>
                    <a:r>
                      <a:rPr lang="en-US"/>
                      <a:t>Not safe</a:t>
                    </a:r>
                    <a:r>
                      <a:rPr lang="en-US" baseline="0"/>
                      <a:t>
</a:t>
                    </a:r>
                    <a:fld id="{14B6C783-3420-4825-8FF4-1C2C82787D81}" type="PERCENTAGE">
                      <a:rPr lang="en-US" baseline="0"/>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A77-46AB-A3E6-FA5DF222FEFF}"/>
                </c:ext>
              </c:extLst>
            </c:dLbl>
            <c:dLbl>
              <c:idx val="1"/>
              <c:layout>
                <c:manualLayout>
                  <c:x val="-0.10555555555555556"/>
                  <c:y val="-4.6296296296296294E-3"/>
                </c:manualLayout>
              </c:layout>
              <c:tx>
                <c:rich>
                  <a:bodyPr/>
                  <a:lstStyle/>
                  <a:p>
                    <a:r>
                      <a:rPr lang="en-US"/>
                      <a:t>Not sure</a:t>
                    </a:r>
                    <a:r>
                      <a:rPr lang="en-US" baseline="0"/>
                      <a:t>
</a:t>
                    </a:r>
                    <a:fld id="{5A0A17F0-49A4-4E62-A060-B4CC05090896}" type="PERCENTAGE">
                      <a:rPr lang="en-US" baseline="0"/>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A77-46AB-A3E6-FA5DF222FEFF}"/>
                </c:ext>
              </c:extLst>
            </c:dLbl>
            <c:dLbl>
              <c:idx val="2"/>
              <c:layout>
                <c:manualLayout>
                  <c:x val="0.16111111111111112"/>
                  <c:y val="-6.4814814814814839E-2"/>
                </c:manualLayout>
              </c:layout>
              <c:tx>
                <c:rich>
                  <a:bodyPr/>
                  <a:lstStyle/>
                  <a:p>
                    <a:r>
                      <a:rPr lang="en-US"/>
                      <a:t>Safe</a:t>
                    </a:r>
                    <a:r>
                      <a:rPr lang="en-US" baseline="0"/>
                      <a:t>
</a:t>
                    </a:r>
                    <a:fld id="{289EDD9B-ADDA-4C2A-986A-0C2E62C66339}" type="PERCENTAGE">
                      <a:rPr lang="en-US" baseline="0"/>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FA77-46AB-A3E6-FA5DF222FEF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Backbone'!$F$17:$F$19</c:f>
              <c:strCache>
                <c:ptCount val="3"/>
                <c:pt idx="0">
                  <c:v>Detractors</c:v>
                </c:pt>
                <c:pt idx="1">
                  <c:v>Neutrals</c:v>
                </c:pt>
                <c:pt idx="2">
                  <c:v>Promoters</c:v>
                </c:pt>
              </c:strCache>
            </c:strRef>
          </c:cat>
          <c:val>
            <c:numRef>
              <c:f>'Charts Backbone'!$G$17:$G$19</c:f>
              <c:numCache>
                <c:formatCode>General</c:formatCode>
                <c:ptCount val="3"/>
                <c:pt idx="0">
                  <c:v>86</c:v>
                </c:pt>
                <c:pt idx="1">
                  <c:v>16</c:v>
                </c:pt>
                <c:pt idx="2">
                  <c:v>2</c:v>
                </c:pt>
              </c:numCache>
            </c:numRef>
          </c:val>
          <c:extLst>
            <c:ext xmlns:c16="http://schemas.microsoft.com/office/drawing/2014/chart" uri="{C3380CC4-5D6E-409C-BE32-E72D297353CC}">
              <c16:uniqueId val="{00000006-FA77-46AB-A3E6-FA5DF222FEF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PH" sz="1100" b="1"/>
              <a:t>On the acts</a:t>
            </a:r>
            <a:r>
              <a:rPr lang="en-PH" sz="1100" b="1" baseline="0"/>
              <a:t> against the spread of COVID-19</a:t>
            </a:r>
            <a:endParaRPr lang="en-PH" sz="1100" b="1"/>
          </a:p>
        </c:rich>
      </c:tx>
      <c:layout>
        <c:manualLayout>
          <c:xMode val="edge"/>
          <c:yMode val="edge"/>
          <c:x val="7.9006780402449683E-2"/>
          <c:y val="5.8442101740294509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'Charts Backbone'!$G$4</c:f>
              <c:strCache>
                <c:ptCount val="1"/>
                <c:pt idx="0">
                  <c:v>Very Satisfied</c:v>
                </c:pt>
              </c:strCache>
            </c:strRef>
          </c:tx>
          <c:spPr>
            <a:solidFill>
              <a:srgbClr val="00B0F0"/>
            </a:solidFill>
            <a:ln>
              <a:noFill/>
            </a:ln>
            <a:effectLst/>
          </c:spPr>
          <c:invertIfNegative val="0"/>
          <c:cat>
            <c:strRef>
              <c:f>'Charts Backbone'!$F$5:$F$7</c:f>
              <c:strCache>
                <c:ptCount val="3"/>
                <c:pt idx="0">
                  <c:v>Barangay</c:v>
                </c:pt>
                <c:pt idx="1">
                  <c:v>Local</c:v>
                </c:pt>
                <c:pt idx="2">
                  <c:v>National</c:v>
                </c:pt>
              </c:strCache>
            </c:strRef>
          </c:cat>
          <c:val>
            <c:numRef>
              <c:f>'Charts Backbone'!$G$5:$G$7</c:f>
              <c:numCache>
                <c:formatCode>General</c:formatCode>
                <c:ptCount val="3"/>
                <c:pt idx="0">
                  <c:v>8</c:v>
                </c:pt>
                <c:pt idx="1">
                  <c:v>7</c:v>
                </c:pt>
                <c:pt idx="2">
                  <c:v>3</c:v>
                </c:pt>
              </c:numCache>
            </c:numRef>
          </c:val>
          <c:extLst>
            <c:ext xmlns:c16="http://schemas.microsoft.com/office/drawing/2014/chart" uri="{C3380CC4-5D6E-409C-BE32-E72D297353CC}">
              <c16:uniqueId val="{00000000-71D6-48F9-BA99-8ED746CFB8E1}"/>
            </c:ext>
          </c:extLst>
        </c:ser>
        <c:ser>
          <c:idx val="1"/>
          <c:order val="1"/>
          <c:tx>
            <c:strRef>
              <c:f>'Charts Backbone'!$H$4</c:f>
              <c:strCache>
                <c:ptCount val="1"/>
                <c:pt idx="0">
                  <c:v>Satisfied</c:v>
                </c:pt>
              </c:strCache>
            </c:strRef>
          </c:tx>
          <c:spPr>
            <a:solidFill>
              <a:schemeClr val="accent5">
                <a:lumMod val="60000"/>
                <a:lumOff val="40000"/>
              </a:schemeClr>
            </a:solidFill>
            <a:ln>
              <a:noFill/>
            </a:ln>
            <a:effectLst/>
          </c:spPr>
          <c:invertIfNegative val="0"/>
          <c:cat>
            <c:strRef>
              <c:f>'Charts Backbone'!$F$5:$F$7</c:f>
              <c:strCache>
                <c:ptCount val="3"/>
                <c:pt idx="0">
                  <c:v>Barangay</c:v>
                </c:pt>
                <c:pt idx="1">
                  <c:v>Local</c:v>
                </c:pt>
                <c:pt idx="2">
                  <c:v>National</c:v>
                </c:pt>
              </c:strCache>
            </c:strRef>
          </c:cat>
          <c:val>
            <c:numRef>
              <c:f>'Charts Backbone'!$H$5:$H$7</c:f>
              <c:numCache>
                <c:formatCode>General</c:formatCode>
                <c:ptCount val="3"/>
                <c:pt idx="0">
                  <c:v>23</c:v>
                </c:pt>
                <c:pt idx="1">
                  <c:v>29</c:v>
                </c:pt>
                <c:pt idx="2">
                  <c:v>10</c:v>
                </c:pt>
              </c:numCache>
            </c:numRef>
          </c:val>
          <c:extLst>
            <c:ext xmlns:c16="http://schemas.microsoft.com/office/drawing/2014/chart" uri="{C3380CC4-5D6E-409C-BE32-E72D297353CC}">
              <c16:uniqueId val="{00000001-71D6-48F9-BA99-8ED746CFB8E1}"/>
            </c:ext>
          </c:extLst>
        </c:ser>
        <c:ser>
          <c:idx val="2"/>
          <c:order val="2"/>
          <c:tx>
            <c:strRef>
              <c:f>'Charts Backbone'!$I$4</c:f>
              <c:strCache>
                <c:ptCount val="1"/>
                <c:pt idx="0">
                  <c:v>Neutral</c:v>
                </c:pt>
              </c:strCache>
            </c:strRef>
          </c:tx>
          <c:spPr>
            <a:solidFill>
              <a:schemeClr val="bg2">
                <a:lumMod val="90000"/>
              </a:schemeClr>
            </a:solidFill>
            <a:ln>
              <a:noFill/>
            </a:ln>
            <a:effectLst/>
          </c:spPr>
          <c:invertIfNegative val="0"/>
          <c:cat>
            <c:strRef>
              <c:f>'Charts Backbone'!$F$5:$F$7</c:f>
              <c:strCache>
                <c:ptCount val="3"/>
                <c:pt idx="0">
                  <c:v>Barangay</c:v>
                </c:pt>
                <c:pt idx="1">
                  <c:v>Local</c:v>
                </c:pt>
                <c:pt idx="2">
                  <c:v>National</c:v>
                </c:pt>
              </c:strCache>
            </c:strRef>
          </c:cat>
          <c:val>
            <c:numRef>
              <c:f>'Charts Backbone'!$I$5:$I$7</c:f>
              <c:numCache>
                <c:formatCode>General</c:formatCode>
                <c:ptCount val="3"/>
                <c:pt idx="0">
                  <c:v>43</c:v>
                </c:pt>
                <c:pt idx="1">
                  <c:v>35</c:v>
                </c:pt>
                <c:pt idx="2">
                  <c:v>26</c:v>
                </c:pt>
              </c:numCache>
            </c:numRef>
          </c:val>
          <c:extLst>
            <c:ext xmlns:c16="http://schemas.microsoft.com/office/drawing/2014/chart" uri="{C3380CC4-5D6E-409C-BE32-E72D297353CC}">
              <c16:uniqueId val="{00000002-71D6-48F9-BA99-8ED746CFB8E1}"/>
            </c:ext>
          </c:extLst>
        </c:ser>
        <c:ser>
          <c:idx val="3"/>
          <c:order val="3"/>
          <c:tx>
            <c:strRef>
              <c:f>'Charts Backbone'!$J$4</c:f>
              <c:strCache>
                <c:ptCount val="1"/>
                <c:pt idx="0">
                  <c:v>Dissatisfied</c:v>
                </c:pt>
              </c:strCache>
            </c:strRef>
          </c:tx>
          <c:spPr>
            <a:solidFill>
              <a:srgbClr val="FF9696"/>
            </a:solidFill>
            <a:ln>
              <a:noFill/>
            </a:ln>
            <a:effectLst/>
          </c:spPr>
          <c:invertIfNegative val="0"/>
          <c:cat>
            <c:strRef>
              <c:f>'Charts Backbone'!$F$5:$F$7</c:f>
              <c:strCache>
                <c:ptCount val="3"/>
                <c:pt idx="0">
                  <c:v>Barangay</c:v>
                </c:pt>
                <c:pt idx="1">
                  <c:v>Local</c:v>
                </c:pt>
                <c:pt idx="2">
                  <c:v>National</c:v>
                </c:pt>
              </c:strCache>
            </c:strRef>
          </c:cat>
          <c:val>
            <c:numRef>
              <c:f>'Charts Backbone'!$J$5:$J$7</c:f>
              <c:numCache>
                <c:formatCode>General</c:formatCode>
                <c:ptCount val="3"/>
                <c:pt idx="0">
                  <c:v>23</c:v>
                </c:pt>
                <c:pt idx="1">
                  <c:v>27</c:v>
                </c:pt>
                <c:pt idx="2">
                  <c:v>34</c:v>
                </c:pt>
              </c:numCache>
            </c:numRef>
          </c:val>
          <c:extLst>
            <c:ext xmlns:c16="http://schemas.microsoft.com/office/drawing/2014/chart" uri="{C3380CC4-5D6E-409C-BE32-E72D297353CC}">
              <c16:uniqueId val="{00000003-71D6-48F9-BA99-8ED746CFB8E1}"/>
            </c:ext>
          </c:extLst>
        </c:ser>
        <c:ser>
          <c:idx val="4"/>
          <c:order val="4"/>
          <c:tx>
            <c:strRef>
              <c:f>'Charts Backbone'!$K$4</c:f>
              <c:strCache>
                <c:ptCount val="1"/>
                <c:pt idx="0">
                  <c:v>Very Dissatisfied</c:v>
                </c:pt>
              </c:strCache>
            </c:strRef>
          </c:tx>
          <c:spPr>
            <a:solidFill>
              <a:srgbClr val="FF6464"/>
            </a:solidFill>
            <a:ln>
              <a:noFill/>
            </a:ln>
            <a:effectLst/>
          </c:spPr>
          <c:invertIfNegative val="0"/>
          <c:cat>
            <c:strRef>
              <c:f>'Charts Backbone'!$F$5:$F$7</c:f>
              <c:strCache>
                <c:ptCount val="3"/>
                <c:pt idx="0">
                  <c:v>Barangay</c:v>
                </c:pt>
                <c:pt idx="1">
                  <c:v>Local</c:v>
                </c:pt>
                <c:pt idx="2">
                  <c:v>National</c:v>
                </c:pt>
              </c:strCache>
            </c:strRef>
          </c:cat>
          <c:val>
            <c:numRef>
              <c:f>'Charts Backbone'!$K$5:$K$7</c:f>
              <c:numCache>
                <c:formatCode>General</c:formatCode>
                <c:ptCount val="3"/>
                <c:pt idx="0">
                  <c:v>7</c:v>
                </c:pt>
                <c:pt idx="1">
                  <c:v>6</c:v>
                </c:pt>
                <c:pt idx="2">
                  <c:v>31</c:v>
                </c:pt>
              </c:numCache>
            </c:numRef>
          </c:val>
          <c:extLst>
            <c:ext xmlns:c16="http://schemas.microsoft.com/office/drawing/2014/chart" uri="{C3380CC4-5D6E-409C-BE32-E72D297353CC}">
              <c16:uniqueId val="{00000004-71D6-48F9-BA99-8ED746CFB8E1}"/>
            </c:ext>
          </c:extLst>
        </c:ser>
        <c:dLbls>
          <c:showLegendKey val="0"/>
          <c:showVal val="0"/>
          <c:showCatName val="0"/>
          <c:showSerName val="0"/>
          <c:showPercent val="0"/>
          <c:showBubbleSize val="0"/>
        </c:dLbls>
        <c:gapWidth val="150"/>
        <c:overlap val="100"/>
        <c:axId val="966017839"/>
        <c:axId val="714877279"/>
      </c:barChart>
      <c:catAx>
        <c:axId val="966017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877279"/>
        <c:crosses val="autoZero"/>
        <c:auto val="1"/>
        <c:lblAlgn val="ctr"/>
        <c:lblOffset val="100"/>
        <c:noMultiLvlLbl val="0"/>
      </c:catAx>
      <c:valAx>
        <c:axId val="714877279"/>
        <c:scaling>
          <c:orientation val="minMax"/>
        </c:scaling>
        <c:delete val="1"/>
        <c:axPos val="b"/>
        <c:numFmt formatCode="0%" sourceLinked="1"/>
        <c:majorTickMark val="none"/>
        <c:minorTickMark val="none"/>
        <c:tickLblPos val="nextTo"/>
        <c:crossAx val="966017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100" b="1" i="0" u="none" strike="noStrike" kern="1200" spc="0" baseline="0">
                <a:solidFill>
                  <a:schemeClr val="tx1">
                    <a:lumMod val="65000"/>
                    <a:lumOff val="35000"/>
                  </a:schemeClr>
                </a:solidFill>
                <a:latin typeface="+mn-lt"/>
                <a:ea typeface="+mn-ea"/>
                <a:cs typeface="+mn-cs"/>
              </a:defRPr>
            </a:pPr>
            <a:r>
              <a:rPr lang="en-PH" sz="1100" b="1"/>
              <a:t>On the assistance provided during lockdowns/quarantines</a:t>
            </a:r>
          </a:p>
        </c:rich>
      </c:tx>
      <c:layout>
        <c:manualLayout>
          <c:xMode val="edge"/>
          <c:yMode val="edge"/>
          <c:x val="8.437489063867018E-2"/>
          <c:y val="5.3129183400267739E-2"/>
        </c:manualLayout>
      </c:layout>
      <c:overlay val="0"/>
      <c:spPr>
        <a:noFill/>
        <a:ln>
          <a:noFill/>
        </a:ln>
        <a:effectLst/>
      </c:spPr>
      <c:txPr>
        <a:bodyPr rot="0" spcFirstLastPara="1" vertOverflow="ellipsis" vert="horz" wrap="square" anchor="ctr" anchorCtr="1"/>
        <a:lstStyle/>
        <a:p>
          <a:pPr algn="l">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'Charts Backbone'!$G$10</c:f>
              <c:strCache>
                <c:ptCount val="1"/>
                <c:pt idx="0">
                  <c:v>Very Satisfied</c:v>
                </c:pt>
              </c:strCache>
            </c:strRef>
          </c:tx>
          <c:spPr>
            <a:solidFill>
              <a:srgbClr val="00B0F0"/>
            </a:solidFill>
            <a:ln>
              <a:noFill/>
            </a:ln>
            <a:effectLst/>
          </c:spPr>
          <c:invertIfNegative val="0"/>
          <c:cat>
            <c:strRef>
              <c:f>'Charts Backbone'!$F$11:$F$13</c:f>
              <c:strCache>
                <c:ptCount val="3"/>
                <c:pt idx="0">
                  <c:v>Barangay</c:v>
                </c:pt>
                <c:pt idx="1">
                  <c:v>Local</c:v>
                </c:pt>
                <c:pt idx="2">
                  <c:v>National</c:v>
                </c:pt>
              </c:strCache>
            </c:strRef>
          </c:cat>
          <c:val>
            <c:numRef>
              <c:f>'Charts Backbone'!$G$11:$G$13</c:f>
              <c:numCache>
                <c:formatCode>General</c:formatCode>
                <c:ptCount val="3"/>
                <c:pt idx="0">
                  <c:v>5</c:v>
                </c:pt>
                <c:pt idx="1">
                  <c:v>7</c:v>
                </c:pt>
                <c:pt idx="2">
                  <c:v>3</c:v>
                </c:pt>
              </c:numCache>
            </c:numRef>
          </c:val>
          <c:extLst>
            <c:ext xmlns:c16="http://schemas.microsoft.com/office/drawing/2014/chart" uri="{C3380CC4-5D6E-409C-BE32-E72D297353CC}">
              <c16:uniqueId val="{00000000-C8AD-4BEA-BEA1-FDC6BD48D364}"/>
            </c:ext>
          </c:extLst>
        </c:ser>
        <c:ser>
          <c:idx val="1"/>
          <c:order val="1"/>
          <c:tx>
            <c:strRef>
              <c:f>'Charts Backbone'!$H$10</c:f>
              <c:strCache>
                <c:ptCount val="1"/>
                <c:pt idx="0">
                  <c:v>Satisfied</c:v>
                </c:pt>
              </c:strCache>
            </c:strRef>
          </c:tx>
          <c:spPr>
            <a:solidFill>
              <a:schemeClr val="accent5">
                <a:lumMod val="60000"/>
                <a:lumOff val="40000"/>
              </a:schemeClr>
            </a:solidFill>
            <a:ln>
              <a:noFill/>
            </a:ln>
            <a:effectLst/>
          </c:spPr>
          <c:invertIfNegative val="0"/>
          <c:cat>
            <c:strRef>
              <c:f>'Charts Backbone'!$F$11:$F$13</c:f>
              <c:strCache>
                <c:ptCount val="3"/>
                <c:pt idx="0">
                  <c:v>Barangay</c:v>
                </c:pt>
                <c:pt idx="1">
                  <c:v>Local</c:v>
                </c:pt>
                <c:pt idx="2">
                  <c:v>National</c:v>
                </c:pt>
              </c:strCache>
            </c:strRef>
          </c:cat>
          <c:val>
            <c:numRef>
              <c:f>'Charts Backbone'!$H$11:$H$13</c:f>
              <c:numCache>
                <c:formatCode>General</c:formatCode>
                <c:ptCount val="3"/>
                <c:pt idx="0">
                  <c:v>34</c:v>
                </c:pt>
                <c:pt idx="1">
                  <c:v>34</c:v>
                </c:pt>
                <c:pt idx="2">
                  <c:v>18</c:v>
                </c:pt>
              </c:numCache>
            </c:numRef>
          </c:val>
          <c:extLst>
            <c:ext xmlns:c16="http://schemas.microsoft.com/office/drawing/2014/chart" uri="{C3380CC4-5D6E-409C-BE32-E72D297353CC}">
              <c16:uniqueId val="{00000001-C8AD-4BEA-BEA1-FDC6BD48D364}"/>
            </c:ext>
          </c:extLst>
        </c:ser>
        <c:ser>
          <c:idx val="2"/>
          <c:order val="2"/>
          <c:tx>
            <c:strRef>
              <c:f>'Charts Backbone'!$I$10</c:f>
              <c:strCache>
                <c:ptCount val="1"/>
                <c:pt idx="0">
                  <c:v>Neutral</c:v>
                </c:pt>
              </c:strCache>
            </c:strRef>
          </c:tx>
          <c:spPr>
            <a:solidFill>
              <a:schemeClr val="bg1">
                <a:lumMod val="85000"/>
              </a:schemeClr>
            </a:solidFill>
            <a:ln>
              <a:noFill/>
            </a:ln>
            <a:effectLst/>
          </c:spPr>
          <c:invertIfNegative val="0"/>
          <c:cat>
            <c:strRef>
              <c:f>'Charts Backbone'!$F$11:$F$13</c:f>
              <c:strCache>
                <c:ptCount val="3"/>
                <c:pt idx="0">
                  <c:v>Barangay</c:v>
                </c:pt>
                <c:pt idx="1">
                  <c:v>Local</c:v>
                </c:pt>
                <c:pt idx="2">
                  <c:v>National</c:v>
                </c:pt>
              </c:strCache>
            </c:strRef>
          </c:cat>
          <c:val>
            <c:numRef>
              <c:f>'Charts Backbone'!$I$11:$I$13</c:f>
              <c:numCache>
                <c:formatCode>General</c:formatCode>
                <c:ptCount val="3"/>
                <c:pt idx="0">
                  <c:v>35</c:v>
                </c:pt>
                <c:pt idx="1">
                  <c:v>30</c:v>
                </c:pt>
                <c:pt idx="2">
                  <c:v>20</c:v>
                </c:pt>
              </c:numCache>
            </c:numRef>
          </c:val>
          <c:extLst>
            <c:ext xmlns:c16="http://schemas.microsoft.com/office/drawing/2014/chart" uri="{C3380CC4-5D6E-409C-BE32-E72D297353CC}">
              <c16:uniqueId val="{00000002-C8AD-4BEA-BEA1-FDC6BD48D364}"/>
            </c:ext>
          </c:extLst>
        </c:ser>
        <c:ser>
          <c:idx val="3"/>
          <c:order val="3"/>
          <c:tx>
            <c:strRef>
              <c:f>'Charts Backbone'!$J$10</c:f>
              <c:strCache>
                <c:ptCount val="1"/>
                <c:pt idx="0">
                  <c:v>Dissatisfied</c:v>
                </c:pt>
              </c:strCache>
            </c:strRef>
          </c:tx>
          <c:spPr>
            <a:solidFill>
              <a:srgbClr val="FF9696"/>
            </a:solidFill>
            <a:ln>
              <a:noFill/>
            </a:ln>
            <a:effectLst/>
          </c:spPr>
          <c:invertIfNegative val="0"/>
          <c:cat>
            <c:strRef>
              <c:f>'Charts Backbone'!$F$11:$F$13</c:f>
              <c:strCache>
                <c:ptCount val="3"/>
                <c:pt idx="0">
                  <c:v>Barangay</c:v>
                </c:pt>
                <c:pt idx="1">
                  <c:v>Local</c:v>
                </c:pt>
                <c:pt idx="2">
                  <c:v>National</c:v>
                </c:pt>
              </c:strCache>
            </c:strRef>
          </c:cat>
          <c:val>
            <c:numRef>
              <c:f>'Charts Backbone'!$J$11:$J$13</c:f>
              <c:numCache>
                <c:formatCode>General</c:formatCode>
                <c:ptCount val="3"/>
                <c:pt idx="0">
                  <c:v>25</c:v>
                </c:pt>
                <c:pt idx="1">
                  <c:v>24</c:v>
                </c:pt>
                <c:pt idx="2">
                  <c:v>31</c:v>
                </c:pt>
              </c:numCache>
            </c:numRef>
          </c:val>
          <c:extLst>
            <c:ext xmlns:c16="http://schemas.microsoft.com/office/drawing/2014/chart" uri="{C3380CC4-5D6E-409C-BE32-E72D297353CC}">
              <c16:uniqueId val="{00000003-C8AD-4BEA-BEA1-FDC6BD48D364}"/>
            </c:ext>
          </c:extLst>
        </c:ser>
        <c:ser>
          <c:idx val="4"/>
          <c:order val="4"/>
          <c:tx>
            <c:strRef>
              <c:f>'Charts Backbone'!$K$10</c:f>
              <c:strCache>
                <c:ptCount val="1"/>
                <c:pt idx="0">
                  <c:v>Very Dissatisfied</c:v>
                </c:pt>
              </c:strCache>
            </c:strRef>
          </c:tx>
          <c:spPr>
            <a:solidFill>
              <a:srgbClr val="FF6464"/>
            </a:solidFill>
            <a:ln>
              <a:noFill/>
            </a:ln>
            <a:effectLst/>
          </c:spPr>
          <c:invertIfNegative val="0"/>
          <c:cat>
            <c:strRef>
              <c:f>'Charts Backbone'!$F$11:$F$13</c:f>
              <c:strCache>
                <c:ptCount val="3"/>
                <c:pt idx="0">
                  <c:v>Barangay</c:v>
                </c:pt>
                <c:pt idx="1">
                  <c:v>Local</c:v>
                </c:pt>
                <c:pt idx="2">
                  <c:v>National</c:v>
                </c:pt>
              </c:strCache>
            </c:strRef>
          </c:cat>
          <c:val>
            <c:numRef>
              <c:f>'Charts Backbone'!$K$11:$K$13</c:f>
              <c:numCache>
                <c:formatCode>General</c:formatCode>
                <c:ptCount val="3"/>
                <c:pt idx="0">
                  <c:v>5</c:v>
                </c:pt>
                <c:pt idx="1">
                  <c:v>9</c:v>
                </c:pt>
                <c:pt idx="2">
                  <c:v>32</c:v>
                </c:pt>
              </c:numCache>
            </c:numRef>
          </c:val>
          <c:extLst>
            <c:ext xmlns:c16="http://schemas.microsoft.com/office/drawing/2014/chart" uri="{C3380CC4-5D6E-409C-BE32-E72D297353CC}">
              <c16:uniqueId val="{00000004-C8AD-4BEA-BEA1-FDC6BD48D364}"/>
            </c:ext>
          </c:extLst>
        </c:ser>
        <c:dLbls>
          <c:showLegendKey val="0"/>
          <c:showVal val="0"/>
          <c:showCatName val="0"/>
          <c:showSerName val="0"/>
          <c:showPercent val="0"/>
          <c:showBubbleSize val="0"/>
        </c:dLbls>
        <c:gapWidth val="150"/>
        <c:overlap val="100"/>
        <c:axId val="899682639"/>
        <c:axId val="976931663"/>
      </c:barChart>
      <c:catAx>
        <c:axId val="899682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931663"/>
        <c:crosses val="autoZero"/>
        <c:auto val="1"/>
        <c:lblAlgn val="ctr"/>
        <c:lblOffset val="100"/>
        <c:noMultiLvlLbl val="0"/>
      </c:catAx>
      <c:valAx>
        <c:axId val="976931663"/>
        <c:scaling>
          <c:orientation val="minMax"/>
        </c:scaling>
        <c:delete val="1"/>
        <c:axPos val="b"/>
        <c:numFmt formatCode="0%" sourceLinked="1"/>
        <c:majorTickMark val="none"/>
        <c:minorTickMark val="none"/>
        <c:tickLblPos val="nextTo"/>
        <c:crossAx val="8996826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100" b="1" i="0" u="none" strike="noStrike" kern="1200" spc="0" baseline="0">
                <a:solidFill>
                  <a:schemeClr val="tx1">
                    <a:lumMod val="75000"/>
                    <a:lumOff val="25000"/>
                  </a:schemeClr>
                </a:solidFill>
                <a:latin typeface="+mn-lt"/>
                <a:ea typeface="+mn-ea"/>
                <a:cs typeface="+mn-cs"/>
              </a:defRPr>
            </a:pPr>
            <a:r>
              <a:rPr lang="en-US" sz="1100" b="1">
                <a:solidFill>
                  <a:schemeClr val="tx1">
                    <a:lumMod val="75000"/>
                    <a:lumOff val="25000"/>
                  </a:schemeClr>
                </a:solidFill>
              </a:rPr>
              <a:t>Most</a:t>
            </a:r>
            <a:r>
              <a:rPr lang="en-US" sz="1100" b="1" baseline="0">
                <a:solidFill>
                  <a:schemeClr val="tx1">
                    <a:lumMod val="75000"/>
                    <a:lumOff val="25000"/>
                  </a:schemeClr>
                </a:solidFill>
              </a:rPr>
              <a:t> of the respondents were female</a:t>
            </a:r>
            <a:endParaRPr lang="en-US" sz="1100" b="1">
              <a:solidFill>
                <a:schemeClr val="tx1">
                  <a:lumMod val="75000"/>
                  <a:lumOff val="25000"/>
                </a:schemeClr>
              </a:solidFill>
            </a:endParaRPr>
          </a:p>
        </c:rich>
      </c:tx>
      <c:overlay val="0"/>
      <c:spPr>
        <a:noFill/>
        <a:ln>
          <a:noFill/>
        </a:ln>
        <a:effectLst/>
      </c:spPr>
      <c:txPr>
        <a:bodyPr rot="0" spcFirstLastPara="1" vertOverflow="ellipsis" vert="horz" wrap="square" anchor="ctr" anchorCtr="1"/>
        <a:lstStyle/>
        <a:p>
          <a:pPr algn="l">
            <a:defRPr sz="1100" b="1"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doughnutChart>
        <c:varyColors val="1"/>
        <c:ser>
          <c:idx val="0"/>
          <c:order val="0"/>
          <c:tx>
            <c:strRef>
              <c:f>'Charts Backbone'!$C$4</c:f>
              <c:strCache>
                <c:ptCount val="1"/>
                <c:pt idx="0">
                  <c:v>Count</c:v>
                </c:pt>
              </c:strCache>
            </c:strRef>
          </c:tx>
          <c:dPt>
            <c:idx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1-F18D-4946-A77E-2CF7EBCD6456}"/>
              </c:ext>
            </c:extLst>
          </c:dPt>
          <c:dPt>
            <c:idx val="1"/>
            <c:bubble3D val="0"/>
            <c:spPr>
              <a:solidFill>
                <a:srgbClr val="FF6464"/>
              </a:solidFill>
              <a:ln w="19050">
                <a:solidFill>
                  <a:schemeClr val="lt1"/>
                </a:solidFill>
              </a:ln>
              <a:effectLst/>
            </c:spPr>
            <c:extLst>
              <c:ext xmlns:c16="http://schemas.microsoft.com/office/drawing/2014/chart" uri="{C3380CC4-5D6E-409C-BE32-E72D297353CC}">
                <c16:uniqueId val="{00000003-F18D-4946-A77E-2CF7EBCD6456}"/>
              </c:ext>
            </c:extLst>
          </c:dPt>
          <c:dPt>
            <c:idx val="2"/>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5-F18D-4946-A77E-2CF7EBCD6456}"/>
              </c:ext>
            </c:extLst>
          </c:dPt>
          <c:dLbls>
            <c:dLbl>
              <c:idx val="0"/>
              <c:layout>
                <c:manualLayout>
                  <c:x val="0.2293034858246025"/>
                  <c:y val="-4.16666666666666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8028762933558926"/>
                      <c:h val="0.16645851560221639"/>
                    </c:manualLayout>
                  </c15:layout>
                </c:ext>
                <c:ext xmlns:c16="http://schemas.microsoft.com/office/drawing/2014/chart" uri="{C3380CC4-5D6E-409C-BE32-E72D297353CC}">
                  <c16:uniqueId val="{00000001-F18D-4946-A77E-2CF7EBCD6456}"/>
                </c:ext>
              </c:extLst>
            </c:dLbl>
            <c:dLbl>
              <c:idx val="1"/>
              <c:layout>
                <c:manualLayout>
                  <c:x val="3.305785123966952E-2"/>
                  <c:y val="0.1481481481481479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6464"/>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18D-4946-A77E-2CF7EBCD6456}"/>
                </c:ext>
              </c:extLst>
            </c:dLbl>
            <c:dLbl>
              <c:idx val="2"/>
              <c:layout>
                <c:manualLayout>
                  <c:x val="0.12672176308539945"/>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18D-4946-A77E-2CF7EBCD645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Backbone'!$B$5:$B$7</c:f>
              <c:strCache>
                <c:ptCount val="3"/>
                <c:pt idx="0">
                  <c:v>Prefer not to say</c:v>
                </c:pt>
                <c:pt idx="1">
                  <c:v>Female</c:v>
                </c:pt>
                <c:pt idx="2">
                  <c:v>Male</c:v>
                </c:pt>
              </c:strCache>
            </c:strRef>
          </c:cat>
          <c:val>
            <c:numRef>
              <c:f>'Charts Backbone'!$C$5:$C$7</c:f>
              <c:numCache>
                <c:formatCode>General</c:formatCode>
                <c:ptCount val="3"/>
                <c:pt idx="0">
                  <c:v>6</c:v>
                </c:pt>
                <c:pt idx="1">
                  <c:v>56</c:v>
                </c:pt>
                <c:pt idx="2">
                  <c:v>42</c:v>
                </c:pt>
              </c:numCache>
            </c:numRef>
          </c:val>
          <c:extLst>
            <c:ext xmlns:c16="http://schemas.microsoft.com/office/drawing/2014/chart" uri="{C3380CC4-5D6E-409C-BE32-E72D297353CC}">
              <c16:uniqueId val="{00000006-F18D-4946-A77E-2CF7EBCD645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Number</a:t>
            </a:r>
            <a:r>
              <a:rPr lang="en-PH" baseline="0"/>
              <a:t> of respondents per age group</a:t>
            </a:r>
            <a:endParaRPr lang="en-PH"/>
          </a:p>
        </c:rich>
      </c:tx>
      <c:layout>
        <c:manualLayout>
          <c:xMode val="edge"/>
          <c:yMode val="edge"/>
          <c:x val="0.1057222222222222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'Charts Backbone'!$C$10</c:f>
              <c:strCache>
                <c:ptCount val="1"/>
                <c:pt idx="0">
                  <c:v>Count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Backbone'!$B$11:$B$15</c:f>
              <c:strCache>
                <c:ptCount val="5"/>
                <c:pt idx="0">
                  <c:v>19-25</c:v>
                </c:pt>
                <c:pt idx="1">
                  <c:v>26-32</c:v>
                </c:pt>
                <c:pt idx="2">
                  <c:v>33-39</c:v>
                </c:pt>
                <c:pt idx="3">
                  <c:v>40-46</c:v>
                </c:pt>
                <c:pt idx="4">
                  <c:v>47-53</c:v>
                </c:pt>
              </c:strCache>
            </c:strRef>
          </c:cat>
          <c:val>
            <c:numRef>
              <c:f>'Charts Backbone'!$C$11:$C$15</c:f>
              <c:numCache>
                <c:formatCode>General</c:formatCode>
                <c:ptCount val="5"/>
                <c:pt idx="0">
                  <c:v>58</c:v>
                </c:pt>
                <c:pt idx="1">
                  <c:v>32</c:v>
                </c:pt>
                <c:pt idx="2">
                  <c:v>11</c:v>
                </c:pt>
                <c:pt idx="3">
                  <c:v>2</c:v>
                </c:pt>
                <c:pt idx="4">
                  <c:v>1</c:v>
                </c:pt>
              </c:numCache>
            </c:numRef>
          </c:val>
          <c:extLst>
            <c:ext xmlns:c16="http://schemas.microsoft.com/office/drawing/2014/chart" uri="{C3380CC4-5D6E-409C-BE32-E72D297353CC}">
              <c16:uniqueId val="{00000000-2677-4532-8700-4B8138F9F310}"/>
            </c:ext>
          </c:extLst>
        </c:ser>
        <c:dLbls>
          <c:showLegendKey val="0"/>
          <c:showVal val="0"/>
          <c:showCatName val="0"/>
          <c:showSerName val="0"/>
          <c:showPercent val="0"/>
          <c:showBubbleSize val="0"/>
        </c:dLbls>
        <c:gapWidth val="182"/>
        <c:axId val="1640645776"/>
        <c:axId val="1819916048"/>
      </c:barChart>
      <c:catAx>
        <c:axId val="16406457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916048"/>
        <c:crosses val="autoZero"/>
        <c:auto val="1"/>
        <c:lblAlgn val="ctr"/>
        <c:lblOffset val="100"/>
        <c:noMultiLvlLbl val="0"/>
      </c:catAx>
      <c:valAx>
        <c:axId val="1819916048"/>
        <c:scaling>
          <c:orientation val="minMax"/>
        </c:scaling>
        <c:delete val="1"/>
        <c:axPos val="t"/>
        <c:numFmt formatCode="General" sourceLinked="1"/>
        <c:majorTickMark val="none"/>
        <c:minorTickMark val="none"/>
        <c:tickLblPos val="nextTo"/>
        <c:crossAx val="164064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100" b="1" i="0" u="none" strike="noStrike" kern="1200" spc="0" baseline="0">
                <a:solidFill>
                  <a:schemeClr val="tx1">
                    <a:lumMod val="65000"/>
                    <a:lumOff val="35000"/>
                  </a:schemeClr>
                </a:solidFill>
                <a:latin typeface="+mn-lt"/>
                <a:ea typeface="+mn-ea"/>
                <a:cs typeface="+mn-cs"/>
              </a:defRPr>
            </a:pPr>
            <a:r>
              <a:rPr lang="en-US" sz="1100" b="1"/>
              <a:t>Majority of the respondents belong</a:t>
            </a:r>
            <a:r>
              <a:rPr lang="en-US" sz="1100" b="1" baseline="0"/>
              <a:t> to the youngest age groups (19-25 and 26-32)</a:t>
            </a:r>
            <a:endParaRPr lang="en-US" sz="1100" b="1"/>
          </a:p>
        </c:rich>
      </c:tx>
      <c:layout>
        <c:manualLayout>
          <c:xMode val="edge"/>
          <c:yMode val="edge"/>
          <c:x val="7.3456139083531991E-2"/>
          <c:y val="3.7037037037037035E-2"/>
        </c:manualLayout>
      </c:layout>
      <c:overlay val="0"/>
      <c:spPr>
        <a:noFill/>
        <a:ln>
          <a:noFill/>
        </a:ln>
        <a:effectLst/>
      </c:spPr>
      <c:txPr>
        <a:bodyPr rot="0" spcFirstLastPara="1" vertOverflow="ellipsis" vert="horz" wrap="square" anchor="ctr" anchorCtr="1"/>
        <a:lstStyle/>
        <a:p>
          <a:pPr algn="l">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 Backbone'!$C$10</c:f>
              <c:strCache>
                <c:ptCount val="1"/>
                <c:pt idx="0">
                  <c:v>Count</c:v>
                </c:pt>
              </c:strCache>
            </c:strRef>
          </c:tx>
          <c:spPr>
            <a:solidFill>
              <a:schemeClr val="bg1">
                <a:lumMod val="50000"/>
              </a:schemeClr>
            </a:solidFill>
            <a:ln>
              <a:solidFill>
                <a:schemeClr val="bg1"/>
              </a:solidFill>
            </a:ln>
            <a:effectLst/>
          </c:spPr>
          <c:invertIfNegative val="0"/>
          <c:dPt>
            <c:idx val="0"/>
            <c:invertIfNegative val="0"/>
            <c:bubble3D val="0"/>
            <c:spPr>
              <a:solidFill>
                <a:srgbClr val="00B0F0"/>
              </a:solidFill>
              <a:ln>
                <a:solidFill>
                  <a:schemeClr val="bg1"/>
                </a:solidFill>
              </a:ln>
              <a:effectLst/>
            </c:spPr>
            <c:extLst>
              <c:ext xmlns:c16="http://schemas.microsoft.com/office/drawing/2014/chart" uri="{C3380CC4-5D6E-409C-BE32-E72D297353CC}">
                <c16:uniqueId val="{00000002-97C5-4EFF-A0E6-63AACB45F964}"/>
              </c:ext>
            </c:extLst>
          </c:dPt>
          <c:dPt>
            <c:idx val="1"/>
            <c:invertIfNegative val="0"/>
            <c:bubble3D val="0"/>
            <c:spPr>
              <a:solidFill>
                <a:srgbClr val="00B0F0"/>
              </a:solidFill>
              <a:ln>
                <a:solidFill>
                  <a:schemeClr val="bg1"/>
                </a:solidFill>
              </a:ln>
              <a:effectLst/>
            </c:spPr>
            <c:extLst>
              <c:ext xmlns:c16="http://schemas.microsoft.com/office/drawing/2014/chart" uri="{C3380CC4-5D6E-409C-BE32-E72D297353CC}">
                <c16:uniqueId val="{00000003-97C5-4EFF-A0E6-63AACB45F964}"/>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F0"/>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2-97C5-4EFF-A0E6-63AACB45F964}"/>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F0"/>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3-97C5-4EFF-A0E6-63AACB45F96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Backbone'!$B$11:$B$15</c:f>
              <c:strCache>
                <c:ptCount val="5"/>
                <c:pt idx="0">
                  <c:v>19-25</c:v>
                </c:pt>
                <c:pt idx="1">
                  <c:v>26-32</c:v>
                </c:pt>
                <c:pt idx="2">
                  <c:v>33-39</c:v>
                </c:pt>
                <c:pt idx="3">
                  <c:v>40-46</c:v>
                </c:pt>
                <c:pt idx="4">
                  <c:v>47-53</c:v>
                </c:pt>
              </c:strCache>
            </c:strRef>
          </c:cat>
          <c:val>
            <c:numRef>
              <c:f>'Charts Backbone'!$C$11:$C$15</c:f>
              <c:numCache>
                <c:formatCode>General</c:formatCode>
                <c:ptCount val="5"/>
                <c:pt idx="0">
                  <c:v>58</c:v>
                </c:pt>
                <c:pt idx="1">
                  <c:v>32</c:v>
                </c:pt>
                <c:pt idx="2">
                  <c:v>11</c:v>
                </c:pt>
                <c:pt idx="3">
                  <c:v>2</c:v>
                </c:pt>
                <c:pt idx="4">
                  <c:v>1</c:v>
                </c:pt>
              </c:numCache>
            </c:numRef>
          </c:val>
          <c:extLst>
            <c:ext xmlns:c16="http://schemas.microsoft.com/office/drawing/2014/chart" uri="{C3380CC4-5D6E-409C-BE32-E72D297353CC}">
              <c16:uniqueId val="{00000000-97C5-4EFF-A0E6-63AACB45F964}"/>
            </c:ext>
          </c:extLst>
        </c:ser>
        <c:dLbls>
          <c:showLegendKey val="0"/>
          <c:showVal val="0"/>
          <c:showCatName val="0"/>
          <c:showSerName val="0"/>
          <c:showPercent val="0"/>
          <c:showBubbleSize val="0"/>
        </c:dLbls>
        <c:gapWidth val="0"/>
        <c:axId val="1772082031"/>
        <c:axId val="1686589967"/>
      </c:barChart>
      <c:catAx>
        <c:axId val="177208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589967"/>
        <c:crosses val="autoZero"/>
        <c:auto val="1"/>
        <c:lblAlgn val="ctr"/>
        <c:lblOffset val="100"/>
        <c:noMultiLvlLbl val="0"/>
      </c:catAx>
      <c:valAx>
        <c:axId val="1686589967"/>
        <c:scaling>
          <c:orientation val="minMax"/>
        </c:scaling>
        <c:delete val="1"/>
        <c:axPos val="l"/>
        <c:numFmt formatCode="General" sourceLinked="1"/>
        <c:majorTickMark val="none"/>
        <c:minorTickMark val="none"/>
        <c:tickLblPos val="nextTo"/>
        <c:crossAx val="1772082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100" b="1" i="0" u="none" strike="noStrike" kern="1200" spc="0" baseline="0">
                <a:solidFill>
                  <a:schemeClr val="tx1">
                    <a:lumMod val="65000"/>
                    <a:lumOff val="35000"/>
                  </a:schemeClr>
                </a:solidFill>
                <a:latin typeface="+mn-lt"/>
                <a:ea typeface="+mn-ea"/>
                <a:cs typeface="+mn-cs"/>
              </a:defRPr>
            </a:pPr>
            <a:r>
              <a:rPr lang="en-US" sz="1100" b="1"/>
              <a:t>Most of the respondents</a:t>
            </a:r>
            <a:r>
              <a:rPr lang="en-US" sz="1100" b="1" baseline="0"/>
              <a:t> are residents of Manila, Pasig, and Quezon City</a:t>
            </a:r>
            <a:endParaRPr lang="en-US" sz="1100" b="1"/>
          </a:p>
        </c:rich>
      </c:tx>
      <c:layout>
        <c:manualLayout>
          <c:xMode val="edge"/>
          <c:yMode val="edge"/>
          <c:x val="6.1863517060367454E-2"/>
          <c:y val="4.6296296296296294E-2"/>
        </c:manualLayout>
      </c:layout>
      <c:overlay val="0"/>
      <c:spPr>
        <a:noFill/>
        <a:ln>
          <a:noFill/>
        </a:ln>
        <a:effectLst/>
      </c:spPr>
      <c:txPr>
        <a:bodyPr rot="0" spcFirstLastPara="1" vertOverflow="ellipsis" vert="horz" wrap="square" anchor="ctr" anchorCtr="1"/>
        <a:lstStyle/>
        <a:p>
          <a:pPr algn="l">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 Backbone'!$C$17</c:f>
              <c:strCache>
                <c:ptCount val="1"/>
                <c:pt idx="0">
                  <c:v>Count</c:v>
                </c:pt>
              </c:strCache>
            </c:strRef>
          </c:tx>
          <c:spPr>
            <a:solidFill>
              <a:schemeClr val="bg1">
                <a:lumMod val="50000"/>
              </a:schemeClr>
            </a:solidFill>
            <a:ln>
              <a:noFill/>
            </a:ln>
            <a:effectLst/>
          </c:spPr>
          <c:invertIfNegative val="0"/>
          <c:dPt>
            <c:idx val="1"/>
            <c:invertIfNegative val="0"/>
            <c:bubble3D val="0"/>
            <c:spPr>
              <a:solidFill>
                <a:srgbClr val="00B0F0"/>
              </a:solidFill>
              <a:ln>
                <a:noFill/>
              </a:ln>
              <a:effectLst/>
            </c:spPr>
            <c:extLst>
              <c:ext xmlns:c16="http://schemas.microsoft.com/office/drawing/2014/chart" uri="{C3380CC4-5D6E-409C-BE32-E72D297353CC}">
                <c16:uniqueId val="{00000003-BE3C-4A43-B32E-E04EBC56CA90}"/>
              </c:ext>
            </c:extLst>
          </c:dPt>
          <c:dPt>
            <c:idx val="2"/>
            <c:invertIfNegative val="0"/>
            <c:bubble3D val="0"/>
            <c:spPr>
              <a:solidFill>
                <a:srgbClr val="00B0F0"/>
              </a:solidFill>
              <a:ln>
                <a:noFill/>
              </a:ln>
              <a:effectLst/>
            </c:spPr>
            <c:extLst>
              <c:ext xmlns:c16="http://schemas.microsoft.com/office/drawing/2014/chart" uri="{C3380CC4-5D6E-409C-BE32-E72D297353CC}">
                <c16:uniqueId val="{00000004-BE3C-4A43-B32E-E04EBC56CA90}"/>
              </c:ext>
            </c:extLst>
          </c:dPt>
          <c:dPt>
            <c:idx val="8"/>
            <c:invertIfNegative val="0"/>
            <c:bubble3D val="0"/>
            <c:spPr>
              <a:solidFill>
                <a:srgbClr val="00B0F0"/>
              </a:solidFill>
              <a:ln>
                <a:noFill/>
              </a:ln>
              <a:effectLst/>
            </c:spPr>
            <c:extLst>
              <c:ext xmlns:c16="http://schemas.microsoft.com/office/drawing/2014/chart" uri="{C3380CC4-5D6E-409C-BE32-E72D297353CC}">
                <c16:uniqueId val="{00000002-BE3C-4A43-B32E-E04EBC56CA90}"/>
              </c:ext>
            </c:extLst>
          </c:dPt>
          <c:dLbls>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F0"/>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3-BE3C-4A43-B32E-E04EBC56CA90}"/>
                </c:ext>
              </c:extLst>
            </c:dLbl>
            <c:dLbl>
              <c:idx val="2"/>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F0"/>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4-BE3C-4A43-B32E-E04EBC56CA90}"/>
                </c:ext>
              </c:extLst>
            </c:dLbl>
            <c:dLbl>
              <c:idx val="8"/>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F0"/>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2-BE3C-4A43-B32E-E04EBC56CA9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Backbone'!$B$18:$B$32</c:f>
              <c:strCache>
                <c:ptCount val="15"/>
                <c:pt idx="0">
                  <c:v>Parañaque</c:v>
                </c:pt>
                <c:pt idx="1">
                  <c:v>Pasig</c:v>
                </c:pt>
                <c:pt idx="2">
                  <c:v>Quezon City</c:v>
                </c:pt>
                <c:pt idx="3">
                  <c:v>Mandaluyong</c:v>
                </c:pt>
                <c:pt idx="4">
                  <c:v>Caloocan</c:v>
                </c:pt>
                <c:pt idx="5">
                  <c:v>Muntinlupa</c:v>
                </c:pt>
                <c:pt idx="6">
                  <c:v>Taguig</c:v>
                </c:pt>
                <c:pt idx="7">
                  <c:v>San Juan</c:v>
                </c:pt>
                <c:pt idx="8">
                  <c:v>Manila</c:v>
                </c:pt>
                <c:pt idx="9">
                  <c:v>Malabon</c:v>
                </c:pt>
                <c:pt idx="10">
                  <c:v>Navotas</c:v>
                </c:pt>
                <c:pt idx="11">
                  <c:v>Marikina</c:v>
                </c:pt>
                <c:pt idx="12">
                  <c:v>Las Piñas</c:v>
                </c:pt>
                <c:pt idx="13">
                  <c:v>Pasay</c:v>
                </c:pt>
                <c:pt idx="14">
                  <c:v>Makati</c:v>
                </c:pt>
              </c:strCache>
            </c:strRef>
          </c:cat>
          <c:val>
            <c:numRef>
              <c:f>'Charts Backbone'!$C$18:$C$32</c:f>
              <c:numCache>
                <c:formatCode>General</c:formatCode>
                <c:ptCount val="15"/>
                <c:pt idx="0">
                  <c:v>5</c:v>
                </c:pt>
                <c:pt idx="1">
                  <c:v>20</c:v>
                </c:pt>
                <c:pt idx="2">
                  <c:v>20</c:v>
                </c:pt>
                <c:pt idx="3">
                  <c:v>13</c:v>
                </c:pt>
                <c:pt idx="4">
                  <c:v>8</c:v>
                </c:pt>
                <c:pt idx="5">
                  <c:v>2</c:v>
                </c:pt>
                <c:pt idx="6">
                  <c:v>2</c:v>
                </c:pt>
                <c:pt idx="7">
                  <c:v>4</c:v>
                </c:pt>
                <c:pt idx="8">
                  <c:v>21</c:v>
                </c:pt>
                <c:pt idx="9">
                  <c:v>1</c:v>
                </c:pt>
                <c:pt idx="10">
                  <c:v>1</c:v>
                </c:pt>
                <c:pt idx="11">
                  <c:v>1</c:v>
                </c:pt>
                <c:pt idx="12">
                  <c:v>2</c:v>
                </c:pt>
                <c:pt idx="13">
                  <c:v>2</c:v>
                </c:pt>
                <c:pt idx="14">
                  <c:v>2</c:v>
                </c:pt>
              </c:numCache>
            </c:numRef>
          </c:val>
          <c:extLst>
            <c:ext xmlns:c16="http://schemas.microsoft.com/office/drawing/2014/chart" uri="{C3380CC4-5D6E-409C-BE32-E72D297353CC}">
              <c16:uniqueId val="{00000000-BE3C-4A43-B32E-E04EBC56CA90}"/>
            </c:ext>
          </c:extLst>
        </c:ser>
        <c:dLbls>
          <c:showLegendKey val="0"/>
          <c:showVal val="0"/>
          <c:showCatName val="0"/>
          <c:showSerName val="0"/>
          <c:showPercent val="0"/>
          <c:showBubbleSize val="0"/>
        </c:dLbls>
        <c:gapWidth val="15"/>
        <c:overlap val="-27"/>
        <c:axId val="1772075631"/>
        <c:axId val="1544390415"/>
      </c:barChart>
      <c:catAx>
        <c:axId val="177207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390415"/>
        <c:crosses val="autoZero"/>
        <c:auto val="1"/>
        <c:lblAlgn val="ctr"/>
        <c:lblOffset val="100"/>
        <c:noMultiLvlLbl val="0"/>
      </c:catAx>
      <c:valAx>
        <c:axId val="1544390415"/>
        <c:scaling>
          <c:orientation val="minMax"/>
        </c:scaling>
        <c:delete val="1"/>
        <c:axPos val="l"/>
        <c:numFmt formatCode="General" sourceLinked="1"/>
        <c:majorTickMark val="none"/>
        <c:minorTickMark val="none"/>
        <c:tickLblPos val="nextTo"/>
        <c:crossAx val="1772075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PH" sz="1100" b="1"/>
              <a:t>On acts against</a:t>
            </a:r>
            <a:r>
              <a:rPr lang="en-PH" sz="1100" b="1" baseline="0"/>
              <a:t> the spread of COVID-19</a:t>
            </a:r>
            <a:endParaRPr lang="en-PH" sz="1100" b="1"/>
          </a:p>
        </c:rich>
      </c:tx>
      <c:layout>
        <c:manualLayout>
          <c:xMode val="edge"/>
          <c:yMode val="edge"/>
          <c:x val="9.8236001749781268E-2"/>
          <c:y val="4.1666666666666664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'Charts Backbone'!$M$4</c:f>
              <c:strCache>
                <c:ptCount val="1"/>
                <c:pt idx="0">
                  <c:v>Satisfaction Rate</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Backbone'!$F$5:$F$7</c:f>
              <c:strCache>
                <c:ptCount val="3"/>
                <c:pt idx="0">
                  <c:v>Barangay</c:v>
                </c:pt>
                <c:pt idx="1">
                  <c:v>Local</c:v>
                </c:pt>
                <c:pt idx="2">
                  <c:v>National</c:v>
                </c:pt>
              </c:strCache>
            </c:strRef>
          </c:cat>
          <c:val>
            <c:numRef>
              <c:f>'Charts Backbone'!$M$5:$M$7</c:f>
              <c:numCache>
                <c:formatCode>0.00%</c:formatCode>
                <c:ptCount val="3"/>
                <c:pt idx="0">
                  <c:v>0.29807692307692307</c:v>
                </c:pt>
                <c:pt idx="1">
                  <c:v>0.34615384615384615</c:v>
                </c:pt>
                <c:pt idx="2">
                  <c:v>0.125</c:v>
                </c:pt>
              </c:numCache>
            </c:numRef>
          </c:val>
          <c:extLst>
            <c:ext xmlns:c16="http://schemas.microsoft.com/office/drawing/2014/chart" uri="{C3380CC4-5D6E-409C-BE32-E72D297353CC}">
              <c16:uniqueId val="{00000000-7FC0-447B-A61F-7F66CCC25C3D}"/>
            </c:ext>
          </c:extLst>
        </c:ser>
        <c:ser>
          <c:idx val="1"/>
          <c:order val="1"/>
          <c:tx>
            <c:strRef>
              <c:f>'Charts Backbone'!$N$4</c:f>
              <c:strCache>
                <c:ptCount val="1"/>
                <c:pt idx="0">
                  <c:v>Neutral Rate</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Backbone'!$F$5:$F$7</c:f>
              <c:strCache>
                <c:ptCount val="3"/>
                <c:pt idx="0">
                  <c:v>Barangay</c:v>
                </c:pt>
                <c:pt idx="1">
                  <c:v>Local</c:v>
                </c:pt>
                <c:pt idx="2">
                  <c:v>National</c:v>
                </c:pt>
              </c:strCache>
            </c:strRef>
          </c:cat>
          <c:val>
            <c:numRef>
              <c:f>'Charts Backbone'!$N$5:$N$7</c:f>
              <c:numCache>
                <c:formatCode>0.00%</c:formatCode>
                <c:ptCount val="3"/>
                <c:pt idx="0">
                  <c:v>0.41346153846153844</c:v>
                </c:pt>
                <c:pt idx="1">
                  <c:v>0.33653846153846156</c:v>
                </c:pt>
                <c:pt idx="2">
                  <c:v>0.25</c:v>
                </c:pt>
              </c:numCache>
            </c:numRef>
          </c:val>
          <c:extLst>
            <c:ext xmlns:c16="http://schemas.microsoft.com/office/drawing/2014/chart" uri="{C3380CC4-5D6E-409C-BE32-E72D297353CC}">
              <c16:uniqueId val="{00000001-7FC0-447B-A61F-7F66CCC25C3D}"/>
            </c:ext>
          </c:extLst>
        </c:ser>
        <c:ser>
          <c:idx val="2"/>
          <c:order val="2"/>
          <c:tx>
            <c:strRef>
              <c:f>'Charts Backbone'!$O$4</c:f>
              <c:strCache>
                <c:ptCount val="1"/>
                <c:pt idx="0">
                  <c:v>Dissatisfaction Rate</c:v>
                </c:pt>
              </c:strCache>
            </c:strRef>
          </c:tx>
          <c:spPr>
            <a:solidFill>
              <a:srgbClr val="FF646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Backbone'!$F$5:$F$7</c:f>
              <c:strCache>
                <c:ptCount val="3"/>
                <c:pt idx="0">
                  <c:v>Barangay</c:v>
                </c:pt>
                <c:pt idx="1">
                  <c:v>Local</c:v>
                </c:pt>
                <c:pt idx="2">
                  <c:v>National</c:v>
                </c:pt>
              </c:strCache>
            </c:strRef>
          </c:cat>
          <c:val>
            <c:numRef>
              <c:f>'Charts Backbone'!$O$5:$O$7</c:f>
              <c:numCache>
                <c:formatCode>0.00%</c:formatCode>
                <c:ptCount val="3"/>
                <c:pt idx="0">
                  <c:v>0.28846153846153844</c:v>
                </c:pt>
                <c:pt idx="1">
                  <c:v>0.31730769230769229</c:v>
                </c:pt>
                <c:pt idx="2">
                  <c:v>0.625</c:v>
                </c:pt>
              </c:numCache>
            </c:numRef>
          </c:val>
          <c:extLst>
            <c:ext xmlns:c16="http://schemas.microsoft.com/office/drawing/2014/chart" uri="{C3380CC4-5D6E-409C-BE32-E72D297353CC}">
              <c16:uniqueId val="{00000002-7FC0-447B-A61F-7F66CCC25C3D}"/>
            </c:ext>
          </c:extLst>
        </c:ser>
        <c:dLbls>
          <c:showLegendKey val="0"/>
          <c:showVal val="0"/>
          <c:showCatName val="0"/>
          <c:showSerName val="0"/>
          <c:showPercent val="0"/>
          <c:showBubbleSize val="0"/>
        </c:dLbls>
        <c:gapWidth val="20"/>
        <c:overlap val="100"/>
        <c:axId val="1746259887"/>
        <c:axId val="1488419567"/>
      </c:barChart>
      <c:catAx>
        <c:axId val="1746259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419567"/>
        <c:crosses val="autoZero"/>
        <c:auto val="1"/>
        <c:lblAlgn val="ctr"/>
        <c:lblOffset val="100"/>
        <c:noMultiLvlLbl val="0"/>
      </c:catAx>
      <c:valAx>
        <c:axId val="1488419567"/>
        <c:scaling>
          <c:orientation val="minMax"/>
        </c:scaling>
        <c:delete val="1"/>
        <c:axPos val="b"/>
        <c:numFmt formatCode="0%" sourceLinked="1"/>
        <c:majorTickMark val="none"/>
        <c:minorTickMark val="none"/>
        <c:tickLblPos val="nextTo"/>
        <c:crossAx val="17462598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PH" sz="1100" b="1"/>
              <a:t>On the assistance provided</a:t>
            </a:r>
            <a:r>
              <a:rPr lang="en-PH" sz="1100" b="1" baseline="0"/>
              <a:t> during lockdowns/quarantines</a:t>
            </a:r>
            <a:endParaRPr lang="en-PH" sz="1100" b="1"/>
          </a:p>
        </c:rich>
      </c:tx>
      <c:layout>
        <c:manualLayout>
          <c:xMode val="edge"/>
          <c:yMode val="edge"/>
          <c:x val="6.3166666666666663E-2"/>
          <c:y val="5.0039401103230893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'Charts Backbone'!$M$10</c:f>
              <c:strCache>
                <c:ptCount val="1"/>
                <c:pt idx="0">
                  <c:v>Satisfaction Rate</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Backbone'!$F$11:$F$13</c:f>
              <c:strCache>
                <c:ptCount val="3"/>
                <c:pt idx="0">
                  <c:v>Barangay</c:v>
                </c:pt>
                <c:pt idx="1">
                  <c:v>Local</c:v>
                </c:pt>
                <c:pt idx="2">
                  <c:v>National</c:v>
                </c:pt>
              </c:strCache>
            </c:strRef>
          </c:cat>
          <c:val>
            <c:numRef>
              <c:f>'Charts Backbone'!$M$11:$M$13</c:f>
              <c:numCache>
                <c:formatCode>0.00%</c:formatCode>
                <c:ptCount val="3"/>
                <c:pt idx="0">
                  <c:v>0.375</c:v>
                </c:pt>
                <c:pt idx="1">
                  <c:v>0.39423076923076922</c:v>
                </c:pt>
                <c:pt idx="2">
                  <c:v>0.20192307692307693</c:v>
                </c:pt>
              </c:numCache>
            </c:numRef>
          </c:val>
          <c:extLst>
            <c:ext xmlns:c16="http://schemas.microsoft.com/office/drawing/2014/chart" uri="{C3380CC4-5D6E-409C-BE32-E72D297353CC}">
              <c16:uniqueId val="{00000000-2554-4FAC-962F-17860CFB2BE4}"/>
            </c:ext>
          </c:extLst>
        </c:ser>
        <c:ser>
          <c:idx val="1"/>
          <c:order val="1"/>
          <c:tx>
            <c:strRef>
              <c:f>'Charts Backbone'!$N$10</c:f>
              <c:strCache>
                <c:ptCount val="1"/>
                <c:pt idx="0">
                  <c:v>Neutral Rate</c:v>
                </c:pt>
              </c:strCache>
            </c:strRef>
          </c:tx>
          <c:spPr>
            <a:solidFill>
              <a:schemeClr val="bg1">
                <a:lumMod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Backbone'!$F$11:$F$13</c:f>
              <c:strCache>
                <c:ptCount val="3"/>
                <c:pt idx="0">
                  <c:v>Barangay</c:v>
                </c:pt>
                <c:pt idx="1">
                  <c:v>Local</c:v>
                </c:pt>
                <c:pt idx="2">
                  <c:v>National</c:v>
                </c:pt>
              </c:strCache>
            </c:strRef>
          </c:cat>
          <c:val>
            <c:numRef>
              <c:f>'Charts Backbone'!$N$11:$N$13</c:f>
              <c:numCache>
                <c:formatCode>0.00%</c:formatCode>
                <c:ptCount val="3"/>
                <c:pt idx="0">
                  <c:v>0.33653846153846156</c:v>
                </c:pt>
                <c:pt idx="1">
                  <c:v>0.28846153846153844</c:v>
                </c:pt>
                <c:pt idx="2">
                  <c:v>0.19230769230769232</c:v>
                </c:pt>
              </c:numCache>
            </c:numRef>
          </c:val>
          <c:extLst>
            <c:ext xmlns:c16="http://schemas.microsoft.com/office/drawing/2014/chart" uri="{C3380CC4-5D6E-409C-BE32-E72D297353CC}">
              <c16:uniqueId val="{00000001-2554-4FAC-962F-17860CFB2BE4}"/>
            </c:ext>
          </c:extLst>
        </c:ser>
        <c:ser>
          <c:idx val="2"/>
          <c:order val="2"/>
          <c:tx>
            <c:strRef>
              <c:f>'Charts Backbone'!$O$10</c:f>
              <c:strCache>
                <c:ptCount val="1"/>
                <c:pt idx="0">
                  <c:v>Dissatisfaction Rate</c:v>
                </c:pt>
              </c:strCache>
            </c:strRef>
          </c:tx>
          <c:spPr>
            <a:solidFill>
              <a:srgbClr val="FF646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Backbone'!$F$11:$F$13</c:f>
              <c:strCache>
                <c:ptCount val="3"/>
                <c:pt idx="0">
                  <c:v>Barangay</c:v>
                </c:pt>
                <c:pt idx="1">
                  <c:v>Local</c:v>
                </c:pt>
                <c:pt idx="2">
                  <c:v>National</c:v>
                </c:pt>
              </c:strCache>
            </c:strRef>
          </c:cat>
          <c:val>
            <c:numRef>
              <c:f>'Charts Backbone'!$O$11:$O$13</c:f>
              <c:numCache>
                <c:formatCode>0.00%</c:formatCode>
                <c:ptCount val="3"/>
                <c:pt idx="0">
                  <c:v>0.28846153846153844</c:v>
                </c:pt>
                <c:pt idx="1">
                  <c:v>0.31730769230769229</c:v>
                </c:pt>
                <c:pt idx="2">
                  <c:v>0.60576923076923073</c:v>
                </c:pt>
              </c:numCache>
            </c:numRef>
          </c:val>
          <c:extLst>
            <c:ext xmlns:c16="http://schemas.microsoft.com/office/drawing/2014/chart" uri="{C3380CC4-5D6E-409C-BE32-E72D297353CC}">
              <c16:uniqueId val="{00000002-2554-4FAC-962F-17860CFB2BE4}"/>
            </c:ext>
          </c:extLst>
        </c:ser>
        <c:dLbls>
          <c:showLegendKey val="0"/>
          <c:showVal val="0"/>
          <c:showCatName val="0"/>
          <c:showSerName val="0"/>
          <c:showPercent val="0"/>
          <c:showBubbleSize val="0"/>
        </c:dLbls>
        <c:gapWidth val="20"/>
        <c:overlap val="100"/>
        <c:axId val="1229579487"/>
        <c:axId val="1745868383"/>
      </c:barChart>
      <c:catAx>
        <c:axId val="1229579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868383"/>
        <c:crosses val="autoZero"/>
        <c:auto val="1"/>
        <c:lblAlgn val="ctr"/>
        <c:lblOffset val="100"/>
        <c:noMultiLvlLbl val="0"/>
      </c:catAx>
      <c:valAx>
        <c:axId val="1745868383"/>
        <c:scaling>
          <c:orientation val="minMax"/>
        </c:scaling>
        <c:delete val="1"/>
        <c:axPos val="b"/>
        <c:numFmt formatCode="0%" sourceLinked="1"/>
        <c:majorTickMark val="none"/>
        <c:minorTickMark val="none"/>
        <c:tickLblPos val="nextTo"/>
        <c:crossAx val="12295794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100" b="1" i="0" u="none" strike="noStrike" kern="1200" spc="0" baseline="0">
                <a:solidFill>
                  <a:schemeClr val="tx1">
                    <a:lumMod val="65000"/>
                    <a:lumOff val="35000"/>
                  </a:schemeClr>
                </a:solidFill>
                <a:latin typeface="+mn-lt"/>
                <a:ea typeface="+mn-ea"/>
                <a:cs typeface="+mn-cs"/>
              </a:defRPr>
            </a:pPr>
            <a:r>
              <a:rPr lang="en-US" sz="1100" b="1"/>
              <a:t>Overall satisfaction on acts against the spread of COVID-19</a:t>
            </a:r>
          </a:p>
        </c:rich>
      </c:tx>
      <c:layout>
        <c:manualLayout>
          <c:xMode val="edge"/>
          <c:yMode val="edge"/>
          <c:x val="1.94603372420174E-2"/>
          <c:y val="2.7777777777777776E-2"/>
        </c:manualLayout>
      </c:layout>
      <c:overlay val="0"/>
      <c:spPr>
        <a:noFill/>
        <a:ln>
          <a:noFill/>
        </a:ln>
        <a:effectLst/>
      </c:spPr>
      <c:txPr>
        <a:bodyPr rot="0" spcFirstLastPara="1" vertOverflow="ellipsis" vert="horz" wrap="square" anchor="ctr" anchorCtr="1"/>
        <a:lstStyle/>
        <a:p>
          <a:pPr algn="l">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'Charts Backbone'!$F$8</c:f>
              <c:strCache>
                <c:ptCount val="1"/>
                <c:pt idx="0">
                  <c:v>Overall</c:v>
                </c:pt>
              </c:strCache>
            </c:strRef>
          </c:tx>
          <c:dPt>
            <c:idx val="0"/>
            <c:bubble3D val="0"/>
            <c:spPr>
              <a:solidFill>
                <a:srgbClr val="00B0F0"/>
              </a:solidFill>
              <a:ln w="19050">
                <a:solidFill>
                  <a:schemeClr val="lt1"/>
                </a:solidFill>
              </a:ln>
              <a:effectLst/>
            </c:spPr>
            <c:extLst>
              <c:ext xmlns:c16="http://schemas.microsoft.com/office/drawing/2014/chart" uri="{C3380CC4-5D6E-409C-BE32-E72D297353CC}">
                <c16:uniqueId val="{00000001-1070-4A33-910B-8CB8EA00B4F5}"/>
              </c:ext>
            </c:extLst>
          </c:dPt>
          <c:dPt>
            <c:idx val="1"/>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1070-4A33-910B-8CB8EA00B4F5}"/>
              </c:ext>
            </c:extLst>
          </c:dPt>
          <c:dPt>
            <c:idx val="2"/>
            <c:bubble3D val="0"/>
            <c:spPr>
              <a:solidFill>
                <a:srgbClr val="FF6464"/>
              </a:solidFill>
              <a:ln w="19050">
                <a:solidFill>
                  <a:schemeClr val="lt1"/>
                </a:solidFill>
              </a:ln>
              <a:effectLst/>
            </c:spPr>
            <c:extLst>
              <c:ext xmlns:c16="http://schemas.microsoft.com/office/drawing/2014/chart" uri="{C3380CC4-5D6E-409C-BE32-E72D297353CC}">
                <c16:uniqueId val="{00000005-1070-4A33-910B-8CB8EA00B4F5}"/>
              </c:ext>
            </c:extLst>
          </c:dPt>
          <c:dLbls>
            <c:dLbl>
              <c:idx val="0"/>
              <c:layout>
                <c:manualLayout>
                  <c:x val="0.46522781774580346"/>
                  <c:y val="-0.16666666666666669"/>
                </c:manualLayout>
              </c:layout>
              <c:spPr>
                <a:noFill/>
                <a:ln>
                  <a:noFill/>
                </a:ln>
                <a:effectLst/>
              </c:spPr>
              <c:txPr>
                <a:bodyPr rot="0" spcFirstLastPara="1" vertOverflow="ellipsis" vert="horz" wrap="square" lIns="38100" tIns="19050" rIns="38100" bIns="19050" anchor="ctr" anchorCtr="0">
                  <a:spAutoFit/>
                </a:bodyPr>
                <a:lstStyle/>
                <a:p>
                  <a:pPr algn="l">
                    <a:defRPr sz="800" b="1" i="0" u="none" strike="noStrike" kern="1200" baseline="0">
                      <a:solidFill>
                        <a:srgbClr val="00B0F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8311750599520386"/>
                      <c:h val="0.1325696267133275"/>
                    </c:manualLayout>
                  </c15:layout>
                </c:ext>
                <c:ext xmlns:c16="http://schemas.microsoft.com/office/drawing/2014/chart" uri="{C3380CC4-5D6E-409C-BE32-E72D297353CC}">
                  <c16:uniqueId val="{00000001-1070-4A33-910B-8CB8EA00B4F5}"/>
                </c:ext>
              </c:extLst>
            </c:dLbl>
            <c:dLbl>
              <c:idx val="1"/>
              <c:layout>
                <c:manualLayout>
                  <c:x val="0.11510791366906466"/>
                  <c:y val="8.7963145231846021E-2"/>
                </c:manualLayout>
              </c:layout>
              <c:spPr>
                <a:noFill/>
                <a:ln>
                  <a:noFill/>
                </a:ln>
                <a:effectLst/>
              </c:spPr>
              <c:txPr>
                <a:bodyPr rot="0" spcFirstLastPara="1" vertOverflow="ellipsis" vert="horz" wrap="square" lIns="38100" tIns="19050" rIns="38100" bIns="19050" anchor="ctr" anchorCtr="0">
                  <a:spAutoFit/>
                </a:bodyPr>
                <a:lstStyle/>
                <a:p>
                  <a:pPr algn="l">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5479597424422668"/>
                      <c:h val="0.14951407115777193"/>
                    </c:manualLayout>
                  </c15:layout>
                </c:ext>
                <c:ext xmlns:c16="http://schemas.microsoft.com/office/drawing/2014/chart" uri="{C3380CC4-5D6E-409C-BE32-E72D297353CC}">
                  <c16:uniqueId val="{00000003-1070-4A33-910B-8CB8EA00B4F5}"/>
                </c:ext>
              </c:extLst>
            </c:dLbl>
            <c:dLbl>
              <c:idx val="2"/>
              <c:layout>
                <c:manualLayout>
                  <c:x val="0.41247002398081534"/>
                  <c:y val="3.7037219305920091E-2"/>
                </c:manualLayout>
              </c:layout>
              <c:spPr>
                <a:noFill/>
                <a:ln>
                  <a:noFill/>
                </a:ln>
                <a:effectLst/>
              </c:spPr>
              <c:txPr>
                <a:bodyPr rot="0" spcFirstLastPara="1" vertOverflow="ellipsis" vert="horz" wrap="square" lIns="38100" tIns="19050" rIns="38100" bIns="19050" anchor="ctr" anchorCtr="0">
                  <a:spAutoFit/>
                </a:bodyPr>
                <a:lstStyle/>
                <a:p>
                  <a:pPr algn="l">
                    <a:defRPr sz="800" b="1" i="0" u="none" strike="noStrike" kern="1200" baseline="0">
                      <a:solidFill>
                        <a:srgbClr val="FF6464"/>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31702637889688251"/>
                      <c:h val="0.14951407115777193"/>
                    </c:manualLayout>
                  </c15:layout>
                </c:ext>
                <c:ext xmlns:c16="http://schemas.microsoft.com/office/drawing/2014/chart" uri="{C3380CC4-5D6E-409C-BE32-E72D297353CC}">
                  <c16:uniqueId val="{00000005-1070-4A33-910B-8CB8EA00B4F5}"/>
                </c:ext>
              </c:extLst>
            </c:dLbl>
            <c:spPr>
              <a:noFill/>
              <a:ln>
                <a:noFill/>
              </a:ln>
              <a:effectLst/>
            </c:spPr>
            <c:txPr>
              <a:bodyPr rot="0" spcFirstLastPara="1" vertOverflow="ellipsis" vert="horz" wrap="square" lIns="38100" tIns="19050" rIns="38100" bIns="19050" anchor="ctr" anchorCtr="0">
                <a:spAutoFit/>
              </a:bodyPr>
              <a:lstStyle/>
              <a:p>
                <a:pPr algn="l">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Backbone'!$M$4:$O$4</c:f>
              <c:strCache>
                <c:ptCount val="3"/>
                <c:pt idx="0">
                  <c:v>Satisfaction Rate</c:v>
                </c:pt>
                <c:pt idx="1">
                  <c:v>Neutral Rate</c:v>
                </c:pt>
                <c:pt idx="2">
                  <c:v>Dissatisfaction Rate</c:v>
                </c:pt>
              </c:strCache>
            </c:strRef>
          </c:cat>
          <c:val>
            <c:numRef>
              <c:f>'Charts Backbone'!$M$8:$O$8</c:f>
              <c:numCache>
                <c:formatCode>0.00%</c:formatCode>
                <c:ptCount val="3"/>
                <c:pt idx="0">
                  <c:v>0.25641025641025639</c:v>
                </c:pt>
                <c:pt idx="1">
                  <c:v>0.33333333333333331</c:v>
                </c:pt>
                <c:pt idx="2">
                  <c:v>0.41025641025641024</c:v>
                </c:pt>
              </c:numCache>
            </c:numRef>
          </c:val>
          <c:extLst>
            <c:ext xmlns:c16="http://schemas.microsoft.com/office/drawing/2014/chart" uri="{C3380CC4-5D6E-409C-BE32-E72D297353CC}">
              <c16:uniqueId val="{00000006-1070-4A33-910B-8CB8EA00B4F5}"/>
            </c:ext>
          </c:extLst>
        </c:ser>
        <c:dLbls>
          <c:showLegendKey val="0"/>
          <c:showVal val="0"/>
          <c:showCatName val="0"/>
          <c:showSerName val="0"/>
          <c:showPercent val="0"/>
          <c:showBubbleSize val="0"/>
          <c:showLeaderLines val="1"/>
        </c:dLbls>
        <c:firstSliceAng val="269"/>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100" b="1" i="0" u="none" strike="noStrike" kern="1200" spc="0" baseline="0">
                <a:solidFill>
                  <a:schemeClr val="tx1">
                    <a:lumMod val="65000"/>
                    <a:lumOff val="35000"/>
                  </a:schemeClr>
                </a:solidFill>
                <a:latin typeface="+mn-lt"/>
                <a:ea typeface="+mn-ea"/>
                <a:cs typeface="+mn-cs"/>
              </a:defRPr>
            </a:pPr>
            <a:r>
              <a:rPr lang="en-US" sz="1100" b="1"/>
              <a:t>Overall satisfaction</a:t>
            </a:r>
            <a:r>
              <a:rPr lang="en-US" sz="1100" b="1" baseline="0"/>
              <a:t> rate on assistance provided during lockdowns/quarantines</a:t>
            </a:r>
            <a:endParaRPr lang="en-US" sz="1100" b="1"/>
          </a:p>
        </c:rich>
      </c:tx>
      <c:layout>
        <c:manualLayout>
          <c:xMode val="edge"/>
          <c:yMode val="edge"/>
          <c:x val="3.1538722826086961E-2"/>
          <c:y val="3.2407407407407406E-2"/>
        </c:manualLayout>
      </c:layout>
      <c:overlay val="0"/>
      <c:spPr>
        <a:noFill/>
        <a:ln>
          <a:noFill/>
        </a:ln>
        <a:effectLst/>
      </c:spPr>
      <c:txPr>
        <a:bodyPr rot="0" spcFirstLastPara="1" vertOverflow="ellipsis" vert="horz" wrap="square" anchor="ctr" anchorCtr="1"/>
        <a:lstStyle/>
        <a:p>
          <a:pPr algn="l">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'Charts Backbone'!$F$14</c:f>
              <c:strCache>
                <c:ptCount val="1"/>
                <c:pt idx="0">
                  <c:v>Overall</c:v>
                </c:pt>
              </c:strCache>
            </c:strRef>
          </c:tx>
          <c:dPt>
            <c:idx val="0"/>
            <c:bubble3D val="0"/>
            <c:spPr>
              <a:solidFill>
                <a:srgbClr val="00B0F0"/>
              </a:solidFill>
              <a:ln w="19050">
                <a:solidFill>
                  <a:schemeClr val="lt1"/>
                </a:solidFill>
              </a:ln>
              <a:effectLst/>
            </c:spPr>
            <c:extLst>
              <c:ext xmlns:c16="http://schemas.microsoft.com/office/drawing/2014/chart" uri="{C3380CC4-5D6E-409C-BE32-E72D297353CC}">
                <c16:uniqueId val="{00000001-C990-4A3A-88D1-B5F0CA6C5427}"/>
              </c:ext>
            </c:extLst>
          </c:dPt>
          <c:dPt>
            <c:idx val="1"/>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C990-4A3A-88D1-B5F0CA6C5427}"/>
              </c:ext>
            </c:extLst>
          </c:dPt>
          <c:dPt>
            <c:idx val="2"/>
            <c:bubble3D val="0"/>
            <c:spPr>
              <a:solidFill>
                <a:srgbClr val="FF6464"/>
              </a:solidFill>
              <a:ln w="19050">
                <a:solidFill>
                  <a:schemeClr val="lt1"/>
                </a:solidFill>
              </a:ln>
              <a:effectLst/>
            </c:spPr>
            <c:extLst>
              <c:ext xmlns:c16="http://schemas.microsoft.com/office/drawing/2014/chart" uri="{C3380CC4-5D6E-409C-BE32-E72D297353CC}">
                <c16:uniqueId val="{00000005-C990-4A3A-88D1-B5F0CA6C5427}"/>
              </c:ext>
            </c:extLst>
          </c:dPt>
          <c:dLbls>
            <c:dLbl>
              <c:idx val="0"/>
              <c:layout>
                <c:manualLayout>
                  <c:x val="0.10305329106280184"/>
                  <c:y val="-0.17592556138815982"/>
                </c:manualLayout>
              </c:layout>
              <c:spPr>
                <a:noFill/>
                <a:ln>
                  <a:noFill/>
                </a:ln>
                <a:effectLst/>
              </c:spPr>
              <c:txPr>
                <a:bodyPr rot="0" spcFirstLastPara="1" vertOverflow="ellipsis" vert="horz" wrap="square" lIns="38100" tIns="19050" rIns="38100" bIns="19050" anchor="ctr" anchorCtr="0">
                  <a:spAutoFit/>
                </a:bodyPr>
                <a:lstStyle/>
                <a:p>
                  <a:pPr algn="l">
                    <a:defRPr sz="800" b="1" i="0" u="none" strike="noStrike" kern="1200" baseline="0">
                      <a:solidFill>
                        <a:srgbClr val="00B0F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7325898248792269"/>
                      <c:h val="0.16645851560221639"/>
                    </c:manualLayout>
                  </c15:layout>
                </c:ext>
                <c:ext xmlns:c16="http://schemas.microsoft.com/office/drawing/2014/chart" uri="{C3380CC4-5D6E-409C-BE32-E72D297353CC}">
                  <c16:uniqueId val="{00000001-C990-4A3A-88D1-B5F0CA6C5427}"/>
                </c:ext>
              </c:extLst>
            </c:dLbl>
            <c:dLbl>
              <c:idx val="1"/>
              <c:layout>
                <c:manualLayout>
                  <c:x val="0.25883152173913043"/>
                  <c:y val="1.3889071157771946E-2"/>
                </c:manualLayout>
              </c:layout>
              <c:spPr>
                <a:noFill/>
                <a:ln>
                  <a:noFill/>
                </a:ln>
                <a:effectLst/>
              </c:spPr>
              <c:txPr>
                <a:bodyPr rot="0" spcFirstLastPara="1" vertOverflow="ellipsis" vert="horz" wrap="square" lIns="38100" tIns="19050" rIns="38100" bIns="19050" anchor="ctr" anchorCtr="0">
                  <a:spAutoFit/>
                </a:bodyPr>
                <a:lstStyle/>
                <a:p>
                  <a:pPr algn="l">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4984450483091789"/>
                      <c:h val="0.14951407115777193"/>
                    </c:manualLayout>
                  </c15:layout>
                </c:ext>
                <c:ext xmlns:c16="http://schemas.microsoft.com/office/drawing/2014/chart" uri="{C3380CC4-5D6E-409C-BE32-E72D297353CC}">
                  <c16:uniqueId val="{00000003-C990-4A3A-88D1-B5F0CA6C5427}"/>
                </c:ext>
              </c:extLst>
            </c:dLbl>
            <c:dLbl>
              <c:idx val="2"/>
              <c:layout>
                <c:manualLayout>
                  <c:x val="-9.5865413647342988E-3"/>
                  <c:y val="0.375"/>
                </c:manualLayout>
              </c:layout>
              <c:spPr>
                <a:noFill/>
                <a:ln>
                  <a:noFill/>
                </a:ln>
                <a:effectLst/>
              </c:spPr>
              <c:txPr>
                <a:bodyPr rot="0" spcFirstLastPara="1" vertOverflow="ellipsis" vert="horz" wrap="square" lIns="38100" tIns="19050" rIns="38100" bIns="19050" anchor="ctr" anchorCtr="0">
                  <a:noAutofit/>
                </a:bodyPr>
                <a:lstStyle/>
                <a:p>
                  <a:pPr algn="l">
                    <a:defRPr sz="800" b="1" i="0" u="none" strike="noStrike" kern="1200" baseline="0">
                      <a:solidFill>
                        <a:srgbClr val="FF6464"/>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3917225241545893"/>
                      <c:h val="0.11546296296296296"/>
                    </c:manualLayout>
                  </c15:layout>
                </c:ext>
                <c:ext xmlns:c16="http://schemas.microsoft.com/office/drawing/2014/chart" uri="{C3380CC4-5D6E-409C-BE32-E72D297353CC}">
                  <c16:uniqueId val="{00000005-C990-4A3A-88D1-B5F0CA6C54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Backbone'!$M$10:$O$10</c:f>
              <c:strCache>
                <c:ptCount val="3"/>
                <c:pt idx="0">
                  <c:v>Satisfaction Rate</c:v>
                </c:pt>
                <c:pt idx="1">
                  <c:v>Neutral Rate</c:v>
                </c:pt>
                <c:pt idx="2">
                  <c:v>Dissatisfaction Rate</c:v>
                </c:pt>
              </c:strCache>
            </c:strRef>
          </c:cat>
          <c:val>
            <c:numRef>
              <c:f>'Charts Backbone'!$M$14:$O$14</c:f>
              <c:numCache>
                <c:formatCode>0.00%</c:formatCode>
                <c:ptCount val="3"/>
                <c:pt idx="0">
                  <c:v>0.32371794871794873</c:v>
                </c:pt>
                <c:pt idx="1">
                  <c:v>0.27243589743589741</c:v>
                </c:pt>
                <c:pt idx="2">
                  <c:v>0.40384615384615385</c:v>
                </c:pt>
              </c:numCache>
            </c:numRef>
          </c:val>
          <c:extLst>
            <c:ext xmlns:c16="http://schemas.microsoft.com/office/drawing/2014/chart" uri="{C3380CC4-5D6E-409C-BE32-E72D297353CC}">
              <c16:uniqueId val="{00000006-C990-4A3A-88D1-B5F0CA6C542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How safe do you feel living the</a:t>
            </a:r>
            <a:r>
              <a:rPr lang="en-US" sz="1100" b="1" baseline="0"/>
              <a:t> new normal?</a:t>
            </a:r>
            <a:endParaRPr lang="en-US" sz="1100" b="1"/>
          </a:p>
        </c:rich>
      </c:tx>
      <c:layout>
        <c:manualLayout>
          <c:xMode val="edge"/>
          <c:yMode val="edge"/>
          <c:x val="2.623600174978126E-2"/>
          <c:y val="6.0185185185185182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'Charts Backbone'!$G$16</c:f>
              <c:strCache>
                <c:ptCount val="1"/>
                <c:pt idx="0">
                  <c:v>Count</c:v>
                </c:pt>
              </c:strCache>
            </c:strRef>
          </c:tx>
          <c:dPt>
            <c:idx val="0"/>
            <c:bubble3D val="0"/>
            <c:spPr>
              <a:solidFill>
                <a:srgbClr val="FF6464"/>
              </a:solidFill>
              <a:ln w="19050">
                <a:solidFill>
                  <a:schemeClr val="lt1"/>
                </a:solidFill>
              </a:ln>
              <a:effectLst/>
            </c:spPr>
            <c:extLst>
              <c:ext xmlns:c16="http://schemas.microsoft.com/office/drawing/2014/chart" uri="{C3380CC4-5D6E-409C-BE32-E72D297353CC}">
                <c16:uniqueId val="{00000001-7080-4BFD-A42D-961E4BDC32D5}"/>
              </c:ext>
            </c:extLst>
          </c:dPt>
          <c:dPt>
            <c:idx val="1"/>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3-7080-4BFD-A42D-961E4BDC32D5}"/>
              </c:ext>
            </c:extLst>
          </c:dPt>
          <c:dPt>
            <c:idx val="2"/>
            <c:bubble3D val="0"/>
            <c:spPr>
              <a:solidFill>
                <a:srgbClr val="00B0F0"/>
              </a:solidFill>
              <a:ln w="19050">
                <a:solidFill>
                  <a:schemeClr val="lt1"/>
                </a:solidFill>
              </a:ln>
              <a:effectLst/>
            </c:spPr>
            <c:extLst>
              <c:ext xmlns:c16="http://schemas.microsoft.com/office/drawing/2014/chart" uri="{C3380CC4-5D6E-409C-BE32-E72D297353CC}">
                <c16:uniqueId val="{00000005-7080-4BFD-A42D-961E4BDC32D5}"/>
              </c:ext>
            </c:extLst>
          </c:dPt>
          <c:dLbls>
            <c:dLbl>
              <c:idx val="0"/>
              <c:layout>
                <c:manualLayout>
                  <c:x val="9.1666666666666563E-2"/>
                  <c:y val="-1.3888888888889058E-2"/>
                </c:manualLayout>
              </c:layout>
              <c:tx>
                <c:rich>
                  <a:bodyPr/>
                  <a:lstStyle/>
                  <a:p>
                    <a:r>
                      <a:rPr lang="en-US"/>
                      <a:t>Not safe</a:t>
                    </a:r>
                    <a:r>
                      <a:rPr lang="en-US" baseline="0"/>
                      <a:t>
</a:t>
                    </a:r>
                    <a:fld id="{14B6C783-3420-4825-8FF4-1C2C82787D81}" type="PERCENTAGE">
                      <a:rPr lang="en-US" baseline="0"/>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080-4BFD-A42D-961E4BDC32D5}"/>
                </c:ext>
              </c:extLst>
            </c:dLbl>
            <c:dLbl>
              <c:idx val="1"/>
              <c:layout>
                <c:manualLayout>
                  <c:x val="-0.10555555555555556"/>
                  <c:y val="-4.6296296296296294E-3"/>
                </c:manualLayout>
              </c:layout>
              <c:tx>
                <c:rich>
                  <a:bodyPr/>
                  <a:lstStyle/>
                  <a:p>
                    <a:r>
                      <a:rPr lang="en-US"/>
                      <a:t>Not sure</a:t>
                    </a:r>
                    <a:r>
                      <a:rPr lang="en-US" baseline="0"/>
                      <a:t>
</a:t>
                    </a:r>
                    <a:fld id="{5A0A17F0-49A4-4E62-A060-B4CC05090896}" type="PERCENTAGE">
                      <a:rPr lang="en-US" baseline="0"/>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080-4BFD-A42D-961E4BDC32D5}"/>
                </c:ext>
              </c:extLst>
            </c:dLbl>
            <c:dLbl>
              <c:idx val="2"/>
              <c:layout>
                <c:manualLayout>
                  <c:x val="0.16111111111111112"/>
                  <c:y val="-6.4814814814814839E-2"/>
                </c:manualLayout>
              </c:layout>
              <c:tx>
                <c:rich>
                  <a:bodyPr/>
                  <a:lstStyle/>
                  <a:p>
                    <a:r>
                      <a:rPr lang="en-US"/>
                      <a:t>Safe</a:t>
                    </a:r>
                    <a:r>
                      <a:rPr lang="en-US" baseline="0"/>
                      <a:t>
</a:t>
                    </a:r>
                    <a:fld id="{289EDD9B-ADDA-4C2A-986A-0C2E62C66339}" type="PERCENTAGE">
                      <a:rPr lang="en-US" baseline="0"/>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080-4BFD-A42D-961E4BDC32D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Backbone'!$F$17:$F$19</c:f>
              <c:strCache>
                <c:ptCount val="3"/>
                <c:pt idx="0">
                  <c:v>Detractors</c:v>
                </c:pt>
                <c:pt idx="1">
                  <c:v>Neutrals</c:v>
                </c:pt>
                <c:pt idx="2">
                  <c:v>Promoters</c:v>
                </c:pt>
              </c:strCache>
            </c:strRef>
          </c:cat>
          <c:val>
            <c:numRef>
              <c:f>'Charts Backbone'!$G$17:$G$19</c:f>
              <c:numCache>
                <c:formatCode>General</c:formatCode>
                <c:ptCount val="3"/>
                <c:pt idx="0">
                  <c:v>86</c:v>
                </c:pt>
                <c:pt idx="1">
                  <c:v>16</c:v>
                </c:pt>
                <c:pt idx="2">
                  <c:v>2</c:v>
                </c:pt>
              </c:numCache>
            </c:numRef>
          </c:val>
          <c:extLst>
            <c:ext xmlns:c16="http://schemas.microsoft.com/office/drawing/2014/chart" uri="{C3380CC4-5D6E-409C-BE32-E72D297353CC}">
              <c16:uniqueId val="{00000006-7080-4BFD-A42D-961E4BDC32D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Male</c:v>
          </c:tx>
          <c:spPr>
            <a:solidFill>
              <a:srgbClr val="00B0F0"/>
            </a:solidFill>
            <a:ln>
              <a:noFill/>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B0F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Lit>
              <c:formatCode>General</c:formatCode>
              <c:ptCount val="1"/>
              <c:pt idx="0">
                <c:v>40</c:v>
              </c:pt>
            </c:numLit>
          </c:val>
          <c:extLst>
            <c:ext xmlns:c16="http://schemas.microsoft.com/office/drawing/2014/chart" uri="{C3380CC4-5D6E-409C-BE32-E72D297353CC}">
              <c16:uniqueId val="{00000000-9D50-4FD3-A3E2-B5FE6C4F6D41}"/>
            </c:ext>
          </c:extLst>
        </c:ser>
        <c:dLbls>
          <c:showLegendKey val="0"/>
          <c:showVal val="0"/>
          <c:showCatName val="0"/>
          <c:showSerName val="0"/>
          <c:showPercent val="0"/>
          <c:showBubbleSize val="0"/>
        </c:dLbls>
        <c:gapWidth val="219"/>
        <c:overlap val="-27"/>
        <c:axId val="1349159775"/>
        <c:axId val="1333138095"/>
      </c:barChart>
      <c:catAx>
        <c:axId val="1349159775"/>
        <c:scaling>
          <c:orientation val="minMax"/>
        </c:scaling>
        <c:delete val="1"/>
        <c:axPos val="b"/>
        <c:majorTickMark val="none"/>
        <c:minorTickMark val="none"/>
        <c:tickLblPos val="nextTo"/>
        <c:crossAx val="1333138095"/>
        <c:crosses val="autoZero"/>
        <c:auto val="1"/>
        <c:lblAlgn val="ctr"/>
        <c:lblOffset val="100"/>
        <c:noMultiLvlLbl val="0"/>
      </c:catAx>
      <c:valAx>
        <c:axId val="1333138095"/>
        <c:scaling>
          <c:orientation val="minMax"/>
          <c:max val="100"/>
          <c:min val="0"/>
        </c:scaling>
        <c:delete val="1"/>
        <c:axPos val="l"/>
        <c:numFmt formatCode="General" sourceLinked="1"/>
        <c:majorTickMark val="out"/>
        <c:minorTickMark val="none"/>
        <c:tickLblPos val="nextTo"/>
        <c:crossAx val="1349159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Prefer not to say</c:v>
          </c:tx>
          <c:spPr>
            <a:solidFill>
              <a:schemeClr val="bg1">
                <a:lumMod val="50000"/>
              </a:schemeClr>
            </a:solidFill>
            <a:ln>
              <a:noFill/>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Lit>
              <c:formatCode>General</c:formatCode>
              <c:ptCount val="1"/>
              <c:pt idx="0">
                <c:v>6</c:v>
              </c:pt>
            </c:numLit>
          </c:val>
          <c:extLst>
            <c:ext xmlns:c16="http://schemas.microsoft.com/office/drawing/2014/chart" uri="{C3380CC4-5D6E-409C-BE32-E72D297353CC}">
              <c16:uniqueId val="{00000000-1F04-4E16-B21F-07417722FB4C}"/>
            </c:ext>
          </c:extLst>
        </c:ser>
        <c:dLbls>
          <c:showLegendKey val="0"/>
          <c:showVal val="0"/>
          <c:showCatName val="0"/>
          <c:showSerName val="0"/>
          <c:showPercent val="0"/>
          <c:showBubbleSize val="0"/>
        </c:dLbls>
        <c:gapWidth val="219"/>
        <c:overlap val="-27"/>
        <c:axId val="1349159775"/>
        <c:axId val="1333138095"/>
      </c:barChart>
      <c:catAx>
        <c:axId val="1349159775"/>
        <c:scaling>
          <c:orientation val="minMax"/>
        </c:scaling>
        <c:delete val="1"/>
        <c:axPos val="b"/>
        <c:majorTickMark val="none"/>
        <c:minorTickMark val="none"/>
        <c:tickLblPos val="nextTo"/>
        <c:crossAx val="1333138095"/>
        <c:crosses val="autoZero"/>
        <c:auto val="1"/>
        <c:lblAlgn val="ctr"/>
        <c:lblOffset val="100"/>
        <c:noMultiLvlLbl val="0"/>
      </c:catAx>
      <c:valAx>
        <c:axId val="1333138095"/>
        <c:scaling>
          <c:orientation val="minMax"/>
          <c:max val="100"/>
          <c:min val="0"/>
        </c:scaling>
        <c:delete val="1"/>
        <c:axPos val="l"/>
        <c:numFmt formatCode="General" sourceLinked="1"/>
        <c:majorTickMark val="out"/>
        <c:minorTickMark val="none"/>
        <c:tickLblPos val="nextTo"/>
        <c:crossAx val="1349159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Female</c:v>
          </c:tx>
          <c:spPr>
            <a:solidFill>
              <a:srgbClr val="FF6464"/>
            </a:solidFill>
            <a:ln>
              <a:noFill/>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646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Lit>
              <c:formatCode>General</c:formatCode>
              <c:ptCount val="1"/>
              <c:pt idx="0">
                <c:v>54</c:v>
              </c:pt>
            </c:numLit>
          </c:val>
          <c:extLst>
            <c:ext xmlns:c16="http://schemas.microsoft.com/office/drawing/2014/chart" uri="{C3380CC4-5D6E-409C-BE32-E72D297353CC}">
              <c16:uniqueId val="{00000000-6A9D-4CA3-ADC2-0976B0708761}"/>
            </c:ext>
          </c:extLst>
        </c:ser>
        <c:dLbls>
          <c:showLegendKey val="0"/>
          <c:showVal val="0"/>
          <c:showCatName val="0"/>
          <c:showSerName val="0"/>
          <c:showPercent val="0"/>
          <c:showBubbleSize val="0"/>
        </c:dLbls>
        <c:gapWidth val="219"/>
        <c:overlap val="-27"/>
        <c:axId val="1349159775"/>
        <c:axId val="1333138095"/>
      </c:barChart>
      <c:catAx>
        <c:axId val="1349159775"/>
        <c:scaling>
          <c:orientation val="minMax"/>
        </c:scaling>
        <c:delete val="1"/>
        <c:axPos val="b"/>
        <c:majorTickMark val="none"/>
        <c:minorTickMark val="none"/>
        <c:tickLblPos val="nextTo"/>
        <c:crossAx val="1333138095"/>
        <c:crosses val="autoZero"/>
        <c:auto val="1"/>
        <c:lblAlgn val="ctr"/>
        <c:lblOffset val="100"/>
        <c:noMultiLvlLbl val="0"/>
      </c:catAx>
      <c:valAx>
        <c:axId val="1333138095"/>
        <c:scaling>
          <c:orientation val="minMax"/>
          <c:max val="100"/>
          <c:min val="0"/>
        </c:scaling>
        <c:delete val="1"/>
        <c:axPos val="l"/>
        <c:numFmt formatCode="General" sourceLinked="1"/>
        <c:majorTickMark val="out"/>
        <c:minorTickMark val="none"/>
        <c:tickLblPos val="nextTo"/>
        <c:crossAx val="1349159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a:t>
            </a:r>
            <a:r>
              <a:rPr lang="en-US" baseline="0"/>
              <a:t> residence of respondents during the time of pandemic</a:t>
            </a:r>
            <a:endParaRPr lang="en-US"/>
          </a:p>
        </c:rich>
      </c:tx>
      <c:layout>
        <c:manualLayout>
          <c:xMode val="edge"/>
          <c:yMode val="edge"/>
          <c:x val="5.437946686143267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 Backbone'!$C$17</c:f>
              <c:strCache>
                <c:ptCount val="1"/>
                <c:pt idx="0">
                  <c:v>Count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Backbone'!$B$18:$B$32</c:f>
              <c:strCache>
                <c:ptCount val="15"/>
                <c:pt idx="0">
                  <c:v>Parañaque</c:v>
                </c:pt>
                <c:pt idx="1">
                  <c:v>Pasig</c:v>
                </c:pt>
                <c:pt idx="2">
                  <c:v>Quezon City</c:v>
                </c:pt>
                <c:pt idx="3">
                  <c:v>Mandaluyong</c:v>
                </c:pt>
                <c:pt idx="4">
                  <c:v>Caloocan</c:v>
                </c:pt>
                <c:pt idx="5">
                  <c:v>Muntinlupa</c:v>
                </c:pt>
                <c:pt idx="6">
                  <c:v>Taguig</c:v>
                </c:pt>
                <c:pt idx="7">
                  <c:v>San Juan</c:v>
                </c:pt>
                <c:pt idx="8">
                  <c:v>Manila</c:v>
                </c:pt>
                <c:pt idx="9">
                  <c:v>Malabon</c:v>
                </c:pt>
                <c:pt idx="10">
                  <c:v>Navotas</c:v>
                </c:pt>
                <c:pt idx="11">
                  <c:v>Marikina</c:v>
                </c:pt>
                <c:pt idx="12">
                  <c:v>Las Piñas</c:v>
                </c:pt>
                <c:pt idx="13">
                  <c:v>Pasay</c:v>
                </c:pt>
                <c:pt idx="14">
                  <c:v>Makati</c:v>
                </c:pt>
              </c:strCache>
            </c:strRef>
          </c:cat>
          <c:val>
            <c:numRef>
              <c:f>'Charts Backbone'!$C$18:$C$32</c:f>
              <c:numCache>
                <c:formatCode>General</c:formatCode>
                <c:ptCount val="15"/>
                <c:pt idx="0">
                  <c:v>5</c:v>
                </c:pt>
                <c:pt idx="1">
                  <c:v>20</c:v>
                </c:pt>
                <c:pt idx="2">
                  <c:v>20</c:v>
                </c:pt>
                <c:pt idx="3">
                  <c:v>13</c:v>
                </c:pt>
                <c:pt idx="4">
                  <c:v>8</c:v>
                </c:pt>
                <c:pt idx="5">
                  <c:v>2</c:v>
                </c:pt>
                <c:pt idx="6">
                  <c:v>2</c:v>
                </c:pt>
                <c:pt idx="7">
                  <c:v>4</c:v>
                </c:pt>
                <c:pt idx="8">
                  <c:v>21</c:v>
                </c:pt>
                <c:pt idx="9">
                  <c:v>1</c:v>
                </c:pt>
                <c:pt idx="10">
                  <c:v>1</c:v>
                </c:pt>
                <c:pt idx="11">
                  <c:v>1</c:v>
                </c:pt>
                <c:pt idx="12">
                  <c:v>2</c:v>
                </c:pt>
                <c:pt idx="13">
                  <c:v>2</c:v>
                </c:pt>
                <c:pt idx="14">
                  <c:v>2</c:v>
                </c:pt>
              </c:numCache>
            </c:numRef>
          </c:val>
          <c:extLst>
            <c:ext xmlns:c16="http://schemas.microsoft.com/office/drawing/2014/chart" uri="{C3380CC4-5D6E-409C-BE32-E72D297353CC}">
              <c16:uniqueId val="{00000000-9D1B-48B8-A151-413C3574B6FE}"/>
            </c:ext>
          </c:extLst>
        </c:ser>
        <c:dLbls>
          <c:showLegendKey val="0"/>
          <c:showVal val="0"/>
          <c:showCatName val="0"/>
          <c:showSerName val="0"/>
          <c:showPercent val="0"/>
          <c:showBubbleSize val="0"/>
        </c:dLbls>
        <c:gapWidth val="219"/>
        <c:overlap val="-27"/>
        <c:axId val="1820768816"/>
        <c:axId val="1493137184"/>
      </c:barChart>
      <c:catAx>
        <c:axId val="182076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137184"/>
        <c:crosses val="autoZero"/>
        <c:auto val="1"/>
        <c:lblAlgn val="ctr"/>
        <c:lblOffset val="100"/>
        <c:noMultiLvlLbl val="0"/>
      </c:catAx>
      <c:valAx>
        <c:axId val="1493137184"/>
        <c:scaling>
          <c:orientation val="minMax"/>
        </c:scaling>
        <c:delete val="1"/>
        <c:axPos val="l"/>
        <c:numFmt formatCode="General" sourceLinked="1"/>
        <c:majorTickMark val="none"/>
        <c:minorTickMark val="none"/>
        <c:tickLblPos val="nextTo"/>
        <c:crossAx val="182076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picture"/>
            <c:spPr>
              <a:blipFill>
                <a:blip xmlns:r="http://schemas.openxmlformats.org/officeDocument/2006/relationships" r:embed="rId1"/>
                <a:stretch>
                  <a:fillRect/>
                </a:stretch>
              </a:blipFill>
              <a:ln w="25400">
                <a:noFill/>
              </a:ln>
              <a:effectLst/>
            </c:spPr>
          </c:marker>
          <c:yVal>
            <c:numRef>
              <c:f>'Charts Backbone'!$K$19:$K$28</c:f>
              <c:numCache>
                <c:formatCode>General</c:formatCode>
                <c:ptCount val="10"/>
                <c:pt idx="0">
                  <c:v>10</c:v>
                </c:pt>
                <c:pt idx="1">
                  <c:v>10</c:v>
                </c:pt>
                <c:pt idx="2">
                  <c:v>10</c:v>
                </c:pt>
                <c:pt idx="3">
                  <c:v>10</c:v>
                </c:pt>
                <c:pt idx="4">
                  <c:v>10</c:v>
                </c:pt>
                <c:pt idx="5">
                  <c:v>10</c:v>
                </c:pt>
                <c:pt idx="6">
                  <c:v>10</c:v>
                </c:pt>
                <c:pt idx="7">
                  <c:v>10</c:v>
                </c:pt>
                <c:pt idx="8">
                  <c:v>10</c:v>
                </c:pt>
                <c:pt idx="9">
                  <c:v>10</c:v>
                </c:pt>
              </c:numCache>
            </c:numRef>
          </c:yVal>
          <c:smooth val="0"/>
          <c:extLst>
            <c:ext xmlns:c16="http://schemas.microsoft.com/office/drawing/2014/chart" uri="{C3380CC4-5D6E-409C-BE32-E72D297353CC}">
              <c16:uniqueId val="{00000000-62DB-45DF-8201-ED5F45958346}"/>
            </c:ext>
          </c:extLst>
        </c:ser>
        <c:ser>
          <c:idx val="1"/>
          <c:order val="1"/>
          <c:spPr>
            <a:ln w="25400" cap="rnd">
              <a:noFill/>
              <a:round/>
            </a:ln>
            <a:effectLst/>
          </c:spPr>
          <c:marker>
            <c:symbol val="picture"/>
            <c:spPr>
              <a:blipFill>
                <a:blip xmlns:r="http://schemas.openxmlformats.org/officeDocument/2006/relationships" r:embed="rId2"/>
                <a:stretch>
                  <a:fillRect/>
                </a:stretch>
              </a:blipFill>
              <a:ln w="25400">
                <a:noFill/>
              </a:ln>
              <a:effectLst/>
            </c:spPr>
          </c:marker>
          <c:yVal>
            <c:numRef>
              <c:f>'Charts Backbone'!$L$19:$L$28</c:f>
              <c:numCache>
                <c:formatCode>General</c:formatCode>
                <c:ptCount val="10"/>
                <c:pt idx="0">
                  <c:v>10</c:v>
                </c:pt>
                <c:pt idx="1">
                  <c:v>10</c:v>
                </c:pt>
                <c:pt idx="2">
                  <c:v>10</c:v>
                </c:pt>
                <c:pt idx="3">
                  <c:v>10</c:v>
                </c:pt>
                <c:pt idx="4">
                  <c:v>#N/A</c:v>
                </c:pt>
                <c:pt idx="5">
                  <c:v>#N/A</c:v>
                </c:pt>
                <c:pt idx="6">
                  <c:v>#N/A</c:v>
                </c:pt>
                <c:pt idx="7">
                  <c:v>#N/A</c:v>
                </c:pt>
                <c:pt idx="8">
                  <c:v>#N/A</c:v>
                </c:pt>
                <c:pt idx="9">
                  <c:v>#N/A</c:v>
                </c:pt>
              </c:numCache>
            </c:numRef>
          </c:yVal>
          <c:smooth val="0"/>
          <c:extLst>
            <c:ext xmlns:c16="http://schemas.microsoft.com/office/drawing/2014/chart" uri="{C3380CC4-5D6E-409C-BE32-E72D297353CC}">
              <c16:uniqueId val="{00000001-62DB-45DF-8201-ED5F45958346}"/>
            </c:ext>
          </c:extLst>
        </c:ser>
        <c:ser>
          <c:idx val="2"/>
          <c:order val="2"/>
          <c:spPr>
            <a:ln w="25400" cap="rnd">
              <a:noFill/>
              <a:round/>
            </a:ln>
            <a:effectLst/>
          </c:spPr>
          <c:marker>
            <c:symbol val="picture"/>
            <c:spPr>
              <a:blipFill>
                <a:blip xmlns:r="http://schemas.openxmlformats.org/officeDocument/2006/relationships" r:embed="rId3"/>
                <a:stretch>
                  <a:fillRect/>
                </a:stretch>
              </a:blipFill>
              <a:ln w="25400">
                <a:noFill/>
              </a:ln>
              <a:effectLst/>
            </c:spPr>
          </c:marker>
          <c:yVal>
            <c:numRef>
              <c:f>'Charts Backbone'!$M$19:$M$28</c:f>
              <c:numCache>
                <c:formatCode>General</c:formatCode>
                <c:ptCount val="10"/>
                <c:pt idx="0">
                  <c:v>10</c:v>
                </c:pt>
                <c:pt idx="1">
                  <c:v>#N/A</c:v>
                </c:pt>
                <c:pt idx="2">
                  <c:v>#N/A</c:v>
                </c:pt>
                <c:pt idx="3">
                  <c:v>#N/A</c:v>
                </c:pt>
                <c:pt idx="4">
                  <c:v>#N/A</c:v>
                </c:pt>
                <c:pt idx="5">
                  <c:v>#N/A</c:v>
                </c:pt>
                <c:pt idx="6">
                  <c:v>#N/A</c:v>
                </c:pt>
                <c:pt idx="7">
                  <c:v>#N/A</c:v>
                </c:pt>
                <c:pt idx="8">
                  <c:v>#N/A</c:v>
                </c:pt>
                <c:pt idx="9">
                  <c:v>#N/A</c:v>
                </c:pt>
              </c:numCache>
            </c:numRef>
          </c:yVal>
          <c:smooth val="0"/>
          <c:extLst>
            <c:ext xmlns:c16="http://schemas.microsoft.com/office/drawing/2014/chart" uri="{C3380CC4-5D6E-409C-BE32-E72D297353CC}">
              <c16:uniqueId val="{00000002-62DB-45DF-8201-ED5F45958346}"/>
            </c:ext>
          </c:extLst>
        </c:ser>
        <c:dLbls>
          <c:showLegendKey val="0"/>
          <c:showVal val="0"/>
          <c:showCatName val="0"/>
          <c:showSerName val="0"/>
          <c:showPercent val="0"/>
          <c:showBubbleSize val="0"/>
        </c:dLbls>
        <c:axId val="1723673104"/>
        <c:axId val="1570354784"/>
      </c:scatterChart>
      <c:valAx>
        <c:axId val="1723673104"/>
        <c:scaling>
          <c:orientation val="minMax"/>
          <c:max val="11"/>
          <c:min val="0"/>
        </c:scaling>
        <c:delete val="1"/>
        <c:axPos val="b"/>
        <c:majorTickMark val="none"/>
        <c:minorTickMark val="none"/>
        <c:tickLblPos val="nextTo"/>
        <c:crossAx val="1570354784"/>
        <c:crosses val="autoZero"/>
        <c:crossBetween val="midCat"/>
        <c:majorUnit val="1"/>
      </c:valAx>
      <c:valAx>
        <c:axId val="1570354784"/>
        <c:scaling>
          <c:orientation val="minMax"/>
          <c:max val="11"/>
          <c:min val="9"/>
        </c:scaling>
        <c:delete val="1"/>
        <c:axPos val="l"/>
        <c:numFmt formatCode="General" sourceLinked="1"/>
        <c:majorTickMark val="none"/>
        <c:minorTickMark val="none"/>
        <c:tickLblPos val="nextTo"/>
        <c:crossAx val="1723673104"/>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picture"/>
            <c:spPr>
              <a:blipFill>
                <a:blip xmlns:r="http://schemas.openxmlformats.org/officeDocument/2006/relationships" r:embed="rId1"/>
                <a:stretch>
                  <a:fillRect/>
                </a:stretch>
              </a:blipFill>
              <a:ln w="25400">
                <a:noFill/>
              </a:ln>
              <a:effectLst/>
            </c:spPr>
          </c:marker>
          <c:yVal>
            <c:numRef>
              <c:f>'Charts Backbone'!$K$19:$K$28</c:f>
              <c:numCache>
                <c:formatCode>General</c:formatCode>
                <c:ptCount val="10"/>
                <c:pt idx="0">
                  <c:v>10</c:v>
                </c:pt>
                <c:pt idx="1">
                  <c:v>10</c:v>
                </c:pt>
                <c:pt idx="2">
                  <c:v>10</c:v>
                </c:pt>
                <c:pt idx="3">
                  <c:v>10</c:v>
                </c:pt>
                <c:pt idx="4">
                  <c:v>10</c:v>
                </c:pt>
                <c:pt idx="5">
                  <c:v>10</c:v>
                </c:pt>
                <c:pt idx="6">
                  <c:v>10</c:v>
                </c:pt>
                <c:pt idx="7">
                  <c:v>10</c:v>
                </c:pt>
                <c:pt idx="8">
                  <c:v>10</c:v>
                </c:pt>
                <c:pt idx="9">
                  <c:v>10</c:v>
                </c:pt>
              </c:numCache>
            </c:numRef>
          </c:yVal>
          <c:smooth val="0"/>
          <c:extLst>
            <c:ext xmlns:c16="http://schemas.microsoft.com/office/drawing/2014/chart" uri="{C3380CC4-5D6E-409C-BE32-E72D297353CC}">
              <c16:uniqueId val="{00000000-9653-4C5A-92EA-B966D4654BBF}"/>
            </c:ext>
          </c:extLst>
        </c:ser>
        <c:ser>
          <c:idx val="1"/>
          <c:order val="1"/>
          <c:spPr>
            <a:ln w="25400" cap="rnd">
              <a:noFill/>
              <a:round/>
            </a:ln>
            <a:effectLst/>
          </c:spPr>
          <c:marker>
            <c:symbol val="picture"/>
            <c:spPr>
              <a:blipFill>
                <a:blip xmlns:r="http://schemas.openxmlformats.org/officeDocument/2006/relationships" r:embed="rId2"/>
                <a:stretch>
                  <a:fillRect/>
                </a:stretch>
              </a:blipFill>
              <a:ln w="25400">
                <a:noFill/>
              </a:ln>
              <a:effectLst/>
            </c:spPr>
          </c:marker>
          <c:yVal>
            <c:numRef>
              <c:f>'Charts Backbone'!$T$19:$T$28</c:f>
              <c:numCache>
                <c:formatCode>General</c:formatCode>
                <c:ptCount val="10"/>
                <c:pt idx="0">
                  <c:v>10</c:v>
                </c:pt>
                <c:pt idx="1">
                  <c:v>10</c:v>
                </c:pt>
                <c:pt idx="2">
                  <c:v>10</c:v>
                </c:pt>
                <c:pt idx="3">
                  <c:v>10</c:v>
                </c:pt>
                <c:pt idx="4">
                  <c:v>10</c:v>
                </c:pt>
                <c:pt idx="5">
                  <c:v>10</c:v>
                </c:pt>
                <c:pt idx="6">
                  <c:v>10</c:v>
                </c:pt>
                <c:pt idx="7">
                  <c:v>#N/A</c:v>
                </c:pt>
                <c:pt idx="8">
                  <c:v>#N/A</c:v>
                </c:pt>
                <c:pt idx="9">
                  <c:v>#N/A</c:v>
                </c:pt>
              </c:numCache>
            </c:numRef>
          </c:yVal>
          <c:smooth val="0"/>
          <c:extLst>
            <c:ext xmlns:c16="http://schemas.microsoft.com/office/drawing/2014/chart" uri="{C3380CC4-5D6E-409C-BE32-E72D297353CC}">
              <c16:uniqueId val="{00000001-9653-4C5A-92EA-B966D4654BBF}"/>
            </c:ext>
          </c:extLst>
        </c:ser>
        <c:ser>
          <c:idx val="2"/>
          <c:order val="2"/>
          <c:spPr>
            <a:ln w="25400" cap="rnd">
              <a:noFill/>
              <a:round/>
            </a:ln>
            <a:effectLst/>
          </c:spPr>
          <c:marker>
            <c:symbol val="picture"/>
            <c:spPr>
              <a:blipFill>
                <a:blip xmlns:r="http://schemas.openxmlformats.org/officeDocument/2006/relationships" r:embed="rId3"/>
                <a:stretch>
                  <a:fillRect/>
                </a:stretch>
              </a:blipFill>
              <a:ln w="25400">
                <a:noFill/>
              </a:ln>
              <a:effectLst/>
            </c:spPr>
          </c:marker>
          <c:yVal>
            <c:numRef>
              <c:f>'Charts Backbone'!$U$19:$U$28</c:f>
              <c:numCache>
                <c:formatCode>General</c:formatCode>
                <c:ptCount val="10"/>
                <c:pt idx="0">
                  <c:v>10</c:v>
                </c:pt>
                <c:pt idx="1">
                  <c:v>10</c:v>
                </c:pt>
                <c:pt idx="2">
                  <c:v>10</c:v>
                </c:pt>
                <c:pt idx="3">
                  <c:v>#N/A</c:v>
                </c:pt>
                <c:pt idx="4">
                  <c:v>#N/A</c:v>
                </c:pt>
                <c:pt idx="5">
                  <c:v>#N/A</c:v>
                </c:pt>
                <c:pt idx="6">
                  <c:v>#N/A</c:v>
                </c:pt>
                <c:pt idx="7">
                  <c:v>#N/A</c:v>
                </c:pt>
                <c:pt idx="8">
                  <c:v>#N/A</c:v>
                </c:pt>
                <c:pt idx="9">
                  <c:v>#N/A</c:v>
                </c:pt>
              </c:numCache>
            </c:numRef>
          </c:yVal>
          <c:smooth val="0"/>
          <c:extLst>
            <c:ext xmlns:c16="http://schemas.microsoft.com/office/drawing/2014/chart" uri="{C3380CC4-5D6E-409C-BE32-E72D297353CC}">
              <c16:uniqueId val="{00000002-9653-4C5A-92EA-B966D4654BBF}"/>
            </c:ext>
          </c:extLst>
        </c:ser>
        <c:dLbls>
          <c:showLegendKey val="0"/>
          <c:showVal val="0"/>
          <c:showCatName val="0"/>
          <c:showSerName val="0"/>
          <c:showPercent val="0"/>
          <c:showBubbleSize val="0"/>
        </c:dLbls>
        <c:axId val="1723673104"/>
        <c:axId val="1570354784"/>
      </c:scatterChart>
      <c:valAx>
        <c:axId val="1723673104"/>
        <c:scaling>
          <c:orientation val="minMax"/>
          <c:max val="11"/>
          <c:min val="0"/>
        </c:scaling>
        <c:delete val="1"/>
        <c:axPos val="b"/>
        <c:majorTickMark val="none"/>
        <c:minorTickMark val="none"/>
        <c:tickLblPos val="nextTo"/>
        <c:crossAx val="1570354784"/>
        <c:crosses val="autoZero"/>
        <c:crossBetween val="midCat"/>
        <c:majorUnit val="1"/>
      </c:valAx>
      <c:valAx>
        <c:axId val="1570354784"/>
        <c:scaling>
          <c:orientation val="minMax"/>
          <c:max val="11"/>
          <c:min val="9"/>
        </c:scaling>
        <c:delete val="1"/>
        <c:axPos val="l"/>
        <c:numFmt formatCode="General" sourceLinked="1"/>
        <c:majorTickMark val="none"/>
        <c:minorTickMark val="none"/>
        <c:tickLblPos val="nextTo"/>
        <c:crossAx val="1723673104"/>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picture"/>
            <c:spPr>
              <a:blipFill>
                <a:blip xmlns:r="http://schemas.openxmlformats.org/officeDocument/2006/relationships" r:embed="rId1"/>
                <a:stretch>
                  <a:fillRect/>
                </a:stretch>
              </a:blipFill>
              <a:ln w="25400">
                <a:noFill/>
              </a:ln>
              <a:effectLst/>
            </c:spPr>
          </c:marker>
          <c:yVal>
            <c:numRef>
              <c:f>'Charts Backbone'!$K$19:$K$28</c:f>
              <c:numCache>
                <c:formatCode>General</c:formatCode>
                <c:ptCount val="10"/>
                <c:pt idx="0">
                  <c:v>10</c:v>
                </c:pt>
                <c:pt idx="1">
                  <c:v>10</c:v>
                </c:pt>
                <c:pt idx="2">
                  <c:v>10</c:v>
                </c:pt>
                <c:pt idx="3">
                  <c:v>10</c:v>
                </c:pt>
                <c:pt idx="4">
                  <c:v>10</c:v>
                </c:pt>
                <c:pt idx="5">
                  <c:v>10</c:v>
                </c:pt>
                <c:pt idx="6">
                  <c:v>10</c:v>
                </c:pt>
                <c:pt idx="7">
                  <c:v>10</c:v>
                </c:pt>
                <c:pt idx="8">
                  <c:v>10</c:v>
                </c:pt>
                <c:pt idx="9">
                  <c:v>10</c:v>
                </c:pt>
              </c:numCache>
            </c:numRef>
          </c:yVal>
          <c:smooth val="0"/>
          <c:extLst>
            <c:ext xmlns:c16="http://schemas.microsoft.com/office/drawing/2014/chart" uri="{C3380CC4-5D6E-409C-BE32-E72D297353CC}">
              <c16:uniqueId val="{00000000-CC3C-4400-B3EB-1352D9177AC0}"/>
            </c:ext>
          </c:extLst>
        </c:ser>
        <c:ser>
          <c:idx val="1"/>
          <c:order val="1"/>
          <c:spPr>
            <a:ln w="25400" cap="rnd">
              <a:noFill/>
              <a:round/>
            </a:ln>
            <a:effectLst/>
          </c:spPr>
          <c:marker>
            <c:symbol val="picture"/>
            <c:spPr>
              <a:blipFill>
                <a:blip xmlns:r="http://schemas.openxmlformats.org/officeDocument/2006/relationships" r:embed="rId2"/>
                <a:stretch>
                  <a:fillRect/>
                </a:stretch>
              </a:blipFill>
              <a:ln w="25400">
                <a:noFill/>
              </a:ln>
              <a:effectLst/>
            </c:spPr>
          </c:marker>
          <c:yVal>
            <c:numRef>
              <c:f>'Charts Backbone'!$L$32:$L$41</c:f>
              <c:numCache>
                <c:formatCode>General</c:formatCode>
                <c:ptCount val="10"/>
                <c:pt idx="0">
                  <c:v>10</c:v>
                </c:pt>
                <c:pt idx="1">
                  <c:v>10</c:v>
                </c:pt>
                <c:pt idx="2">
                  <c:v>10</c:v>
                </c:pt>
                <c:pt idx="3">
                  <c:v>10</c:v>
                </c:pt>
                <c:pt idx="4">
                  <c:v>#N/A</c:v>
                </c:pt>
                <c:pt idx="5">
                  <c:v>#N/A</c:v>
                </c:pt>
                <c:pt idx="6">
                  <c:v>#N/A</c:v>
                </c:pt>
                <c:pt idx="7">
                  <c:v>#N/A</c:v>
                </c:pt>
                <c:pt idx="8">
                  <c:v>#N/A</c:v>
                </c:pt>
                <c:pt idx="9">
                  <c:v>#N/A</c:v>
                </c:pt>
              </c:numCache>
            </c:numRef>
          </c:yVal>
          <c:smooth val="0"/>
          <c:extLst>
            <c:ext xmlns:c16="http://schemas.microsoft.com/office/drawing/2014/chart" uri="{C3380CC4-5D6E-409C-BE32-E72D297353CC}">
              <c16:uniqueId val="{00000001-CC3C-4400-B3EB-1352D9177AC0}"/>
            </c:ext>
          </c:extLst>
        </c:ser>
        <c:ser>
          <c:idx val="2"/>
          <c:order val="2"/>
          <c:spPr>
            <a:ln w="25400" cap="rnd">
              <a:noFill/>
              <a:round/>
            </a:ln>
            <a:effectLst/>
          </c:spPr>
          <c:marker>
            <c:symbol val="picture"/>
            <c:spPr>
              <a:blipFill>
                <a:blip xmlns:r="http://schemas.openxmlformats.org/officeDocument/2006/relationships" r:embed="rId3"/>
                <a:stretch>
                  <a:fillRect/>
                </a:stretch>
              </a:blipFill>
              <a:ln w="25400">
                <a:noFill/>
              </a:ln>
              <a:effectLst/>
            </c:spPr>
          </c:marker>
          <c:yVal>
            <c:numRef>
              <c:f>'Charts Backbone'!$M$32:$M$41</c:f>
              <c:numCache>
                <c:formatCode>General</c:formatCode>
                <c:ptCount val="10"/>
                <c:pt idx="0">
                  <c:v>10</c:v>
                </c:pt>
                <c:pt idx="1">
                  <c:v>10</c:v>
                </c:pt>
                <c:pt idx="2">
                  <c:v>#N/A</c:v>
                </c:pt>
                <c:pt idx="3">
                  <c:v>#N/A</c:v>
                </c:pt>
                <c:pt idx="4">
                  <c:v>#N/A</c:v>
                </c:pt>
                <c:pt idx="5">
                  <c:v>#N/A</c:v>
                </c:pt>
                <c:pt idx="6">
                  <c:v>#N/A</c:v>
                </c:pt>
                <c:pt idx="7">
                  <c:v>#N/A</c:v>
                </c:pt>
                <c:pt idx="8">
                  <c:v>#N/A</c:v>
                </c:pt>
                <c:pt idx="9">
                  <c:v>#N/A</c:v>
                </c:pt>
              </c:numCache>
            </c:numRef>
          </c:yVal>
          <c:smooth val="0"/>
          <c:extLst>
            <c:ext xmlns:c16="http://schemas.microsoft.com/office/drawing/2014/chart" uri="{C3380CC4-5D6E-409C-BE32-E72D297353CC}">
              <c16:uniqueId val="{00000002-CC3C-4400-B3EB-1352D9177AC0}"/>
            </c:ext>
          </c:extLst>
        </c:ser>
        <c:dLbls>
          <c:showLegendKey val="0"/>
          <c:showVal val="0"/>
          <c:showCatName val="0"/>
          <c:showSerName val="0"/>
          <c:showPercent val="0"/>
          <c:showBubbleSize val="0"/>
        </c:dLbls>
        <c:axId val="1723673104"/>
        <c:axId val="1570354784"/>
      </c:scatterChart>
      <c:valAx>
        <c:axId val="1723673104"/>
        <c:scaling>
          <c:orientation val="minMax"/>
          <c:max val="11"/>
          <c:min val="0"/>
        </c:scaling>
        <c:delete val="1"/>
        <c:axPos val="b"/>
        <c:majorTickMark val="none"/>
        <c:minorTickMark val="none"/>
        <c:tickLblPos val="nextTo"/>
        <c:crossAx val="1570354784"/>
        <c:crosses val="autoZero"/>
        <c:crossBetween val="midCat"/>
        <c:majorUnit val="1"/>
      </c:valAx>
      <c:valAx>
        <c:axId val="1570354784"/>
        <c:scaling>
          <c:orientation val="minMax"/>
          <c:max val="11"/>
          <c:min val="9"/>
        </c:scaling>
        <c:delete val="1"/>
        <c:axPos val="l"/>
        <c:numFmt formatCode="General" sourceLinked="1"/>
        <c:majorTickMark val="none"/>
        <c:minorTickMark val="none"/>
        <c:tickLblPos val="nextTo"/>
        <c:crossAx val="1723673104"/>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picture"/>
            <c:spPr>
              <a:blipFill>
                <a:blip xmlns:r="http://schemas.openxmlformats.org/officeDocument/2006/relationships" r:embed="rId1"/>
                <a:stretch>
                  <a:fillRect/>
                </a:stretch>
              </a:blipFill>
              <a:ln w="25400">
                <a:noFill/>
              </a:ln>
              <a:effectLst/>
            </c:spPr>
          </c:marker>
          <c:yVal>
            <c:numRef>
              <c:f>'Charts Backbone'!$K$19:$K$28</c:f>
              <c:numCache>
                <c:formatCode>General</c:formatCode>
                <c:ptCount val="10"/>
                <c:pt idx="0">
                  <c:v>10</c:v>
                </c:pt>
                <c:pt idx="1">
                  <c:v>10</c:v>
                </c:pt>
                <c:pt idx="2">
                  <c:v>10</c:v>
                </c:pt>
                <c:pt idx="3">
                  <c:v>10</c:v>
                </c:pt>
                <c:pt idx="4">
                  <c:v>10</c:v>
                </c:pt>
                <c:pt idx="5">
                  <c:v>10</c:v>
                </c:pt>
                <c:pt idx="6">
                  <c:v>10</c:v>
                </c:pt>
                <c:pt idx="7">
                  <c:v>10</c:v>
                </c:pt>
                <c:pt idx="8">
                  <c:v>10</c:v>
                </c:pt>
                <c:pt idx="9">
                  <c:v>10</c:v>
                </c:pt>
              </c:numCache>
            </c:numRef>
          </c:yVal>
          <c:smooth val="0"/>
          <c:extLst>
            <c:ext xmlns:c16="http://schemas.microsoft.com/office/drawing/2014/chart" uri="{C3380CC4-5D6E-409C-BE32-E72D297353CC}">
              <c16:uniqueId val="{00000000-E7ED-4522-9BB7-CE011621D5F9}"/>
            </c:ext>
          </c:extLst>
        </c:ser>
        <c:ser>
          <c:idx val="1"/>
          <c:order val="1"/>
          <c:spPr>
            <a:ln w="25400" cap="rnd">
              <a:noFill/>
              <a:round/>
            </a:ln>
            <a:effectLst/>
          </c:spPr>
          <c:marker>
            <c:symbol val="picture"/>
            <c:spPr>
              <a:blipFill>
                <a:blip xmlns:r="http://schemas.openxmlformats.org/officeDocument/2006/relationships" r:embed="rId2"/>
                <a:stretch>
                  <a:fillRect/>
                </a:stretch>
              </a:blipFill>
              <a:ln w="25400">
                <a:noFill/>
              </a:ln>
              <a:effectLst/>
            </c:spPr>
          </c:marker>
          <c:yVal>
            <c:numRef>
              <c:f>'Charts Backbone'!$P$32:$P$41</c:f>
              <c:numCache>
                <c:formatCode>General</c:formatCode>
                <c:ptCount val="10"/>
                <c:pt idx="0">
                  <c:v>10</c:v>
                </c:pt>
                <c:pt idx="1">
                  <c:v>10</c:v>
                </c:pt>
                <c:pt idx="2">
                  <c:v>10</c:v>
                </c:pt>
                <c:pt idx="3">
                  <c:v>10</c:v>
                </c:pt>
                <c:pt idx="4">
                  <c:v>10</c:v>
                </c:pt>
                <c:pt idx="5">
                  <c:v>10</c:v>
                </c:pt>
                <c:pt idx="6">
                  <c:v>10</c:v>
                </c:pt>
                <c:pt idx="7">
                  <c:v>#N/A</c:v>
                </c:pt>
                <c:pt idx="8">
                  <c:v>#N/A</c:v>
                </c:pt>
                <c:pt idx="9">
                  <c:v>#N/A</c:v>
                </c:pt>
              </c:numCache>
            </c:numRef>
          </c:yVal>
          <c:smooth val="0"/>
          <c:extLst>
            <c:ext xmlns:c16="http://schemas.microsoft.com/office/drawing/2014/chart" uri="{C3380CC4-5D6E-409C-BE32-E72D297353CC}">
              <c16:uniqueId val="{00000001-E7ED-4522-9BB7-CE011621D5F9}"/>
            </c:ext>
          </c:extLst>
        </c:ser>
        <c:ser>
          <c:idx val="2"/>
          <c:order val="2"/>
          <c:spPr>
            <a:ln w="25400" cap="rnd">
              <a:noFill/>
              <a:round/>
            </a:ln>
            <a:effectLst/>
          </c:spPr>
          <c:marker>
            <c:symbol val="picture"/>
            <c:spPr>
              <a:blipFill>
                <a:blip xmlns:r="http://schemas.openxmlformats.org/officeDocument/2006/relationships" r:embed="rId3"/>
                <a:stretch>
                  <a:fillRect/>
                </a:stretch>
              </a:blipFill>
              <a:ln w="25400">
                <a:noFill/>
              </a:ln>
              <a:effectLst/>
            </c:spPr>
          </c:marker>
          <c:yVal>
            <c:numRef>
              <c:f>'Charts Backbone'!$Q$32:$Q$41</c:f>
              <c:numCache>
                <c:formatCode>General</c:formatCode>
                <c:ptCount val="10"/>
                <c:pt idx="0">
                  <c:v>10</c:v>
                </c:pt>
                <c:pt idx="1">
                  <c:v>10</c:v>
                </c:pt>
                <c:pt idx="2">
                  <c:v>10</c:v>
                </c:pt>
                <c:pt idx="3">
                  <c:v>10</c:v>
                </c:pt>
                <c:pt idx="4">
                  <c:v>#N/A</c:v>
                </c:pt>
                <c:pt idx="5">
                  <c:v>#N/A</c:v>
                </c:pt>
                <c:pt idx="6">
                  <c:v>#N/A</c:v>
                </c:pt>
                <c:pt idx="7">
                  <c:v>#N/A</c:v>
                </c:pt>
                <c:pt idx="8">
                  <c:v>#N/A</c:v>
                </c:pt>
                <c:pt idx="9">
                  <c:v>#N/A</c:v>
                </c:pt>
              </c:numCache>
            </c:numRef>
          </c:yVal>
          <c:smooth val="0"/>
          <c:extLst>
            <c:ext xmlns:c16="http://schemas.microsoft.com/office/drawing/2014/chart" uri="{C3380CC4-5D6E-409C-BE32-E72D297353CC}">
              <c16:uniqueId val="{00000002-E7ED-4522-9BB7-CE011621D5F9}"/>
            </c:ext>
          </c:extLst>
        </c:ser>
        <c:dLbls>
          <c:showLegendKey val="0"/>
          <c:showVal val="0"/>
          <c:showCatName val="0"/>
          <c:showSerName val="0"/>
          <c:showPercent val="0"/>
          <c:showBubbleSize val="0"/>
        </c:dLbls>
        <c:axId val="1723673104"/>
        <c:axId val="1570354784"/>
      </c:scatterChart>
      <c:valAx>
        <c:axId val="1723673104"/>
        <c:scaling>
          <c:orientation val="minMax"/>
          <c:max val="11"/>
          <c:min val="0"/>
        </c:scaling>
        <c:delete val="1"/>
        <c:axPos val="b"/>
        <c:majorTickMark val="none"/>
        <c:minorTickMark val="none"/>
        <c:tickLblPos val="nextTo"/>
        <c:crossAx val="1570354784"/>
        <c:crosses val="autoZero"/>
        <c:crossBetween val="midCat"/>
        <c:majorUnit val="1"/>
      </c:valAx>
      <c:valAx>
        <c:axId val="1570354784"/>
        <c:scaling>
          <c:orientation val="minMax"/>
          <c:max val="11"/>
          <c:min val="9"/>
        </c:scaling>
        <c:delete val="1"/>
        <c:axPos val="l"/>
        <c:numFmt formatCode="General" sourceLinked="1"/>
        <c:majorTickMark val="none"/>
        <c:minorTickMark val="none"/>
        <c:tickLblPos val="nextTo"/>
        <c:crossAx val="1723673104"/>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picture"/>
            <c:spPr>
              <a:blipFill>
                <a:blip xmlns:r="http://schemas.openxmlformats.org/officeDocument/2006/relationships" r:embed="rId1"/>
                <a:stretch>
                  <a:fillRect/>
                </a:stretch>
              </a:blipFill>
              <a:ln w="25400">
                <a:noFill/>
              </a:ln>
              <a:effectLst/>
            </c:spPr>
          </c:marker>
          <c:yVal>
            <c:numRef>
              <c:f>'Charts Backbone'!$K$19:$K$28</c:f>
              <c:numCache>
                <c:formatCode>General</c:formatCode>
                <c:ptCount val="10"/>
                <c:pt idx="0">
                  <c:v>10</c:v>
                </c:pt>
                <c:pt idx="1">
                  <c:v>10</c:v>
                </c:pt>
                <c:pt idx="2">
                  <c:v>10</c:v>
                </c:pt>
                <c:pt idx="3">
                  <c:v>10</c:v>
                </c:pt>
                <c:pt idx="4">
                  <c:v>10</c:v>
                </c:pt>
                <c:pt idx="5">
                  <c:v>10</c:v>
                </c:pt>
                <c:pt idx="6">
                  <c:v>10</c:v>
                </c:pt>
                <c:pt idx="7">
                  <c:v>10</c:v>
                </c:pt>
                <c:pt idx="8">
                  <c:v>10</c:v>
                </c:pt>
                <c:pt idx="9">
                  <c:v>10</c:v>
                </c:pt>
              </c:numCache>
            </c:numRef>
          </c:yVal>
          <c:smooth val="0"/>
          <c:extLst>
            <c:ext xmlns:c16="http://schemas.microsoft.com/office/drawing/2014/chart" uri="{C3380CC4-5D6E-409C-BE32-E72D297353CC}">
              <c16:uniqueId val="{00000000-0824-486B-8BD6-A6BDD56E8F67}"/>
            </c:ext>
          </c:extLst>
        </c:ser>
        <c:ser>
          <c:idx val="1"/>
          <c:order val="1"/>
          <c:spPr>
            <a:ln w="25400" cap="rnd">
              <a:noFill/>
              <a:round/>
            </a:ln>
            <a:effectLst/>
          </c:spPr>
          <c:marker>
            <c:symbol val="picture"/>
            <c:spPr>
              <a:blipFill>
                <a:blip xmlns:r="http://schemas.openxmlformats.org/officeDocument/2006/relationships" r:embed="rId2"/>
                <a:stretch>
                  <a:fillRect/>
                </a:stretch>
              </a:blipFill>
              <a:ln w="25400">
                <a:noFill/>
              </a:ln>
              <a:effectLst/>
            </c:spPr>
          </c:marker>
          <c:yVal>
            <c:numRef>
              <c:f>'Charts Backbone'!$T$32:$T$41</c:f>
              <c:numCache>
                <c:formatCode>General</c:formatCode>
                <c:ptCount val="10"/>
                <c:pt idx="0">
                  <c:v>10</c:v>
                </c:pt>
                <c:pt idx="1">
                  <c:v>10</c:v>
                </c:pt>
                <c:pt idx="2">
                  <c:v>10</c:v>
                </c:pt>
                <c:pt idx="3">
                  <c:v>10</c:v>
                </c:pt>
                <c:pt idx="4">
                  <c:v>10</c:v>
                </c:pt>
                <c:pt idx="5">
                  <c:v>10</c:v>
                </c:pt>
                <c:pt idx="6">
                  <c:v>10</c:v>
                </c:pt>
                <c:pt idx="7">
                  <c:v>#N/A</c:v>
                </c:pt>
                <c:pt idx="8">
                  <c:v>#N/A</c:v>
                </c:pt>
                <c:pt idx="9">
                  <c:v>#N/A</c:v>
                </c:pt>
              </c:numCache>
            </c:numRef>
          </c:yVal>
          <c:smooth val="0"/>
          <c:extLst>
            <c:ext xmlns:c16="http://schemas.microsoft.com/office/drawing/2014/chart" uri="{C3380CC4-5D6E-409C-BE32-E72D297353CC}">
              <c16:uniqueId val="{00000001-0824-486B-8BD6-A6BDD56E8F67}"/>
            </c:ext>
          </c:extLst>
        </c:ser>
        <c:ser>
          <c:idx val="2"/>
          <c:order val="2"/>
          <c:spPr>
            <a:ln w="25400" cap="rnd">
              <a:noFill/>
              <a:round/>
            </a:ln>
            <a:effectLst/>
          </c:spPr>
          <c:marker>
            <c:symbol val="picture"/>
            <c:spPr>
              <a:blipFill>
                <a:blip xmlns:r="http://schemas.openxmlformats.org/officeDocument/2006/relationships" r:embed="rId3"/>
                <a:stretch>
                  <a:fillRect/>
                </a:stretch>
              </a:blipFill>
              <a:ln w="25400">
                <a:noFill/>
              </a:ln>
              <a:effectLst/>
            </c:spPr>
          </c:marker>
          <c:yVal>
            <c:numRef>
              <c:f>'Charts Backbone'!$U$32:$U$41</c:f>
              <c:numCache>
                <c:formatCode>General</c:formatCode>
                <c:ptCount val="10"/>
                <c:pt idx="0">
                  <c:v>10</c:v>
                </c:pt>
                <c:pt idx="1">
                  <c:v>10</c:v>
                </c:pt>
                <c:pt idx="2">
                  <c:v>10</c:v>
                </c:pt>
                <c:pt idx="3">
                  <c:v>10</c:v>
                </c:pt>
                <c:pt idx="4">
                  <c:v>#N/A</c:v>
                </c:pt>
                <c:pt idx="5">
                  <c:v>#N/A</c:v>
                </c:pt>
                <c:pt idx="6">
                  <c:v>#N/A</c:v>
                </c:pt>
                <c:pt idx="7">
                  <c:v>#N/A</c:v>
                </c:pt>
                <c:pt idx="8">
                  <c:v>#N/A</c:v>
                </c:pt>
                <c:pt idx="9">
                  <c:v>#N/A</c:v>
                </c:pt>
              </c:numCache>
            </c:numRef>
          </c:yVal>
          <c:smooth val="0"/>
          <c:extLst>
            <c:ext xmlns:c16="http://schemas.microsoft.com/office/drawing/2014/chart" uri="{C3380CC4-5D6E-409C-BE32-E72D297353CC}">
              <c16:uniqueId val="{00000002-0824-486B-8BD6-A6BDD56E8F67}"/>
            </c:ext>
          </c:extLst>
        </c:ser>
        <c:dLbls>
          <c:showLegendKey val="0"/>
          <c:showVal val="0"/>
          <c:showCatName val="0"/>
          <c:showSerName val="0"/>
          <c:showPercent val="0"/>
          <c:showBubbleSize val="0"/>
        </c:dLbls>
        <c:axId val="1723673104"/>
        <c:axId val="1570354784"/>
      </c:scatterChart>
      <c:valAx>
        <c:axId val="1723673104"/>
        <c:scaling>
          <c:orientation val="minMax"/>
          <c:max val="11"/>
          <c:min val="0"/>
        </c:scaling>
        <c:delete val="1"/>
        <c:axPos val="b"/>
        <c:majorTickMark val="none"/>
        <c:minorTickMark val="none"/>
        <c:tickLblPos val="nextTo"/>
        <c:crossAx val="1570354784"/>
        <c:crosses val="autoZero"/>
        <c:crossBetween val="midCat"/>
        <c:majorUnit val="1"/>
      </c:valAx>
      <c:valAx>
        <c:axId val="1570354784"/>
        <c:scaling>
          <c:orientation val="minMax"/>
          <c:max val="11"/>
          <c:min val="9"/>
        </c:scaling>
        <c:delete val="1"/>
        <c:axPos val="l"/>
        <c:numFmt formatCode="General" sourceLinked="1"/>
        <c:majorTickMark val="none"/>
        <c:minorTickMark val="none"/>
        <c:tickLblPos val="nextTo"/>
        <c:crossAx val="1723673104"/>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picture"/>
            <c:spPr>
              <a:blipFill>
                <a:blip xmlns:r="http://schemas.openxmlformats.org/officeDocument/2006/relationships" r:embed="rId1"/>
                <a:stretch>
                  <a:fillRect/>
                </a:stretch>
              </a:blipFill>
              <a:ln w="25400">
                <a:noFill/>
              </a:ln>
              <a:effectLst/>
            </c:spPr>
          </c:marker>
          <c:yVal>
            <c:numRef>
              <c:f>'Charts Backbone'!$K$19:$K$28</c:f>
              <c:numCache>
                <c:formatCode>General</c:formatCode>
                <c:ptCount val="10"/>
                <c:pt idx="0">
                  <c:v>10</c:v>
                </c:pt>
                <c:pt idx="1">
                  <c:v>10</c:v>
                </c:pt>
                <c:pt idx="2">
                  <c:v>10</c:v>
                </c:pt>
                <c:pt idx="3">
                  <c:v>10</c:v>
                </c:pt>
                <c:pt idx="4">
                  <c:v>10</c:v>
                </c:pt>
                <c:pt idx="5">
                  <c:v>10</c:v>
                </c:pt>
                <c:pt idx="6">
                  <c:v>10</c:v>
                </c:pt>
                <c:pt idx="7">
                  <c:v>10</c:v>
                </c:pt>
                <c:pt idx="8">
                  <c:v>10</c:v>
                </c:pt>
                <c:pt idx="9">
                  <c:v>10</c:v>
                </c:pt>
              </c:numCache>
            </c:numRef>
          </c:yVal>
          <c:smooth val="0"/>
          <c:extLst>
            <c:ext xmlns:c16="http://schemas.microsoft.com/office/drawing/2014/chart" uri="{C3380CC4-5D6E-409C-BE32-E72D297353CC}">
              <c16:uniqueId val="{00000000-C650-4F1E-8916-E849E2157018}"/>
            </c:ext>
          </c:extLst>
        </c:ser>
        <c:ser>
          <c:idx val="1"/>
          <c:order val="1"/>
          <c:spPr>
            <a:ln w="25400" cap="rnd">
              <a:noFill/>
              <a:round/>
            </a:ln>
            <a:effectLst/>
          </c:spPr>
          <c:marker>
            <c:symbol val="picture"/>
            <c:spPr>
              <a:blipFill>
                <a:blip xmlns:r="http://schemas.openxmlformats.org/officeDocument/2006/relationships" r:embed="rId2"/>
                <a:stretch>
                  <a:fillRect/>
                </a:stretch>
              </a:blipFill>
              <a:ln w="25400">
                <a:noFill/>
              </a:ln>
              <a:effectLst/>
            </c:spPr>
          </c:marker>
          <c:yVal>
            <c:numRef>
              <c:f>'Charts Backbone'!$P$19:$P$28</c:f>
              <c:numCache>
                <c:formatCode>General</c:formatCode>
                <c:ptCount val="10"/>
                <c:pt idx="0">
                  <c:v>10</c:v>
                </c:pt>
                <c:pt idx="1">
                  <c:v>10</c:v>
                </c:pt>
                <c:pt idx="2">
                  <c:v>10</c:v>
                </c:pt>
                <c:pt idx="3">
                  <c:v>10</c:v>
                </c:pt>
                <c:pt idx="4">
                  <c:v>10</c:v>
                </c:pt>
                <c:pt idx="5">
                  <c:v>10</c:v>
                </c:pt>
                <c:pt idx="6">
                  <c:v>#N/A</c:v>
                </c:pt>
                <c:pt idx="7">
                  <c:v>#N/A</c:v>
                </c:pt>
                <c:pt idx="8">
                  <c:v>#N/A</c:v>
                </c:pt>
                <c:pt idx="9">
                  <c:v>#N/A</c:v>
                </c:pt>
              </c:numCache>
            </c:numRef>
          </c:yVal>
          <c:smooth val="0"/>
          <c:extLst>
            <c:ext xmlns:c16="http://schemas.microsoft.com/office/drawing/2014/chart" uri="{C3380CC4-5D6E-409C-BE32-E72D297353CC}">
              <c16:uniqueId val="{00000001-C650-4F1E-8916-E849E2157018}"/>
            </c:ext>
          </c:extLst>
        </c:ser>
        <c:ser>
          <c:idx val="2"/>
          <c:order val="2"/>
          <c:spPr>
            <a:ln w="25400" cap="rnd">
              <a:noFill/>
              <a:round/>
            </a:ln>
            <a:effectLst/>
          </c:spPr>
          <c:marker>
            <c:symbol val="picture"/>
            <c:spPr>
              <a:blipFill>
                <a:blip xmlns:r="http://schemas.openxmlformats.org/officeDocument/2006/relationships" r:embed="rId3"/>
                <a:stretch>
                  <a:fillRect/>
                </a:stretch>
              </a:blipFill>
              <a:ln w="25400">
                <a:noFill/>
              </a:ln>
              <a:effectLst/>
            </c:spPr>
          </c:marker>
          <c:yVal>
            <c:numRef>
              <c:f>'Charts Backbone'!$Q$19:$Q$28</c:f>
              <c:numCache>
                <c:formatCode>General</c:formatCode>
                <c:ptCount val="10"/>
                <c:pt idx="0">
                  <c:v>10</c:v>
                </c:pt>
                <c:pt idx="1">
                  <c:v>10</c:v>
                </c:pt>
                <c:pt idx="2">
                  <c:v>10</c:v>
                </c:pt>
                <c:pt idx="3">
                  <c:v>#N/A</c:v>
                </c:pt>
                <c:pt idx="4">
                  <c:v>#N/A</c:v>
                </c:pt>
                <c:pt idx="5">
                  <c:v>#N/A</c:v>
                </c:pt>
                <c:pt idx="6">
                  <c:v>#N/A</c:v>
                </c:pt>
                <c:pt idx="7">
                  <c:v>#N/A</c:v>
                </c:pt>
                <c:pt idx="8">
                  <c:v>#N/A</c:v>
                </c:pt>
                <c:pt idx="9">
                  <c:v>#N/A</c:v>
                </c:pt>
              </c:numCache>
            </c:numRef>
          </c:yVal>
          <c:smooth val="0"/>
          <c:extLst>
            <c:ext xmlns:c16="http://schemas.microsoft.com/office/drawing/2014/chart" uri="{C3380CC4-5D6E-409C-BE32-E72D297353CC}">
              <c16:uniqueId val="{00000002-C650-4F1E-8916-E849E2157018}"/>
            </c:ext>
          </c:extLst>
        </c:ser>
        <c:dLbls>
          <c:showLegendKey val="0"/>
          <c:showVal val="0"/>
          <c:showCatName val="0"/>
          <c:showSerName val="0"/>
          <c:showPercent val="0"/>
          <c:showBubbleSize val="0"/>
        </c:dLbls>
        <c:axId val="1723673104"/>
        <c:axId val="1570354784"/>
      </c:scatterChart>
      <c:valAx>
        <c:axId val="1723673104"/>
        <c:scaling>
          <c:orientation val="minMax"/>
          <c:max val="11"/>
          <c:min val="0"/>
        </c:scaling>
        <c:delete val="1"/>
        <c:axPos val="b"/>
        <c:majorTickMark val="none"/>
        <c:minorTickMark val="none"/>
        <c:tickLblPos val="nextTo"/>
        <c:crossAx val="1570354784"/>
        <c:crosses val="autoZero"/>
        <c:crossBetween val="midCat"/>
        <c:majorUnit val="1"/>
      </c:valAx>
      <c:valAx>
        <c:axId val="1570354784"/>
        <c:scaling>
          <c:orientation val="minMax"/>
          <c:max val="11"/>
          <c:min val="9"/>
        </c:scaling>
        <c:delete val="1"/>
        <c:axPos val="l"/>
        <c:numFmt formatCode="General" sourceLinked="1"/>
        <c:majorTickMark val="none"/>
        <c:minorTickMark val="none"/>
        <c:tickLblPos val="nextTo"/>
        <c:crossAx val="1723673104"/>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picture"/>
            <c:spPr>
              <a:blipFill>
                <a:blip xmlns:r="http://schemas.openxmlformats.org/officeDocument/2006/relationships" r:embed="rId3"/>
                <a:stretch>
                  <a:fillRect/>
                </a:stretch>
              </a:blipFill>
              <a:ln w="25400">
                <a:noFill/>
              </a:ln>
              <a:effectLst/>
            </c:spPr>
          </c:marker>
          <c:xVal>
            <c:numRef>
              <c:f>'Charts Backbone'!$X$2:$X$101</c:f>
              <c:numCache>
                <c:formatCode>General</c:formatCode>
                <c:ptCount val="100"/>
                <c:pt idx="0">
                  <c:v>1</c:v>
                </c:pt>
                <c:pt idx="1">
                  <c:v>2</c:v>
                </c:pt>
                <c:pt idx="2">
                  <c:v>3</c:v>
                </c:pt>
                <c:pt idx="3">
                  <c:v>4</c:v>
                </c:pt>
                <c:pt idx="4">
                  <c:v>5</c:v>
                </c:pt>
                <c:pt idx="5">
                  <c:v>6</c:v>
                </c:pt>
                <c:pt idx="6">
                  <c:v>7</c:v>
                </c:pt>
                <c:pt idx="7">
                  <c:v>8</c:v>
                </c:pt>
                <c:pt idx="8">
                  <c:v>9</c:v>
                </c:pt>
                <c:pt idx="9">
                  <c:v>10</c:v>
                </c:pt>
                <c:pt idx="10">
                  <c:v>1</c:v>
                </c:pt>
                <c:pt idx="11">
                  <c:v>2</c:v>
                </c:pt>
                <c:pt idx="12">
                  <c:v>3</c:v>
                </c:pt>
                <c:pt idx="13">
                  <c:v>4</c:v>
                </c:pt>
                <c:pt idx="14">
                  <c:v>5</c:v>
                </c:pt>
                <c:pt idx="15">
                  <c:v>6</c:v>
                </c:pt>
                <c:pt idx="16">
                  <c:v>7</c:v>
                </c:pt>
                <c:pt idx="17">
                  <c:v>8</c:v>
                </c:pt>
                <c:pt idx="18">
                  <c:v>9</c:v>
                </c:pt>
                <c:pt idx="19">
                  <c:v>10</c:v>
                </c:pt>
                <c:pt idx="20">
                  <c:v>1</c:v>
                </c:pt>
                <c:pt idx="21">
                  <c:v>2</c:v>
                </c:pt>
                <c:pt idx="22">
                  <c:v>3</c:v>
                </c:pt>
                <c:pt idx="23">
                  <c:v>4</c:v>
                </c:pt>
                <c:pt idx="24">
                  <c:v>5</c:v>
                </c:pt>
                <c:pt idx="25">
                  <c:v>6</c:v>
                </c:pt>
                <c:pt idx="26">
                  <c:v>7</c:v>
                </c:pt>
                <c:pt idx="27">
                  <c:v>8</c:v>
                </c:pt>
                <c:pt idx="28">
                  <c:v>9</c:v>
                </c:pt>
                <c:pt idx="29">
                  <c:v>10</c:v>
                </c:pt>
                <c:pt idx="30">
                  <c:v>1</c:v>
                </c:pt>
                <c:pt idx="31">
                  <c:v>2</c:v>
                </c:pt>
                <c:pt idx="32">
                  <c:v>3</c:v>
                </c:pt>
                <c:pt idx="33">
                  <c:v>4</c:v>
                </c:pt>
                <c:pt idx="34">
                  <c:v>5</c:v>
                </c:pt>
                <c:pt idx="35">
                  <c:v>6</c:v>
                </c:pt>
                <c:pt idx="36">
                  <c:v>7</c:v>
                </c:pt>
                <c:pt idx="37">
                  <c:v>8</c:v>
                </c:pt>
                <c:pt idx="38">
                  <c:v>9</c:v>
                </c:pt>
                <c:pt idx="39">
                  <c:v>10</c:v>
                </c:pt>
                <c:pt idx="40">
                  <c:v>1</c:v>
                </c:pt>
                <c:pt idx="41">
                  <c:v>2</c:v>
                </c:pt>
                <c:pt idx="42">
                  <c:v>3</c:v>
                </c:pt>
                <c:pt idx="43">
                  <c:v>4</c:v>
                </c:pt>
                <c:pt idx="44">
                  <c:v>5</c:v>
                </c:pt>
                <c:pt idx="45">
                  <c:v>6</c:v>
                </c:pt>
                <c:pt idx="46">
                  <c:v>7</c:v>
                </c:pt>
                <c:pt idx="47">
                  <c:v>8</c:v>
                </c:pt>
                <c:pt idx="48">
                  <c:v>9</c:v>
                </c:pt>
                <c:pt idx="49">
                  <c:v>10</c:v>
                </c:pt>
                <c:pt idx="50">
                  <c:v>1</c:v>
                </c:pt>
                <c:pt idx="51">
                  <c:v>2</c:v>
                </c:pt>
                <c:pt idx="52">
                  <c:v>3</c:v>
                </c:pt>
                <c:pt idx="53">
                  <c:v>4</c:v>
                </c:pt>
                <c:pt idx="54">
                  <c:v>5</c:v>
                </c:pt>
                <c:pt idx="55">
                  <c:v>6</c:v>
                </c:pt>
                <c:pt idx="56">
                  <c:v>7</c:v>
                </c:pt>
                <c:pt idx="57">
                  <c:v>8</c:v>
                </c:pt>
                <c:pt idx="58">
                  <c:v>9</c:v>
                </c:pt>
                <c:pt idx="59">
                  <c:v>10</c:v>
                </c:pt>
                <c:pt idx="60">
                  <c:v>1</c:v>
                </c:pt>
                <c:pt idx="61">
                  <c:v>2</c:v>
                </c:pt>
                <c:pt idx="62">
                  <c:v>3</c:v>
                </c:pt>
                <c:pt idx="63">
                  <c:v>4</c:v>
                </c:pt>
                <c:pt idx="64">
                  <c:v>5</c:v>
                </c:pt>
                <c:pt idx="65">
                  <c:v>6</c:v>
                </c:pt>
                <c:pt idx="66">
                  <c:v>7</c:v>
                </c:pt>
                <c:pt idx="67">
                  <c:v>8</c:v>
                </c:pt>
                <c:pt idx="68">
                  <c:v>9</c:v>
                </c:pt>
                <c:pt idx="69">
                  <c:v>10</c:v>
                </c:pt>
                <c:pt idx="70">
                  <c:v>1</c:v>
                </c:pt>
                <c:pt idx="71">
                  <c:v>2</c:v>
                </c:pt>
                <c:pt idx="72">
                  <c:v>3</c:v>
                </c:pt>
                <c:pt idx="73">
                  <c:v>4</c:v>
                </c:pt>
                <c:pt idx="74">
                  <c:v>5</c:v>
                </c:pt>
                <c:pt idx="75">
                  <c:v>6</c:v>
                </c:pt>
                <c:pt idx="76">
                  <c:v>7</c:v>
                </c:pt>
                <c:pt idx="77">
                  <c:v>8</c:v>
                </c:pt>
                <c:pt idx="78">
                  <c:v>9</c:v>
                </c:pt>
                <c:pt idx="79">
                  <c:v>10</c:v>
                </c:pt>
                <c:pt idx="80">
                  <c:v>1</c:v>
                </c:pt>
                <c:pt idx="81">
                  <c:v>2</c:v>
                </c:pt>
                <c:pt idx="82">
                  <c:v>3</c:v>
                </c:pt>
                <c:pt idx="83">
                  <c:v>4</c:v>
                </c:pt>
                <c:pt idx="84">
                  <c:v>5</c:v>
                </c:pt>
                <c:pt idx="85">
                  <c:v>6</c:v>
                </c:pt>
                <c:pt idx="86">
                  <c:v>7</c:v>
                </c:pt>
                <c:pt idx="87">
                  <c:v>8</c:v>
                </c:pt>
                <c:pt idx="88">
                  <c:v>9</c:v>
                </c:pt>
                <c:pt idx="89">
                  <c:v>10</c:v>
                </c:pt>
                <c:pt idx="90">
                  <c:v>1</c:v>
                </c:pt>
                <c:pt idx="91">
                  <c:v>2</c:v>
                </c:pt>
                <c:pt idx="92">
                  <c:v>3</c:v>
                </c:pt>
                <c:pt idx="93">
                  <c:v>4</c:v>
                </c:pt>
                <c:pt idx="94">
                  <c:v>5</c:v>
                </c:pt>
                <c:pt idx="95">
                  <c:v>6</c:v>
                </c:pt>
                <c:pt idx="96">
                  <c:v>7</c:v>
                </c:pt>
                <c:pt idx="97">
                  <c:v>8</c:v>
                </c:pt>
                <c:pt idx="98">
                  <c:v>9</c:v>
                </c:pt>
                <c:pt idx="99">
                  <c:v>10</c:v>
                </c:pt>
              </c:numCache>
            </c:numRef>
          </c:xVal>
          <c:yVal>
            <c:numRef>
              <c:f>'Charts Backbone'!$Y$2:$Y$101</c:f>
              <c:numCache>
                <c:formatCode>General</c:formatCode>
                <c:ptCount val="100"/>
                <c:pt idx="0">
                  <c:v>2</c:v>
                </c:pt>
                <c:pt idx="1">
                  <c:v>2</c:v>
                </c:pt>
                <c:pt idx="2">
                  <c:v>2</c:v>
                </c:pt>
                <c:pt idx="3">
                  <c:v>2</c:v>
                </c:pt>
                <c:pt idx="4">
                  <c:v>2</c:v>
                </c:pt>
                <c:pt idx="5">
                  <c:v>2</c:v>
                </c:pt>
                <c:pt idx="6">
                  <c:v>2</c:v>
                </c:pt>
                <c:pt idx="7">
                  <c:v>2</c:v>
                </c:pt>
                <c:pt idx="8">
                  <c:v>2</c:v>
                </c:pt>
                <c:pt idx="9">
                  <c:v>2</c:v>
                </c:pt>
                <c:pt idx="10">
                  <c:v>5</c:v>
                </c:pt>
                <c:pt idx="11">
                  <c:v>5</c:v>
                </c:pt>
                <c:pt idx="12">
                  <c:v>5</c:v>
                </c:pt>
                <c:pt idx="13">
                  <c:v>5</c:v>
                </c:pt>
                <c:pt idx="14">
                  <c:v>5</c:v>
                </c:pt>
                <c:pt idx="15">
                  <c:v>5</c:v>
                </c:pt>
                <c:pt idx="16">
                  <c:v>5</c:v>
                </c:pt>
                <c:pt idx="17">
                  <c:v>5</c:v>
                </c:pt>
                <c:pt idx="18">
                  <c:v>5</c:v>
                </c:pt>
                <c:pt idx="19">
                  <c:v>5</c:v>
                </c:pt>
                <c:pt idx="20">
                  <c:v>8</c:v>
                </c:pt>
                <c:pt idx="21">
                  <c:v>8</c:v>
                </c:pt>
                <c:pt idx="22">
                  <c:v>8</c:v>
                </c:pt>
                <c:pt idx="23">
                  <c:v>8</c:v>
                </c:pt>
                <c:pt idx="24">
                  <c:v>8</c:v>
                </c:pt>
                <c:pt idx="25">
                  <c:v>8</c:v>
                </c:pt>
                <c:pt idx="26">
                  <c:v>8</c:v>
                </c:pt>
                <c:pt idx="27">
                  <c:v>8</c:v>
                </c:pt>
                <c:pt idx="28">
                  <c:v>8</c:v>
                </c:pt>
                <c:pt idx="29">
                  <c:v>8</c:v>
                </c:pt>
                <c:pt idx="30">
                  <c:v>11</c:v>
                </c:pt>
                <c:pt idx="31">
                  <c:v>11</c:v>
                </c:pt>
                <c:pt idx="32">
                  <c:v>11</c:v>
                </c:pt>
                <c:pt idx="33">
                  <c:v>11</c:v>
                </c:pt>
                <c:pt idx="34">
                  <c:v>11</c:v>
                </c:pt>
                <c:pt idx="35">
                  <c:v>11</c:v>
                </c:pt>
                <c:pt idx="36">
                  <c:v>11</c:v>
                </c:pt>
                <c:pt idx="37">
                  <c:v>11</c:v>
                </c:pt>
                <c:pt idx="38">
                  <c:v>11</c:v>
                </c:pt>
                <c:pt idx="39">
                  <c:v>11</c:v>
                </c:pt>
                <c:pt idx="40">
                  <c:v>14</c:v>
                </c:pt>
                <c:pt idx="41">
                  <c:v>14</c:v>
                </c:pt>
                <c:pt idx="42">
                  <c:v>14</c:v>
                </c:pt>
                <c:pt idx="43">
                  <c:v>14</c:v>
                </c:pt>
                <c:pt idx="44">
                  <c:v>14</c:v>
                </c:pt>
                <c:pt idx="45">
                  <c:v>14</c:v>
                </c:pt>
                <c:pt idx="46">
                  <c:v>14</c:v>
                </c:pt>
                <c:pt idx="47">
                  <c:v>14</c:v>
                </c:pt>
                <c:pt idx="48">
                  <c:v>14</c:v>
                </c:pt>
                <c:pt idx="49">
                  <c:v>14</c:v>
                </c:pt>
                <c:pt idx="50">
                  <c:v>17</c:v>
                </c:pt>
                <c:pt idx="51">
                  <c:v>17</c:v>
                </c:pt>
                <c:pt idx="52">
                  <c:v>17</c:v>
                </c:pt>
                <c:pt idx="53">
                  <c:v>17</c:v>
                </c:pt>
                <c:pt idx="54">
                  <c:v>17</c:v>
                </c:pt>
                <c:pt idx="55">
                  <c:v>17</c:v>
                </c:pt>
                <c:pt idx="56">
                  <c:v>17</c:v>
                </c:pt>
                <c:pt idx="57">
                  <c:v>17</c:v>
                </c:pt>
                <c:pt idx="58">
                  <c:v>17</c:v>
                </c:pt>
                <c:pt idx="59">
                  <c:v>17</c:v>
                </c:pt>
                <c:pt idx="60">
                  <c:v>20</c:v>
                </c:pt>
                <c:pt idx="61">
                  <c:v>20</c:v>
                </c:pt>
                <c:pt idx="62">
                  <c:v>20</c:v>
                </c:pt>
                <c:pt idx="63">
                  <c:v>20</c:v>
                </c:pt>
                <c:pt idx="64">
                  <c:v>20</c:v>
                </c:pt>
                <c:pt idx="65">
                  <c:v>20</c:v>
                </c:pt>
                <c:pt idx="66">
                  <c:v>20</c:v>
                </c:pt>
                <c:pt idx="67">
                  <c:v>20</c:v>
                </c:pt>
                <c:pt idx="68">
                  <c:v>20</c:v>
                </c:pt>
                <c:pt idx="69">
                  <c:v>20</c:v>
                </c:pt>
                <c:pt idx="70">
                  <c:v>23</c:v>
                </c:pt>
                <c:pt idx="71">
                  <c:v>23</c:v>
                </c:pt>
                <c:pt idx="72">
                  <c:v>23</c:v>
                </c:pt>
                <c:pt idx="73">
                  <c:v>23</c:v>
                </c:pt>
                <c:pt idx="74">
                  <c:v>23</c:v>
                </c:pt>
                <c:pt idx="75">
                  <c:v>23</c:v>
                </c:pt>
                <c:pt idx="76">
                  <c:v>23</c:v>
                </c:pt>
                <c:pt idx="77">
                  <c:v>23</c:v>
                </c:pt>
                <c:pt idx="78">
                  <c:v>23</c:v>
                </c:pt>
                <c:pt idx="79">
                  <c:v>23</c:v>
                </c:pt>
                <c:pt idx="80">
                  <c:v>26</c:v>
                </c:pt>
                <c:pt idx="81">
                  <c:v>26</c:v>
                </c:pt>
                <c:pt idx="82">
                  <c:v>26</c:v>
                </c:pt>
                <c:pt idx="83">
                  <c:v>26</c:v>
                </c:pt>
                <c:pt idx="84">
                  <c:v>26</c:v>
                </c:pt>
                <c:pt idx="85">
                  <c:v>26</c:v>
                </c:pt>
                <c:pt idx="86">
                  <c:v>26</c:v>
                </c:pt>
                <c:pt idx="87">
                  <c:v>26</c:v>
                </c:pt>
                <c:pt idx="88">
                  <c:v>26</c:v>
                </c:pt>
                <c:pt idx="89">
                  <c:v>26</c:v>
                </c:pt>
                <c:pt idx="90">
                  <c:v>29</c:v>
                </c:pt>
                <c:pt idx="91">
                  <c:v>29</c:v>
                </c:pt>
                <c:pt idx="92">
                  <c:v>29</c:v>
                </c:pt>
                <c:pt idx="93">
                  <c:v>29</c:v>
                </c:pt>
                <c:pt idx="94">
                  <c:v>29</c:v>
                </c:pt>
                <c:pt idx="95">
                  <c:v>29</c:v>
                </c:pt>
                <c:pt idx="96">
                  <c:v>29</c:v>
                </c:pt>
                <c:pt idx="97">
                  <c:v>29</c:v>
                </c:pt>
                <c:pt idx="98">
                  <c:v>29</c:v>
                </c:pt>
                <c:pt idx="99">
                  <c:v>29</c:v>
                </c:pt>
              </c:numCache>
            </c:numRef>
          </c:yVal>
          <c:smooth val="0"/>
          <c:extLst>
            <c:ext xmlns:c16="http://schemas.microsoft.com/office/drawing/2014/chart" uri="{C3380CC4-5D6E-409C-BE32-E72D297353CC}">
              <c16:uniqueId val="{00000000-325F-41AD-AF8D-E555A5656021}"/>
            </c:ext>
          </c:extLst>
        </c:ser>
        <c:ser>
          <c:idx val="1"/>
          <c:order val="1"/>
          <c:spPr>
            <a:ln w="25400" cap="rnd">
              <a:noFill/>
              <a:round/>
            </a:ln>
            <a:effectLst/>
          </c:spPr>
          <c:marker>
            <c:symbol val="picture"/>
            <c:spPr>
              <a:blipFill>
                <a:blip xmlns:r="http://schemas.openxmlformats.org/officeDocument/2006/relationships" r:embed="rId4"/>
                <a:stretch>
                  <a:fillRect/>
                </a:stretch>
              </a:blipFill>
              <a:ln w="25400">
                <a:noFill/>
              </a:ln>
              <a:effectLst/>
            </c:spPr>
          </c:marker>
          <c:xVal>
            <c:numRef>
              <c:f>'Charts Backbone'!$X$2:$X$101</c:f>
              <c:numCache>
                <c:formatCode>General</c:formatCode>
                <c:ptCount val="100"/>
                <c:pt idx="0">
                  <c:v>1</c:v>
                </c:pt>
                <c:pt idx="1">
                  <c:v>2</c:v>
                </c:pt>
                <c:pt idx="2">
                  <c:v>3</c:v>
                </c:pt>
                <c:pt idx="3">
                  <c:v>4</c:v>
                </c:pt>
                <c:pt idx="4">
                  <c:v>5</c:v>
                </c:pt>
                <c:pt idx="5">
                  <c:v>6</c:v>
                </c:pt>
                <c:pt idx="6">
                  <c:v>7</c:v>
                </c:pt>
                <c:pt idx="7">
                  <c:v>8</c:v>
                </c:pt>
                <c:pt idx="8">
                  <c:v>9</c:v>
                </c:pt>
                <c:pt idx="9">
                  <c:v>10</c:v>
                </c:pt>
                <c:pt idx="10">
                  <c:v>1</c:v>
                </c:pt>
                <c:pt idx="11">
                  <c:v>2</c:v>
                </c:pt>
                <c:pt idx="12">
                  <c:v>3</c:v>
                </c:pt>
                <c:pt idx="13">
                  <c:v>4</c:v>
                </c:pt>
                <c:pt idx="14">
                  <c:v>5</c:v>
                </c:pt>
                <c:pt idx="15">
                  <c:v>6</c:v>
                </c:pt>
                <c:pt idx="16">
                  <c:v>7</c:v>
                </c:pt>
                <c:pt idx="17">
                  <c:v>8</c:v>
                </c:pt>
                <c:pt idx="18">
                  <c:v>9</c:v>
                </c:pt>
                <c:pt idx="19">
                  <c:v>10</c:v>
                </c:pt>
                <c:pt idx="20">
                  <c:v>1</c:v>
                </c:pt>
                <c:pt idx="21">
                  <c:v>2</c:v>
                </c:pt>
                <c:pt idx="22">
                  <c:v>3</c:v>
                </c:pt>
                <c:pt idx="23">
                  <c:v>4</c:v>
                </c:pt>
                <c:pt idx="24">
                  <c:v>5</c:v>
                </c:pt>
                <c:pt idx="25">
                  <c:v>6</c:v>
                </c:pt>
                <c:pt idx="26">
                  <c:v>7</c:v>
                </c:pt>
                <c:pt idx="27">
                  <c:v>8</c:v>
                </c:pt>
                <c:pt idx="28">
                  <c:v>9</c:v>
                </c:pt>
                <c:pt idx="29">
                  <c:v>10</c:v>
                </c:pt>
                <c:pt idx="30">
                  <c:v>1</c:v>
                </c:pt>
                <c:pt idx="31">
                  <c:v>2</c:v>
                </c:pt>
                <c:pt idx="32">
                  <c:v>3</c:v>
                </c:pt>
                <c:pt idx="33">
                  <c:v>4</c:v>
                </c:pt>
                <c:pt idx="34">
                  <c:v>5</c:v>
                </c:pt>
                <c:pt idx="35">
                  <c:v>6</c:v>
                </c:pt>
                <c:pt idx="36">
                  <c:v>7</c:v>
                </c:pt>
                <c:pt idx="37">
                  <c:v>8</c:v>
                </c:pt>
                <c:pt idx="38">
                  <c:v>9</c:v>
                </c:pt>
                <c:pt idx="39">
                  <c:v>10</c:v>
                </c:pt>
                <c:pt idx="40">
                  <c:v>1</c:v>
                </c:pt>
                <c:pt idx="41">
                  <c:v>2</c:v>
                </c:pt>
                <c:pt idx="42">
                  <c:v>3</c:v>
                </c:pt>
                <c:pt idx="43">
                  <c:v>4</c:v>
                </c:pt>
                <c:pt idx="44">
                  <c:v>5</c:v>
                </c:pt>
                <c:pt idx="45">
                  <c:v>6</c:v>
                </c:pt>
                <c:pt idx="46">
                  <c:v>7</c:v>
                </c:pt>
                <c:pt idx="47">
                  <c:v>8</c:v>
                </c:pt>
                <c:pt idx="48">
                  <c:v>9</c:v>
                </c:pt>
                <c:pt idx="49">
                  <c:v>10</c:v>
                </c:pt>
                <c:pt idx="50">
                  <c:v>1</c:v>
                </c:pt>
                <c:pt idx="51">
                  <c:v>2</c:v>
                </c:pt>
                <c:pt idx="52">
                  <c:v>3</c:v>
                </c:pt>
                <c:pt idx="53">
                  <c:v>4</c:v>
                </c:pt>
                <c:pt idx="54">
                  <c:v>5</c:v>
                </c:pt>
                <c:pt idx="55">
                  <c:v>6</c:v>
                </c:pt>
                <c:pt idx="56">
                  <c:v>7</c:v>
                </c:pt>
                <c:pt idx="57">
                  <c:v>8</c:v>
                </c:pt>
                <c:pt idx="58">
                  <c:v>9</c:v>
                </c:pt>
                <c:pt idx="59">
                  <c:v>10</c:v>
                </c:pt>
                <c:pt idx="60">
                  <c:v>1</c:v>
                </c:pt>
                <c:pt idx="61">
                  <c:v>2</c:v>
                </c:pt>
                <c:pt idx="62">
                  <c:v>3</c:v>
                </c:pt>
                <c:pt idx="63">
                  <c:v>4</c:v>
                </c:pt>
                <c:pt idx="64">
                  <c:v>5</c:v>
                </c:pt>
                <c:pt idx="65">
                  <c:v>6</c:v>
                </c:pt>
                <c:pt idx="66">
                  <c:v>7</c:v>
                </c:pt>
                <c:pt idx="67">
                  <c:v>8</c:v>
                </c:pt>
                <c:pt idx="68">
                  <c:v>9</c:v>
                </c:pt>
                <c:pt idx="69">
                  <c:v>10</c:v>
                </c:pt>
                <c:pt idx="70">
                  <c:v>1</c:v>
                </c:pt>
                <c:pt idx="71">
                  <c:v>2</c:v>
                </c:pt>
                <c:pt idx="72">
                  <c:v>3</c:v>
                </c:pt>
                <c:pt idx="73">
                  <c:v>4</c:v>
                </c:pt>
                <c:pt idx="74">
                  <c:v>5</c:v>
                </c:pt>
                <c:pt idx="75">
                  <c:v>6</c:v>
                </c:pt>
                <c:pt idx="76">
                  <c:v>7</c:v>
                </c:pt>
                <c:pt idx="77">
                  <c:v>8</c:v>
                </c:pt>
                <c:pt idx="78">
                  <c:v>9</c:v>
                </c:pt>
                <c:pt idx="79">
                  <c:v>10</c:v>
                </c:pt>
                <c:pt idx="80">
                  <c:v>1</c:v>
                </c:pt>
                <c:pt idx="81">
                  <c:v>2</c:v>
                </c:pt>
                <c:pt idx="82">
                  <c:v>3</c:v>
                </c:pt>
                <c:pt idx="83">
                  <c:v>4</c:v>
                </c:pt>
                <c:pt idx="84">
                  <c:v>5</c:v>
                </c:pt>
                <c:pt idx="85">
                  <c:v>6</c:v>
                </c:pt>
                <c:pt idx="86">
                  <c:v>7</c:v>
                </c:pt>
                <c:pt idx="87">
                  <c:v>8</c:v>
                </c:pt>
                <c:pt idx="88">
                  <c:v>9</c:v>
                </c:pt>
                <c:pt idx="89">
                  <c:v>10</c:v>
                </c:pt>
                <c:pt idx="90">
                  <c:v>1</c:v>
                </c:pt>
                <c:pt idx="91">
                  <c:v>2</c:v>
                </c:pt>
                <c:pt idx="92">
                  <c:v>3</c:v>
                </c:pt>
                <c:pt idx="93">
                  <c:v>4</c:v>
                </c:pt>
                <c:pt idx="94">
                  <c:v>5</c:v>
                </c:pt>
                <c:pt idx="95">
                  <c:v>6</c:v>
                </c:pt>
                <c:pt idx="96">
                  <c:v>7</c:v>
                </c:pt>
                <c:pt idx="97">
                  <c:v>8</c:v>
                </c:pt>
                <c:pt idx="98">
                  <c:v>9</c:v>
                </c:pt>
                <c:pt idx="99">
                  <c:v>10</c:v>
                </c:pt>
              </c:numCache>
            </c:numRef>
          </c:xVal>
          <c:yVal>
            <c:numRef>
              <c:f>'Charts Backbone'!$Z$2:$Z$101</c:f>
              <c:numCache>
                <c:formatCode>General</c:formatCode>
                <c:ptCount val="100"/>
                <c:pt idx="0">
                  <c:v>2</c:v>
                </c:pt>
                <c:pt idx="1">
                  <c:v>2</c:v>
                </c:pt>
                <c:pt idx="2">
                  <c:v>2</c:v>
                </c:pt>
                <c:pt idx="3">
                  <c:v>2</c:v>
                </c:pt>
                <c:pt idx="4">
                  <c:v>2</c:v>
                </c:pt>
                <c:pt idx="5">
                  <c:v>2</c:v>
                </c:pt>
                <c:pt idx="6">
                  <c:v>2</c:v>
                </c:pt>
                <c:pt idx="7">
                  <c:v>2</c:v>
                </c:pt>
                <c:pt idx="8">
                  <c:v>2</c:v>
                </c:pt>
                <c:pt idx="9">
                  <c:v>2</c:v>
                </c:pt>
                <c:pt idx="10">
                  <c:v>5</c:v>
                </c:pt>
                <c:pt idx="11">
                  <c:v>5</c:v>
                </c:pt>
                <c:pt idx="12">
                  <c:v>5</c:v>
                </c:pt>
                <c:pt idx="13">
                  <c:v>5</c:v>
                </c:pt>
                <c:pt idx="14">
                  <c:v>5</c:v>
                </c:pt>
                <c:pt idx="15">
                  <c:v>5</c:v>
                </c:pt>
                <c:pt idx="16">
                  <c:v>5</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numCache>
            </c:numRef>
          </c:yVal>
          <c:smooth val="0"/>
          <c:extLst>
            <c:ext xmlns:c16="http://schemas.microsoft.com/office/drawing/2014/chart" uri="{C3380CC4-5D6E-409C-BE32-E72D297353CC}">
              <c16:uniqueId val="{00000003-325F-41AD-AF8D-E555A5656021}"/>
            </c:ext>
          </c:extLst>
        </c:ser>
        <c:ser>
          <c:idx val="2"/>
          <c:order val="2"/>
          <c:spPr>
            <a:ln w="25400" cap="rnd">
              <a:noFill/>
              <a:round/>
            </a:ln>
            <a:effectLst/>
          </c:spPr>
          <c:marker>
            <c:symbol val="picture"/>
            <c:spPr>
              <a:blipFill>
                <a:blip xmlns:r="http://schemas.openxmlformats.org/officeDocument/2006/relationships" r:embed="rId5"/>
                <a:stretch>
                  <a:fillRect/>
                </a:stretch>
              </a:blipFill>
              <a:ln w="25400">
                <a:noFill/>
              </a:ln>
              <a:effectLst/>
            </c:spPr>
          </c:marker>
          <c:xVal>
            <c:numRef>
              <c:f>'Charts Backbone'!$X$2:$X$101</c:f>
              <c:numCache>
                <c:formatCode>General</c:formatCode>
                <c:ptCount val="100"/>
                <c:pt idx="0">
                  <c:v>1</c:v>
                </c:pt>
                <c:pt idx="1">
                  <c:v>2</c:v>
                </c:pt>
                <c:pt idx="2">
                  <c:v>3</c:v>
                </c:pt>
                <c:pt idx="3">
                  <c:v>4</c:v>
                </c:pt>
                <c:pt idx="4">
                  <c:v>5</c:v>
                </c:pt>
                <c:pt idx="5">
                  <c:v>6</c:v>
                </c:pt>
                <c:pt idx="6">
                  <c:v>7</c:v>
                </c:pt>
                <c:pt idx="7">
                  <c:v>8</c:v>
                </c:pt>
                <c:pt idx="8">
                  <c:v>9</c:v>
                </c:pt>
                <c:pt idx="9">
                  <c:v>10</c:v>
                </c:pt>
                <c:pt idx="10">
                  <c:v>1</c:v>
                </c:pt>
                <c:pt idx="11">
                  <c:v>2</c:v>
                </c:pt>
                <c:pt idx="12">
                  <c:v>3</c:v>
                </c:pt>
                <c:pt idx="13">
                  <c:v>4</c:v>
                </c:pt>
                <c:pt idx="14">
                  <c:v>5</c:v>
                </c:pt>
                <c:pt idx="15">
                  <c:v>6</c:v>
                </c:pt>
                <c:pt idx="16">
                  <c:v>7</c:v>
                </c:pt>
                <c:pt idx="17">
                  <c:v>8</c:v>
                </c:pt>
                <c:pt idx="18">
                  <c:v>9</c:v>
                </c:pt>
                <c:pt idx="19">
                  <c:v>10</c:v>
                </c:pt>
                <c:pt idx="20">
                  <c:v>1</c:v>
                </c:pt>
                <c:pt idx="21">
                  <c:v>2</c:v>
                </c:pt>
                <c:pt idx="22">
                  <c:v>3</c:v>
                </c:pt>
                <c:pt idx="23">
                  <c:v>4</c:v>
                </c:pt>
                <c:pt idx="24">
                  <c:v>5</c:v>
                </c:pt>
                <c:pt idx="25">
                  <c:v>6</c:v>
                </c:pt>
                <c:pt idx="26">
                  <c:v>7</c:v>
                </c:pt>
                <c:pt idx="27">
                  <c:v>8</c:v>
                </c:pt>
                <c:pt idx="28">
                  <c:v>9</c:v>
                </c:pt>
                <c:pt idx="29">
                  <c:v>10</c:v>
                </c:pt>
                <c:pt idx="30">
                  <c:v>1</c:v>
                </c:pt>
                <c:pt idx="31">
                  <c:v>2</c:v>
                </c:pt>
                <c:pt idx="32">
                  <c:v>3</c:v>
                </c:pt>
                <c:pt idx="33">
                  <c:v>4</c:v>
                </c:pt>
                <c:pt idx="34">
                  <c:v>5</c:v>
                </c:pt>
                <c:pt idx="35">
                  <c:v>6</c:v>
                </c:pt>
                <c:pt idx="36">
                  <c:v>7</c:v>
                </c:pt>
                <c:pt idx="37">
                  <c:v>8</c:v>
                </c:pt>
                <c:pt idx="38">
                  <c:v>9</c:v>
                </c:pt>
                <c:pt idx="39">
                  <c:v>10</c:v>
                </c:pt>
                <c:pt idx="40">
                  <c:v>1</c:v>
                </c:pt>
                <c:pt idx="41">
                  <c:v>2</c:v>
                </c:pt>
                <c:pt idx="42">
                  <c:v>3</c:v>
                </c:pt>
                <c:pt idx="43">
                  <c:v>4</c:v>
                </c:pt>
                <c:pt idx="44">
                  <c:v>5</c:v>
                </c:pt>
                <c:pt idx="45">
                  <c:v>6</c:v>
                </c:pt>
                <c:pt idx="46">
                  <c:v>7</c:v>
                </c:pt>
                <c:pt idx="47">
                  <c:v>8</c:v>
                </c:pt>
                <c:pt idx="48">
                  <c:v>9</c:v>
                </c:pt>
                <c:pt idx="49">
                  <c:v>10</c:v>
                </c:pt>
                <c:pt idx="50">
                  <c:v>1</c:v>
                </c:pt>
                <c:pt idx="51">
                  <c:v>2</c:v>
                </c:pt>
                <c:pt idx="52">
                  <c:v>3</c:v>
                </c:pt>
                <c:pt idx="53">
                  <c:v>4</c:v>
                </c:pt>
                <c:pt idx="54">
                  <c:v>5</c:v>
                </c:pt>
                <c:pt idx="55">
                  <c:v>6</c:v>
                </c:pt>
                <c:pt idx="56">
                  <c:v>7</c:v>
                </c:pt>
                <c:pt idx="57">
                  <c:v>8</c:v>
                </c:pt>
                <c:pt idx="58">
                  <c:v>9</c:v>
                </c:pt>
                <c:pt idx="59">
                  <c:v>10</c:v>
                </c:pt>
                <c:pt idx="60">
                  <c:v>1</c:v>
                </c:pt>
                <c:pt idx="61">
                  <c:v>2</c:v>
                </c:pt>
                <c:pt idx="62">
                  <c:v>3</c:v>
                </c:pt>
                <c:pt idx="63">
                  <c:v>4</c:v>
                </c:pt>
                <c:pt idx="64">
                  <c:v>5</c:v>
                </c:pt>
                <c:pt idx="65">
                  <c:v>6</c:v>
                </c:pt>
                <c:pt idx="66">
                  <c:v>7</c:v>
                </c:pt>
                <c:pt idx="67">
                  <c:v>8</c:v>
                </c:pt>
                <c:pt idx="68">
                  <c:v>9</c:v>
                </c:pt>
                <c:pt idx="69">
                  <c:v>10</c:v>
                </c:pt>
                <c:pt idx="70">
                  <c:v>1</c:v>
                </c:pt>
                <c:pt idx="71">
                  <c:v>2</c:v>
                </c:pt>
                <c:pt idx="72">
                  <c:v>3</c:v>
                </c:pt>
                <c:pt idx="73">
                  <c:v>4</c:v>
                </c:pt>
                <c:pt idx="74">
                  <c:v>5</c:v>
                </c:pt>
                <c:pt idx="75">
                  <c:v>6</c:v>
                </c:pt>
                <c:pt idx="76">
                  <c:v>7</c:v>
                </c:pt>
                <c:pt idx="77">
                  <c:v>8</c:v>
                </c:pt>
                <c:pt idx="78">
                  <c:v>9</c:v>
                </c:pt>
                <c:pt idx="79">
                  <c:v>10</c:v>
                </c:pt>
                <c:pt idx="80">
                  <c:v>1</c:v>
                </c:pt>
                <c:pt idx="81">
                  <c:v>2</c:v>
                </c:pt>
                <c:pt idx="82">
                  <c:v>3</c:v>
                </c:pt>
                <c:pt idx="83">
                  <c:v>4</c:v>
                </c:pt>
                <c:pt idx="84">
                  <c:v>5</c:v>
                </c:pt>
                <c:pt idx="85">
                  <c:v>6</c:v>
                </c:pt>
                <c:pt idx="86">
                  <c:v>7</c:v>
                </c:pt>
                <c:pt idx="87">
                  <c:v>8</c:v>
                </c:pt>
                <c:pt idx="88">
                  <c:v>9</c:v>
                </c:pt>
                <c:pt idx="89">
                  <c:v>10</c:v>
                </c:pt>
                <c:pt idx="90">
                  <c:v>1</c:v>
                </c:pt>
                <c:pt idx="91">
                  <c:v>2</c:v>
                </c:pt>
                <c:pt idx="92">
                  <c:v>3</c:v>
                </c:pt>
                <c:pt idx="93">
                  <c:v>4</c:v>
                </c:pt>
                <c:pt idx="94">
                  <c:v>5</c:v>
                </c:pt>
                <c:pt idx="95">
                  <c:v>6</c:v>
                </c:pt>
                <c:pt idx="96">
                  <c:v>7</c:v>
                </c:pt>
                <c:pt idx="97">
                  <c:v>8</c:v>
                </c:pt>
                <c:pt idx="98">
                  <c:v>9</c:v>
                </c:pt>
                <c:pt idx="99">
                  <c:v>10</c:v>
                </c:pt>
              </c:numCache>
            </c:numRef>
          </c:xVal>
          <c:yVal>
            <c:numRef>
              <c:f>'Charts Backbone'!$AA$2:$AA$101</c:f>
              <c:numCache>
                <c:formatCode>General</c:formatCode>
                <c:ptCount val="100"/>
                <c:pt idx="0">
                  <c:v>2</c:v>
                </c:pt>
                <c:pt idx="1">
                  <c:v>2</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numCache>
            </c:numRef>
          </c:yVal>
          <c:smooth val="0"/>
          <c:extLst>
            <c:ext xmlns:c16="http://schemas.microsoft.com/office/drawing/2014/chart" uri="{C3380CC4-5D6E-409C-BE32-E72D297353CC}">
              <c16:uniqueId val="{00000004-325F-41AD-AF8D-E555A5656021}"/>
            </c:ext>
          </c:extLst>
        </c:ser>
        <c:dLbls>
          <c:showLegendKey val="0"/>
          <c:showVal val="0"/>
          <c:showCatName val="0"/>
          <c:showSerName val="0"/>
          <c:showPercent val="0"/>
          <c:showBubbleSize val="0"/>
        </c:dLbls>
        <c:axId val="2016739744"/>
        <c:axId val="1820215696"/>
      </c:scatterChart>
      <c:valAx>
        <c:axId val="2016739744"/>
        <c:scaling>
          <c:orientation val="minMax"/>
          <c:max val="11"/>
          <c:min val="0"/>
        </c:scaling>
        <c:delete val="1"/>
        <c:axPos val="t"/>
        <c:numFmt formatCode="General" sourceLinked="1"/>
        <c:majorTickMark val="out"/>
        <c:minorTickMark val="none"/>
        <c:tickLblPos val="nextTo"/>
        <c:crossAx val="1820215696"/>
        <c:crosses val="autoZero"/>
        <c:crossBetween val="midCat"/>
      </c:valAx>
      <c:valAx>
        <c:axId val="1820215696"/>
        <c:scaling>
          <c:orientation val="maxMin"/>
          <c:max val="30"/>
          <c:min val="0"/>
        </c:scaling>
        <c:delete val="1"/>
        <c:axPos val="l"/>
        <c:numFmt formatCode="General" sourceLinked="1"/>
        <c:majorTickMark val="out"/>
        <c:minorTickMark val="none"/>
        <c:tickLblPos val="nextTo"/>
        <c:crossAx val="2016739744"/>
        <c:crosses val="autoZero"/>
        <c:crossBetween val="midCat"/>
        <c:maj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On the acts</a:t>
            </a:r>
            <a:r>
              <a:rPr lang="en-PH" baseline="0"/>
              <a:t> against the spread of COVID-19</a:t>
            </a:r>
            <a:endParaRPr lang="en-PH"/>
          </a:p>
        </c:rich>
      </c:tx>
      <c:layout>
        <c:manualLayout>
          <c:xMode val="edge"/>
          <c:yMode val="edge"/>
          <c:x val="7.9006780402449683E-2"/>
          <c:y val="5.84421017402945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'Charts Backbone'!$G$4</c:f>
              <c:strCache>
                <c:ptCount val="1"/>
                <c:pt idx="0">
                  <c:v>Very Satisfied</c:v>
                </c:pt>
              </c:strCache>
            </c:strRef>
          </c:tx>
          <c:spPr>
            <a:solidFill>
              <a:srgbClr val="00B0F0"/>
            </a:solidFill>
            <a:ln>
              <a:noFill/>
            </a:ln>
            <a:effectLst/>
          </c:spPr>
          <c:invertIfNegative val="0"/>
          <c:cat>
            <c:strRef>
              <c:f>'Charts Backbone'!$F$5:$F$7</c:f>
              <c:strCache>
                <c:ptCount val="3"/>
                <c:pt idx="0">
                  <c:v>Barangay</c:v>
                </c:pt>
                <c:pt idx="1">
                  <c:v>Local</c:v>
                </c:pt>
                <c:pt idx="2">
                  <c:v>National</c:v>
                </c:pt>
              </c:strCache>
            </c:strRef>
          </c:cat>
          <c:val>
            <c:numRef>
              <c:f>'Charts Backbone'!$G$5:$G$7</c:f>
              <c:numCache>
                <c:formatCode>General</c:formatCode>
                <c:ptCount val="3"/>
                <c:pt idx="0">
                  <c:v>8</c:v>
                </c:pt>
                <c:pt idx="1">
                  <c:v>7</c:v>
                </c:pt>
                <c:pt idx="2">
                  <c:v>3</c:v>
                </c:pt>
              </c:numCache>
            </c:numRef>
          </c:val>
          <c:extLst>
            <c:ext xmlns:c16="http://schemas.microsoft.com/office/drawing/2014/chart" uri="{C3380CC4-5D6E-409C-BE32-E72D297353CC}">
              <c16:uniqueId val="{00000000-6463-4B21-AC8F-2F0CC2C6E4CB}"/>
            </c:ext>
          </c:extLst>
        </c:ser>
        <c:ser>
          <c:idx val="1"/>
          <c:order val="1"/>
          <c:tx>
            <c:strRef>
              <c:f>'Charts Backbone'!$H$4</c:f>
              <c:strCache>
                <c:ptCount val="1"/>
                <c:pt idx="0">
                  <c:v>Satisfied</c:v>
                </c:pt>
              </c:strCache>
            </c:strRef>
          </c:tx>
          <c:spPr>
            <a:solidFill>
              <a:schemeClr val="accent5">
                <a:lumMod val="60000"/>
                <a:lumOff val="40000"/>
              </a:schemeClr>
            </a:solidFill>
            <a:ln>
              <a:noFill/>
            </a:ln>
            <a:effectLst/>
          </c:spPr>
          <c:invertIfNegative val="0"/>
          <c:cat>
            <c:strRef>
              <c:f>'Charts Backbone'!$F$5:$F$7</c:f>
              <c:strCache>
                <c:ptCount val="3"/>
                <c:pt idx="0">
                  <c:v>Barangay</c:v>
                </c:pt>
                <c:pt idx="1">
                  <c:v>Local</c:v>
                </c:pt>
                <c:pt idx="2">
                  <c:v>National</c:v>
                </c:pt>
              </c:strCache>
            </c:strRef>
          </c:cat>
          <c:val>
            <c:numRef>
              <c:f>'Charts Backbone'!$H$5:$H$7</c:f>
              <c:numCache>
                <c:formatCode>General</c:formatCode>
                <c:ptCount val="3"/>
                <c:pt idx="0">
                  <c:v>23</c:v>
                </c:pt>
                <c:pt idx="1">
                  <c:v>29</c:v>
                </c:pt>
                <c:pt idx="2">
                  <c:v>10</c:v>
                </c:pt>
              </c:numCache>
            </c:numRef>
          </c:val>
          <c:extLst>
            <c:ext xmlns:c16="http://schemas.microsoft.com/office/drawing/2014/chart" uri="{C3380CC4-5D6E-409C-BE32-E72D297353CC}">
              <c16:uniqueId val="{00000001-6463-4B21-AC8F-2F0CC2C6E4CB}"/>
            </c:ext>
          </c:extLst>
        </c:ser>
        <c:ser>
          <c:idx val="2"/>
          <c:order val="2"/>
          <c:tx>
            <c:strRef>
              <c:f>'Charts Backbone'!$I$4</c:f>
              <c:strCache>
                <c:ptCount val="1"/>
                <c:pt idx="0">
                  <c:v>Neutral</c:v>
                </c:pt>
              </c:strCache>
            </c:strRef>
          </c:tx>
          <c:spPr>
            <a:solidFill>
              <a:schemeClr val="bg2">
                <a:lumMod val="90000"/>
              </a:schemeClr>
            </a:solidFill>
            <a:ln>
              <a:noFill/>
            </a:ln>
            <a:effectLst/>
          </c:spPr>
          <c:invertIfNegative val="0"/>
          <c:cat>
            <c:strRef>
              <c:f>'Charts Backbone'!$F$5:$F$7</c:f>
              <c:strCache>
                <c:ptCount val="3"/>
                <c:pt idx="0">
                  <c:v>Barangay</c:v>
                </c:pt>
                <c:pt idx="1">
                  <c:v>Local</c:v>
                </c:pt>
                <c:pt idx="2">
                  <c:v>National</c:v>
                </c:pt>
              </c:strCache>
            </c:strRef>
          </c:cat>
          <c:val>
            <c:numRef>
              <c:f>'Charts Backbone'!$I$5:$I$7</c:f>
              <c:numCache>
                <c:formatCode>General</c:formatCode>
                <c:ptCount val="3"/>
                <c:pt idx="0">
                  <c:v>43</c:v>
                </c:pt>
                <c:pt idx="1">
                  <c:v>35</c:v>
                </c:pt>
                <c:pt idx="2">
                  <c:v>26</c:v>
                </c:pt>
              </c:numCache>
            </c:numRef>
          </c:val>
          <c:extLst>
            <c:ext xmlns:c16="http://schemas.microsoft.com/office/drawing/2014/chart" uri="{C3380CC4-5D6E-409C-BE32-E72D297353CC}">
              <c16:uniqueId val="{00000002-6463-4B21-AC8F-2F0CC2C6E4CB}"/>
            </c:ext>
          </c:extLst>
        </c:ser>
        <c:ser>
          <c:idx val="3"/>
          <c:order val="3"/>
          <c:tx>
            <c:strRef>
              <c:f>'Charts Backbone'!$J$4</c:f>
              <c:strCache>
                <c:ptCount val="1"/>
                <c:pt idx="0">
                  <c:v>Dissatisfied</c:v>
                </c:pt>
              </c:strCache>
            </c:strRef>
          </c:tx>
          <c:spPr>
            <a:solidFill>
              <a:srgbClr val="FF9696"/>
            </a:solidFill>
            <a:ln>
              <a:noFill/>
            </a:ln>
            <a:effectLst/>
          </c:spPr>
          <c:invertIfNegative val="0"/>
          <c:cat>
            <c:strRef>
              <c:f>'Charts Backbone'!$F$5:$F$7</c:f>
              <c:strCache>
                <c:ptCount val="3"/>
                <c:pt idx="0">
                  <c:v>Barangay</c:v>
                </c:pt>
                <c:pt idx="1">
                  <c:v>Local</c:v>
                </c:pt>
                <c:pt idx="2">
                  <c:v>National</c:v>
                </c:pt>
              </c:strCache>
            </c:strRef>
          </c:cat>
          <c:val>
            <c:numRef>
              <c:f>'Charts Backbone'!$J$5:$J$7</c:f>
              <c:numCache>
                <c:formatCode>General</c:formatCode>
                <c:ptCount val="3"/>
                <c:pt idx="0">
                  <c:v>23</c:v>
                </c:pt>
                <c:pt idx="1">
                  <c:v>27</c:v>
                </c:pt>
                <c:pt idx="2">
                  <c:v>34</c:v>
                </c:pt>
              </c:numCache>
            </c:numRef>
          </c:val>
          <c:extLst>
            <c:ext xmlns:c16="http://schemas.microsoft.com/office/drawing/2014/chart" uri="{C3380CC4-5D6E-409C-BE32-E72D297353CC}">
              <c16:uniqueId val="{00000003-6463-4B21-AC8F-2F0CC2C6E4CB}"/>
            </c:ext>
          </c:extLst>
        </c:ser>
        <c:ser>
          <c:idx val="4"/>
          <c:order val="4"/>
          <c:tx>
            <c:strRef>
              <c:f>'Charts Backbone'!$K$4</c:f>
              <c:strCache>
                <c:ptCount val="1"/>
                <c:pt idx="0">
                  <c:v>Very Dissatisfied</c:v>
                </c:pt>
              </c:strCache>
            </c:strRef>
          </c:tx>
          <c:spPr>
            <a:solidFill>
              <a:srgbClr val="FF6464"/>
            </a:solidFill>
            <a:ln>
              <a:noFill/>
            </a:ln>
            <a:effectLst/>
          </c:spPr>
          <c:invertIfNegative val="0"/>
          <c:cat>
            <c:strRef>
              <c:f>'Charts Backbone'!$F$5:$F$7</c:f>
              <c:strCache>
                <c:ptCount val="3"/>
                <c:pt idx="0">
                  <c:v>Barangay</c:v>
                </c:pt>
                <c:pt idx="1">
                  <c:v>Local</c:v>
                </c:pt>
                <c:pt idx="2">
                  <c:v>National</c:v>
                </c:pt>
              </c:strCache>
            </c:strRef>
          </c:cat>
          <c:val>
            <c:numRef>
              <c:f>'Charts Backbone'!$K$5:$K$7</c:f>
              <c:numCache>
                <c:formatCode>General</c:formatCode>
                <c:ptCount val="3"/>
                <c:pt idx="0">
                  <c:v>7</c:v>
                </c:pt>
                <c:pt idx="1">
                  <c:v>6</c:v>
                </c:pt>
                <c:pt idx="2">
                  <c:v>31</c:v>
                </c:pt>
              </c:numCache>
            </c:numRef>
          </c:val>
          <c:extLst>
            <c:ext xmlns:c16="http://schemas.microsoft.com/office/drawing/2014/chart" uri="{C3380CC4-5D6E-409C-BE32-E72D297353CC}">
              <c16:uniqueId val="{00000004-6463-4B21-AC8F-2F0CC2C6E4CB}"/>
            </c:ext>
          </c:extLst>
        </c:ser>
        <c:dLbls>
          <c:showLegendKey val="0"/>
          <c:showVal val="0"/>
          <c:showCatName val="0"/>
          <c:showSerName val="0"/>
          <c:showPercent val="0"/>
          <c:showBubbleSize val="0"/>
        </c:dLbls>
        <c:gapWidth val="150"/>
        <c:overlap val="100"/>
        <c:axId val="966017839"/>
        <c:axId val="714877279"/>
      </c:barChart>
      <c:catAx>
        <c:axId val="966017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877279"/>
        <c:crosses val="autoZero"/>
        <c:auto val="1"/>
        <c:lblAlgn val="ctr"/>
        <c:lblOffset val="100"/>
        <c:noMultiLvlLbl val="0"/>
      </c:catAx>
      <c:valAx>
        <c:axId val="714877279"/>
        <c:scaling>
          <c:orientation val="minMax"/>
        </c:scaling>
        <c:delete val="1"/>
        <c:axPos val="b"/>
        <c:numFmt formatCode="0%" sourceLinked="1"/>
        <c:majorTickMark val="none"/>
        <c:minorTickMark val="none"/>
        <c:tickLblPos val="nextTo"/>
        <c:crossAx val="966017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PH"/>
              <a:t>On the assistance provided during lockdowns/quarantines</a:t>
            </a:r>
          </a:p>
        </c:rich>
      </c:tx>
      <c:layout>
        <c:manualLayout>
          <c:xMode val="edge"/>
          <c:yMode val="edge"/>
          <c:x val="8.437489063867018E-2"/>
          <c:y val="5.3129183400267739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'Charts Backbone'!$G$10</c:f>
              <c:strCache>
                <c:ptCount val="1"/>
                <c:pt idx="0">
                  <c:v>Very Satisfied</c:v>
                </c:pt>
              </c:strCache>
            </c:strRef>
          </c:tx>
          <c:spPr>
            <a:solidFill>
              <a:srgbClr val="00B0F0"/>
            </a:solidFill>
            <a:ln>
              <a:noFill/>
            </a:ln>
            <a:effectLst/>
          </c:spPr>
          <c:invertIfNegative val="0"/>
          <c:cat>
            <c:strRef>
              <c:f>'Charts Backbone'!$F$11:$F$13</c:f>
              <c:strCache>
                <c:ptCount val="3"/>
                <c:pt idx="0">
                  <c:v>Barangay</c:v>
                </c:pt>
                <c:pt idx="1">
                  <c:v>Local</c:v>
                </c:pt>
                <c:pt idx="2">
                  <c:v>National</c:v>
                </c:pt>
              </c:strCache>
            </c:strRef>
          </c:cat>
          <c:val>
            <c:numRef>
              <c:f>'Charts Backbone'!$G$11:$G$13</c:f>
              <c:numCache>
                <c:formatCode>General</c:formatCode>
                <c:ptCount val="3"/>
                <c:pt idx="0">
                  <c:v>5</c:v>
                </c:pt>
                <c:pt idx="1">
                  <c:v>7</c:v>
                </c:pt>
                <c:pt idx="2">
                  <c:v>3</c:v>
                </c:pt>
              </c:numCache>
            </c:numRef>
          </c:val>
          <c:extLst>
            <c:ext xmlns:c16="http://schemas.microsoft.com/office/drawing/2014/chart" uri="{C3380CC4-5D6E-409C-BE32-E72D297353CC}">
              <c16:uniqueId val="{00000000-1191-4659-834F-1126E5B24DD3}"/>
            </c:ext>
          </c:extLst>
        </c:ser>
        <c:ser>
          <c:idx val="1"/>
          <c:order val="1"/>
          <c:tx>
            <c:strRef>
              <c:f>'Charts Backbone'!$H$10</c:f>
              <c:strCache>
                <c:ptCount val="1"/>
                <c:pt idx="0">
                  <c:v>Satisfied</c:v>
                </c:pt>
              </c:strCache>
            </c:strRef>
          </c:tx>
          <c:spPr>
            <a:solidFill>
              <a:schemeClr val="accent5">
                <a:lumMod val="60000"/>
                <a:lumOff val="40000"/>
              </a:schemeClr>
            </a:solidFill>
            <a:ln>
              <a:noFill/>
            </a:ln>
            <a:effectLst/>
          </c:spPr>
          <c:invertIfNegative val="0"/>
          <c:cat>
            <c:strRef>
              <c:f>'Charts Backbone'!$F$11:$F$13</c:f>
              <c:strCache>
                <c:ptCount val="3"/>
                <c:pt idx="0">
                  <c:v>Barangay</c:v>
                </c:pt>
                <c:pt idx="1">
                  <c:v>Local</c:v>
                </c:pt>
                <c:pt idx="2">
                  <c:v>National</c:v>
                </c:pt>
              </c:strCache>
            </c:strRef>
          </c:cat>
          <c:val>
            <c:numRef>
              <c:f>'Charts Backbone'!$H$11:$H$13</c:f>
              <c:numCache>
                <c:formatCode>General</c:formatCode>
                <c:ptCount val="3"/>
                <c:pt idx="0">
                  <c:v>34</c:v>
                </c:pt>
                <c:pt idx="1">
                  <c:v>34</c:v>
                </c:pt>
                <c:pt idx="2">
                  <c:v>18</c:v>
                </c:pt>
              </c:numCache>
            </c:numRef>
          </c:val>
          <c:extLst>
            <c:ext xmlns:c16="http://schemas.microsoft.com/office/drawing/2014/chart" uri="{C3380CC4-5D6E-409C-BE32-E72D297353CC}">
              <c16:uniqueId val="{00000001-1191-4659-834F-1126E5B24DD3}"/>
            </c:ext>
          </c:extLst>
        </c:ser>
        <c:ser>
          <c:idx val="2"/>
          <c:order val="2"/>
          <c:tx>
            <c:strRef>
              <c:f>'Charts Backbone'!$I$10</c:f>
              <c:strCache>
                <c:ptCount val="1"/>
                <c:pt idx="0">
                  <c:v>Neutral</c:v>
                </c:pt>
              </c:strCache>
            </c:strRef>
          </c:tx>
          <c:spPr>
            <a:solidFill>
              <a:schemeClr val="bg1">
                <a:lumMod val="85000"/>
              </a:schemeClr>
            </a:solidFill>
            <a:ln>
              <a:noFill/>
            </a:ln>
            <a:effectLst/>
          </c:spPr>
          <c:invertIfNegative val="0"/>
          <c:cat>
            <c:strRef>
              <c:f>'Charts Backbone'!$F$11:$F$13</c:f>
              <c:strCache>
                <c:ptCount val="3"/>
                <c:pt idx="0">
                  <c:v>Barangay</c:v>
                </c:pt>
                <c:pt idx="1">
                  <c:v>Local</c:v>
                </c:pt>
                <c:pt idx="2">
                  <c:v>National</c:v>
                </c:pt>
              </c:strCache>
            </c:strRef>
          </c:cat>
          <c:val>
            <c:numRef>
              <c:f>'Charts Backbone'!$I$11:$I$13</c:f>
              <c:numCache>
                <c:formatCode>General</c:formatCode>
                <c:ptCount val="3"/>
                <c:pt idx="0">
                  <c:v>35</c:v>
                </c:pt>
                <c:pt idx="1">
                  <c:v>30</c:v>
                </c:pt>
                <c:pt idx="2">
                  <c:v>20</c:v>
                </c:pt>
              </c:numCache>
            </c:numRef>
          </c:val>
          <c:extLst>
            <c:ext xmlns:c16="http://schemas.microsoft.com/office/drawing/2014/chart" uri="{C3380CC4-5D6E-409C-BE32-E72D297353CC}">
              <c16:uniqueId val="{00000002-1191-4659-834F-1126E5B24DD3}"/>
            </c:ext>
          </c:extLst>
        </c:ser>
        <c:ser>
          <c:idx val="3"/>
          <c:order val="3"/>
          <c:tx>
            <c:strRef>
              <c:f>'Charts Backbone'!$J$10</c:f>
              <c:strCache>
                <c:ptCount val="1"/>
                <c:pt idx="0">
                  <c:v>Dissatisfied</c:v>
                </c:pt>
              </c:strCache>
            </c:strRef>
          </c:tx>
          <c:spPr>
            <a:solidFill>
              <a:srgbClr val="FF9696"/>
            </a:solidFill>
            <a:ln>
              <a:noFill/>
            </a:ln>
            <a:effectLst/>
          </c:spPr>
          <c:invertIfNegative val="0"/>
          <c:cat>
            <c:strRef>
              <c:f>'Charts Backbone'!$F$11:$F$13</c:f>
              <c:strCache>
                <c:ptCount val="3"/>
                <c:pt idx="0">
                  <c:v>Barangay</c:v>
                </c:pt>
                <c:pt idx="1">
                  <c:v>Local</c:v>
                </c:pt>
                <c:pt idx="2">
                  <c:v>National</c:v>
                </c:pt>
              </c:strCache>
            </c:strRef>
          </c:cat>
          <c:val>
            <c:numRef>
              <c:f>'Charts Backbone'!$J$11:$J$13</c:f>
              <c:numCache>
                <c:formatCode>General</c:formatCode>
                <c:ptCount val="3"/>
                <c:pt idx="0">
                  <c:v>25</c:v>
                </c:pt>
                <c:pt idx="1">
                  <c:v>24</c:v>
                </c:pt>
                <c:pt idx="2">
                  <c:v>31</c:v>
                </c:pt>
              </c:numCache>
            </c:numRef>
          </c:val>
          <c:extLst>
            <c:ext xmlns:c16="http://schemas.microsoft.com/office/drawing/2014/chart" uri="{C3380CC4-5D6E-409C-BE32-E72D297353CC}">
              <c16:uniqueId val="{00000003-1191-4659-834F-1126E5B24DD3}"/>
            </c:ext>
          </c:extLst>
        </c:ser>
        <c:ser>
          <c:idx val="4"/>
          <c:order val="4"/>
          <c:tx>
            <c:strRef>
              <c:f>'Charts Backbone'!$K$10</c:f>
              <c:strCache>
                <c:ptCount val="1"/>
                <c:pt idx="0">
                  <c:v>Very Dissatisfied</c:v>
                </c:pt>
              </c:strCache>
            </c:strRef>
          </c:tx>
          <c:spPr>
            <a:solidFill>
              <a:srgbClr val="FF6464"/>
            </a:solidFill>
            <a:ln>
              <a:noFill/>
            </a:ln>
            <a:effectLst/>
          </c:spPr>
          <c:invertIfNegative val="0"/>
          <c:cat>
            <c:strRef>
              <c:f>'Charts Backbone'!$F$11:$F$13</c:f>
              <c:strCache>
                <c:ptCount val="3"/>
                <c:pt idx="0">
                  <c:v>Barangay</c:v>
                </c:pt>
                <c:pt idx="1">
                  <c:v>Local</c:v>
                </c:pt>
                <c:pt idx="2">
                  <c:v>National</c:v>
                </c:pt>
              </c:strCache>
            </c:strRef>
          </c:cat>
          <c:val>
            <c:numRef>
              <c:f>'Charts Backbone'!$K$11:$K$13</c:f>
              <c:numCache>
                <c:formatCode>General</c:formatCode>
                <c:ptCount val="3"/>
                <c:pt idx="0">
                  <c:v>5</c:v>
                </c:pt>
                <c:pt idx="1">
                  <c:v>9</c:v>
                </c:pt>
                <c:pt idx="2">
                  <c:v>32</c:v>
                </c:pt>
              </c:numCache>
            </c:numRef>
          </c:val>
          <c:extLst>
            <c:ext xmlns:c16="http://schemas.microsoft.com/office/drawing/2014/chart" uri="{C3380CC4-5D6E-409C-BE32-E72D297353CC}">
              <c16:uniqueId val="{00000004-1191-4659-834F-1126E5B24DD3}"/>
            </c:ext>
          </c:extLst>
        </c:ser>
        <c:dLbls>
          <c:showLegendKey val="0"/>
          <c:showVal val="0"/>
          <c:showCatName val="0"/>
          <c:showSerName val="0"/>
          <c:showPercent val="0"/>
          <c:showBubbleSize val="0"/>
        </c:dLbls>
        <c:gapWidth val="150"/>
        <c:overlap val="100"/>
        <c:axId val="899682639"/>
        <c:axId val="976931663"/>
      </c:barChart>
      <c:catAx>
        <c:axId val="899682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931663"/>
        <c:crosses val="autoZero"/>
        <c:auto val="1"/>
        <c:lblAlgn val="ctr"/>
        <c:lblOffset val="100"/>
        <c:noMultiLvlLbl val="0"/>
      </c:catAx>
      <c:valAx>
        <c:axId val="976931663"/>
        <c:scaling>
          <c:orientation val="minMax"/>
        </c:scaling>
        <c:delete val="1"/>
        <c:axPos val="b"/>
        <c:numFmt formatCode="0%" sourceLinked="1"/>
        <c:majorTickMark val="none"/>
        <c:minorTickMark val="none"/>
        <c:tickLblPos val="nextTo"/>
        <c:crossAx val="8996826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 safe</a:t>
            </a:r>
            <a:r>
              <a:rPr lang="en-US" baseline="0"/>
              <a:t> do you feel living the "new normal"?</a:t>
            </a:r>
            <a:endParaRPr lang="en-US"/>
          </a:p>
        </c:rich>
      </c:tx>
      <c:layout>
        <c:manualLayout>
          <c:xMode val="edge"/>
          <c:yMode val="edge"/>
          <c:x val="4.0694444444444436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'Charts Backbone'!$G$16</c:f>
              <c:strCache>
                <c:ptCount val="1"/>
                <c:pt idx="0">
                  <c:v>Count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Backbone'!$F$17:$F$19</c:f>
              <c:strCache>
                <c:ptCount val="3"/>
                <c:pt idx="0">
                  <c:v>Detractors</c:v>
                </c:pt>
                <c:pt idx="1">
                  <c:v>Neutrals</c:v>
                </c:pt>
                <c:pt idx="2">
                  <c:v>Promoters</c:v>
                </c:pt>
              </c:strCache>
            </c:strRef>
          </c:cat>
          <c:val>
            <c:numRef>
              <c:f>'Charts Backbone'!$G$17:$G$19</c:f>
              <c:numCache>
                <c:formatCode>General</c:formatCode>
                <c:ptCount val="3"/>
                <c:pt idx="0">
                  <c:v>86</c:v>
                </c:pt>
                <c:pt idx="1">
                  <c:v>16</c:v>
                </c:pt>
                <c:pt idx="2">
                  <c:v>2</c:v>
                </c:pt>
              </c:numCache>
            </c:numRef>
          </c:val>
          <c:extLst>
            <c:ext xmlns:c16="http://schemas.microsoft.com/office/drawing/2014/chart" uri="{C3380CC4-5D6E-409C-BE32-E72D297353CC}">
              <c16:uniqueId val="{00000000-D06A-49B0-B118-CB95524B620B}"/>
            </c:ext>
          </c:extLst>
        </c:ser>
        <c:dLbls>
          <c:showLegendKey val="0"/>
          <c:showVal val="0"/>
          <c:showCatName val="0"/>
          <c:showSerName val="0"/>
          <c:showPercent val="0"/>
          <c:showBubbleSize val="0"/>
        </c:dLbls>
        <c:gapWidth val="182"/>
        <c:axId val="899706239"/>
        <c:axId val="714875615"/>
      </c:barChart>
      <c:catAx>
        <c:axId val="899706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875615"/>
        <c:crosses val="autoZero"/>
        <c:auto val="1"/>
        <c:lblAlgn val="ctr"/>
        <c:lblOffset val="100"/>
        <c:noMultiLvlLbl val="0"/>
      </c:catAx>
      <c:valAx>
        <c:axId val="714875615"/>
        <c:scaling>
          <c:orientation val="minMax"/>
        </c:scaling>
        <c:delete val="1"/>
        <c:axPos val="b"/>
        <c:numFmt formatCode="General" sourceLinked="1"/>
        <c:majorTickMark val="none"/>
        <c:minorTickMark val="none"/>
        <c:tickLblPos val="nextTo"/>
        <c:crossAx val="899706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100" b="1" i="0" u="none" strike="noStrike" kern="1200" spc="0" baseline="0">
                <a:solidFill>
                  <a:schemeClr val="tx1">
                    <a:lumMod val="65000"/>
                    <a:lumOff val="35000"/>
                  </a:schemeClr>
                </a:solidFill>
                <a:latin typeface="+mn-lt"/>
                <a:ea typeface="+mn-ea"/>
                <a:cs typeface="+mn-cs"/>
              </a:defRPr>
            </a:pPr>
            <a:r>
              <a:rPr lang="en-US" sz="1100" b="1"/>
              <a:t>Gender composition of the respondents</a:t>
            </a:r>
          </a:p>
        </c:rich>
      </c:tx>
      <c:overlay val="0"/>
      <c:spPr>
        <a:noFill/>
        <a:ln>
          <a:noFill/>
        </a:ln>
        <a:effectLst/>
      </c:spPr>
      <c:txPr>
        <a:bodyPr rot="0" spcFirstLastPara="1" vertOverflow="ellipsis" vert="horz" wrap="square" anchor="ctr" anchorCtr="1"/>
        <a:lstStyle/>
        <a:p>
          <a:pPr algn="l">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'Charts Backbone'!$C$4</c:f>
              <c:strCache>
                <c:ptCount val="1"/>
                <c:pt idx="0">
                  <c:v>Count</c:v>
                </c:pt>
              </c:strCache>
            </c:strRef>
          </c:tx>
          <c:dPt>
            <c:idx val="0"/>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1-0982-4561-835D-7EC3C9FB9D58}"/>
              </c:ext>
            </c:extLst>
          </c:dPt>
          <c:dPt>
            <c:idx val="1"/>
            <c:bubble3D val="0"/>
            <c:spPr>
              <a:solidFill>
                <a:srgbClr val="FF6E6E"/>
              </a:solidFill>
              <a:ln w="19050">
                <a:solidFill>
                  <a:schemeClr val="lt1"/>
                </a:solidFill>
              </a:ln>
              <a:effectLst/>
            </c:spPr>
            <c:extLst>
              <c:ext xmlns:c16="http://schemas.microsoft.com/office/drawing/2014/chart" uri="{C3380CC4-5D6E-409C-BE32-E72D297353CC}">
                <c16:uniqueId val="{00000003-0982-4561-835D-7EC3C9FB9D58}"/>
              </c:ext>
            </c:extLst>
          </c:dPt>
          <c:dPt>
            <c:idx val="2"/>
            <c:bubble3D val="0"/>
            <c:spPr>
              <a:solidFill>
                <a:srgbClr val="00B0F0"/>
              </a:solidFill>
              <a:ln w="19050">
                <a:solidFill>
                  <a:schemeClr val="lt1"/>
                </a:solidFill>
              </a:ln>
              <a:effectLst/>
            </c:spPr>
            <c:extLst>
              <c:ext xmlns:c16="http://schemas.microsoft.com/office/drawing/2014/chart" uri="{C3380CC4-5D6E-409C-BE32-E72D297353CC}">
                <c16:uniqueId val="{00000005-0982-4561-835D-7EC3C9FB9D58}"/>
              </c:ext>
            </c:extLst>
          </c:dPt>
          <c:dLbls>
            <c:dLbl>
              <c:idx val="0"/>
              <c:layout>
                <c:manualLayout>
                  <c:x val="0.2293034858246025"/>
                  <c:y val="-4.1666666666666685E-2"/>
                </c:manualLayout>
              </c:layout>
              <c:showLegendKey val="0"/>
              <c:showVal val="0"/>
              <c:showCatName val="1"/>
              <c:showSerName val="0"/>
              <c:showPercent val="1"/>
              <c:showBubbleSize val="0"/>
              <c:extLst>
                <c:ext xmlns:c15="http://schemas.microsoft.com/office/drawing/2012/chart" uri="{CE6537A1-D6FC-4f65-9D91-7224C49458BB}">
                  <c15:layout>
                    <c:manualLayout>
                      <c:w val="0.28028762933558926"/>
                      <c:h val="0.16645851560221639"/>
                    </c:manualLayout>
                  </c15:layout>
                </c:ext>
                <c:ext xmlns:c16="http://schemas.microsoft.com/office/drawing/2014/chart" uri="{C3380CC4-5D6E-409C-BE32-E72D297353CC}">
                  <c16:uniqueId val="{00000001-0982-4561-835D-7EC3C9FB9D58}"/>
                </c:ext>
              </c:extLst>
            </c:dLbl>
            <c:dLbl>
              <c:idx val="1"/>
              <c:layout>
                <c:manualLayout>
                  <c:x val="3.305785123966952E-2"/>
                  <c:y val="0.1481481481481479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982-4561-835D-7EC3C9FB9D58}"/>
                </c:ext>
              </c:extLst>
            </c:dLbl>
            <c:dLbl>
              <c:idx val="2"/>
              <c:layout>
                <c:manualLayout>
                  <c:x val="0.12672176308539945"/>
                  <c:y val="2.314814814814814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982-4561-835D-7EC3C9FB9D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Backbone'!$B$5:$B$7</c:f>
              <c:strCache>
                <c:ptCount val="3"/>
                <c:pt idx="0">
                  <c:v>Prefer not to say</c:v>
                </c:pt>
                <c:pt idx="1">
                  <c:v>Female</c:v>
                </c:pt>
                <c:pt idx="2">
                  <c:v>Male</c:v>
                </c:pt>
              </c:strCache>
            </c:strRef>
          </c:cat>
          <c:val>
            <c:numRef>
              <c:f>'Charts Backbone'!$C$5:$C$7</c:f>
              <c:numCache>
                <c:formatCode>General</c:formatCode>
                <c:ptCount val="3"/>
                <c:pt idx="0">
                  <c:v>6</c:v>
                </c:pt>
                <c:pt idx="1">
                  <c:v>56</c:v>
                </c:pt>
                <c:pt idx="2">
                  <c:v>42</c:v>
                </c:pt>
              </c:numCache>
            </c:numRef>
          </c:val>
          <c:extLst>
            <c:ext xmlns:c16="http://schemas.microsoft.com/office/drawing/2014/chart" uri="{C3380CC4-5D6E-409C-BE32-E72D297353CC}">
              <c16:uniqueId val="{00000006-0982-4561-835D-7EC3C9FB9D5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Number of respondents based on age</a:t>
            </a:r>
            <a:r>
              <a:rPr lang="en-US" sz="1100" b="1" baseline="0"/>
              <a:t> group</a:t>
            </a:r>
            <a:endParaRPr lang="en-US" sz="1100" b="1"/>
          </a:p>
        </c:rich>
      </c:tx>
      <c:layout>
        <c:manualLayout>
          <c:xMode val="edge"/>
          <c:yMode val="edge"/>
          <c:x val="0.10097900262467191"/>
          <c:y val="3.7037037037037035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'Charts Backbone'!$C$10</c:f>
              <c:strCache>
                <c:ptCount val="1"/>
                <c:pt idx="0">
                  <c:v>Count</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Backbone'!$B$11:$B$15</c:f>
              <c:strCache>
                <c:ptCount val="5"/>
                <c:pt idx="0">
                  <c:v>19-25</c:v>
                </c:pt>
                <c:pt idx="1">
                  <c:v>26-32</c:v>
                </c:pt>
                <c:pt idx="2">
                  <c:v>33-39</c:v>
                </c:pt>
                <c:pt idx="3">
                  <c:v>40-46</c:v>
                </c:pt>
                <c:pt idx="4">
                  <c:v>47-53</c:v>
                </c:pt>
              </c:strCache>
            </c:strRef>
          </c:cat>
          <c:val>
            <c:numRef>
              <c:f>'Charts Backbone'!$C$11:$C$15</c:f>
              <c:numCache>
                <c:formatCode>General</c:formatCode>
                <c:ptCount val="5"/>
                <c:pt idx="0">
                  <c:v>58</c:v>
                </c:pt>
                <c:pt idx="1">
                  <c:v>32</c:v>
                </c:pt>
                <c:pt idx="2">
                  <c:v>11</c:v>
                </c:pt>
                <c:pt idx="3">
                  <c:v>2</c:v>
                </c:pt>
                <c:pt idx="4">
                  <c:v>1</c:v>
                </c:pt>
              </c:numCache>
            </c:numRef>
          </c:val>
          <c:extLst>
            <c:ext xmlns:c16="http://schemas.microsoft.com/office/drawing/2014/chart" uri="{C3380CC4-5D6E-409C-BE32-E72D297353CC}">
              <c16:uniqueId val="{00000000-8AE7-4546-91A8-4E0AC8A413CF}"/>
            </c:ext>
          </c:extLst>
        </c:ser>
        <c:dLbls>
          <c:showLegendKey val="0"/>
          <c:showVal val="0"/>
          <c:showCatName val="0"/>
          <c:showSerName val="0"/>
          <c:showPercent val="0"/>
          <c:showBubbleSize val="0"/>
        </c:dLbls>
        <c:gapWidth val="182"/>
        <c:axId val="1772082031"/>
        <c:axId val="1686589967"/>
      </c:barChart>
      <c:catAx>
        <c:axId val="177208203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589967"/>
        <c:crosses val="autoZero"/>
        <c:auto val="1"/>
        <c:lblAlgn val="ctr"/>
        <c:lblOffset val="100"/>
        <c:noMultiLvlLbl val="0"/>
      </c:catAx>
      <c:valAx>
        <c:axId val="1686589967"/>
        <c:scaling>
          <c:orientation val="minMax"/>
        </c:scaling>
        <c:delete val="1"/>
        <c:axPos val="t"/>
        <c:numFmt formatCode="General" sourceLinked="1"/>
        <c:majorTickMark val="none"/>
        <c:minorTickMark val="none"/>
        <c:tickLblPos val="nextTo"/>
        <c:crossAx val="1772082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City residence</a:t>
            </a:r>
            <a:r>
              <a:rPr lang="en-US" sz="1100" b="1" baseline="0"/>
              <a:t> of the respondents during the time of pandemic</a:t>
            </a:r>
            <a:endParaRPr lang="en-US" sz="1100" b="1"/>
          </a:p>
        </c:rich>
      </c:tx>
      <c:layout>
        <c:manualLayout>
          <c:xMode val="edge"/>
          <c:yMode val="edge"/>
          <c:x val="2.5118110236220476E-2"/>
          <c:y val="6.0185185185185182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 Backbone'!$C$17</c:f>
              <c:strCache>
                <c:ptCount val="1"/>
                <c:pt idx="0">
                  <c:v>Count</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Backbone'!$B$18:$B$32</c:f>
              <c:strCache>
                <c:ptCount val="15"/>
                <c:pt idx="0">
                  <c:v>Parañaque</c:v>
                </c:pt>
                <c:pt idx="1">
                  <c:v>Pasig</c:v>
                </c:pt>
                <c:pt idx="2">
                  <c:v>Quezon City</c:v>
                </c:pt>
                <c:pt idx="3">
                  <c:v>Mandaluyong</c:v>
                </c:pt>
                <c:pt idx="4">
                  <c:v>Caloocan</c:v>
                </c:pt>
                <c:pt idx="5">
                  <c:v>Muntinlupa</c:v>
                </c:pt>
                <c:pt idx="6">
                  <c:v>Taguig</c:v>
                </c:pt>
                <c:pt idx="7">
                  <c:v>San Juan</c:v>
                </c:pt>
                <c:pt idx="8">
                  <c:v>Manila</c:v>
                </c:pt>
                <c:pt idx="9">
                  <c:v>Malabon</c:v>
                </c:pt>
                <c:pt idx="10">
                  <c:v>Navotas</c:v>
                </c:pt>
                <c:pt idx="11">
                  <c:v>Marikina</c:v>
                </c:pt>
                <c:pt idx="12">
                  <c:v>Las Piñas</c:v>
                </c:pt>
                <c:pt idx="13">
                  <c:v>Pasay</c:v>
                </c:pt>
                <c:pt idx="14">
                  <c:v>Makati</c:v>
                </c:pt>
              </c:strCache>
            </c:strRef>
          </c:cat>
          <c:val>
            <c:numRef>
              <c:f>'Charts Backbone'!$C$18:$C$32</c:f>
              <c:numCache>
                <c:formatCode>General</c:formatCode>
                <c:ptCount val="15"/>
                <c:pt idx="0">
                  <c:v>5</c:v>
                </c:pt>
                <c:pt idx="1">
                  <c:v>20</c:v>
                </c:pt>
                <c:pt idx="2">
                  <c:v>20</c:v>
                </c:pt>
                <c:pt idx="3">
                  <c:v>13</c:v>
                </c:pt>
                <c:pt idx="4">
                  <c:v>8</c:v>
                </c:pt>
                <c:pt idx="5">
                  <c:v>2</c:v>
                </c:pt>
                <c:pt idx="6">
                  <c:v>2</c:v>
                </c:pt>
                <c:pt idx="7">
                  <c:v>4</c:v>
                </c:pt>
                <c:pt idx="8">
                  <c:v>21</c:v>
                </c:pt>
                <c:pt idx="9">
                  <c:v>1</c:v>
                </c:pt>
                <c:pt idx="10">
                  <c:v>1</c:v>
                </c:pt>
                <c:pt idx="11">
                  <c:v>1</c:v>
                </c:pt>
                <c:pt idx="12">
                  <c:v>2</c:v>
                </c:pt>
                <c:pt idx="13">
                  <c:v>2</c:v>
                </c:pt>
                <c:pt idx="14">
                  <c:v>2</c:v>
                </c:pt>
              </c:numCache>
            </c:numRef>
          </c:val>
          <c:extLst>
            <c:ext xmlns:c16="http://schemas.microsoft.com/office/drawing/2014/chart" uri="{C3380CC4-5D6E-409C-BE32-E72D297353CC}">
              <c16:uniqueId val="{00000000-1136-46B8-9EF6-2B3B2FDFF320}"/>
            </c:ext>
          </c:extLst>
        </c:ser>
        <c:dLbls>
          <c:showLegendKey val="0"/>
          <c:showVal val="0"/>
          <c:showCatName val="0"/>
          <c:showSerName val="0"/>
          <c:showPercent val="0"/>
          <c:showBubbleSize val="0"/>
        </c:dLbls>
        <c:gapWidth val="219"/>
        <c:overlap val="-27"/>
        <c:axId val="1772075631"/>
        <c:axId val="1544390415"/>
      </c:barChart>
      <c:catAx>
        <c:axId val="177207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390415"/>
        <c:crosses val="autoZero"/>
        <c:auto val="1"/>
        <c:lblAlgn val="ctr"/>
        <c:lblOffset val="100"/>
        <c:noMultiLvlLbl val="0"/>
      </c:catAx>
      <c:valAx>
        <c:axId val="1544390415"/>
        <c:scaling>
          <c:orientation val="minMax"/>
        </c:scaling>
        <c:delete val="1"/>
        <c:axPos val="l"/>
        <c:numFmt formatCode="General" sourceLinked="1"/>
        <c:majorTickMark val="none"/>
        <c:minorTickMark val="none"/>
        <c:tickLblPos val="nextTo"/>
        <c:crossAx val="1772075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plotArea>
      <cx:plotAreaRegion>
        <cx:series layoutId="clusteredColumn" uniqueId="{F002DB62-DAD4-458C-ACBD-728206741579}">
          <cx:spPr>
            <a:solidFill>
              <a:schemeClr val="bg1">
                <a:lumMod val="50000"/>
              </a:schemeClr>
            </a:solidFill>
          </cx:spPr>
          <cx:dataPt idx="0">
            <cx:spPr>
              <a:solidFill>
                <a:srgbClr val="00B0F0"/>
              </a:solidFill>
            </cx:spPr>
          </cx:dataPt>
          <cx:dataPt idx="1">
            <cx:spPr>
              <a:solidFill>
                <a:srgbClr val="00B0F0"/>
              </a:solidFill>
            </cx:spPr>
          </cx:dataPt>
          <cx:dataId val="0"/>
          <cx:layoutPr>
            <cx:binning intervalClosed="r">
              <cx:binCount val="7"/>
            </cx:binning>
          </cx:layoutPr>
        </cx:series>
      </cx:plotAreaRegion>
      <cx:axis id="0">
        <cx:catScaling gapWidth="0"/>
        <cx:tickLabels/>
        <cx:numFmt formatCode="#,##0" sourceLinked="0"/>
      </cx:axis>
      <cx:axis id="1" hidden="1">
        <cx:valScaling/>
        <cx:tickLabels/>
      </cx:axis>
    </cx:plotArea>
  </cx:chart>
  <cx:spPr>
    <a:ln>
      <a:solidFill>
        <a:schemeClr val="bg1">
          <a:lumMod val="50000"/>
        </a:schemeClr>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entityId">
        <cx:lvl ptCount="15">
          <cx:pt idx="0">7897982504534016001</cx:pt>
          <cx:pt idx="1">7897981920854671363</cx:pt>
          <cx:pt idx="2">7897978519106355201</cx:pt>
          <cx:pt idx="3">7897981714796904468</cx:pt>
          <cx:pt idx="4">7897977965105905667</cx:pt>
          <cx:pt idx="5">7897994909724966913</cx:pt>
          <cx:pt idx="6">7897982117986959362</cx:pt>
          <cx:pt idx="7">7897978759825850374</cx:pt>
          <cx:pt idx="8">7897981301959950337</cx:pt>
          <cx:pt idx="9">7897977866338435074</cx:pt>
          <cx:pt idx="10">7897977941533917186</cx:pt>
          <cx:pt idx="11">7897978862737293314</cx:pt>
          <cx:pt idx="12">7897982667709218818</cx:pt>
          <cx:pt idx="13">7897981577223733250</cx:pt>
          <cx:pt idx="14">7897981714729795618</cx:pt>
        </cx:lvl>
      </cx:strDim>
      <cx:strDim type="cat">
        <cx:f>_xlchart.v6.2</cx:f>
        <cx:nf>_xlchart.v6.1</cx:nf>
      </cx:strDim>
      <cx:numDim type="colorVal">
        <cx:f>_xlchart.v6.4</cx:f>
        <cx:nf>_xlchart.v6.3</cx:nf>
      </cx:numDim>
    </cx:data>
  </cx:chartData>
  <cx:chart>
    <cx:plotArea>
      <cx:plotAreaRegion>
        <cx:series layoutId="regionMap" uniqueId="{D625D2B5-3141-483E-A860-ABA70ADE1055}">
          <cx:dataLabels/>
          <cx:dataId val="0"/>
          <cx:layoutPr>
            <cx:geography cultureLanguage="en-US" cultureRegion="PH" attribution="Powered by Bing">
              <cx:geoCache provider="{E9337A44-BEBE-4D9F-B70C-5C5E7DAFC167}">
                <cx:binary>5HrZkus4kuWvpN3nYSX3payzHxwAF1G7FAqFXmiKkILgCu7b148rK6fyZrVVz/TzWKwSKZAA3I+f
c5z/8TX9/St/3ptfpiIv279/Tb/94F1X/f3XX9sv/izu7d+K5KsRrfju/vYlil/F93fy9fz10dzH
pIx/VWVF//WL35vuOf34z//A0eKnoPfuzsou6eZD/2zm47Pt8679b4/+m4O/PH8f5jxXz99+5OLr
nuOgP/54N3j89sOyHcuxVUXB36ZjOJqp/vjl159H++Pk7b3AIc73uE/i/+sAz3vb/fZDUZW/KbKt
aZYuq5quWcaPX8bn/zkiq6qi24qmaqqu4kVL0XQcP6T/zdAt2ZRlRbUVS7O1H7+0ov/jkG4qiung
B2zDtm3rnyu2F/kci/Kfa/TH61/KvtiLpOza336olmL9+KX6x4k/Td2RbdWUHV2xdby/6ut+xH3B
85X/Jfd1IkkL78PoyV1BFGj2sR/E0IQJ6MxcyBBBe+d7mSnASXa8hdQIDBAQeWEPce2FDohtCy1M
MKREkJxOJWS+ziR8Py1cAdcMTIeOFjSu7k1UxYssEDO1o+a58wf/+KnA+RhRCHYO1HANHQ3CqwS7
Xebt3FvohodrDZ+D772VsC/IAp+Fn7e0hhgkVpPPmcnkmpIMLJiZKGnhkGHwmoLUW8vN/IV26yqY
qATnnU1jluDNjkwl7e+fnzeG2190cu49Tkwis2GA5hx5pteznsgFWHSjE5Ut63pbBbaXBhVVPsxj
N/g2q+jkJttkG63GbcFqr9h0oRnoNF6btCAJyw61l9LPcWtOVL+kH/a3QscjDnQeLzL7FDiXXQ23
q010T9p1geHOrAyKre1p0JOeNFTgUncRSHivMasEnXDtOK3ejW0Mu892e9v0UE2rDK4qkU1oAsXF
u01wHgIKqFlHBzqrngMXk2UwEwc+E4hKcv6Uvv4x6HknCbgFnJoanBO8nEwmKpOLU0FIb12wa3W8
6qcFFY1aHEHBW0pIfJ8PSgrzKvJar3izH862CXoYXNFC+RgCe4Y4hsKXSecmx+ZcUuHl1HHti1mT
3VCAquE2tHAVYR+Ri+E6BZkv8kUBw+/2ywDpuQks1/au5raiBiQNqYm6j5lJopXO2oNoSA7Ca4/i
KLNdfewCCaqge6QlmRf8L3VFAc1H9xDggEYVSJggxjpMr9MA3f6qwFfXs5x7pkP4cMonya8ngptp
ulpBhOLnnXD1WCFJJINRpUSyMWBiGM4O0JAug1/Rlg3rGkN2oiObqAWL27PJXVzTq+FsuAvdFSSG
BOOVWW7sZ0eBi0Q3l8fhusODE1VcCzaXUMBOAp3IpAkEuDsVd+m2g4V4EiuIB18Vk4j5IRUwhNxd
oMbQ7T0Zz5fgFlq4YSqpceOuFwM3buNAupfgUyUjszBwXkd2Av+8/ulhBIemnhW0Ye3bZCQzWWgC
BTEDi0VBC7fXJ2S8bYlYMSi/D6ASDCIW+5qruQrmkdjG4T+S2GGJJ8GCSd1uFdwtAecBpK2Dn/Rb
gl+4NhJ01GYxjY5jWOA0I7z1iPSf1sd1cqUKLhipWw2XrVvfzkOoj6TyKz/zJFJ4HKP5lsB5gWdE
U/waMCNuOaGuSc4t3lyEoW3BtWcDvblPCQHo83OiEW6Aiqty22DcjuRyeTg05hDvrMBJwSwg3+TP
iKU4/55F3oJpXMCle60ezr+FY0Gm98FPqQMKxeDB+SEAuhLIeDambXyYwvqVsWv1wj+m0IlwKyxQ
XL5PA5wIxbuMtpzNiHkazL42QroZAxvu+IoYULfEjgFHlzfyt2sOTHgLGGFKa8IlktuQuzWCaLx6
VuH7BDXNgT0BBijhPQhmtnPPmJfgbnKy8h+bXY3JcXa9/QQYnQI2GmRwofQSPjC2RrbBc2vAVF5e
Mwt2N3OlYTzKOQx4DyOzPYviKhkpXDHCb8EEURDcdhy3r4YNLi9+PyQ6QuimlO8EcW+72+21s+Ol
ChArV5vb7vN2c3DRN9fLtYDdDXFtc30FXA8PXPD2/YCxRyhGwBVHDK+4X5vdrtwHx8GP3yQWnHdU
2uG0d7dLgdAlBQa1MB0SE0PmhczxSmx6qoRR8L6QkiRn1W0D7krbKIiZjlE8rCXASxv4NVDbxiTS
vxGs5q311QX9PVngtlC89sZ1Kd1kEpnD5CR3UIhAFBu5JfM7xiMMwldoGowk90b/ppMqMBtoTVgC
fuIUYRKDjmZvogbl/RxD9oxXLeJNtZ+ZdGpzmFyZaBgwpSvhj4Yz4ud8v1AT98jE2veqcTNRvXk1
e/U7YjLWEcxsWmJ0V4FCuyCLod4mx3j7iswWBIEAthGd/HoV+yOLmBTkuGMxneGjhNUpc1OiYaTF
RwtKwo8qvduwX3ewx6Ml6zb2Jz90z4O/eaVfwV55cxsQvX7f3hc+3jYDxr4DeI8IV24QHF13h6hr
ID7jL0y5T4yqA5WhcP0RMeTb91er94kAu29XCiPbhc1uHWjEBuYTK6XlpiSEVSBT1XVWPuEwwyGm
CU0P2U7CO5/hlOF4uv99CCnGE26MAruIYmDdkATUGAJ4u68zOctJQ/zTK5SEm/pstfp+HFLywKQi
Kw6XV2Ad3mYETKaRCk45af1vLJVsdN+/TCoRiQ3hs/IL6oxYUnPEN1+l81pheOcvNMwJX+UkJYhE
m0dMqhYWtrD7QrYa0Qj3Y6ICXujt7RtTADPr4H/H9NvnhwO+sEBfabjuzUqP3KkF7nfCU2ktAl3d
adV5CVOJGNIubkmRr7GgpAO02iGzblkcVvV+kfw+C9I51FRXehT1uxRtHMTm0qsb6PVDz7KCdqdR
9gdtbaVbqYQ6Pc8GxqSb256BYGEwjgVIQKa5UuzF3TpzmNMxu3EdjfY4UEtKTkXrWimZelLY4XhD
njS0eFmEI0Ft3JlbLkN6l7bxmS+krqj0zIuDJlZ54/UN+TQQ0Qy3iSC514JyQcTgdiOJwsp09a+5
ACRELSKdtpZ6z75gYc1tX0xM6WA4lfZm5ivZJAZG+onzbdqxos8w9TwtgW4OBT+UGgTTZzbT6IEF
mI8gt9AkVL7oC8mmN6MF82O2QgNDQKVaROWE5HOYOl45QG2DotP5blckHVmBlVbZ9dtpl2dMHR8R
E1tYWoIoPWjEGgmGQbQcs+/ozTZAwvC5awMpW2rezWJ1GzQ6dQgJIL03PSgqDK1vK55a0NEmQ4I8
qPLMrfaIT+J9xE11J29eyyqYCeDC+vmmj2H6mnbJJ82vWkMjTmqJVQPECbF29f3TCsejsZbvSMv8
JmM5RlxG81Uag4YQ4UDzXd3ta7WNQuE2G/5m0GUf6sfi0z52JK4QVCOIU8i+mk1xiiVCM2Nja346
+nYruX1+6GqMkdpbECU5GbKU2A1MQXJowlJ5S5oSbP5wqtVUr9KG1RZyL3c6L/EWmVHDsaDeIqwM
A8HZVwooZ5UhY0JcwHVZ117vTTIuCSnehs+v0TWpjdClsi6iNnK3TBD1Gs+ek5L2zRG0GdxMDaPY
xyTIetrZoO9U4eIRxwJbAyUlsk5zw8sHV01pMnumcMVbfIhXCuR0ePcS2JUVTV0d+bXRYQWUFDJV
VEY6c8gOCt5ITIRBE7ZAhjRjAn6KgoIM4fAe7Ue2vOMt01GH/llTq6ID1rGt3LkW9/hHtsCybkmE
RzcJszGFZAwN2o8w135U4+Rr15O1d4cpvcvfWYSVOIf5OmMSNbTXyNpUqMCqcC/WvbusNN01d3yk
4lo4ID3lwGiIUmDgSsdiYz6q745pqyIQ6+qSXvKLQOK1dg7pdsQqjdBl0aiHluRutsK0iTNAHpU8
zaAKtWNXAH/HPWFZYB1md23MINbdDNpR76lT0bpep1R2yKKvWwR4FZbzkNB5G5YdGVEqrWIwH/yS
j1T9qnNSU+0ozS/Obz4KZEGYbhThJjCIup6DNEyhWdlu3YMKyXUxw0hni1xCFCMMdetGk6ku5eBU
KSwNNNvkUU+hhIU38yWUebZXrWbcLtRSWKn2nZ94dgXRGUMlVATD76+ElH60LsOo958zlvnzOsrc
9xGjn0XKpbIZQmk7kApBPYugNpjde4sIO4ZLZHiVr8qu5JA8UilYFekFrOsEpoXIA6g09SuTkuQq
Va7Id6fyuLAWSU4Otq5CG0ymOxdus53XReeX9VYE9knzqnd9Hz/t8/zV3BWW+vN5OKSrEbgXzy/x
81z2PbwSdQ4cDxavdSEhHVQhrv9qhRiNYNi9ikcDw1b1M6oNzLcjovpz0FNpoxySde+Ac9OpHKgp
jCnE63V5X0/ecmxIcapPCR2Yfh02SFJjN9304fKmkeiqGDARy4DRxYKqQu06wQinYqeXsG22pAEU
iJy8furTte+wTjbblePFa4NZLD1a38w6LB6/NKy6q1R/z1cy3CPIQce7r9hAMJ6ZTKVvfokTKH3d
hAT1dWBeLY5Eq7lIh45V3wIXOb04m9Si00gNA3UkKJxUZphxWpbexIlQqXHAzWgFLDOUhpuWnoa+
QTHgDIaZ4Yc6LE8o70qPS/s6MLz4LMSu4HT41rLV2BNnDnjsamIrGTIWlbtYJ5zqOTE8TGJxKwYK
y7ZiGnIZ+m5gbttghsPmGHtdaFNzn58UPwlvkTfmUCJ9al+01HtxhJLm1PIzxmk7EnvfmXTZZkTH
2NNWsZdbkHmIPCivkCSXfsXqTY7SSAE3Q5ehg6N8rcKvHHfBhiIYGEn23M9x7ZetjBR08QtSlYAV
LqrAkwOH1BnUq2bX+fY68TKv8F7WgEX6DQJp0G6SVY4MWif9VkeZV2zag/omVlVQXyQwEG1DfVVv
sw28skQOlGPaAP9eOLEpDtx7OuOnJnzhQrGpcW5dUJ6shujXBZMVnASyI9+3F6sDzB2auwhzK+eq
0fjNOaIFsBqCnBaefnYIDqEcn9278ZkdkpjkKgsqJGk5p+dx9qJ9cTDLHPPc42MMVr+fFtpkRHVI
8xELDot+L2UMWMDZZ6sONVgGEU6ZzXFwPt9GQQrlKpmg3csY3hAmcYUe+nnyBi8NJ6YGBit1z3Pu
JlRb8cj2iseK67HDiSNj8Waqu8jQg56D/Tmi42Li5hjsFbzyLvI5LjeSr4l0cTDZLLVaJJlW1IB+
TG+yL4eLzeQwzyBzT6fKK076J2enMoN01Xjqp2GzJibloZwPPOEgdgsOwzkUuQGVt6hhxVdTv8sr
Vw4H9GtMMpg1ejOOj+xlZxs7Wz4ONeif6WqyZNa9yX6z0ZbCNWZvMQ0oJ5BOy0D0JYHlKUlQeg2G
BXLfEaPIxWtbqouz6t4qLz9MgnRv+U397AxcYmToGKeblnEVZCsixo5mEEYkM24jYoV6761D/R4x
FLV7VLet8PuIxhlSoCAXxNk7H6kOVrAgvJeBbgHnDyuwk51msfqzzGYgMiwbFbqDcFWsqzoUPdhY
xZ8lbksJ/alZmV+z+25ST31vnjK0rdckvjL5wq0mNree3HpYrqks097AN3k4YVSUFNnJoPiDQybh
6YWrmG6ENGrbPwyCxQVNlBaKj+pYbQ2CJ/Gwckh/zq5KctAyiI31YJw7mVma2yRo2bU9yM2qs8h4
0nIvZ1GYzn7xleX3HEOtU4NYO7YKqBzuWJZcZ9wl01aO31rlYWLJkqjDA+Tm3cSMoH5XsRAeVTQk
BUVKblRg7bUUtLOvCoYqirYzaVHycDSuXlSLGbuaNS7SAUGNfeI+9ON46BQ6fM1HrkOpw6UO69BZ
mw3hBmn2/bfyAhvd6wuMk3JywwJlWUk6DeySJp+tr3yMMnw7A5NRrT74emwgyyHOUc7E70OKAs9o
XMkTGs1SVDyzL+jsplhtvT54c/ZzWH/M684m01255KwPs3ebcVD9Q+eiN5WTt4/399Wbn5PT28f6
qI+wtqGC++rRY7a82X7yEbmZTlsX2flEBdULkDF5qYQlTPKiK8KXGXgJmfAKTr4aAzRTE/L2lr9Z
KMdsV0/gx8tA//UfVv5fjOkvUc1NEvM/vPx/vvzPsyjw+/fP/Pnmqxnw5yvvKV4WfPuvJ72u88+z
0P/+47qvFsJfXvyXfsLPHv//68G/tBPujyLBPWu7Jvnqfm4JSJbjmI6Ctj969/++l7C9d4ko7/kv
5F4lHf49PmN849+O9FNTQTMs05Atw7Q1w/mzqSD/zXYcW7cdDbsZtmr/3FSwbEtTHAW7EbqDdv/P
TQVNtyzVMW3VUVXN1P4nTQVsHfzXnoKj26apGYaNv2zlrz2FMU7nuJ1EF1qteq+rbs1nfVPpNZqh
XPd5lLt2PlDdMIgotksp+cOS7dpGQoXXKl4sG1iDx4KZjgRmFrEZM7/r5q3moE5Xv3lTIDtHittz
t0XIjpCDStOmaZEhKp5oM1/kZiBNpdcuKNxFDm1W7voSc610aKf5iiLWdpV6TU5TE+0fC61+2avT
vSLX1GhMxrMCRXEDxdKD3m+6boRc+1yWyEsKdL67L2dBcpcdnerAkXE3Cke76RJZI9VLavOwreNV
JB3nMXarnMam6UV2SlR03ZfOs2qvM7BDtJNHxVOKq2K/Fe3sJX1C7QXpapKGLccWhRFiAwi4aZJk
3tmdvE7FRz+UaB2sdG2j548kPQgpBntBOaMjiekfVVHDsMwkQwO8jZ9ytilQHablCNGAQqcMbBnV
puY7idfNNa1mzQE+dzoprQzsuCOCv+h8BYocapMJdr4X6EWVKoq/4TPpTDCaQK5UYtecjFXmRpYW
ON3GEr7qnPriqE8oApfetaoVn9/LOYKoz0k5rgpkqiOSC76PTeT6cgxdipaqTCcLC8kAjo0EYS07
6KzG2MSQDlPzJtmf6JF0Dfo6kj9FyCkaTooWHQE7cy0sqTLHIBobauLC12aBH4/BWXaCYxGsOJSD
DLOyN7EEZFLPeFd5slD2c4dOrVqTtGK5/pCHhoxSqFdfpYU0cQr0XgVlPCm24fPFoPXwtPRDyi9d
ObgceUGKE5rtjxZDRSuMm43Ka6pskldxOCNJ6ut0185CIZWSPRQjZ63S00hGutfrHo8l5tT2preS
UGTCk/OhgLS2nkOFzkItUHWXbTVCrMueoeIGDGMWGg7Wml6slFasllF0sKjHJDICqa0gHnTolGLf
o0ejGZqvGpk7893AseRy11lObd8TYQ1kkvoj8upemL7eqZuq3La4SlzF/Y8nr8v4qRpauqhYfLm6
Mxvs1TlL0C8Gm5utis0QI6loolq4bZt47PBMDvXSkwlVaC2jd6go6D9hK2eyoNYH4lTKVjEwN+Pv
xHF2VTM42CsMJPvb6jlLxs5vhTFCU6Ebptr+FHcbB6VoXNyXBkUd6uJqHkAsCm1tCdtOuEyJAXOF
vscyss5cUJ+M0Nm5b5SPabw7NTaUsKCX0zOeqsNUmBVoKum1vnKVTB53GYaRlGCnQspwWhsh60S3
CuJohQKiw0hOB2rZHMxeJcWSQjrWJJNi4qAX32YTzTS0NLXeVSITLNEctKFIIYn8wbiLIfaU7mjE
zTnnMWmGz2K+1pa2U3J0GxVjV7Yy0xOVpGgOq9K3VV7GJqZ6WwWzIrsaGnXaaDMbDTaBiV84aEmp
qW9h+U9b1Y0KKyiblsgl9mLzJIiqPDTsVd1pTDZmd5AKz5iEb+nYbStyEvVj4Aj09nlFkqXeVAgC
KKp1NNPS9LRIp75aMMjjr1ka6FgUfil6L9ZPJpIQXjZrYS40U9ykilxHORhywjoDnauxgqxoiIXZ
sYiHmQyehuCYTQ3IRYSrl6wGy4Kitl0hJhIJEyYr95S6dZVyCBLEFAttklbYnh0VZCxQAstuhgue
6/nbUAiSTC+bojzGaAMKXSNF72wX8RUVnZejfWHFa7nxq+6g9Sat0FKx7JNo5aCyMiZxtNy1vZWN
ZJxGNhs4wdhAt6+EzhTUSnWWi6AWk980Yc8bmqpmoC02HbEYyOkCU+0Qw9rqUkl6uwXDxNaaWsNo
vfNyK1KVcdOms6Wguq28wSKJc5j0k+KUbMiqgM+bqGyglg58iqlV5mRADyI2v6KuI7mBbeAKmX4b
0U7FjE1jUsgdqZsdgsDQf0wLs9vIUzCTK6Wq3XpOD0Md0SRamDCxhGKuxIa14mWNgdmuxWKyRJs2
Uov9PTMnDs7DcbifdIlXIZ/kEbZkR2VbZ4OXyVgIckvh17gQrEOaJzk2EsmKRENFWi6t9Aadr6k7
92lP5mwgeY6N8gXNP2kihaHimqOAKGt/7hOPl19FhKJ2QedtLitfngyvzjuqiQobB2PJrDkr2YK6
IR5sphbJwIxBzVi5SGglWSNWzkHXSd5g1tjLtjcirDOF15XoyPQp0YUddJPCOmsmQs7dhDu0biwv
mdCwLYd2rasNkZYJlYw+rsah2PSDvtYcyS+HZT1mpQwlmuim8iZX1yg7pa2bpDMxq3M9ceDOs2wt
1hsJadNjpK9yFBV1YbJaOdblR5zucmmrlB/jfMqNky0uC5/RYqqJnqbuPLscRR9XYoqUzxdojwhs
SyUKgt/goM1jUVtvOO1i1+TZWYoxdpISASYjErJ6vchWqFUW6VNSDM9uP3Nxt4bjlKOKVJy9omJP
wEQfqlHCKjUQR8sOKTmq3E7y6ig9pM7gxdilLpujKp076xJFxkmqWr9B3YhPzQSNJLPMHNmwnLOW
08zexEaE0JWCpaCflyMC4btRAUucUQmVCr6rpNgOzRDUonWOf15HJe6QQmy00SRa+m06DlHHbZw4
r1fRnK0Lp/3MsngicioxvuRegregKG+5OGdJTZexR3PVAbuZDTql2laLB+xmLYZnDqhyzWot99O9
ztZJtE1kL7a0NyO6LWO7xvJGajXB1liObYyeFWZG5OVz1HMvEsxWdrPyZdoRrePcc2R+nBHujGyn
Rthk4/I2EYFSK56EDcIEXaFyLEjTjNuUr16muGKhISsTXsgne7xMdnOckbMVCZp5SJeWsrwv9s7h
q2auqI62ZrV4RaJDjUJ0KrfaIqNnmBMze7eGQEabo40i0pV5mHaxZ/Na9gS/2+iFiPqQ2xejiHPK
i4/FWQTGn7MtZrUJq1K7JNZgQ2OWb1ml9PgkB8akUK5aH7csV9S3YUH6uyQmcdCEVirxMdVPR+jU
lJB8RQnkmD99u2nb73yeaZPmfue8zyaTZ/vVwVSveiq7Q4zPpXCjw3RMbkVk0lR+hY7CHO3SI6GN
RApqmbpOmdFMxQhsV6o+Q44P7nBJRvJkex32pXmPjzFoCbOSDLuhCOWqtXLm9pLJ20zPwZBN5GDn
6lWo8JPmHGMvpvfrpDlnKdqVA5oWXUob6dJikS6mZ4m9rEmceWX6lSq5lqZTqURjd26jDtLCwZyo
oam3nGcc5KV+S4rc63LzOY46yVJMrOJSj9H/L6Lz3z7DhvrOwAfZDNuQUXj+d7rzdC9/WfX46/HM
f9kgoDx/lpy/PxD3r4P9KT1lw1FlXZEVw1T/+jibYqHsMyxVNQ3UkD89zmYqmm2jINZV/MfEZ9D+
fJwN+auiOJZpqshQDfV/ojx1By/yr0+z/XTfhooa9+en2fJF43EcL32IDdRRPMp1jnzlqiDNDWRs
mLLp69XTRia5Gkl86VfaqXFLycsNspyiZ6dupfGaDDf1bYyY4mxEdmqZgT0Qh+yQl2jGsY4npite
h49gGWjKYUd3Zc1ur33I6kdpfkm7gf5vcs4sx3Ut265dcQdksCb1y7pSLUX1I0QoIsRKrClS7NVr
gzvmoZsw8ubNlwk82IANOPPgFHEjVFDce68155gL/KffV/3XhC8poNZa13V7TBQ7Hdxdlc+eUoaC
8pa2rpQGZReed3e7jTsvobpM51Can5rzFCqmMZraAStkLn6l1s8RcNtgXG6EpfkqPjb0yXFrmHIf
FZhpwThZNdJlfNupkaCwgdhTbsm+Ao8noHobgz1QfaSBKniDW58dadM6HO0f1yB5YbOzOyiaj7wy
76Ho5XH7h7qax8NlvKA7zaopep19tygQzMtlu71sL7l19WTqpC0OF5YJF2dt2KA/MDu9YEoKVMaE
IH6zfvYXz9s6XvwquXhnwhiFGLc351GbnRijEA7umQ3kct2CxQRqeF56DQTbG4aT7uloqFFz9SbV
1WTrSzRHD4DHSumpAg3JeVc06Pl0wT2G52R6y2m/FB1ZWy0USiq7Ln2aQOW9fMSVp6tep0DPpQ5s
ly0Ndnm4t15KM7MuDroCOKdvrus0GC9KY2ov+Ud16l/TzC7OVoUp6GqH3Cvw6xzZG+NTZqKSrdeI
p1Zo+Pd1F3RBHoihuqud3lw65+OPpFr6Ol2pa3H92JY+Hy96tmL3eKnYBI7q8L72A47ON7K9vG99
fX1bFa4azaB+CaRIghN4Rmz2Mjd1ko2xTX+uP5gL5fMJ2OQhGy5KoBwWH+eNM8Sfaqi4jbvQOHgo
QOx23+IOCZwd+wHH/Fc8r+8vUv0+U0luy7082Us2YsUeo0Np6R43E6ykirmh9aEzFaZoWOVn1/nv
HXWgfT2bxsNdCKts/c7/rtv390wszbreSlFu7LKfRLMgKxaIDVeAEVg2d1bsxPwd/dL63f36u8N3
5iVIjUf1p8/N1msRvoUnCqW/L+87/iyKr+yk3X+mLFpm3kESzBY3uTcRyZWvOkdvRqKYY+krWbxk
H1a/Kkb/G5nGpl7yklXlqPJPun7ycM2LEN5dEJcwixeCa3wgISy+lzoUmv7w2tVZtJTX6nCgax3e
wRinxi/ezqxsp/AMKvb339rL3Wmy2qWZd1Z+d4uTZLgL2Qa+Qdx+TC//nyig//Iw4hwSFFVWBPHJ
Mf+7w2j72X7+j//4bIZ/PoT++iB/OoQUXRUETRRklXPoz/rnUudsUo2/aZycgn+Cqp/C5xIGWhcl
cOw/n0KKLMvSUjWeQDay5X/lFBL5uX8+hgxJ1wGqRfTU5ZPf/vMxdB4GMTduSh9NQ7gSoeeSZrUw
08r5qmW73ypUPub9O1fx6N28sLUJQdNlC4Xay5+nk9U5g6N56CqJJTyc5UbHh0A9MLwbjthFbG0Z
7aW1hd+7re1qSXGj0dJbX2jdcQ7o5JdgBLMv0h4+rRN3Xpplai4RH2G9vsApk8Fpv5+y1zb/pY+X
USYX5kO35KDhuAgzdrXf/u6MUT66fe1qa6rCGYqzxopyhy8QJIUVl34/PESee20OlZNGnJLNCuy2
jaJKWs1IbS/swGBVlI2lA1wr1W7nBQvR5tkfB21VGt6ke9oqfU2LsM6t53lmalJlTlsV74N2z/Ds
e7JHA719OI/lavFYGW/3lyZYpzf3oVo4q/YQ346v2M2aKbAZ3q3q4oEKiR9Jz/HtZLxS4U0+m5Ma
J7JdCj9iGmv6ITfrY7VvKg/NcFF7qHh0Lo8qqpV4Gcs9/wp7u75co3LbNpt2fn2E0mgDEiINxewC
WIap15l9QXFQeOCVym3dNr7bGx6VhXs/Yo5HKI9Pkt34fKz5DUaMXRiqO8XF2tQues1gV6vZrH4m
GL/EHTqzqM16W6Z26vdHbozc+bqax+HnCYTku3xvhG1AAX6Pi+09fpROcczX6dlefO/o7XWEScic
vtnM8YcONzvW0TXMcxRD7CfzvB0mhxd9TgIVUac2s+W3eD1l07qRNuhFTmPKCWqiuTD2KgANzpow
f07f+cNX45tT1d50oAkV2zAbYeIbjDnZnTQnu52UdFWhPAy79l16KVJbjOG2RLvY9keJThfhzUwj
0b6RKthKtBOJV/Wu+DSV7HbpX0HCOrt//ljt3lVfFCBuke06b+68ZnJqV5r8jivSeaLZ/civkWqD
1HiP3zy6H+TSBDLTfpaGWZJHULmXzdoddiycFc59hcvZfim6s+T1BmnyrermvQygfIwgV8zzO+52
ZeVjkOQkHey+8tF4z1sjWDjt613fZdLn1CAJfCws72IuV/mV7u9hdnYeK/ze5fietvx1+xhOD3xu
cP/hBJxkSG7HLeJOhjnYmhm3eljgm36Inursr7szUKDIFWpOyWHhdO4TAhpcTldPdqSLsq1Kq4an
pBiC91UCXhK0gJW8KnYb3bwy4kM0ex8nwx+3d6eenfFNDVVPgdw5b+qUYoUqAaAIYbzYN++Jv9iV
CWQAfa8HHxg0p2rXrNAIoFCunr6arKWHxS6Zy915I6/E/cSjaQnMinboX/JvOaTa2HakI1iJ3gNW
6PucOhRurBk7Wyt2yUsb3NGGHeEhJ3/4UcOFI4aSq7hSnAl+w/70cd12x8fbZGE8+qWrr2Vv4M64
W3Pp1S/6r9HaKRx66xub2dGim1s6iiu8lb/zuvxdeu3n2SeV4g2X5ueoOvkqOVAIDe/6SuaCJui0
pzMMe+c+LjcJsmbemyRaTtNXRq36wec7dVDt13CZIk+oXoWxkpv8mJG9nKvPavTBGhLxK3GNTOcb
9cdGn1EQnevdrFlzywOgU+xNlmKf3ZsWl4s3cGwc22dtGF8DYyOH6q/2di9M+El9JwLW77r3O9D2
PZqi7kRbLoqWHC3ggDNiKBOXtI7Etfoxzb50kS6TpR3SUx+pUwwSN1aunFkzdGnAb4PuTO1KeXnS
kqmdJFEufujnyKDUP7LCxgroUTTY4k1QOBr8K76C1yy4PLJbp3azN16Gde4j3bEPTwGVkZWg30aP
z7G0wf9UdILeJZrx3AdglN6ugKyLDY37bFea27JYex8QU4dUyNw7dK/sLDQW5OMjk81ajdUSsPNa
sFpHUgJs5DhVxrZ5fiEFEQTHP2UX5VSSlJA3zexPLo0Pxo/23R5nIh/cUORlWDR5qL6yfDa8PJGO
o7NvfufB9XBwRpmbXQBDm/2YRULlqs6CwpmVAUyWvd7GcLGwpv7hLxvsA0s4KIflSdjQZSQ1mEBY
l9vqbbzai1a3DP0TMf8jXa5Uw5WelCe2lPTNckqDqbDVIjX1VREpMF3+RV7NuamsoAjuuwVX0DUO
9H5AkJ6OHS5asAcnkaNb/FaSWEri6Zba5UwHJ8SF7s7qroUI793QMs7mCUsyhmvTQC1LbAW7JKxk
2LrEmrZTDupiPyZeD8t2XlYfOmBEORimfuuccpGg3/4Ykj+1IPs6mGJ9DipODeOBd1FaJdW85F1X
fZj9xvF7c/xUgZXi9L3w757hyi+TJ0SlM7BHLFPLFk/n3EIFvbJNTfZN2kqze6d30Jx+n9YU5je3
GSUHZqe975f0NhL2iaNzfy88/KObJbjLh5lvy2Zbw1fdTXXYI2PKmnu1di2hnhm4I3PUBYCr2y/j
JduGT04iVoOzZcxBcwN7f0z74ryXaxNy8+1+3xirZjMsQTXC8nwSoFaRJheWWM9mexKvP3iUDUck
fd9eFleP3tIEG0qTizlz2/40bnGLZtnLcHZNfTJvC6teZYqNtYKUm3NxSJTE6uAvWWEWDdA5dTtf
OEdlLC7cInMet+Ag6E+41hDMaVUpnrGqPT21b9G0eTw7mxLkb11/dIAmr9xVqIQ8D272eWEZoK6g
d9UXZReoSBfx9A+/mEzpVQET/Mk3uZvbkORpynoLfskqkKtb2ov6pA3bRfZkSVJthYUX6C/yXJlS
TCPHdrqW7H6ngNeUTumseaEW5wNIvHgSTM3VxUACh9ovr5ZmigAc1bf4CWdztxLD7j+rbF/A+bv4
35BP4Z1jK+eymXO+RTmc09/r20TDafUErN7xZurrppFtXTOvrGuZ2+N1CWj4WMFtcttEFYfnY//Q
TTy4M2XPupED/Zt833LhjWbNNg+Mai6Dnh7aHztbAfzXgm67CKXUdEZ7PB+byu8x1mtL2qU6vduT
JjRbLAPSaiv1ti6A82trxhMqzVKzjOgM4p57/mA+rlxf6WGNZ0unRkvtxZuKo8Cn9fHwlNnUoM15
uEXAvZaXptRHtQcbirME4njDgTdLpzUX7yWF7u11Ib9K66L3Xlou/amE8X/Yab3hTn6S2A6X6SB8
dYnZ7tq96HCxAHw+4KwMR6V8gJj5aHBBE/OPcE9uK5Hh59tHag6uNngL0TPklyfIiF6QfYzH5uwu
8mg+x8vvVLQkKhjdyoisXW04hvRLl02lCpt8lT7ivPKvdnkNWs169EQgKskRejPZ5Ycbu2xjdtSV
5CMIgNAAj/B9RARe/+v96Op/hXb/ytv8Gbf5F9zO/z0k5182pEtlKSx1CfTlCeb8u4Z0NZAYLouh
/vxv1n+WFf7rI/2pK1UBfhTBkARZ/Is2KqiiQbNKZFfT/yHqq2iGINGWqsZTCeWF/V0b/d+gciRR
EP65KwXL0VVZUyXYEfVfYjmjNYum3hNufUZLrutVHy8uV//mLy7kpea37vf+pnh0jPOljHWgw5ci
GJzloXoxdlL4aM15M4T5q7KG+9jpm/NqcSgkm6BwUj8DuLrNxs2ve/XsSQwPg6/GIpfiZe6y5OHn
wy7BDUen89XD7WFOlwH/9GHeyCNiHBKxwzdeymwBGJGhWLi0ukQQ456C60yDGLYkLXY8fHI3oTZk
Ixhe1Kv3EHy9cHuZxfvUBoWA79Acvd2Qx+jqZ/RDvAyOAWRpvolv1efS7OPlpSEtme8j1bz94h3/
qoPVaOYD3fb5ffLS0xNnCiixUv8aXaMOvPMto0Pd9G4EIDt+fhTPSExCJzZB20Pyhmp0C/Wodsn5
DIk1v41A+jwUL/eb8o2ftYfPM/Q+HSsRzuZzwCIMIQ1/5cvdTj8nt+NYfalt2dTj3p0LS95Mb7no
TQosYsHxZS4PBIn4RvGSrgUeyZRC/rh9cgztmpdcM5cXrC7J5FPh+iylpwy+4jsUXg6X9e2muqkQ
jMSiJLM8cvFb2VwmZj6Tcz6HpB2d3J+C236Kb/vHS/dZxrPNnfFBEG6xSbbFcXEhByO1Jiyl4Pcn
6TXZUVp4V7dYPaLk436qNtNJIOsRaT5nlN97/ermGo5u4+AF5zXGaQkmf7voP4B1XrfJbe0rcyZC
LeyruflZPGzMzWphccZkqXklKyNZj8aimj2mT/aL09ZuL9I+o3srTeELpf5Lg0+RLSlU37SwPJbH
bDu9jb/zW/YtksOr9t0+jfrtsJvdNiC8G96ix96YTWnNKlB+lxeeHlblbrqCc23WX1/pro6UTRpe
o/5yF8n4EeAhAPVYP36uO91SNvdoPC0Oz4XyhstABXQ2x6U1fv6xDvq4j+V4HB0u6zkJkeInxbof
84YwbRbAQK9IKy3caYO2Mj5x1vd+fV+P35ww5w9aZgju+psw7j7n5HZSf/jMtsn28auEj8LMcdML
X39bEE8D9qHA79ZplFH1CGbRmkagvdxtUrVvfUq0cCRY8pGdwmFTbaE516SpjsnNUqxVtb/CfbwN
ezlOnrFvYsyGl6+rzz7OaPhMCNxjvh9fmk+C+7+a3RFn5/9wUO41TA73KPeWDqjR+qf16X+9JXQ6
ldD2GZSc/cRN3InBAFcT+j+4eemOvKaz2It+uakPs09EiYzrFaUdNMXXiOmsmt34hNvp/817oDxb
ghOscAgYdwKw39WB24T3jQqNy8unF1BIzB4b6gpLJOo/rupDi7aSs/wUvlISh33mgKlceRF387J4
eWTOcHf6SDlq7/kHDwPntM8j6ScpTZ3MMgyU8an7+tfzmotHLN24huf1mpDo+suCHMMRqeuFT6f8
Rix5JWyAoUBCAHFjikmYslAKu9/c/HbbrbMD4fk9Me4TWJaP/uwBQTo0obgAm1YEM3+qf+OeOvsd
PRDRhaD8WrC6fe/PnuzR/P3x7pfuOeTjoYmrQtXvPm4OuWS33hJPiFKCsZqV83Kfb7kiSr1kByK7
7Ka+dCo2yYGUHUZFsCRDdfYI8b1rn4plhKySYFzfj8Nadcc1V55sV8elP4fSS7NbfI2r5I33jgWR
XB6ncdVulpHxe9sDTi4zPqBJeEpGNCDVGmQTZWdwuP3rTbdm5735RLHISMPUhyXRCuy3dQlnzVyJ
7m4Pa8GI8l/2HXCugy75N4celkEExeBU6FupPdDEHa661WA8aLTSsHGy+TZfNkt33qR+HVecSoqn
rNRtTgBddSmSFj6L1ZT3y4w/SEhveOUW0wQ2EcEhmax4Frc39/qTGO5Rfw2ex8Ht7FzXrFdJNY3c
ETalrbGTvg1X17jRcsFD3qxIjw2eSHHkdepMG5J0kUbTbD28W6RIUVubymjJpBA9fOyGyNarGCty
2E2W+CoSKpEutx3wwCfhkhOkJVXpIY/7r6Fw+sQjmteXfJITbJ0FoZb+ACFU+OY3LLXkFfsO9OQR
JkHzuRKPwouMFtgGZ07Y0pNKt+BG8sc90rHkt7KjeMs7/L9ZD8HfWFRBdo3ZWpQr5SjGHSz9XqjN
G3lRU42vD1vk1bIw7l7qjXudbLAUMFsj4v53hNLWD7wVl5Psq5e2LZfvwGyP8r0M2nfAVu0eK4Qz
TeW6UZf+krEREkwFTYP5xTJ57Ph4n9F/jXh48j0fZf+2Iibk3iwj/kOZQPhbWllls/wyS4+/zi8Q
XM26jxuHSRZCCBd6j48idmgAk2Dvj+Je97Ebu7XycQuvrUVPSeSeyRDKT7NmOkGUHEbvgq8WSV4R
J8cagMg6i0EHRe91luJUO5N3nxJ3+e7CuSad02Sm8sKt0X6jUPXfrX820CHPO4imkz2xyN+w/6bO
Rkd+/DaKCS1Bar77UZ40P7hu+UhDZk64d50CwQiukfY9xwQUC8XqGL4Qw8eyLZWcKM26eL9/IYuc
jwB1hB7eF3G3nugB7eVg5asOgS8uj8X3tbZ0H2mkiqRPApvvC5+GBx+LXkmMb/5tsgyVPaJCfT5+
JCnXt9jKr9ymC3/UUKPN7gWl5TO5tO8sTZGxErMDhTRGC3fhCr96hO75+EZGxu0zDft2+vq6g+R5
16dbUXz39mBFasBYl+GzDYjdO31nM5WD29FGQRddwaOjfniPzznASrj7P6wyBhlYb/RBu7fK/Doy
YuBr88zw84+bhVFaO3vZ50Rzitd7xM33XnzXid2stU+yStuvM6GnklrNkzkz2Lw57wy7DXoEUWfM
nOQVAS/lyDMJoPWh9g3+d747hGwxmt97P/talmQxTVRTNhpvycARC7B2dEHqKFEuhPEk3BHrHLdR
G20rumx84L3+QVBz3Kr7n8zVtguiqqSKGnvJkAF86tqpeFOiafS43j3VmxMoR4VOcwtamnQEW2x5
aet7qs32VSOAQ2v2MDPU9kUwUilaMp16qC7W0x+75DP4vL/+ZGe7izE0EkcP67UekqRYeBjHWyiv
MHf7n8PvKXOQL+o9ohvJrHXCdQQbdEtrNMsfInWrYrB/yesUmz49tM1T46WN/4jFFb957AY1K7sw
233C+09Ez2oaX76tM5NC2tNIg3HHw3aSmbXv4UDn+zmguwaL4lVeYBePgfgxWZkYKr19jsUhfizC
DBSc/GPtUak0iPfbYn953A81hS5+CjbyPUYvkIW3Z8MOYZ6t6ovSmdH1F6Mq6H7R4qj1zOHlttbt
zp8QJzqXGRT6W/eZLVdauV4VH6pm6eLOnOmbEYFl+7HV4BH6Z7S7ykGug+w1jQvB0wUvjcvbYQA4
s/3WE2sIcmBGRyTL15SW2RzvzbbqVl6NWuzWqzN2WyClDghrezXPbpp+q4rHPgzSzmyCmt7aRi/V
17DCxehOEeUBESFmX9zCFpkn0CDVyelxdzEH4qKcN0UkkzxyDoRpMONZGl77K6tkeGhUcDd4t0h0
z5u1agO+WDINidvyLpMNni3j0t9sPrfpZpefUuEKhBgwCUozWQudA90BF+UONmF08pmXy5MWmBpX
nUzuCuu+z1RTJ1OBYDOtl5N9alIUDW4SBeiN3VR9164Rf6+kLYkrwX50x+s5qJdv405AUN+3JtHW
ITBcIG06NNmbuEsTznPQxTnKCdIJT5WyrZxSCqqzKXduJ25lYICOdek2s1vNWDPu0rDq9SyuUPf4
F78GTPXE5i+oHk3vNORu3Sb/aFskEgTBubQf99EUKTRnjQkMW7X+ke90HcOeoQi6HC7QyabeLc+l
3bzflRCgTLVG0oooOZkp0gf1Lsh1Pz//npckzRYza0wvfAt8ll/LAinEZ9Vc3eGPf6EZzikUpE+S
l3e0fyTe+QoPK25oTJY8aB2CHKqq/by24ybR1wIZNznxl/fNNIfdof+YJl/TV5Y4BbQrs3P3xoVd
7wpnwhujADpV7+26hrIgMn0cYz00LlWghywYHyXSeQTNVojrfUOe1RSdNkRm56KLTnd8fou4Anpw
IaD5ABU38ZmdgfI3eUDorzrBspCX2KN+Ne5Ttuq9EFPDCmVHtRR3/cD3FFxOSTJcpLi5wpI5eU99
0IgkexHORMOqrejML5iztur1SG9PC0UlfT6zn6UWyX3UwrOZf6fft+P1u14zRozXe9um22yte4Ot
7zB/oYSehgeEkNtSGFyDzpY9wWVUBWG0yhathy1bmT8Gj6DwT1o0eeNmadjqZ+YjrHN3L73ZQb+0
bjbbo6Oe1JPml+FvaVUupY3bMzfj2R8ya8kvfGxiBDMpJki9Y3QY16s78mGxRSKl+2DEfvXd79kQ
h2AIyjXDRWIlJusHFwJqwrgDm5k7ZD57TzIzn0d02FTpPAGx+VvmsMmvq+0y1MPPzOGJbImXkPmy
w7d4idNamYNYgbwa1lbilKeHr/BYrSf49aqmtc2ZtTKv2pAnRnkVufS99bc398f3rzCyPIEwnfSE
bwidN8Ey1NzJQ5rl3Ra+5ku8dCGGR+KpmWCF6t3vho24yu2bLfiltwiujJdgh7ASBqI48kv+3uJS
hw18UbaXf2dHttB6IX144tK5WqIV58H1qLwJ7iMu9twrexTM/Ls5dkeJcJ8RPYIFIdqZG2cMZmew
r8fR7oKSb53gvFKmEdyCxOcCOw+C0spOW2UMpmkieJpA3kLHLAO7WHWvvzrt5d1BW80UE9SHkHr2
cyNscxnYCrVoRlCcVnT4Y0SC8V19t6kIUAjELQNuvgbz/xgy8/+g+GgAggiGqmi6+IzX/ZtI4Paz
+8+mC/7l5/8uOYrMCNQ14/nw5P7+DsKI//3PiqMICfl3EEaTZF4Q5Iy41CTjH4KAqiIRXUTh1BSV
CON/CYSRDYTNv/KYDFaUdEGU4UV5rn8EYfT6epfqJ485PJhl4VTMuftDQjqeV+Typrc7Qtx1jaAX
Ty6Wm/pdrM579Z0cg0KdH+rksPGtP3oRzGVeuGWMTbYSmTFpN7r9hl44jJhmVvpJUvc22qvrqzAg
M81AAvXkSgsRWdFf6kT9gNbD/tJenUXjk1dIKDdX8mGXefhUuqOU/nQPHnIgMCCH+WOXPKG7u/5e
fxunepI3V56Et9D4HD5mERQBEmSlutPDlR5OK5m6bCEoXhCIECKToHuhrTO8dE+zgFqDcPmMf1Mt
cyYXTykQ7fGo4zFS/xEzpCuJPsotw1YUUJAQw/R+GBRTZTJbeG+YV1BS2py0YErd9utMqohZKdcw
Xfz240vPhLpdOjoZNAEIudTbBfF8vlhZDNbixeqhnLryIyYHfGYrp4St3LOyNrbMk7thUmYeoOYJ
Fv4qRUxBMa9L53FCrdIqC2yUkULSMyNiwqG3B4QYwV5+LYjEYBabsq+/Nh/CfdNuCmQW1T4SUKwX
doNi+tpekToNc1ypjUM+McgnH0H3/HBmLuEiarfMPLnZmvbWxo/fRx+PzhKkBckXcjxEM3tO8Rod
jclk88d58doVYerrhHe2wsJBrWNmXNq+KMXhrXlpBMY7ZlQ9lASDVdd2Kzky4gQmZuIPMAu5XeX2
U6KIRml3BZzh3egLF9EIyUdjQFPYINLVliB68nRAZcMIL8IzPCYf2rBY13cLDnPGhwWeDeCvuo4K
nJk69NY0WdCnSG+Khl3lELnRfm4fMu1N9g1mBN4QaxUSX7PeCI7WrM8kZd5qumBgkLdU8GcawIfb
MSpRHO3H7SLGU6k4oJUFGC7jeQov162ksW+anUa6YGXIqvZ58tqvTNl0mQeWcVURCaxCNAUGSH4+
XsB/m1VSBVMki1b7fQcRsAgXkqOa8VZzpk4uXh/qQX6VI1664kDyLJixUjnF3VIvw+d9CJ8Dz9zH
L8jSqLryWxlykGT+CfX4ReQkqezcLjmi6aqQeDWfpsVpV/mmJZ5PSOuTQQJlWIRKNOEDRpz9DJZZ
N61Z0Gm+zMxE+rBHftZjICShSaeKSOe63V75nF3k3nnThQs8NiuidVgxje07OY4EDyDenPZQHzuH
W8obUbz4bHcFcqDs3j6nC96kw1fgKOaQYQbWsGIFrbVflESoDKvCirWazl0wIMywsmMR36LCWxxl
U70wKWT1hVwRM/owaoBXUrTJB8a/tXgd1ymwLfwDIt91P7xM8bMtJk7mazHHp5eHAaCVA9N8Ktxq
JzBKCFmUETv0nlb/9RziyL1pqREeNHKpsukd8iKe6AvcKMxJ3DGv0kmtOjICGpH5NTuoX/1BY5KK
umtsLaZnOxSHu9/7S4YTMUyMXrrynsrlU/rLEJD86Wtm2tE5SDYFuPfdL306WUu3pogtoPoAH/rI
m3hOGIlXvUx2+d7Q/bqIxQgImAHOY6IjItvlMC9zl1zyD+24OF0Th1BohbCr69YTkqitAlZ8cCn3
3eHqnGUHyqUR7etgibvi99mwvKofg9u8ifDiEy1RxTifGtociL2x09S8lHSWBx6Ohp7HKCwCUPcw
eVE/ZCjAc9h57QYFLbttgODbzfTdoj++dLJJw86AlnHwa8rduATTch+DUz6g0hVkA92iSxv71fiB
rIXUu78IAfCUtLCHTclsHuzcbQfc7hhKzNyiOXWvNCV3UmZh1ZjPX2NwRXDqhLf5tcLLOdsivbpk
VohQDn+mVEtMYKBCYi4uhW1W2uWeUuvaI/6F+eAI121xj2f2lpSa+LUoveKXQDDzoZbceRwA+FHy
TkqI+/kZkmkRy1j4pycgHRSsqGU4Oeuu3ain+6pdET6zdOJbdh3X8XO6HG0UajOlfBKehT0hzXu1
LxmyshmjOXv5zVbEacXMvqVuMmKTcXnTMQHMYYQVZyRz0OTt6F/ZVEaHTN+9OTXdawrSgDQWMLTK
v+IqJWH/Y6xHHGemlhDTxYWXMMDtxc3pf+TrAWGUOakW88qAsrOPOTmc7kuHWSHAL+M32b52f31v
mHIps9BNXKhT9w5evRa+VW74m1W86vvJT3/g9eGu0t2omKSOOCMeE8p9x43q3Wk1W2FfP2Km0ukK
sSFbBM9kXBf9emuWHPzEZTtXtlTSvfYAnRnxIRtIhtgmC0uC54oaRgz/3O821IupWjhCvMvnrEGG
ksgeFTF9FJYXbRQtBf+xsp/0zrN1AY2BcmeXc+aVQS9p+P2+t6AsJo+81Rou5g17KsTlND8/S4eJ
G2gKphJnzu7dcPO3wnkW+Ohd5tqhaXVy1syPxLjE0QTYICg7luT0Gfvy7ESePQmqvJdumFflAHeE
D3OkYJbZuJYvDD4S3q6IZN6Ym1/VDmCPGXxM4QuWYPENw9H4iCs9iO/gdIiKviEdrjAeC8EqAKwy
R9H/J3vntd24dm7pJ0IP5HCLDOYgBukGQ1JRSEQiCYDg0/eHfex2eds+3e67PqeHy6raFSiKArHW
mv+c36ycHYy1gV3WV2JvEug8gZgYEECB0HxtzDbMNiJvQV+a5Z9KwmgQyhUUqWJoPP3pt7fRud1w
B70LeJKX40aOyGmQtRPcH7wXyBP63m5e69G3wJHhHYT+Rc71TUyCDiNhUGwQ1f36TXRv9opj+a77
ZWQzRAzl8NhOuCyzibBVSVl4hUNkBBySzhPy+NG7zw9zPlMF95VNnpeGxYZjLecnY3ZDieqCTMWv
aLVH/Zw+CcgxWrPviwZjEp8b+mXP5cWwL3a1fG7U/nWlPufFW4JTuda8+FszXEXzrwhWPy1veJll
Bd+jxbqxqcuPpGycAR5VlOo2upcN/ort4xEX5JtguNnmddu3h2SIIBU08LfcaoD4EOgIDOwIOYA5
FjQ3W8i9VrQTt1Yjqw9byUlrJy62Kjr3hnwwB3tcbLF/Q0q4rxvBlkH4ilgfnbrx8jzQmFV4Dwl7
X5BerPeCLSCaeb4GKKbHsCqxpqQf3CTmRqS9cxLL1gJr2OBoG34uSJNyi67dxjw+FYYR04wR+oC2
QQLeCJtH8qNKX+Z1eRM8xBw1dbXS7SJp+bDf33HerLh/PL1X6fISeRqxeabRvwx8Y6BQd+V6XAwa
CXxiES7ZZe6GAF0reeBCwQjzVpzqObfE4oT0X3s48ojsSG8Du2nNvrIYuOeOAwBqArvAO9n/owF3
aJH0/tAG42OlbUq2mbX/6KOOJYwIu3BSt04VECHhAYp5yo0pASQWNIfML7BYfXczCPIzpqhPu1kW
aDo8ljnZwXAxIadULm5hjsDXm/MZOvPXr8ktNUNJgnOAJy8eXXnXEkZyup8nadWz9utHiHrcNQ8n
QFLFnLe7ARZsuPcuTOaRbtMCD8HHzb9LUWRWD9k+64GwnwInpGROsArkXY2Cnl6QSxkgYd2ZtN2b
88ep8C/smv8zZs5/MYeOYWrgacSJGyOL/2lkZNtdXnX1z905f36U347Kyr9i5lhUAIh4dmDtQ9z/
/ahskExUrSlsQkZxCpr8zZ2DYQfIDgdbXTQs6d85KSvidBD+M4Z/Sk9asmTokjmlN39PjLRP6Rnn
g9zN9df6ltc+TBoS6IxLy3pm3ZiL3ZjUJbebN/bElC3y1/nzW7k3njF5OlqgwFUTxGNqG+3o1tbJ
ynfSCyR5yloerwUxhm7VJp6ljtHdmgmdGRnVbV2WAIo7Qg7XdPHKhfCaInGq+GRw3md6xUEstZ/F
p5RlkVn2n9azZxtITqVla6uP3pXcZFd9qpxblG6r9tegg3UjGtvryM7RggZ/q07319tTzIklf8Xt
zb2x+UgJXBevsINeQSB9LSTsvavmYlbCShkL55o14D60n0I6/H+Wx7/P8ri20MSemJK7GXn5xdAM
hdMIBNdzQf2+ZflaMPtlqRZBy9TgkYJIyodFX6WE70ngkIKxCoMRzPvjiZZRfzcSt8D6tk8e75Wx
TGTiNkXtxb0cKCTy9PLrNkZNvUkKzk3x1og3qaC7t8qcayXLNlvfG9nBTE29rn0GMcebhH89zkdJ
hVgDZBGQ0xV0rPRs5leOAwPeexkMLzH5FmZiqs+KJ9s3UwnkoWfGTig/h8ytbwkis9nDKPnqtolM
TLy4RtlQA2SRXNEwwqa4VOojaKBmPnXOgphFyyaDPqmwi2Bla4d8CqH7MROXDNNRC4ZF0jhodw3W
y34+vuhKiM+FtihIeDwamREJZJ832Vo/IBmLrEMKM02WpLZvEWRIChAKQuqQ43b17BCuoN3eM7A+
ECLElCGgkDDtk+NLfAM4Nxj2U/kgjOZJGWo802pxe7WMN1WFot+gllvYIQYdyxf2N2Vk0p3GTiy8
8+3Y6YlgFxZTFAHrcdqyOiFQGc8lip8rp0RTIIhevUzvwIBObpb4PlMlwxkNlmSTebM1RApYm0qi
uGCcUsPiNgdYOArJdrzXQfuQItMUty9N/BnN7FdSAx2qS3wkVorTgrPef/uFjNIWSTXIuwPe0rnV
/2sA3PKz+vV57ca6+ieNMn96lL8tZOQeSfpPZk5FVEnT/9YoI+mGpkoAACzW0d8XMl2UCe4ruqpI
Jny4v1vIdENVLU1nDeSKM/+dlUyT/1n2UTKA0kk6IrOs/cll2lwr9XZP+m4OH2xonASnUsNkb3m3
NjG+n9EBnDgrqrl6dSv9KxnX+C5HZxQWGdjk0c5eYY8wh6zgmfCPOfZyxBfBZS2FxdD5SmTSytKG
bdjNwDTp/JU1DqJvFyfRUX56xXMt7SuBkSmRYCnCWJE7khA8IF7OH0AZdxhSV0/BBoC8ElBf9cwx
6V6Q3Orqqq915Qh91BzG2z7bvVjDjtoZ7Stqj/6UD7Qwk81qCGMohYP4Ue5iHfPZlWkLh6Fx0ndT
YLBwaFNP/sFdOTR4nY6JMU83aK56PudGl9U7hQPK9Q37joQDplglYO+wJ0GM/0xV6hR0c0oqYHTt
F2BdEJ0Ut24c+KNZqAkuFqzxo8Mn6uAXOYNvMgI8ZHIWirwU2Cjc9Zql+EB40MxmJO76tyz8mHor
hiNqG0zYJioZG1ZBdxQdAyoXTz1I3zCRxGs3O46TsOUIB7v7ttOjfT9zTzaffvriVN8tuA1AM1rf
2w8VTeJLZNqOFOHJwP+9Kw8vrDtp6rD5nPB8dvyDnwvJcVFtkLODYfXEH6P5CN+MzLApxDghI2PO
X8KwY7pLvGNFKHtCH3xVnbcuAaKStP4Qr1jSKverDoX5EKTfwwcOGeH0YLidOO3HAKRXmUM9aG3t
dA+UGULu+pXPZD0cC99sz1pFtvQV7HIC+CTVdjXQAW76VxFXX/yZZbveezn5Kr99ixD2mvcKadfk
y30UjFRxJHdAeHrPeOxeL3uGmeCBC4CD3e4JRozb8yHtP5LnuZNX46/nrkQaFQj5vbZxqO5xmkRX
pBCEo4+7a6LFBBpI2OOTi2VWa99NHr6exwTqnuAlqquYfnmAg369Oz0pYJQWvw0Se/wkCgvlS/Lw
TmI8nCJ2Y/eu+W/NXjthNrovzTFI3Rh74QUP3P2cSH4/Exn0TrTwjAkqdITFtb4AoVjicCB9AG4V
RawkZsBc2mSSiemCOfntzYASsy+icvN4olAgNQT1+0NB8tDEqESc3fXH6nmoVkk3K9+sGEizfV0x
bRBXyGNMhUd4UYF6/WBRVCr0F9jajJ4XPeR8SBgvwSXvl9yjhQ7r/R20L5PoMrJ+6nKyFLT3UP0G
/NB7fEgr73m0UK0j8lza01EuAtvcU2rPDowbRzsc5mwmx5fbnTQWRC24qSs9nnP+E6hmUqJHfuxO
vUUG+fYRj2hXSmii3DJVTYhXWJGSBzo7IIYhXsKav9Ty1ZMZDoKYMKnWeXx8BpnfhersiYrG6V3Q
nPIxr2EdjDMhklGCLjAmPQ7kH3lrgwWimmCAKCvYrLIweMP/9uvkHxF5TVEsVjqTs9W/XidXn339
+Lz/I6VmCtn/9gh/XSPF/zGtvqKlsEpKqvh3gAAAqYalaYr8B6fm9zVyQgPojERlEhlQiH5fI3X4
AJplGHxUFQL/f0XH/t1Bnd66v/z3761rLLf/eNozTHYI1LgR8VAslvDfT3sNK6RQ3B/dHCZT3gXg
62Y0wsyeCm1ET/9JixQNOYbxJctvOGehCB+ZU1FMlRBk0yTIzskaA8XwNX4ZpLgwo3VcdQ8bsfYO
w5/3Uek24PiHeef5S4aoPVhnqJ9EN7aiPst22Q60RYNjObNhG7tTX1J3ZJzn/2Wy+fQpRBpn9RGQ
GkZI/KngqnJmbxEfXoz9eswWGMJ8sQBnwB7TEBCR/NudWR0iHK5tbD/G16sNmi9jp0f45XISxDAE
HR3DyxxanxyhC2Oc3Zjv6Ro3+Lrys9a/33nzFEiepCFnSvz2QEoKBI8hDOzBacVDHR5c6Uqg7IWV
3JF4T9OIUmLLe8xLp1il4z7tuHfWF6l9A9STfLSHnKnaV6vuGZJmHxg5+QfbBCY6QNHICHBjPdUw
48YqwiiM6ucW5/EVwsF1nd0ON9K6Tw4I9mteam6jhoSJMzgwgkPEi+C6SFg88W4g9KUtwWT3OTp2
SfpERODj1+BzqnmxgJ02UDVm5+s24CdNC7R+QxC3+JC+CsxrtcMjPxt8ooxRSevDgCH/CTrPZ/6E
Lv5iispGvXCG6zwznNuDQqT0G5+w/ASEiH+fsTHpd0MAoTDj1XwyiOMZkqDzxPyXmPzxTwcP8ReI
+23wr/sHA7H2cN2zR2j8VlsxYK6Y1TJfYGAYv79gihXB4zEvnkRnFoAUGD2/iMTY5YVzTQ2I34S9
x2/ZrNHx8dW41zWg98xrWfDDK+zwcWbcTnS+7dtAOWknMHqEx4UCIsVc0sJ+PfE/rZyXSKf9xOmA
fn0M5ZdENBKBo18byOYmpMaNBQq/LY6WOaHpDeAumE/zQOh+DEwC2KQFyJuN3T9WtTQ3Oj94a/Fq
9V+vbtNb743FPDpba2STcKPfjMx5nQSGAvdAExdct8WcpzoMoaSudcb+9fmurwyU/BxikgdRcJza
QNTh3Ypd4v16OusK1/yxhKVKpF1cKjJlN/Ywhr0/OnGG1fF6hXoz1fDdu4VRMMRgpf7KmF2avXfL
iMESi04SL/fTKxfICcoqei0kpIKwyxDKw1ZiH2fApjWkMpCleT9vhd0APPRVsxorK4LnNxWm5lxp
v7Xxo4pPcnqopUX1XAx92Ktrw9hOREU1OzaxM7xnixt76rfrCttX6SUblO+XxnGYWDsbHayEuhZ2
6+5XNUfqFMVFevWukAfJyYAUf/Lm8pmaiZmrAnjH5Syz44IFxzNu9fX5xkyGyc9aOerhdauUpOR1
gmU5yE3bolwQQ25tzBLSRPgFntvKsfplrIT6a1dn/kD0CKqjkW1G9nluogVj0m7zwrPi59wgdqCm
7yzG1jsQP350EFDl4v2Z/XrI8ztb/1sSCfQJ0ZJwmuTw7RgOVvgAr8T3cYn0sJOgNCo2YJGn3a2h
6vMWMT0VcDpBnNYWLR/Hbr6VDoJ7vTRD+IO1adCWAJO73m8ZCLXcTt0ytpudcWkSJz6N/eaprfRT
/JV+hONXCUBxwtXxnp/Vw4+V/iqE+b08C7R+jKfui62ATCyJv3OVfXRrfLsDQj7WQSaq0AjYwVf2
cZyRDbetEGNsZe9DaKTGFqQDs6qrV+6rixH9ok3wWC3zzKmjw4PNKP7S+YN3IFMuOjV0gqDSMrd/
NYDAJPcn9aYaGTuU9aUeSmlYaNylnVCPZ0nPZeHf2evQ0ODk75Mcjy+Gohc2gUu+38G4gzaTRxRq
paQvliW8pYNpv+NlpaYL584js+dy5o9zXjN6GBsvWVfoR/bggsAUtrAg7A77283OVufOm1tviU/R
SPXTbHOoA9qJDgLOG3XrZXtJ4cWXz6FSuPhLMQreKDSxx7l8IixLm9PlsIIr2M/MPQoOlGDmdRJz
x/mvmA3nQvd+PInM4NoKcOCE2WcGTY3UUxvxcivE5NnEeVyPpL9xpH7n9qFeIIu5Orvpr6k85bDY
8Kf2gcsdTK4zp6yM/Sl+Py7dW34oyeMse0QbYsm3QK0jroNsnNM2AtMLv6t60rUAzxHGmvYAHrTM
3klHXxhejuCizK+6smxekqy3Rb5BEzBUBGnFzBNkaPGk22E5QUOLdY5JlcuqSRNvICGjZtDAGFun
7SfVD+WyL0BSUWzxv7CiZj/auu6mTkXbKB6Lv+JFVeubkijha9x95YxfaCp4nsn+LRCE9+G2Y5RM
RYVT28th+qAesd5gqzr+Su3wOF9iRoose/ui1g3b5uzQ7n9+SRv3SF2fvP1FOcRMovdqeQtMixFH
c3hQxoL9Y8YViIP239/l/j9ZBfAvc8empIgStcIWoozCTu9fb3IRg7Lr5z/scf/8AH/d4+Lwk3V6
exW0oP+YTfxVB2L3q0oKbcYyswltUoh+8/6hDLErthTZhMqIRPTbQEOdKI3Tn8Fq/Pd0IBSnfzrS
YOBiKkxkGKxMQtFvzcJaMxhaWeTdHHBSUYGTcR401JnOfSTqRaGjSM4BsZK5noh51qqnYO3CPDHF
BEwCON2Z+r/Ew/Xh+KUXEd9pQbuucoBWB87+LFvwjt37B+tJ4b5yH6s+dh1jWc/kywML2nYgV7fE
lUMDj3jhPybnGpN8PdDmbIFeDUUEfk7bzpM9X8jeqpJhjzRr9tGouP3goy6wvXmkNiNO1lSbIO54
38k4A0AcQiA6E3Ua5ubSvGd+7+cMOpfanDf/h7mMDYfJCfPOubF/uKNzxt0YFcT6prpN0p+QscYp
5Twl0nqSxr2bvr3Oz/N5In/ps+eFlRVDRr9UA3yOBoVX6+HGzt9NFD/FcVzNk/5T+mb+iIzsc4tg
GYYIFDwPt8RhvVPYwUJQ+LjzJJaKMAlXz+dcu/qy5vMRl2INaN19EGtrUK9WiFSZg3cM8xwGKI0O
3+kHVj0QliSmA9Jvs2SXv2FqHBDFCjFUzmSLE8BDxIhWCq4nW5wKN9vW0c7qDDfkhKaa/mGyQxO7
C17nfagz0kffyY5EOLDFW49Bkswt7rfvxyK+7pVzsuOz/1Bp2DnqLIeE7Cpn4ggBf0jcmAfpKcjk
k5OAjZ3mTTiT3F6pODj1lciYjG1UaAbiFnji+jb5GeH/CDgXZiyB+fJXz2qXureADr7XN2Fie/+D
O4hSP48RxJ1+HDpbJX/wyG/ixxuqgFfqRvg7mX6BD44vkC+PFwIzH6+LSMwdT4fNF3+2bGKaYNW+
cC0JpwkRetGhoPMU5kQLrbN190qBiTcfhh8sfxqFVnefja0865zBGb3xU8vdcy1G4wuRhAMFTzR1
zzS3qrMPdLouMDonET+oVnzJXDU8xzEmcJ5ukPCeMCuOqjzLN3l8MM7VGz2NV4s7Op0E6udEzWKf
JLvlTpyVR555pr71EZKSRjKtmKsQXkgFLuUjehwdMPalHMJu6RcfnImUr+a1eLENaAtP+4LOozyo
GXIU0X6L82DEX9FfikN5/QJQH/db852fWTXB1t8D6h31C0WQnPqCy9uODN8OMKTzDIkcTrv46QT2
jhUo4VCBhYEE6+VqbhWiq9rcgsFBQoJsw0dtOP3DKWAZG0GeuAoULALF87sP7JTdLXGYsGgc4qon
U7okUdFhhnmHX3bp56+5cGAn7QieSdqjDq8lvGXaH2u3FYhbZj6fnafMIl5Fyq43bG1XfWmWq1JY
J75fqlPGl8gRtUkDSb9MoFM3dikvfPIZCp4vEYkGQxm/WV6uyqfUEXvGu+bXS/USP516dndadLki
IG/skaOwEQI9u0tBZmFW8eQzOcG7T46D0ls/KmZJwVEvXxfUzdXdxMIStnDQ7Tuh3A7uGV7O+gLH
6gGhnz8umMJFQu7w1boyG2ttUzscSXUCx2FxIeSnXZd8gQ9gIy8uQs7IhJhe5/6E9JYyzGGTt46V
PX+FLk+qmoeAzjHcHO4Zi+5rj5Jb70qqnOYG70TC+5U3TpUgNIdpPuepQSesE1AQj4p+e4QpSe2V
eA2JwQ6ES1D16Cl/x3RKPfeRawjhOOxLEskf0zviD+czNe3pu/IgDpiFhcO5GuLVwNG5PljarBvP
JpQzgmBitmk1JgSdHRSaE3Rt9Lq6QVN6ABF8McKAtRKBHD0/X8eXRwYJ6JFzmVKxCfZIlT7jnVSF
vKe//eaGaZOzK65nDJVzzRvetXiRkPUELQPK7Fz9PAA/dLYu2lNDGEGQj0J0EVgKrHDcTCETFCwt
+9Ty2LcSwsMA+dl+35XvSnD0N/HMxh1PkfyWwwULLnp0nVufGgluDUiNYzkLZaesrifgbPX5ysG9
WzRzmaK4J2+JIEa3p+nxRbmnspr+98y3osLiyBVj0yFoCwjdAR/oNukqX37j5Vkkb1n08KCU9T+I
CkRtPkt6kVkQcJ/2PxzGUZEzEj0Ssg+YtGz2QsKhmdJzuHir+bWet6krK84D4Uj5ku4Pgh2OxSpW
bF5fzy9cTtNVsmGJSUhoEv/SXuEG4FbFe/ZNuH8FnPTdB5c3HYgjSi6+IJ4PnRSYv1kS6ctMS8kR
s7kpfOMFIFy6q0IcehqOsPpKAJiOO/f96lHURlwHmFGAa8wm/U2McmzcElbUyx0pP61w9LIzLqBY
wA/CWYN2mwZgPXKk4+b6DL6k5O7lD2OuPJbIsbUWWGHpSxfi/nt6Zj5eh3E/7rVLi8WUSpo19z+Y
EOSBBp/v2K/rKV+LKjdpAvwaVX3x2w2zVrmqy3VPMqH9XggNETL7cT/QWmFMrsO3TIlS7J2wGyeD
NrwP4o/5SOnMN+NXV4pyFdd26ivs94FZMJHGO4uJ8f7cPGZo2nhhbKdrzhS0utoNB2Ct0BLr/gXh
PzQgf4yIoFG3lhEpYGJ6ZoNMiNCSz3SeE8OxB+5zRkWLmMp4iidg+xd5mMN+J4e4zhKXHcym/W5A
Xj8Om9cYTX91YqyDHnpQv/cj6p89GOdZxfRZ9YH/X2GbjOU8IWAECn8mxIsBuwhVedtmNsT+/XoR
b7t7cuAZlekhuc9SWtSzk3zzdMUrpjTy8+2KPQo/J2lKv5zuQPm6A8TpAyxTuHN9VJTRK2EV3Vfj
sg0QeDxEjqfz4FS41SM6F/eYQzEw4H5fExVAYyAFQZp3gk5sILkEuHVZWT+Q4Vr2JWVhRy1DQXPR
kKkF6zEsKy7mttjUB35N0YX0ihr8Dcx1GnAlD6STQ0usI1lM/QVXlckeZGh9rjIy4BruoDPzdo7k
1DfeTQMyFEdaFAZUpQH+XOuPe6zQBtbYPQlhs8YnkAx76+s62s/jOHJhShSIC8OnqEJ3rghRPOlk
O8cO9fJUCAW8HYCitmyHHFrpVuKOLiUYrlG6EObKhqvH/qGwcLIwOs0Fyhdvh5cU5vQalGEXYWaN
P9vFU4JTYERiC2Y1KJ+WjY55lAmculMIkHSgMLjx+u73xJE5upbKwnKpXQBbbv3ChCg2XtutDPXU
yL7RGl7m1/N4++KqDBmOCPnmVVSE4jqLXdF3uix3xcrAwow/WjTm+a8YCeU1xtQp7eHEqJyhzzI3
OVobavlzqjLXfOHrfpkqvGv0bMVPSHvctxXTrGcoMb8UoVfc3sqQUeKhx/EjO6xxNnRR6h6wcihL
eiafBNBIzNX7klM4zuZEOl35JG/1Alf17Sjdjq1KALTwRRELczrE+CFEh2qI+1NhX0saJGtmaDTZ
lE49s3ML5aDHDP4fhRFYkoL7gsqI8bUuY+0iRPvM8kX2H6Ssp/YIVCv5hLhFMfFtW3dSCBwP3E94
F8D+zHjdRF7tyPxOmfFqxen1h1g5T7Af6xzz88pnP7lUzk+c28GQ+VaO81J4z8l+BDeRMpYUuLe5
2F+HyIybxV3e0vr94mZMsIYeJfz6JEaSpUpHIb3lEfZB7oYDJ/tPKn10hG/kmnAK892/6ciCQgiZ
wMfLyiRRW5UKuT7suxJD4FNCOML0qiOcQp3wwP5u+Sm7UWfkv4sT8hpFzfNqicJFpyMKCebjt5dK
NEPyBdIB9hWD75o2pLrlXgWMISZCq1KkPtOHb42F7GRsmoOZvVNXKbxTsynx7dHwrHNljYE1gm53
R9T02JhV9CDGDNAe+4Ysi6Aa/iO7/JFzPoIQ93MdxJyTfCLVbYG/wU0Fmhdg9olqLaJdo1zrgFkx
vi+rY9MCBs8hCzabId2ViwcQpuEsxMRgvMdPQYK55hwHHBioauXlsza8e010pxPqeHs6OF8CRT/d
x58n1U+qipahcKN575f9Ev6x02wx2vNmN2qHj//d9Q3DmKr+FBNutmgw6frP9I3rJ9LXPwgcf36E
3wQOUVSnFkN8JH9zuaBuEHYUdeZqk+zxdy4XQ9QUEeEDyQHSGsLH39QNnUkbA0ER4UOBAPdvTfCs
fxJsZHhJoQV2TXQd6U/iRh8bxcCPbg6arIpKMRKZ+3v5m7CmyU1jjvdaF9dZAa07XnLGHE3HaJcZ
rSs0fWdsTMntZljb3ezpvMJ6CdzoBRKWbp3XqXcRXn1zZAbIA5WfgzwbvNZcgMYocRxAsOWEMR3B
WNNoDKLOnC7Zw/AMH3sWuqkwQL7DqFIW0oKzlxRPYB6NvWUTpIYHv7pAHXRhXVYErF42zUuJaEu/
injC3CQnQNKtN923b6BvCDpY5C/sNofi7eYOGuM+CZsN5OyVLx5xbjzefCCYNoqgC91NslFMWu9+
8+uf+TwMC2419RoImr5TvphjoV1g05h+oWDFZmHIyUqAXGXFvTH2FNZV6TxAOZEVhjdHiw1VvhOZ
cb+dz/Xt3cM85J6XS3ULrc0WfzhAU63oXQ/3sOMmBtR2KutAlAF+A+4U0/b4Vj8XxUn3BD9dXBfW
vlrkb/GWmrNjeUQ+aYuZeF9M4VGw3tpeXUqREgm+9obXo/KGNY3n7O2Epz9sC4On7/LazBWK2a5O
PleTZZW6poa4zMIgRHkDQ53z77DP4g0wXZoXnfiTyqxx+yDSDoumgQ7r6Nq5BAkTVVFqhnh+iA5E
/ULmOM5Ol7uU1DnxFmDb1wcgNjQVBlELGp1IkU62qNtZ/bDCcZuChoOi159Bxo7O85ytst1NRlKR
XiuVEnYQMgjiAasKuDkgfztmf2eIdOaN2/kSHeg+AcJ48PjjgfDBd8VeK1enYRVC53IUXv3tnUHC
MkMnhx7BLoZZsHx1+aS3c3zQ2fLS9bNLF9QzvYjrrkrDNzfkWwD+FhMv596y/6IXu+p/VBIn7ERW
w31t0gSPQ6LfCKe3T/WsjADLHfnbijdXjk3J0gQi7JsEdHclOb7vF33lQDq2DeYw9j7fU8Ui28cf
80zMKnv5huBpUypkRBjBYvKjfyt5BFX6RuQreDlc+aNHfVPxFu9Tuj1igC5cCqVbjP7UVr5oeTtG
DTClSIyyQI8ep4RtpXguaBUhHstQctpttjbHaSl2xoFzmszUmo38mWwbwA6ZI1bM8TURohJqNhtf
+qJ7n3mvxPK1v35PcC1clbwVDSBbw6pLsFhJL9d4uaXpMWDsQwqxN8qSA+6NNin67qRZe34FYMFz
F52kS35MmGM2o0fxPu3BNNUjvjiFYzO4ZI81NjBoIKd6SQrjTpOH5WlP73F13/sf5u32xoSKkK3L
wDDflCGzczVgSqcnLsm8m/+47gswAZFO9oaqDwxeVbIFMKGZTqzvSijyBOCAYdFSNc/3zToePJBS
XNl36FvlrChDlZxheG1C8GwHYYfD1/ryOePT1ShBopBJ4Z5KeF2yo6YhaupNDyrg7TrSCHZ4u+dQ
V/ZRjXhKBcvdGTMKxWWvzi7tyED6Un9o3F+HkAuqdqoW1Fq7BB/nroedegAzlTrMlptoOLxOLYNL
Mq0SzwOqS8edkhnMbIr/8pJT+zIdStoPAs2C5a8z5suKI34/fl53hQFT++IikC8ZDeJw03A26Jsu
2U9T2g7GKq4tHu9Z8m4cwlu55NkgWaFPE2GD+UW4+LqnY/A1Z76E6ZH3seGz23CzjzbIZvxThuvT
KJ06HtMmaA1YsvNGZSGoyspoDMJ4kcf2/RlSazNshSrSOt2nSNMvL4K6fppbAZFE5KSNCJXJ8xiw
QtITGJrsGcKnxODVmJvFQgiEjEs+9sTvmFQu2Uu1DfnCcpha7TJ5hBqgiV+PYkoRPjmZcCJjtg1+
12GTbXREj1zd9G/6qq7PxIlECIdDCF7xNmMeqooL9U6TrT2eWiNzKHpRkYHqbF0z1O6s97HbdF8N
x6T9nPxRJc27x0plNH8VdjxdjusxEZs8oBQGDxYhHtPcNmAu2T8L7SYBhI2xpF+rDYKP35fMWB9g
6qHyQwDGJlBhF+jWohaa3TwmwQy9PffVk3yiqGXPdOF2eky2UnvEUk52kar2Ys2WWTtw5uNCki2f
tCSA5Ry602Xgt7bsyoEV3ZpFzjeGGqWCABKhrPdJTu94b+KAcBptRfN7Oiv2zeGOZaLYtwwG8MQp
dLN6hBUKefUinexxImoFZyjW5XrWQtajB4laDYTKM8cBidyxCCaD9QbnBnrmdc4/rdf9knKCgpGh
g/ut8AjnAr1nQEgFKdZZlKrwVjtMTsWv/APGkdpvVA1PPLvibM1PRDmZPiyrYV7/XBX0KYRUHs7l
1yxTP9r+xoGT8vMNB9gYp1sASTstgoxPDRmFbfmcYTTTAp54ejtAp2ab/mDI8tzqnGyIBgvHQf2/
MLH91xrvGQB9MYvRnq0o0v9m+3vLiqz6xwHfnx/ib/tficIaSmsMXN1sNv+2BWb0R1hI0acdrWaI
f7cFxgBONyPGMlE0aXL7uy2wZMqKRfWNYYj/JtyDueA/M7GxN1cMQ9Po4vmT0VuXiqq8lnEHdXQn
mBFkPJCijKtugG5Bl3YB43wPzkH/8DSVBqlNIXrKMHskJPzebm/VHddZEspQFGhcZhnOEPlhDvA4
/CzGkMLBXqzG0008C1OkeYgqLk7e3Ols5Lpmr5VN+0eRhi3a7Gf3nYFLuAYOqggu+td9Vtjbn594
3n8M45Jum57hgeLeGAK6z85LgJaG8rLGXd6F7O3G3WQh1w4t8dzvslwjHJRM9Ol+CbJqng+nx/eD
+WTabGWkn4DtmJK4yTGP+TRskZgYSj/y9sEkEPHpYdE1l0b6hxw8vvF425rNEmxrezZwjO8btvWx
VwJbDMRADlqPnu/OKcEEE7ClWcdWvgS6KPqNAYKBjo8ntcVMcJj8Q3o46YQ+vpWvaxrcNt2yWmPd
golAOFNmL+qDN3iUTqdupfKwFumMBIEFxo/6M8rbEhfgZKEz/MTIxApWMo+M1z2ywcv/GrxaWqrJ
FmTC5QHn74afLt1Wtc9ufLnkgAzYDPH1yCaymfbS08DNXPU+uzn2oC/Z/2XOILLIS7L1in2f6zsa
mgUf6ldNGQiGe2zqNOdZNjZBRCJc3ytxJs4oX5ejYodTql98sCcGDVMMrltxJ9I/RLwL8FdmEJyV
qJ2TnF9eD/mFW9jkpkGsvljwhrRoZLrhYPtvDbtG3mJSQ4fCbkI5DfZrIxpspRxoY/zZGEwdSOy/
36+QVzCy3NBBG4etLRCaPLry/2qhLx9sxiArIl3ly27VRFiCPH2JhLDqVvGxTnkJbQnNLo20PbQO
lbSCtb1ukW9m49xCtFhabhpobjejfVg/3ZapZ7ldeA/5Laf3p7DUXJ8SDnTF4H8LEJ9uujNQtoH8
yOy4ww6FLKjQ8/O6uyJMON3pPlmBIMT+T/bOq8dtdFvTf6Wx7wkwhwH2AYaZoqgsVbghVImiRFEU
gyTq189De+9u29t2o89FH3hm4EK5gkoixfCt9a43aEdqpZB8urmgY2vBIu81Z2ztRpkVK+7R65hD
K7J3qTlzANZeBvNDFw8RfT8zjXjaHMkBcuuZmnMu2tciUugdtfTlLALDYQAte8XbJ+o+Ix06vLx0
L8BBLNHnqLTeHTe59745zzDseN2v5EB4Om7w42Fe2m/OGCyTiKS9kLjbLV4UTkTSKUpQbUfCvdvB
OtRHzt4xmdcd6YVxvInrC7t+JwARfxgmXDUJ8vCs19hY+DKUxXtwkB7JNDYw1dqFNeHCz3wqMD6Z
0W2QgYGq4KDpQcYQo+ueaHBS8rECmfoAcxMcGtkA4oTE6IyT9LfB4i0DodtscJiGMkrBeuk3x9tK
0KLLfgrTrtjsTBTZzDkejgVrLzT08g3Iq3oa8sY7+UMDdN29Sy+nfFJWHx13qRw9xxEHTBW7Xgji
Z6efnh+p7EVrujvF4i0uJntlPrimndI1PgYoOUmZNQt/L0aWvFIbz5x2LgCoj0whEObV5jIQndTX
hxYM7yFo7dlYgY6z3VY2IraxMDcCSfPVJsEpOzozOJnignDPGF9tpH6kXcMq8KSzk/t1wPQKixYX
XzMHG7uknN+TItzF1khk4vJG+cnoymIM9JG+UjIi+h7MxSawJbFLS20PJ4t8bALgF/gI74FG98FR
CE28wUt7ioUmkvh3vF/7J3mqXhJJhCNk5613WOW0Bz3oro1hY79ijAhy7Epbj3GmIPg1gHu9Eeb1
hqJJDe8JuRzg2FA678+X+1SY67f4eLH1hj4OU4I5G8l0cJzPuvGNEBvaAgZ63BhHu2k2k9PpmeLa
4eL05GaOT5t+8gn/YcQzm3U8qeQYd4q2Ge5x3hbvOWed+Smzrej0JghLMmbpURxUfjgy1EH/QNl0
pJeB24+pOUTVd5oEFzNHhhaGNjoE5X1uSq+UesU+Jn6l1yCUmf7gDFdMhARFPBbOd+eGTZu2NqBg
wTkWVmbc8J04ysupJQbSvHF7VPfHFGNNpDZAQMHuAa40akCblYfbGYmYgJEE5qZMpfD4m4vMRZrk
/JgqY3Km08JRX9XXHFajLIyUj6cHDBzGJZgwN2jMk6nOZ4on43XAjWVNund7fjN2yRlvl/ME/8jz
k1ZEl0Wje8qT9tQ9nDXk9pmf+WSVt2Q+jZvospEcvJXwfFT9y4b7h32MBpYiG25XE+QkdZ6IbvpY
2Q7NK6MpYlWxepo07oOIJQJBpx8KDs667Vw82V9rziVIH7o2qS+uadoXTPaGjtUrMb56FjlrYGdw
WpATzbQbHyuKeZeuhZEsKHbbPiuQKPHQIVUYnKYoF02smk/EZxiMS8lMutq7NaSQhRGZu/8GfPt/
merelHV9qAdldIESJK4f47fjbfPbLCeq8T91GN8+yR8lrCirpC1KKiUimoc/SlhQXF3XFANpvWZq
FpXzHxw1xLuqaCGDVySc7cBW/0Bx0YpQwkrEBQ+kt7/mTyepQ436jezewucO0Bj4GmXHNzBudlH6
6+VwaWOygNVECKWlEO7HG0Px6KwZuOCpnBae+iwjn8WcZtXnziW6EXLElAR1WMtv+RpWw0kK+c4s
hg+mbiGxT5ixj8XWr0R/B62C+Z04fI25MRqJDFjV1aWw3sX6dm8w6BJ9Q4O4hRKuG2ucugBOrfZe
SbP9nXwcfXGmS1WI03EsX0HR0ffPKkgehqzeoXio7n6Kh4eU8AUfxdFXhKSYQTPiu2zIdPJFpp/A
ZWBW2bzGxRUmfBohszPp5PGqBlawiCn388K9j9uZkQaIhUX0eAPbg1RXSvYD+OOsqJ+ux1GurUQP
WPm6m2PDrVdxWT6TWsjXwFwFsKhdbTyrGBUPOoIWtATXEA87Vz0PTmlXqnhW8GU+HxAy2cs81AaY
mJ3IInaLU7jvx/Uh0U6kt9v7lwtjWHSB+KIrjgJKi2Xpmwhpo4jr1FdJ6d1HzJGOxGhCpg9yYiKC
nj59cY+0mADFBIkAWpTBhfaZcgOSP3EF1PbPjWNB9COosZkDSkkvK2zRDJ/YhZSlClcbAnihxayx
Dp/tjoEyydQHQu4G2xfUlCq+J45+BjkfuElnoKwhh5k7HrDMyHRlQog8aB/Myx+BHwoR07QMSUHr
3lJwAQczqCGMIEJigRjBiomiA1ASgRAov254u0+6RAFGH+BBhlg3ZnWuPL0SBNJgjhLe0hXEMBon
qqbFXY9w1VexegjRraQR3BLTxcscuFYIDMs132ol0iY4Axr44SJ+6xdVGaV5vEsnEJuTysRkXmJR
haNMTKZuutZ5euSgbjWctfASQl0i5h+8WeJhRhHG2wTmlY+0l5olygeOzC6L3ZuEXZToYFf1BuGm
xo0PPQRUxFUqeGUaEaRA/htsKN5T8g+CZypmguHgcM5lr6UAw5K9m6jYA5ZPVJCMAj8NOlBCdJSd
a4kif/KAr5d+ifY50XDOUB0W0/O7hjP3w5H+KISA08b6DCqWU70Q9GANLaJDgyMSsMlMg7J5kIye
n6sZjQ2sBN6NSRmDjZ4JvK7UoE84P6hqJcNe3Y/REa9a1b+PJKxoQ4FOUyEjGwtxvQvbUSb42BA1
RyasIMN47fHqvE4Db9UV0uB4jLky4RoAHRNchiRCdO+tYwhJtZJqRPbDIETO3pu1DP8bLVG/dxvY
+Ld1dxtdKIenB9Qc4Lp4xWHWny7ut8VDn3liHUEzirKE+W/IudZZRM0NVzsm6SJWuWSuLfQnE99J
qC4iSjB4K+aLdXrHFMRuu7G0Q+QY6WmylwNLWVUUkLQqt5tXxztotJGxkJ+wqoPS0nsZwa02uBe3
nfPFP72VBs19DtFIMlx84WS82eFKQEpcXZRBT4Ifr8SktXAZhmgU6pUvjJoZ5txkaTWq1yljJl9o
XLVJPj6uB8LTOM085t3mK1wJTQ60rcSyjwUjZFia/DPeIGyKXeYh8s0HPNv46GDn66/GzuHvtJFO
JYyn8YS3rp1fsDLb5GMUuFf7oXXgR6zTMjHVEFmFas2J3qL8TREnEB+SZP1H68DuGt3YEqcObjhA
ez0p28Kq6TcoO5EoCFGF0Tp5otyUI7lxQEr7EyRf8Im8e4STn14mh8MC5i38uvGpCXoTz+gdFAQr
JE4eblvv9uP9bjQeYwc2Wn4sB1sokl6EIRsNZYh7WtaJFUmXacpc/vqEMOMK9OwKWEnmmF0hesYW
7aFTwsPSOL6o/eughFGnzNRFcXFjDgfWD544YpjPl80wTxgIDyYCDQpAzvkLkbTQGQQ60cstEMrx
wCm+YRVOZAP3PnXDWOZJneOwzfwLJrGbaNNhvOOa684RAwSykkZ0hF0Bs89qmhv4uTL+aflAOT5M
r0ss6e4JBdp+foL00KHHWA6shJtOUbg94Hy5sUbKqNxyuG7ejnQex3wROd3jfHmNAXE6oMgldDpb
Qm8Lx+69e4GB9sEIACwTNDanQrUn+zAjB3Ko6PHgw8z5PIUkyBQEjh52yyRyG+SFDCzm8Chv0SnI
aSSuLms57C7sTHDHosMkpgjkt3q8Y3hmMxkjva7eu524oKA8sRo9527IYRgCh14NmMCy01oeKC/X
52Bxd3HvEvO34vkKlIqvNUGa3u19SVxdAXbCm+oKH030Ua3Flz6uSP0TH0TC9lBN5i5AO6BSGh/B
0VHVAFd/WE+cyBAvimSOU9jp7sJnqw4zeBlaJMixxsnq1N3UqMbHJ8Zd/WO30h8Aa9OTm1PV00Gv
ajmotj30bFo+hqbbwwwS5NR4Y2xrLnjdFqIS+ibU5ngtMhRlTkH+KAMlgxvOMNnFAdd8Pvce7Hxk
PTiI3F5phWMRQP3yzlmNYRYdwuEx5RZbfdJKDfMX+7KuF6fpfn2byRMpKpJitMPJnMq8F6GgvEqw
YXkFIKxLQhACSDz4Cua0o+Wdziqobhhqr2V7MMnrMaEeGtnJaDLigHNIBwogm/6JDDIiuS/Iwer7
ByHqwv3amFkIl4b8xLqxRez+nS1m9gM9Kge32+5YQSIRL/J0+OFwgoDF8A/DroQ8Zby1xZhXwPpP
cgjVzR3Do4eDdWoR6DqQUG4OHCrCM8adOzROPM3wJHsPD7KpEJVr+IjhwWVmgE94WDhvrMZUiK1P
gg1V4hDcnTon2ssZcnLo5ka0T/BeWuPK5KUTUuUn+2AfsB5zmg544KAgIOnLK8aYIrm7qHZPHvUO
j0g9jBp9i5EyhD53N9p5jFPZj5x7w/Cb0iFxi93jF5nb2xpXN1mG412wS5hKB9xg+OnwD72da7lv
OviZ7v2/zmIxMfcxZFkxBp03yXk/7oIw6N72/8Fh+fbvv2iAFE02RNToqNwHpff1vWn/+Q9JpgGC
OaOIoq796zd/NECwWoDp4b5gB4bm/MsGSBMlvLsJvtc+I/9/QYgObeY/+x9TVhWdl8FgnDnD1xod
PU3rftfl+HOPhNeK4graKJ8O2wzfESKaYwWoryeoC+da1BikTcGgDxApcBelkphQeoQiaph8K26y
xeWV/E+YBx1hPGlQjfEwHLfvqGuRcYaMq+WAmOIHYp4or9MdKLqVe/e329UuAuZ54J/ajCSesfmh
PeYbY6pjQQggKy7u03S+W6EcVAmKaV1lKvg8pYoGBBCrWuMy6HOBoWnB5nu/aiN9W60QbOA2DkTd
o/CGUJHH10kRtcTmtbhzwOcQQxk4ljYvHkyAB7f77KFz6mQQEEbAPqD4Yz0gkYKw0BlqYx8UneZi
wKdFrumMiaDmkGSCylGYzWt/F1WvzLmRx6Li6bzCrZcQXU4BPrPiu4Y3TImEfY4FMecDbjHElR79
hlF2t+4NfF4oqGmMLHFhaQi4X8sQEr1+5sG4UTpSjEq776bnHQWPleLKW3n3SRaQQuXl5YLhSwSX
OxaXt1EeXeHJyGQCpMtMGKUxGgOR0AbBa7GgEmtfz7a77SlRUofxavN8E+Kd5e+PySEYMsNgmjLK
tqrRDexSTTddNYFdIn8IocICsY9QNhnKMYDh0IggkPKoSR3pSRS3OjA2fIFJLhKXd4ib53aJruSG
8BfxBnkqEDoZlxfiolTXveLfdy9ZFdQxOBd51uaKOfhBmomnBEJO5gSRH7H6DQYv+GZenWh29dNl
A4evn6rTYvOwQvyAuahDQwJ/NLslGJQx4VmiTyZnGlucFlv31a6LgLNLd2EtIoQoCh686Iztbm5e
B86K4uLenekrXLOoLpCPTQ7xrLUeJHFuXdxqRi+UXljVGGnT2dJDW8TaRnttfNVt2q+I/ljNnJ0W
GUIsch2g1we7JvqN4xYVT/THnY7HgG0xj8U+E69Ql07HllVoDTg+EyAS0kJ6KQKRGl6pzWkqBIfA
5FjtfA7FC5butJZDpPwgAyECb2SE00MYvcCpJl+P0ZptjiH5wvbXOROpFARo4KFi2HXxmO1nJyGk
3FaWhbXiL6BPcyhC/JHzEOMienBUGwOr4nJ3oU7QPRLupckI7/qke5aB1VEXo8axYukyaia72e4N
U6LDAlwjxtR6QdAPeXIHrImQwD/XS/wS1uULAg66ielxVPovTBjSeiM7jPrKWR4zTvD82/zgIHMA
6mWHE1pvc4vjKsgANgvoi/o19q42MwINoA+YsWWquL0S/4h8uXUE2W8hAiHmSODRA0hffTLquoFR
1r+TkMEyDmhfbqw5OTtThXba38p+755X5eQOKMxPWeCHNJTxsOAr8wBDif3HUXEO4+YRR+D4kqBo
rT2TCc9hXJTxw/iBvC3Bl6tE5wa3c2gnGPPYiEFgFdA8dFef4Q9FEkXR6IisDCHhLazIiCMuMqUS
D2EMqPFVD0zaCtGl/r4zVSxGew+66c2u5o3gSu+Y/xrJbWCf0oYgriXM7ZlHtwENDM3jmuL6eJ2g
66sdQk2cQ+vc14OlMYklGK4zILCth8tIWFu3MmwKhzrmVSlrlzvLDa0lV04DeAsAy+gLf97aHbaA
rbe05QGEiAKEDFIcoJlNHkYNMMM189aHsXrAFpwquDvgCUk02Nlw4DXa3ejUO7DVp63MinCmSI+u
87541050q6SMmv65nFSvTDfPL/sSCyW8tSApz6Dg6YOCZizOq8dsY64teRDJSWhKGFoU11HOHXiw
O+GGXzu1fz/5l318nklcNq8o12ONYGoGdnjfl7j6DHXtyJBhgaBP4EL0MG/Wtr0Wlotb/bZv7BSj
9b4OjeRKuIqyzl+lAYTf6Sh3KlJ3zBkqBhn4GR0I2czoRNSSzPnx5W7fQKFTPYBI3ZVJw3ADewbs
BwmoOQVXiIuOmQWFOMV4+Lap7C1HDV971Can4Jb5V2q1p3rE1tWA5gUnAw6dNl3DWFyducE4uKw/
wRXMz0OgFhWlBjSEfhKXaTX36HT6paHaWBmZx+cC9yH4VR/XFc17a3gEbysRn2TmmScwRle9jZt4
t85RF3Qf3UdrhO2rOMF/djb4eFP9OimqeVFyVMYsa6iRcWczjnpWlkyhBWT4Q8ruGYvPYeGdX1m8
AuHiMC7lhBMeC33cs2i3bvwoDKKHFRJe4mzh9CNuVazph4FfI6MC6YXRZXkNrdPW2G9gwdOsEN0N
e97MNVeIPjBDyHBxeQLQv76UDF3cfqGiWbPPH2Kge1ZUr/kra2UsOauejq2dLfdJ7S+r9+PHjtX5
/5evg+OgPBgbYR/7s/I12R62bf6d+vXrJ/iifoVQomhUo/+yFPyifrWgWEPCxmgJSP5LAF9jOygo
cXXSRG1wdvoDwNckOC0W6P0n+8K/wsKWFPk7HBSytjVT4aWw4v2E73+hMdcPyBHKW9nFRZQx5BzC
rHfp9t5JdOUTUOHKiEhuqdshMfrIb/HuIzVUH7XnedkF0Bl20KQZTKqc4qJGmnTh8PN9FmChAoAm
s3gvEXJIBe14QEqwBEu4cKgN+SPMNpSMRObL4yPibBCIm79fKaSRDFyHrT4635BrU/gOzN1HRJKi
l+A0geoasQ0i9yGKwiYAdqQ9yJ71evHbRyEUlglFdrnSvdpXoRtMsc7D28Ye10sELUPEyZBl65cz
WJF2OV2B8kaW32C1b+Onio8DmZXkNt7RzRPNm+x84l6uCWJv6ol6WS5Z2xfH8NF4fVQTXMipopsR
Ep3XgaKdaEtj2nl5rIRW6kTqhRpWIcRW4J5oU5sTegHt8jYe0jpYEhxXDIQQQXZOjUDkhC3O+jcD
uzwosjf7MLouiCDGDFB4PX8YK+FNmZ0e9tFho47u4iTFPmdCTdD6EFLMkdni2QEeQRKXX69WVTHN
kNM9+mfmgZRwh0FyAn/EfuSAlLzyIZVdeNWS6CPqjbpPNyQ83oH+8YrKnYSKi9LOIpHV9CIlRTR+
XrMowynCySkbwQpFVlaTXVy9PB/CRk4Yz2gQ/p5hilIKK+ZT1A2hN7zXwOIgnxgVwNO+YrM6pFFX
j7pXsRI1sbnA2obphOs4oXO7TIV+JT4gginezw/MSJ7rx5srM8vc3BAAb4mxJTm1h9cNO3SibtD4
ZOENm3sb3ruI9pT47n3ExtcYsDrHCVA61oAK1ry+lHMs4CRD2jlYSMTt58MC8T5F4Jbdv7LAQWCx
pv0Hm5nS9xA1tLpHCKuosCpWFuoTlUUDuj9iV28IXUUXCbf45NeMZ96ZXTCZMWIidk0ITbAhHKBX
V4v1jdUOyL6+AbqakSVKZCELttfcXPgS6CU5jNN2hZQXIa/5gTi9JWqcjVBqKERsZzGDzGuzWCBJ
SLGydlUuQ531w7eKRJNeYDdn82x+A7u/qMHQ1OwfeoUDt2kJgOj8AuUpi+GMyQ3/Q8uAFvRkwrQd
Ik0YRuQjI4UZiVxhmpvjglLsKX+31KCTYsHTFcIDgwoNeI1gYvg4DxT9acPqn/oduQx7qm5zpu1x
pprnJ1y2kbGHlcokqgYrwvbKTveTIb6lx0WBL7QFAvI67gxPFrAtwpJMjkjJK0AO7du8OU7l2ptB
KLa156u7m+B2hvNySlJMTUMHnB/dOj9LqkNyFeO6d3cfiEnPQ37KXYXcEFKD6SS+SCC1Tvd6Kqd1
/aJmnO/0dcZzytTgDHV91reJDA+FQC2G65YXHfBIRPnNJjTENpHl4xygJz8LDkaVwfldYVdGh35U
mfOyjbPBhmveaxL6tUu494/hId30HF4h5m7Rn7b6fnJKdhVtCKeHAVhMSBZviJyFBtyp27hUQgE/
xXP9bF+tzeWh228sJcrgaF+Qu8SNOim0gI25PCBqaaBNxxU3MMEjwgnqhWsQKkEKTYS+3VQ+xZeS
IYn3hOG22CNkQdX4N1wf3Zv3dJLd3SHiFuYimkcew2QGYE54FhL8BSrTgeX/TnJu78Psx7rJ/zhz
emRTwRWnos9wFr4HPdMEYq7fjGkBNsXiDkoXNU1ILKFzAAn4SLWF6JuDotAReu8EOO/w/as2ymb1
hl9qo2or0dxuRV9AVYt+T/SzWbkdsh4n5GNpXqHb2UwcgjyJdi3vPH+7YecYxCnOE/vdjGHdZ7Ag
r2694aUPq6uLehATutkpGv4OKTaum58ILnBczN5H0nB2+J/o68OqGUPKEfnZhZT6R37E25T2Pp/b
U7zDXUhwlAiX26WTgnf2UT0hm4a7QLpWU3vNfGiUTc8xd3s41bB8z8vL86mz94w/PkUipovmRSSv
9jCrdbvdFojpd+XIjIsRzE4SrG8ROZgJvZHskV7C6KKiV6TYgzSD3wagtsX5tAupVn14G0D3Hwdr
tVOW6qRkPUO7jzjUgAQWkqNMh6oRgQngSY7rGNaMA+HR/VgTFUkIJIZCxGES2Ahoyj+yFsQXhsr4
cxouwCjXG/7k9jkcQFIITI4YnvbQpS/vEp7yQL5MwHMX53mIMpCZZHwyyPbYhNC2mqmh0QLcD979
GupCnGmRknHXcGQr9FSZ/OvxLrxJEfp29egoNPwWjT8BEu0EyWOVLXb14wYSfCKK7g43LKiHq+ZC
Lkl+tY3rtJ0LGJFCK73b4io0F3M5d/EL/0SqYa+D/FFaY17VLTEsOy+Fa8LcQ0e/BYeAJJglQPCj
ivs39uLecaMGm5CpXIkpAJN1dxQ6YTyYtI/EPmmyuaJMjBUtgYYqK87yQOi3N8KvcPwVF+jA7I+P
vUenfJU9zF2bZf1cj67RToQx1XYLglMk7uBPoCN5R7htZV8vvg6eQwesBNYzQcKBdPzAUkwAINpc
wYDMiiHgAJ+DxY/2QX5MMsu/CnHZPFdrOXXKRHo9X7Z7naBYeiav8W4m419QBjK9NiIe9MkVf5NR
MTbXAlCbEhnRDsjKoy0glwQRk4dxWRWJcnwOyoKVh/G8mEXVNOdcOvUE3wAL6KaHgIygLeiPq9zT
XsrlOVitEJgjOI1F05NiCUaktjDBW/aQHeFUoQknrZQ1nOFYTs8qzoeqC9JECJfyVrkW3AIQRQxd
QoxuIjGwCFqay8/JDjoqS28xQ3XwGh/VoPYlDGuYYAbHUFlZbz2LbfDCmK5+M1K7kB4hKE2WyxsE
Bs9CZXCAacUBY670ceT236tblZhoRikUMfQ/d1dnrI3EGSGBhqCpmJOB1QfLFHua02EaDm55HPC5
+tI8vImLZuC2Kiti4Nw9CnAQk4WwQui96aLaOfg0xL6OTSYef0yQUN9wKsbcxLEMZhiHEShTJp5i
ztmyHGJkmR4ZLkov65MtKE8/Ylo9dvcJmaSRHFsfuLetrKAcSet6znyH24Q8ZkiKe9puVMMYJLko
oR0mHLRgorHjQm7C87TCZJntbEYxmKuKgBCchDmY4DZksyBus9soX/h3X8bvjiwaxiWn+LBFbo2D
g+cwzuD5q6Tl6BTOvHI+yvWe3DsbfuD4jBEZsYxTTNKMWU0dwDhEZxbD7RAWRedXdv08XP3cZWWS
cSORgak2G8ozwZ9fEyMWBzwWTPfkycggOOvc4uKWzxf1v+Fd9j9EDvtXbIy7bbde2eYtmTfvdb94
b7qibX4fEWzr9xLUjN8jrP5Lj/jJU/zGc/KC0ds//yEQHYq0FlIXI4vfJyifN+hfD5tsj+///MeE
FvRUbovfnG2Vs6j8tnjP+MG/u9JVX/Gg7dsRcnHetHX+2n7xfLM/dqP/4sX/HRnz7wSdPx719c7+
ZFc+v18/ecB3Xu719r+w/f3OPs5ykkqQe/xOlvu8V6+nrmyHQ/N5h39/l360V9LQ9PKov2u3/v16
P9yv/93k268PFIVom5ecBn9+kMAQjM/Ttb9pf/54wR/u0Nc7UxXb8v3znvxNm4hIh8Hgj1T03zmz
ku1XOvrP59Uf/oN/dkp9e5X+vbuJZP4Lv+7ft/U7u/mN5/cvtpu6NoxoRQ1y7d95/X4+mX4UpPWd
d5ll4NsorV/qnTZxvzRlKMT4YEIi/tkJtdyWv406Pr29F78l3LTev770f5FL6EeCw+8c3GT7teTw
Vzqy39qe/uzIfu2c+mvt5Q94J985ml8xT36tnfx6uPDzQ/nlfOLX20sK4G9Tn75zKL+T+/Rr7epg
waOpuiEp+p/U+py1efYr3mghXzFUMnW8m2FI/XxpWW2z7lfdS01UNdTikv5Jw/2za5MeZYv859z9
kgvntxqln+3pf0qdfqXLk9EqfERqT3y8xc/l5w+7n+S9rU+/fW8B/ar//vL8/0Gr+j/ZV1gq/EpD
VtGUgT/8/FpNuqFdLbpq+1WA7F89wJ8q7e+803/eTv3ZIwBshoe8Fu/b+r/+DwAAAP//</cx:binary>
              </cx:geoCache>
            </cx:geography>
          </cx:layoutPr>
        </cx:series>
      </cx:plotAreaRegion>
    </cx:plotArea>
  </cx:chart>
  <cx:spPr>
    <a:ln>
      <a:solidFill>
        <a:schemeClr val="bg1">
          <a:lumMod val="50000"/>
        </a:schemeClr>
      </a:solidFill>
    </a:ln>
  </cx:spPr>
</cx:chartSpace>
</file>

<file path=xl/charts/colors1.xml><?xml version="1.0" encoding="utf-8"?>
<cs:colorStyle xmlns:cs="http://schemas.microsoft.com/office/drawing/2012/chartStyle" xmlns:a="http://schemas.openxmlformats.org/drawingml/2006/main" meth="withinLinear" id="16">
  <a:schemeClr val="accent3"/>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withinLinearReversed" id="25">
  <a:schemeClr val="accent5"/>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4.sv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6.xml"/><Relationship Id="rId3" Type="http://schemas.openxmlformats.org/officeDocument/2006/relationships/chart" Target="../charts/chart21.xml"/><Relationship Id="rId7" Type="http://schemas.openxmlformats.org/officeDocument/2006/relationships/chart" Target="../charts/chart25.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5" Type="http://schemas.openxmlformats.org/officeDocument/2006/relationships/chart" Target="../charts/chart23.xml"/><Relationship Id="rId4" Type="http://schemas.openxmlformats.org/officeDocument/2006/relationships/chart" Target="../charts/chart22.xml"/></Relationships>
</file>

<file path=xl/drawings/_rels/drawing6.xml.rels><?xml version="1.0" encoding="UTF-8" standalone="yes"?>
<Relationships xmlns="http://schemas.openxmlformats.org/package/2006/relationships"><Relationship Id="rId8" Type="http://schemas.openxmlformats.org/officeDocument/2006/relationships/chart" Target="../charts/chart32.xml"/><Relationship Id="rId3" Type="http://schemas.openxmlformats.org/officeDocument/2006/relationships/chart" Target="../charts/chart28.xml"/><Relationship Id="rId7" Type="http://schemas.openxmlformats.org/officeDocument/2006/relationships/chart" Target="../charts/chart31.xml"/><Relationship Id="rId12" Type="http://schemas.openxmlformats.org/officeDocument/2006/relationships/chart" Target="../charts/chart36.xml"/><Relationship Id="rId2" Type="http://schemas.openxmlformats.org/officeDocument/2006/relationships/chart" Target="../charts/chart27.xml"/><Relationship Id="rId1" Type="http://schemas.microsoft.com/office/2014/relationships/chartEx" Target="../charts/chartEx1.xml"/><Relationship Id="rId6" Type="http://schemas.openxmlformats.org/officeDocument/2006/relationships/chart" Target="../charts/chart30.xml"/><Relationship Id="rId11" Type="http://schemas.openxmlformats.org/officeDocument/2006/relationships/chart" Target="../charts/chart35.xml"/><Relationship Id="rId5" Type="http://schemas.microsoft.com/office/2014/relationships/chartEx" Target="../charts/chartEx2.xml"/><Relationship Id="rId10" Type="http://schemas.openxmlformats.org/officeDocument/2006/relationships/chart" Target="../charts/chart34.xml"/><Relationship Id="rId4" Type="http://schemas.openxmlformats.org/officeDocument/2006/relationships/chart" Target="../charts/chart29.xml"/><Relationship Id="rId9" Type="http://schemas.openxmlformats.org/officeDocument/2006/relationships/chart" Target="../charts/chart33.xml"/></Relationships>
</file>

<file path=xl/drawings/drawing1.xml><?xml version="1.0" encoding="utf-8"?>
<xdr:wsDr xmlns:xdr="http://schemas.openxmlformats.org/drawingml/2006/spreadsheetDrawing" xmlns:a="http://schemas.openxmlformats.org/drawingml/2006/main">
  <xdr:twoCellAnchor editAs="oneCell">
    <xdr:from>
      <xdr:col>19</xdr:col>
      <xdr:colOff>0</xdr:colOff>
      <xdr:row>9</xdr:row>
      <xdr:rowOff>85725</xdr:rowOff>
    </xdr:from>
    <xdr:to>
      <xdr:col>19</xdr:col>
      <xdr:colOff>540000</xdr:colOff>
      <xdr:row>12</xdr:row>
      <xdr:rowOff>54225</xdr:rowOff>
    </xdr:to>
    <xdr:pic>
      <xdr:nvPicPr>
        <xdr:cNvPr id="7" name="Graphic 6" descr="User">
          <a:extLst>
            <a:ext uri="{FF2B5EF4-FFF2-40B4-BE49-F238E27FC236}">
              <a16:creationId xmlns:a16="http://schemas.microsoft.com/office/drawing/2014/main" id="{D995C29A-8C73-4A4C-9C85-5E70B82E61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021050" y="1800225"/>
          <a:ext cx="540000" cy="540000"/>
        </a:xfrm>
        <a:prstGeom prst="rect">
          <a:avLst/>
        </a:prstGeom>
      </xdr:spPr>
    </xdr:pic>
    <xdr:clientData/>
  </xdr:twoCellAnchor>
  <xdr:twoCellAnchor editAs="oneCell">
    <xdr:from>
      <xdr:col>18</xdr:col>
      <xdr:colOff>0</xdr:colOff>
      <xdr:row>6</xdr:row>
      <xdr:rowOff>0</xdr:rowOff>
    </xdr:from>
    <xdr:to>
      <xdr:col>18</xdr:col>
      <xdr:colOff>540000</xdr:colOff>
      <xdr:row>8</xdr:row>
      <xdr:rowOff>159000</xdr:rowOff>
    </xdr:to>
    <xdr:pic>
      <xdr:nvPicPr>
        <xdr:cNvPr id="15" name="Graphic 14" descr="User">
          <a:extLst>
            <a:ext uri="{FF2B5EF4-FFF2-40B4-BE49-F238E27FC236}">
              <a16:creationId xmlns:a16="http://schemas.microsoft.com/office/drawing/2014/main" id="{0007DF2E-E328-4216-97F1-75DB4C87AFB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5411450" y="1143000"/>
          <a:ext cx="540000" cy="540000"/>
        </a:xfrm>
        <a:prstGeom prst="rect">
          <a:avLst/>
        </a:prstGeom>
      </xdr:spPr>
    </xdr:pic>
    <xdr:clientData/>
  </xdr:twoCellAnchor>
  <xdr:twoCellAnchor editAs="oneCell">
    <xdr:from>
      <xdr:col>19</xdr:col>
      <xdr:colOff>609598</xdr:colOff>
      <xdr:row>8</xdr:row>
      <xdr:rowOff>123823</xdr:rowOff>
    </xdr:from>
    <xdr:to>
      <xdr:col>20</xdr:col>
      <xdr:colOff>539998</xdr:colOff>
      <xdr:row>11</xdr:row>
      <xdr:rowOff>92323</xdr:rowOff>
    </xdr:to>
    <xdr:pic>
      <xdr:nvPicPr>
        <xdr:cNvPr id="16" name="Graphic 15" descr="User">
          <a:extLst>
            <a:ext uri="{FF2B5EF4-FFF2-40B4-BE49-F238E27FC236}">
              <a16:creationId xmlns:a16="http://schemas.microsoft.com/office/drawing/2014/main" id="{6150E02F-F07E-4699-AAA6-9D16B397954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6630648" y="1647823"/>
          <a:ext cx="540000" cy="54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xdr:row>
      <xdr:rowOff>0</xdr:rowOff>
    </xdr:from>
    <xdr:to>
      <xdr:col>6</xdr:col>
      <xdr:colOff>352425</xdr:colOff>
      <xdr:row>15</xdr:row>
      <xdr:rowOff>104775</xdr:rowOff>
    </xdr:to>
    <xdr:graphicFrame macro="">
      <xdr:nvGraphicFramePr>
        <xdr:cNvPr id="15" name="Chart 14">
          <a:extLst>
            <a:ext uri="{FF2B5EF4-FFF2-40B4-BE49-F238E27FC236}">
              <a16:creationId xmlns:a16="http://schemas.microsoft.com/office/drawing/2014/main" id="{154FF8AC-9D0B-4B49-A28E-5877CE267C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3</xdr:row>
      <xdr:rowOff>0</xdr:rowOff>
    </xdr:from>
    <xdr:to>
      <xdr:col>13</xdr:col>
      <xdr:colOff>171450</xdr:colOff>
      <xdr:row>15</xdr:row>
      <xdr:rowOff>104400</xdr:rowOff>
    </xdr:to>
    <xdr:graphicFrame macro="">
      <xdr:nvGraphicFramePr>
        <xdr:cNvPr id="17" name="Chart 16">
          <a:extLst>
            <a:ext uri="{FF2B5EF4-FFF2-40B4-BE49-F238E27FC236}">
              <a16:creationId xmlns:a16="http://schemas.microsoft.com/office/drawing/2014/main" id="{E3A04152-E4D5-40CB-B6D2-39A8404DA0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22</xdr:row>
      <xdr:rowOff>0</xdr:rowOff>
    </xdr:from>
    <xdr:to>
      <xdr:col>13</xdr:col>
      <xdr:colOff>180974</xdr:colOff>
      <xdr:row>36</xdr:row>
      <xdr:rowOff>76200</xdr:rowOff>
    </xdr:to>
    <xdr:graphicFrame macro="">
      <xdr:nvGraphicFramePr>
        <xdr:cNvPr id="18" name="Chart 17">
          <a:extLst>
            <a:ext uri="{FF2B5EF4-FFF2-40B4-BE49-F238E27FC236}">
              <a16:creationId xmlns:a16="http://schemas.microsoft.com/office/drawing/2014/main" id="{32E458F0-9BB7-4A46-B7BC-998EC14C38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44</xdr:row>
      <xdr:rowOff>0</xdr:rowOff>
    </xdr:from>
    <xdr:to>
      <xdr:col>8</xdr:col>
      <xdr:colOff>304800</xdr:colOff>
      <xdr:row>56</xdr:row>
      <xdr:rowOff>104400</xdr:rowOff>
    </xdr:to>
    <xdr:graphicFrame macro="">
      <xdr:nvGraphicFramePr>
        <xdr:cNvPr id="10" name="Chart 9">
          <a:extLst>
            <a:ext uri="{FF2B5EF4-FFF2-40B4-BE49-F238E27FC236}">
              <a16:creationId xmlns:a16="http://schemas.microsoft.com/office/drawing/2014/main" id="{EEC05F63-1926-4492-966E-32C8F8E7D3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44</xdr:row>
      <xdr:rowOff>0</xdr:rowOff>
    </xdr:from>
    <xdr:to>
      <xdr:col>17</xdr:col>
      <xdr:colOff>85725</xdr:colOff>
      <xdr:row>56</xdr:row>
      <xdr:rowOff>104400</xdr:rowOff>
    </xdr:to>
    <xdr:graphicFrame macro="">
      <xdr:nvGraphicFramePr>
        <xdr:cNvPr id="11" name="Chart 10">
          <a:extLst>
            <a:ext uri="{FF2B5EF4-FFF2-40B4-BE49-F238E27FC236}">
              <a16:creationId xmlns:a16="http://schemas.microsoft.com/office/drawing/2014/main" id="{09174613-E9EC-4E89-85C2-7C7D549CC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66</xdr:row>
      <xdr:rowOff>0</xdr:rowOff>
    </xdr:from>
    <xdr:to>
      <xdr:col>8</xdr:col>
      <xdr:colOff>304800</xdr:colOff>
      <xdr:row>78</xdr:row>
      <xdr:rowOff>104400</xdr:rowOff>
    </xdr:to>
    <xdr:graphicFrame macro="">
      <xdr:nvGraphicFramePr>
        <xdr:cNvPr id="12" name="Chart 11">
          <a:extLst>
            <a:ext uri="{FF2B5EF4-FFF2-40B4-BE49-F238E27FC236}">
              <a16:creationId xmlns:a16="http://schemas.microsoft.com/office/drawing/2014/main" id="{921A9FDA-5A22-4F15-9F22-BCDFD4ADF2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4</xdr:col>
      <xdr:colOff>476250</xdr:colOff>
      <xdr:row>17</xdr:row>
      <xdr:rowOff>76200</xdr:rowOff>
    </xdr:to>
    <xdr:graphicFrame macro="">
      <xdr:nvGraphicFramePr>
        <xdr:cNvPr id="8" name="Chart 7">
          <a:extLst>
            <a:ext uri="{FF2B5EF4-FFF2-40B4-BE49-F238E27FC236}">
              <a16:creationId xmlns:a16="http://schemas.microsoft.com/office/drawing/2014/main" id="{E77403B3-8D05-4529-8716-F77D1FC3D9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3</xdr:row>
      <xdr:rowOff>0</xdr:rowOff>
    </xdr:from>
    <xdr:to>
      <xdr:col>11</xdr:col>
      <xdr:colOff>523875</xdr:colOff>
      <xdr:row>17</xdr:row>
      <xdr:rowOff>76200</xdr:rowOff>
    </xdr:to>
    <xdr:graphicFrame macro="">
      <xdr:nvGraphicFramePr>
        <xdr:cNvPr id="9" name="Chart 8">
          <a:extLst>
            <a:ext uri="{FF2B5EF4-FFF2-40B4-BE49-F238E27FC236}">
              <a16:creationId xmlns:a16="http://schemas.microsoft.com/office/drawing/2014/main" id="{335A9B09-B8D9-43B3-80D5-8043E55DAE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3</xdr:row>
      <xdr:rowOff>0</xdr:rowOff>
    </xdr:from>
    <xdr:to>
      <xdr:col>19</xdr:col>
      <xdr:colOff>571500</xdr:colOff>
      <xdr:row>17</xdr:row>
      <xdr:rowOff>76200</xdr:rowOff>
    </xdr:to>
    <xdr:graphicFrame macro="">
      <xdr:nvGraphicFramePr>
        <xdr:cNvPr id="10" name="Chart 9">
          <a:extLst>
            <a:ext uri="{FF2B5EF4-FFF2-40B4-BE49-F238E27FC236}">
              <a16:creationId xmlns:a16="http://schemas.microsoft.com/office/drawing/2014/main" id="{17A15982-1E99-4184-9E5E-C67011FA0A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49</xdr:row>
      <xdr:rowOff>0</xdr:rowOff>
    </xdr:from>
    <xdr:to>
      <xdr:col>8</xdr:col>
      <xdr:colOff>304800</xdr:colOff>
      <xdr:row>63</xdr:row>
      <xdr:rowOff>76200</xdr:rowOff>
    </xdr:to>
    <xdr:graphicFrame macro="">
      <xdr:nvGraphicFramePr>
        <xdr:cNvPr id="14" name="Chart 13">
          <a:extLst>
            <a:ext uri="{FF2B5EF4-FFF2-40B4-BE49-F238E27FC236}">
              <a16:creationId xmlns:a16="http://schemas.microsoft.com/office/drawing/2014/main" id="{0E35083C-C675-4CEB-B747-9DAC90AB5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27</xdr:row>
      <xdr:rowOff>0</xdr:rowOff>
    </xdr:from>
    <xdr:to>
      <xdr:col>8</xdr:col>
      <xdr:colOff>304800</xdr:colOff>
      <xdr:row>39</xdr:row>
      <xdr:rowOff>104400</xdr:rowOff>
    </xdr:to>
    <xdr:graphicFrame macro="">
      <xdr:nvGraphicFramePr>
        <xdr:cNvPr id="15" name="Chart 14">
          <a:extLst>
            <a:ext uri="{FF2B5EF4-FFF2-40B4-BE49-F238E27FC236}">
              <a16:creationId xmlns:a16="http://schemas.microsoft.com/office/drawing/2014/main" id="{0C8A28D9-6A14-4343-94D3-F30B9AA2D8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27</xdr:row>
      <xdr:rowOff>0</xdr:rowOff>
    </xdr:from>
    <xdr:to>
      <xdr:col>16</xdr:col>
      <xdr:colOff>304800</xdr:colOff>
      <xdr:row>39</xdr:row>
      <xdr:rowOff>104400</xdr:rowOff>
    </xdr:to>
    <xdr:graphicFrame macro="">
      <xdr:nvGraphicFramePr>
        <xdr:cNvPr id="17" name="Chart 16">
          <a:extLst>
            <a:ext uri="{FF2B5EF4-FFF2-40B4-BE49-F238E27FC236}">
              <a16:creationId xmlns:a16="http://schemas.microsoft.com/office/drawing/2014/main" id="{330577BB-B1CF-4F3F-916D-272659CB03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xdr:row>
      <xdr:rowOff>0</xdr:rowOff>
    </xdr:from>
    <xdr:to>
      <xdr:col>4</xdr:col>
      <xdr:colOff>476250</xdr:colOff>
      <xdr:row>17</xdr:row>
      <xdr:rowOff>76200</xdr:rowOff>
    </xdr:to>
    <xdr:graphicFrame macro="">
      <xdr:nvGraphicFramePr>
        <xdr:cNvPr id="2" name="Chart 1">
          <a:extLst>
            <a:ext uri="{FF2B5EF4-FFF2-40B4-BE49-F238E27FC236}">
              <a16:creationId xmlns:a16="http://schemas.microsoft.com/office/drawing/2014/main" id="{F414C4CA-25E3-4499-BA96-6165EF8829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3</xdr:row>
      <xdr:rowOff>0</xdr:rowOff>
    </xdr:from>
    <xdr:to>
      <xdr:col>11</xdr:col>
      <xdr:colOff>495300</xdr:colOff>
      <xdr:row>17</xdr:row>
      <xdr:rowOff>76200</xdr:rowOff>
    </xdr:to>
    <xdr:graphicFrame macro="">
      <xdr:nvGraphicFramePr>
        <xdr:cNvPr id="3" name="Chart 2">
          <a:extLst>
            <a:ext uri="{FF2B5EF4-FFF2-40B4-BE49-F238E27FC236}">
              <a16:creationId xmlns:a16="http://schemas.microsoft.com/office/drawing/2014/main" id="{37FCF64D-3D07-4CA8-96DE-446CA7E73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3</xdr:row>
      <xdr:rowOff>0</xdr:rowOff>
    </xdr:from>
    <xdr:to>
      <xdr:col>19</xdr:col>
      <xdr:colOff>571500</xdr:colOff>
      <xdr:row>17</xdr:row>
      <xdr:rowOff>76200</xdr:rowOff>
    </xdr:to>
    <xdr:graphicFrame macro="">
      <xdr:nvGraphicFramePr>
        <xdr:cNvPr id="4" name="Chart 3">
          <a:extLst>
            <a:ext uri="{FF2B5EF4-FFF2-40B4-BE49-F238E27FC236}">
              <a16:creationId xmlns:a16="http://schemas.microsoft.com/office/drawing/2014/main" id="{F10E618A-9ED6-4999-8C17-7751B24FAB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49</xdr:row>
      <xdr:rowOff>0</xdr:rowOff>
    </xdr:from>
    <xdr:to>
      <xdr:col>8</xdr:col>
      <xdr:colOff>304800</xdr:colOff>
      <xdr:row>63</xdr:row>
      <xdr:rowOff>76200</xdr:rowOff>
    </xdr:to>
    <xdr:graphicFrame macro="">
      <xdr:nvGraphicFramePr>
        <xdr:cNvPr id="8" name="Chart 7">
          <a:extLst>
            <a:ext uri="{FF2B5EF4-FFF2-40B4-BE49-F238E27FC236}">
              <a16:creationId xmlns:a16="http://schemas.microsoft.com/office/drawing/2014/main" id="{C9044714-84B0-47A1-BE3E-6C58966C9E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27</xdr:row>
      <xdr:rowOff>0</xdr:rowOff>
    </xdr:from>
    <xdr:to>
      <xdr:col>8</xdr:col>
      <xdr:colOff>304800</xdr:colOff>
      <xdr:row>39</xdr:row>
      <xdr:rowOff>104400</xdr:rowOff>
    </xdr:to>
    <xdr:graphicFrame macro="">
      <xdr:nvGraphicFramePr>
        <xdr:cNvPr id="9" name="Chart 8">
          <a:extLst>
            <a:ext uri="{FF2B5EF4-FFF2-40B4-BE49-F238E27FC236}">
              <a16:creationId xmlns:a16="http://schemas.microsoft.com/office/drawing/2014/main" id="{6A828456-38C3-47AA-B51B-BC390BEFA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27</xdr:row>
      <xdr:rowOff>0</xdr:rowOff>
    </xdr:from>
    <xdr:to>
      <xdr:col>16</xdr:col>
      <xdr:colOff>304800</xdr:colOff>
      <xdr:row>39</xdr:row>
      <xdr:rowOff>104400</xdr:rowOff>
    </xdr:to>
    <xdr:graphicFrame macro="">
      <xdr:nvGraphicFramePr>
        <xdr:cNvPr id="10" name="Chart 9">
          <a:extLst>
            <a:ext uri="{FF2B5EF4-FFF2-40B4-BE49-F238E27FC236}">
              <a16:creationId xmlns:a16="http://schemas.microsoft.com/office/drawing/2014/main" id="{8F4927BD-8EB9-4E8C-8F44-EF16DBDFB4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9</xdr:row>
      <xdr:rowOff>0</xdr:rowOff>
    </xdr:from>
    <xdr:to>
      <xdr:col>4</xdr:col>
      <xdr:colOff>476250</xdr:colOff>
      <xdr:row>23</xdr:row>
      <xdr:rowOff>76200</xdr:rowOff>
    </xdr:to>
    <xdr:graphicFrame macro="">
      <xdr:nvGraphicFramePr>
        <xdr:cNvPr id="2" name="Chart 1">
          <a:extLst>
            <a:ext uri="{FF2B5EF4-FFF2-40B4-BE49-F238E27FC236}">
              <a16:creationId xmlns:a16="http://schemas.microsoft.com/office/drawing/2014/main" id="{27C98AC9-350E-40A0-9A06-4C7F8E09CF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9</xdr:row>
      <xdr:rowOff>0</xdr:rowOff>
    </xdr:from>
    <xdr:to>
      <xdr:col>11</xdr:col>
      <xdr:colOff>495300</xdr:colOff>
      <xdr:row>23</xdr:row>
      <xdr:rowOff>76200</xdr:rowOff>
    </xdr:to>
    <xdr:graphicFrame macro="">
      <xdr:nvGraphicFramePr>
        <xdr:cNvPr id="3" name="Chart 2">
          <a:extLst>
            <a:ext uri="{FF2B5EF4-FFF2-40B4-BE49-F238E27FC236}">
              <a16:creationId xmlns:a16="http://schemas.microsoft.com/office/drawing/2014/main" id="{184C6AFC-724B-4039-8908-DF3E6DCA89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9</xdr:row>
      <xdr:rowOff>0</xdr:rowOff>
    </xdr:from>
    <xdr:to>
      <xdr:col>19</xdr:col>
      <xdr:colOff>571500</xdr:colOff>
      <xdr:row>23</xdr:row>
      <xdr:rowOff>76200</xdr:rowOff>
    </xdr:to>
    <xdr:graphicFrame macro="">
      <xdr:nvGraphicFramePr>
        <xdr:cNvPr id="4" name="Chart 3">
          <a:extLst>
            <a:ext uri="{FF2B5EF4-FFF2-40B4-BE49-F238E27FC236}">
              <a16:creationId xmlns:a16="http://schemas.microsoft.com/office/drawing/2014/main" id="{FD3D4518-EB36-4D48-8C4C-24287327CF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37</xdr:row>
      <xdr:rowOff>1</xdr:rowOff>
    </xdr:from>
    <xdr:to>
      <xdr:col>8</xdr:col>
      <xdr:colOff>304800</xdr:colOff>
      <xdr:row>47</xdr:row>
      <xdr:rowOff>123825</xdr:rowOff>
    </xdr:to>
    <xdr:graphicFrame macro="">
      <xdr:nvGraphicFramePr>
        <xdr:cNvPr id="9" name="Chart 8">
          <a:extLst>
            <a:ext uri="{FF2B5EF4-FFF2-40B4-BE49-F238E27FC236}">
              <a16:creationId xmlns:a16="http://schemas.microsoft.com/office/drawing/2014/main" id="{AA61FA79-6471-4D4C-8561-03B2DA9CBE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53</xdr:row>
      <xdr:rowOff>0</xdr:rowOff>
    </xdr:from>
    <xdr:to>
      <xdr:col>8</xdr:col>
      <xdr:colOff>304800</xdr:colOff>
      <xdr:row>63</xdr:row>
      <xdr:rowOff>125400</xdr:rowOff>
    </xdr:to>
    <xdr:graphicFrame macro="">
      <xdr:nvGraphicFramePr>
        <xdr:cNvPr id="13" name="Chart 12">
          <a:extLst>
            <a:ext uri="{FF2B5EF4-FFF2-40B4-BE49-F238E27FC236}">
              <a16:creationId xmlns:a16="http://schemas.microsoft.com/office/drawing/2014/main" id="{B28013A5-EACC-4CFB-9E94-85C73CC30C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37</xdr:row>
      <xdr:rowOff>0</xdr:rowOff>
    </xdr:from>
    <xdr:to>
      <xdr:col>13</xdr:col>
      <xdr:colOff>209550</xdr:colOff>
      <xdr:row>51</xdr:row>
      <xdr:rowOff>76200</xdr:rowOff>
    </xdr:to>
    <xdr:graphicFrame macro="">
      <xdr:nvGraphicFramePr>
        <xdr:cNvPr id="14" name="Chart 13">
          <a:extLst>
            <a:ext uri="{FF2B5EF4-FFF2-40B4-BE49-F238E27FC236}">
              <a16:creationId xmlns:a16="http://schemas.microsoft.com/office/drawing/2014/main" id="{587DEB95-5FFA-41F4-A7A4-62E2BC139F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0</xdr:colOff>
      <xdr:row>53</xdr:row>
      <xdr:rowOff>0</xdr:rowOff>
    </xdr:from>
    <xdr:to>
      <xdr:col>13</xdr:col>
      <xdr:colOff>211200</xdr:colOff>
      <xdr:row>67</xdr:row>
      <xdr:rowOff>76200</xdr:rowOff>
    </xdr:to>
    <xdr:graphicFrame macro="">
      <xdr:nvGraphicFramePr>
        <xdr:cNvPr id="15" name="Chart 14">
          <a:extLst>
            <a:ext uri="{FF2B5EF4-FFF2-40B4-BE49-F238E27FC236}">
              <a16:creationId xmlns:a16="http://schemas.microsoft.com/office/drawing/2014/main" id="{B508449F-75F7-4257-98DA-6D8B2FF0BC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73</xdr:row>
      <xdr:rowOff>0</xdr:rowOff>
    </xdr:from>
    <xdr:to>
      <xdr:col>8</xdr:col>
      <xdr:colOff>304800</xdr:colOff>
      <xdr:row>87</xdr:row>
      <xdr:rowOff>76200</xdr:rowOff>
    </xdr:to>
    <xdr:graphicFrame macro="">
      <xdr:nvGraphicFramePr>
        <xdr:cNvPr id="16" name="Chart 15">
          <a:extLst>
            <a:ext uri="{FF2B5EF4-FFF2-40B4-BE49-F238E27FC236}">
              <a16:creationId xmlns:a16="http://schemas.microsoft.com/office/drawing/2014/main" id="{DFF41660-507C-4BBF-A8CA-FFEEB12273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11</xdr:row>
      <xdr:rowOff>0</xdr:rowOff>
    </xdr:from>
    <xdr:to>
      <xdr:col>15</xdr:col>
      <xdr:colOff>304800</xdr:colOff>
      <xdr:row>20</xdr:row>
      <xdr:rowOff>133350</xdr:rowOff>
    </xdr:to>
    <mc:AlternateContent xmlns:mc="http://schemas.openxmlformats.org/markup-compatibility/2006">
      <mc:Choice xmlns:cx1="http://schemas.microsoft.com/office/drawing/2015/9/8/chartex" Requires="cx1">
        <xdr:graphicFrame macro="">
          <xdr:nvGraphicFramePr>
            <xdr:cNvPr id="85" name="Chart 84">
              <a:extLst>
                <a:ext uri="{FF2B5EF4-FFF2-40B4-BE49-F238E27FC236}">
                  <a16:creationId xmlns:a16="http://schemas.microsoft.com/office/drawing/2014/main" id="{526FA2B2-D9C8-4D0E-B815-3BBB945B7E6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76800" y="2514600"/>
              <a:ext cx="4572000" cy="1847850"/>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11</xdr:row>
      <xdr:rowOff>0</xdr:rowOff>
    </xdr:from>
    <xdr:to>
      <xdr:col>3</xdr:col>
      <xdr:colOff>79200</xdr:colOff>
      <xdr:row>21</xdr:row>
      <xdr:rowOff>9900</xdr:rowOff>
    </xdr:to>
    <xdr:grpSp>
      <xdr:nvGrpSpPr>
        <xdr:cNvPr id="86" name="Group 85">
          <a:extLst>
            <a:ext uri="{FF2B5EF4-FFF2-40B4-BE49-F238E27FC236}">
              <a16:creationId xmlns:a16="http://schemas.microsoft.com/office/drawing/2014/main" id="{C968DC1E-2987-4563-BDE8-AAD2E478F7FA}"/>
            </a:ext>
          </a:extLst>
        </xdr:cNvPr>
        <xdr:cNvGrpSpPr/>
      </xdr:nvGrpSpPr>
      <xdr:grpSpPr>
        <a:xfrm>
          <a:off x="0" y="2514600"/>
          <a:ext cx="1908000" cy="1914900"/>
          <a:chOff x="609600" y="762000"/>
          <a:chExt cx="1908000" cy="1867275"/>
        </a:xfrm>
      </xdr:grpSpPr>
      <xdr:graphicFrame macro="">
        <xdr:nvGraphicFramePr>
          <xdr:cNvPr id="87" name="Chart 86">
            <a:extLst>
              <a:ext uri="{FF2B5EF4-FFF2-40B4-BE49-F238E27FC236}">
                <a16:creationId xmlns:a16="http://schemas.microsoft.com/office/drawing/2014/main" id="{21248415-E19C-433E-BEA1-FABA25FF1782}"/>
              </a:ext>
            </a:extLst>
          </xdr:cNvPr>
          <xdr:cNvGraphicFramePr>
            <a:graphicFrameLocks/>
          </xdr:cNvGraphicFramePr>
        </xdr:nvGraphicFramePr>
        <xdr:xfrm>
          <a:off x="609600" y="905250"/>
          <a:ext cx="1908000" cy="1724025"/>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88" name="Freeform: Shape 87">
            <a:extLst>
              <a:ext uri="{FF2B5EF4-FFF2-40B4-BE49-F238E27FC236}">
                <a16:creationId xmlns:a16="http://schemas.microsoft.com/office/drawing/2014/main" id="{860FC008-603F-4BDE-9DB9-8BC6DC594124}"/>
              </a:ext>
            </a:extLst>
          </xdr:cNvPr>
          <xdr:cNvSpPr/>
        </xdr:nvSpPr>
        <xdr:spPr>
          <a:xfrm>
            <a:off x="992100" y="762000"/>
            <a:ext cx="1143000" cy="1724400"/>
          </a:xfrm>
          <a:custGeom>
            <a:avLst/>
            <a:gdLst>
              <a:gd name="connsiteX0" fmla="*/ 400989 w 1143000"/>
              <a:gd name="connsiteY0" fmla="*/ 759143 h 1724400"/>
              <a:gd name="connsiteX1" fmla="*/ 315730 w 1143000"/>
              <a:gd name="connsiteY1" fmla="*/ 844402 h 1724400"/>
              <a:gd name="connsiteX2" fmla="*/ 315730 w 1143000"/>
              <a:gd name="connsiteY2" fmla="*/ 1632122 h 1724400"/>
              <a:gd name="connsiteX3" fmla="*/ 400989 w 1143000"/>
              <a:gd name="connsiteY3" fmla="*/ 1717380 h 1724400"/>
              <a:gd name="connsiteX4" fmla="*/ 742012 w 1143000"/>
              <a:gd name="connsiteY4" fmla="*/ 1717380 h 1724400"/>
              <a:gd name="connsiteX5" fmla="*/ 827270 w 1143000"/>
              <a:gd name="connsiteY5" fmla="*/ 1632122 h 1724400"/>
              <a:gd name="connsiteX6" fmla="*/ 827270 w 1143000"/>
              <a:gd name="connsiteY6" fmla="*/ 844402 h 1724400"/>
              <a:gd name="connsiteX7" fmla="*/ 742012 w 1143000"/>
              <a:gd name="connsiteY7" fmla="*/ 759143 h 1724400"/>
              <a:gd name="connsiteX8" fmla="*/ 571501 w 1143000"/>
              <a:gd name="connsiteY8" fmla="*/ 273720 h 1724400"/>
              <a:gd name="connsiteX9" fmla="*/ 333742 w 1143000"/>
              <a:gd name="connsiteY9" fmla="*/ 511478 h 1724400"/>
              <a:gd name="connsiteX10" fmla="*/ 571501 w 1143000"/>
              <a:gd name="connsiteY10" fmla="*/ 749237 h 1724400"/>
              <a:gd name="connsiteX11" fmla="*/ 809259 w 1143000"/>
              <a:gd name="connsiteY11" fmla="*/ 511478 h 1724400"/>
              <a:gd name="connsiteX12" fmla="*/ 571501 w 1143000"/>
              <a:gd name="connsiteY12" fmla="*/ 273720 h 1724400"/>
              <a:gd name="connsiteX13" fmla="*/ 0 w 1143000"/>
              <a:gd name="connsiteY13" fmla="*/ 0 h 1724400"/>
              <a:gd name="connsiteX14" fmla="*/ 1143000 w 1143000"/>
              <a:gd name="connsiteY14" fmla="*/ 0 h 1724400"/>
              <a:gd name="connsiteX15" fmla="*/ 1143000 w 1143000"/>
              <a:gd name="connsiteY15" fmla="*/ 1724400 h 1724400"/>
              <a:gd name="connsiteX16" fmla="*/ 0 w 1143000"/>
              <a:gd name="connsiteY16" fmla="*/ 1724400 h 17244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1143000" h="1724400">
                <a:moveTo>
                  <a:pt x="400989" y="759143"/>
                </a:moveTo>
                <a:cubicBezTo>
                  <a:pt x="353902" y="759143"/>
                  <a:pt x="315730" y="797315"/>
                  <a:pt x="315730" y="844402"/>
                </a:cubicBezTo>
                <a:lnTo>
                  <a:pt x="315730" y="1632122"/>
                </a:lnTo>
                <a:cubicBezTo>
                  <a:pt x="315730" y="1679209"/>
                  <a:pt x="353902" y="1717380"/>
                  <a:pt x="400989" y="1717380"/>
                </a:cubicBezTo>
                <a:lnTo>
                  <a:pt x="742012" y="1717380"/>
                </a:lnTo>
                <a:cubicBezTo>
                  <a:pt x="789099" y="1717380"/>
                  <a:pt x="827270" y="1679209"/>
                  <a:pt x="827270" y="1632122"/>
                </a:cubicBezTo>
                <a:lnTo>
                  <a:pt x="827270" y="844402"/>
                </a:lnTo>
                <a:cubicBezTo>
                  <a:pt x="827270" y="797315"/>
                  <a:pt x="789099" y="759143"/>
                  <a:pt x="742012" y="759143"/>
                </a:cubicBezTo>
                <a:close/>
                <a:moveTo>
                  <a:pt x="571501" y="273720"/>
                </a:moveTo>
                <a:cubicBezTo>
                  <a:pt x="440190" y="273720"/>
                  <a:pt x="333742" y="380168"/>
                  <a:pt x="333742" y="511478"/>
                </a:cubicBezTo>
                <a:cubicBezTo>
                  <a:pt x="333742" y="642789"/>
                  <a:pt x="440190" y="749237"/>
                  <a:pt x="571501" y="749237"/>
                </a:cubicBezTo>
                <a:cubicBezTo>
                  <a:pt x="702811" y="749237"/>
                  <a:pt x="809259" y="642789"/>
                  <a:pt x="809259" y="511478"/>
                </a:cubicBezTo>
                <a:cubicBezTo>
                  <a:pt x="809259" y="380168"/>
                  <a:pt x="702811" y="273720"/>
                  <a:pt x="571501" y="273720"/>
                </a:cubicBezTo>
                <a:close/>
                <a:moveTo>
                  <a:pt x="0" y="0"/>
                </a:moveTo>
                <a:lnTo>
                  <a:pt x="1143000" y="0"/>
                </a:lnTo>
                <a:lnTo>
                  <a:pt x="1143000" y="1724400"/>
                </a:lnTo>
                <a:lnTo>
                  <a:pt x="0" y="1724400"/>
                </a:lnTo>
                <a:close/>
              </a:path>
            </a:pathLst>
          </a:custGeom>
          <a:solidFill>
            <a:schemeClr val="bg1"/>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PH" sz="1100"/>
          </a:p>
        </xdr:txBody>
      </xdr:sp>
      <xdr:sp macro="" textlink="">
        <xdr:nvSpPr>
          <xdr:cNvPr id="89" name="TextBox 88">
            <a:extLst>
              <a:ext uri="{FF2B5EF4-FFF2-40B4-BE49-F238E27FC236}">
                <a16:creationId xmlns:a16="http://schemas.microsoft.com/office/drawing/2014/main" id="{78C0548D-89FB-41D4-AC24-3CF728846886}"/>
              </a:ext>
            </a:extLst>
          </xdr:cNvPr>
          <xdr:cNvSpPr txBox="1"/>
        </xdr:nvSpPr>
        <xdr:spPr>
          <a:xfrm>
            <a:off x="1321963" y="771525"/>
            <a:ext cx="48327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PH" sz="1100" b="1">
                <a:solidFill>
                  <a:srgbClr val="00B0F0"/>
                </a:solidFill>
              </a:rPr>
              <a:t>Male</a:t>
            </a:r>
          </a:p>
        </xdr:txBody>
      </xdr:sp>
    </xdr:grpSp>
    <xdr:clientData/>
  </xdr:twoCellAnchor>
  <xdr:twoCellAnchor>
    <xdr:from>
      <xdr:col>4</xdr:col>
      <xdr:colOff>47625</xdr:colOff>
      <xdr:row>11</xdr:row>
      <xdr:rowOff>0</xdr:rowOff>
    </xdr:from>
    <xdr:to>
      <xdr:col>7</xdr:col>
      <xdr:colOff>126825</xdr:colOff>
      <xdr:row>21</xdr:row>
      <xdr:rowOff>12035</xdr:rowOff>
    </xdr:to>
    <xdr:grpSp>
      <xdr:nvGrpSpPr>
        <xdr:cNvPr id="90" name="Group 89">
          <a:extLst>
            <a:ext uri="{FF2B5EF4-FFF2-40B4-BE49-F238E27FC236}">
              <a16:creationId xmlns:a16="http://schemas.microsoft.com/office/drawing/2014/main" id="{05556452-7AC2-4A21-8BA4-2F90A0A62A9E}"/>
            </a:ext>
          </a:extLst>
        </xdr:cNvPr>
        <xdr:cNvGrpSpPr/>
      </xdr:nvGrpSpPr>
      <xdr:grpSpPr>
        <a:xfrm>
          <a:off x="2486025" y="2514600"/>
          <a:ext cx="1908000" cy="1917035"/>
          <a:chOff x="3219448" y="1028700"/>
          <a:chExt cx="1908000" cy="1832872"/>
        </a:xfrm>
      </xdr:grpSpPr>
      <xdr:graphicFrame macro="">
        <xdr:nvGraphicFramePr>
          <xdr:cNvPr id="91" name="Chart 90">
            <a:extLst>
              <a:ext uri="{FF2B5EF4-FFF2-40B4-BE49-F238E27FC236}">
                <a16:creationId xmlns:a16="http://schemas.microsoft.com/office/drawing/2014/main" id="{4F493841-7329-4A7D-AB8D-0522DFA8EA22}"/>
              </a:ext>
            </a:extLst>
          </xdr:cNvPr>
          <xdr:cNvGraphicFramePr/>
        </xdr:nvGraphicFramePr>
        <xdr:xfrm>
          <a:off x="3219448" y="1171574"/>
          <a:ext cx="1908000" cy="1689998"/>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92" name="Freeform: Shape 91">
            <a:extLst>
              <a:ext uri="{FF2B5EF4-FFF2-40B4-BE49-F238E27FC236}">
                <a16:creationId xmlns:a16="http://schemas.microsoft.com/office/drawing/2014/main" id="{05AE8559-AE94-4199-9935-8B8E91FB1150}"/>
              </a:ext>
            </a:extLst>
          </xdr:cNvPr>
          <xdr:cNvSpPr/>
        </xdr:nvSpPr>
        <xdr:spPr>
          <a:xfrm>
            <a:off x="3590925" y="1028700"/>
            <a:ext cx="1143000" cy="1689998"/>
          </a:xfrm>
          <a:custGeom>
            <a:avLst/>
            <a:gdLst>
              <a:gd name="connsiteX0" fmla="*/ 400989 w 1143000"/>
              <a:gd name="connsiteY0" fmla="*/ 759143 h 1724400"/>
              <a:gd name="connsiteX1" fmla="*/ 315730 w 1143000"/>
              <a:gd name="connsiteY1" fmla="*/ 844402 h 1724400"/>
              <a:gd name="connsiteX2" fmla="*/ 315730 w 1143000"/>
              <a:gd name="connsiteY2" fmla="*/ 1632122 h 1724400"/>
              <a:gd name="connsiteX3" fmla="*/ 400989 w 1143000"/>
              <a:gd name="connsiteY3" fmla="*/ 1717380 h 1724400"/>
              <a:gd name="connsiteX4" fmla="*/ 742012 w 1143000"/>
              <a:gd name="connsiteY4" fmla="*/ 1717380 h 1724400"/>
              <a:gd name="connsiteX5" fmla="*/ 827270 w 1143000"/>
              <a:gd name="connsiteY5" fmla="*/ 1632122 h 1724400"/>
              <a:gd name="connsiteX6" fmla="*/ 827270 w 1143000"/>
              <a:gd name="connsiteY6" fmla="*/ 844402 h 1724400"/>
              <a:gd name="connsiteX7" fmla="*/ 742012 w 1143000"/>
              <a:gd name="connsiteY7" fmla="*/ 759143 h 1724400"/>
              <a:gd name="connsiteX8" fmla="*/ 571501 w 1143000"/>
              <a:gd name="connsiteY8" fmla="*/ 273720 h 1724400"/>
              <a:gd name="connsiteX9" fmla="*/ 333742 w 1143000"/>
              <a:gd name="connsiteY9" fmla="*/ 511478 h 1724400"/>
              <a:gd name="connsiteX10" fmla="*/ 571501 w 1143000"/>
              <a:gd name="connsiteY10" fmla="*/ 749237 h 1724400"/>
              <a:gd name="connsiteX11" fmla="*/ 809259 w 1143000"/>
              <a:gd name="connsiteY11" fmla="*/ 511478 h 1724400"/>
              <a:gd name="connsiteX12" fmla="*/ 571501 w 1143000"/>
              <a:gd name="connsiteY12" fmla="*/ 273720 h 1724400"/>
              <a:gd name="connsiteX13" fmla="*/ 0 w 1143000"/>
              <a:gd name="connsiteY13" fmla="*/ 0 h 1724400"/>
              <a:gd name="connsiteX14" fmla="*/ 1143000 w 1143000"/>
              <a:gd name="connsiteY14" fmla="*/ 0 h 1724400"/>
              <a:gd name="connsiteX15" fmla="*/ 1143000 w 1143000"/>
              <a:gd name="connsiteY15" fmla="*/ 1724400 h 1724400"/>
              <a:gd name="connsiteX16" fmla="*/ 0 w 1143000"/>
              <a:gd name="connsiteY16" fmla="*/ 1724400 h 17244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1143000" h="1724400">
                <a:moveTo>
                  <a:pt x="400989" y="759143"/>
                </a:moveTo>
                <a:cubicBezTo>
                  <a:pt x="353902" y="759143"/>
                  <a:pt x="315730" y="797315"/>
                  <a:pt x="315730" y="844402"/>
                </a:cubicBezTo>
                <a:lnTo>
                  <a:pt x="315730" y="1632122"/>
                </a:lnTo>
                <a:cubicBezTo>
                  <a:pt x="315730" y="1679209"/>
                  <a:pt x="353902" y="1717380"/>
                  <a:pt x="400989" y="1717380"/>
                </a:cubicBezTo>
                <a:lnTo>
                  <a:pt x="742012" y="1717380"/>
                </a:lnTo>
                <a:cubicBezTo>
                  <a:pt x="789099" y="1717380"/>
                  <a:pt x="827270" y="1679209"/>
                  <a:pt x="827270" y="1632122"/>
                </a:cubicBezTo>
                <a:lnTo>
                  <a:pt x="827270" y="844402"/>
                </a:lnTo>
                <a:cubicBezTo>
                  <a:pt x="827270" y="797315"/>
                  <a:pt x="789099" y="759143"/>
                  <a:pt x="742012" y="759143"/>
                </a:cubicBezTo>
                <a:close/>
                <a:moveTo>
                  <a:pt x="571501" y="273720"/>
                </a:moveTo>
                <a:cubicBezTo>
                  <a:pt x="440190" y="273720"/>
                  <a:pt x="333742" y="380168"/>
                  <a:pt x="333742" y="511478"/>
                </a:cubicBezTo>
                <a:cubicBezTo>
                  <a:pt x="333742" y="642789"/>
                  <a:pt x="440190" y="749237"/>
                  <a:pt x="571501" y="749237"/>
                </a:cubicBezTo>
                <a:cubicBezTo>
                  <a:pt x="702811" y="749237"/>
                  <a:pt x="809259" y="642789"/>
                  <a:pt x="809259" y="511478"/>
                </a:cubicBezTo>
                <a:cubicBezTo>
                  <a:pt x="809259" y="380168"/>
                  <a:pt x="702811" y="273720"/>
                  <a:pt x="571501" y="273720"/>
                </a:cubicBezTo>
                <a:close/>
                <a:moveTo>
                  <a:pt x="0" y="0"/>
                </a:moveTo>
                <a:lnTo>
                  <a:pt x="1143000" y="0"/>
                </a:lnTo>
                <a:lnTo>
                  <a:pt x="1143000" y="1724400"/>
                </a:lnTo>
                <a:lnTo>
                  <a:pt x="0" y="1724400"/>
                </a:lnTo>
                <a:close/>
              </a:path>
            </a:pathLst>
          </a:custGeom>
          <a:solidFill>
            <a:schemeClr val="bg1"/>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PH" sz="1100"/>
          </a:p>
        </xdr:txBody>
      </xdr:sp>
      <xdr:sp macro="" textlink="">
        <xdr:nvSpPr>
          <xdr:cNvPr id="93" name="TextBox 92">
            <a:extLst>
              <a:ext uri="{FF2B5EF4-FFF2-40B4-BE49-F238E27FC236}">
                <a16:creationId xmlns:a16="http://schemas.microsoft.com/office/drawing/2014/main" id="{9045FD73-BB97-4179-A807-3D97D14FEE5C}"/>
              </a:ext>
            </a:extLst>
          </xdr:cNvPr>
          <xdr:cNvSpPr txBox="1"/>
        </xdr:nvSpPr>
        <xdr:spPr>
          <a:xfrm>
            <a:off x="3582238" y="1038225"/>
            <a:ext cx="116038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PH" sz="1100" b="1">
                <a:solidFill>
                  <a:schemeClr val="bg1">
                    <a:lumMod val="50000"/>
                  </a:schemeClr>
                </a:solidFill>
              </a:rPr>
              <a:t>Prefer not to say</a:t>
            </a:r>
          </a:p>
        </xdr:txBody>
      </xdr:sp>
    </xdr:grpSp>
    <xdr:clientData/>
  </xdr:twoCellAnchor>
  <xdr:twoCellAnchor>
    <xdr:from>
      <xdr:col>2</xdr:col>
      <xdr:colOff>19050</xdr:colOff>
      <xdr:row>11</xdr:row>
      <xdr:rowOff>0</xdr:rowOff>
    </xdr:from>
    <xdr:to>
      <xdr:col>5</xdr:col>
      <xdr:colOff>98250</xdr:colOff>
      <xdr:row>21</xdr:row>
      <xdr:rowOff>16785</xdr:rowOff>
    </xdr:to>
    <xdr:grpSp>
      <xdr:nvGrpSpPr>
        <xdr:cNvPr id="94" name="Group 93">
          <a:extLst>
            <a:ext uri="{FF2B5EF4-FFF2-40B4-BE49-F238E27FC236}">
              <a16:creationId xmlns:a16="http://schemas.microsoft.com/office/drawing/2014/main" id="{AFDD1509-D060-490C-B77A-365462508C04}"/>
            </a:ext>
          </a:extLst>
        </xdr:cNvPr>
        <xdr:cNvGrpSpPr/>
      </xdr:nvGrpSpPr>
      <xdr:grpSpPr>
        <a:xfrm>
          <a:off x="1238250" y="2514600"/>
          <a:ext cx="1908000" cy="1921785"/>
          <a:chOff x="5981700" y="723525"/>
          <a:chExt cx="1908000" cy="1681604"/>
        </a:xfrm>
      </xdr:grpSpPr>
      <xdr:graphicFrame macro="">
        <xdr:nvGraphicFramePr>
          <xdr:cNvPr id="95" name="Chart 94">
            <a:extLst>
              <a:ext uri="{FF2B5EF4-FFF2-40B4-BE49-F238E27FC236}">
                <a16:creationId xmlns:a16="http://schemas.microsoft.com/office/drawing/2014/main" id="{57F79B37-8EBB-41B5-A4CC-D9BE4F5C3556}"/>
              </a:ext>
            </a:extLst>
          </xdr:cNvPr>
          <xdr:cNvGraphicFramePr>
            <a:graphicFrameLocks/>
          </xdr:cNvGraphicFramePr>
        </xdr:nvGraphicFramePr>
        <xdr:xfrm>
          <a:off x="5981700" y="858440"/>
          <a:ext cx="1908000" cy="1546689"/>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96" name="Freeform: Shape 95">
            <a:extLst>
              <a:ext uri="{FF2B5EF4-FFF2-40B4-BE49-F238E27FC236}">
                <a16:creationId xmlns:a16="http://schemas.microsoft.com/office/drawing/2014/main" id="{F4B65C89-5E82-47D1-AE18-761D28FC5759}"/>
              </a:ext>
            </a:extLst>
          </xdr:cNvPr>
          <xdr:cNvSpPr/>
        </xdr:nvSpPr>
        <xdr:spPr>
          <a:xfrm>
            <a:off x="6364200" y="723525"/>
            <a:ext cx="1143000" cy="1546689"/>
          </a:xfrm>
          <a:custGeom>
            <a:avLst/>
            <a:gdLst>
              <a:gd name="connsiteX0" fmla="*/ 400989 w 1143000"/>
              <a:gd name="connsiteY0" fmla="*/ 759143 h 1724400"/>
              <a:gd name="connsiteX1" fmla="*/ 315730 w 1143000"/>
              <a:gd name="connsiteY1" fmla="*/ 844402 h 1724400"/>
              <a:gd name="connsiteX2" fmla="*/ 315730 w 1143000"/>
              <a:gd name="connsiteY2" fmla="*/ 1632122 h 1724400"/>
              <a:gd name="connsiteX3" fmla="*/ 400989 w 1143000"/>
              <a:gd name="connsiteY3" fmla="*/ 1717380 h 1724400"/>
              <a:gd name="connsiteX4" fmla="*/ 742012 w 1143000"/>
              <a:gd name="connsiteY4" fmla="*/ 1717380 h 1724400"/>
              <a:gd name="connsiteX5" fmla="*/ 827270 w 1143000"/>
              <a:gd name="connsiteY5" fmla="*/ 1632122 h 1724400"/>
              <a:gd name="connsiteX6" fmla="*/ 827270 w 1143000"/>
              <a:gd name="connsiteY6" fmla="*/ 844402 h 1724400"/>
              <a:gd name="connsiteX7" fmla="*/ 742012 w 1143000"/>
              <a:gd name="connsiteY7" fmla="*/ 759143 h 1724400"/>
              <a:gd name="connsiteX8" fmla="*/ 571501 w 1143000"/>
              <a:gd name="connsiteY8" fmla="*/ 273720 h 1724400"/>
              <a:gd name="connsiteX9" fmla="*/ 333742 w 1143000"/>
              <a:gd name="connsiteY9" fmla="*/ 511478 h 1724400"/>
              <a:gd name="connsiteX10" fmla="*/ 571501 w 1143000"/>
              <a:gd name="connsiteY10" fmla="*/ 749237 h 1724400"/>
              <a:gd name="connsiteX11" fmla="*/ 809259 w 1143000"/>
              <a:gd name="connsiteY11" fmla="*/ 511478 h 1724400"/>
              <a:gd name="connsiteX12" fmla="*/ 571501 w 1143000"/>
              <a:gd name="connsiteY12" fmla="*/ 273720 h 1724400"/>
              <a:gd name="connsiteX13" fmla="*/ 0 w 1143000"/>
              <a:gd name="connsiteY13" fmla="*/ 0 h 1724400"/>
              <a:gd name="connsiteX14" fmla="*/ 1143000 w 1143000"/>
              <a:gd name="connsiteY14" fmla="*/ 0 h 1724400"/>
              <a:gd name="connsiteX15" fmla="*/ 1143000 w 1143000"/>
              <a:gd name="connsiteY15" fmla="*/ 1724400 h 1724400"/>
              <a:gd name="connsiteX16" fmla="*/ 0 w 1143000"/>
              <a:gd name="connsiteY16" fmla="*/ 1724400 h 17244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1143000" h="1724400">
                <a:moveTo>
                  <a:pt x="400989" y="759143"/>
                </a:moveTo>
                <a:cubicBezTo>
                  <a:pt x="353902" y="759143"/>
                  <a:pt x="315730" y="797315"/>
                  <a:pt x="315730" y="844402"/>
                </a:cubicBezTo>
                <a:lnTo>
                  <a:pt x="315730" y="1632122"/>
                </a:lnTo>
                <a:cubicBezTo>
                  <a:pt x="315730" y="1679209"/>
                  <a:pt x="353902" y="1717380"/>
                  <a:pt x="400989" y="1717380"/>
                </a:cubicBezTo>
                <a:lnTo>
                  <a:pt x="742012" y="1717380"/>
                </a:lnTo>
                <a:cubicBezTo>
                  <a:pt x="789099" y="1717380"/>
                  <a:pt x="827270" y="1679209"/>
                  <a:pt x="827270" y="1632122"/>
                </a:cubicBezTo>
                <a:lnTo>
                  <a:pt x="827270" y="844402"/>
                </a:lnTo>
                <a:cubicBezTo>
                  <a:pt x="827270" y="797315"/>
                  <a:pt x="789099" y="759143"/>
                  <a:pt x="742012" y="759143"/>
                </a:cubicBezTo>
                <a:close/>
                <a:moveTo>
                  <a:pt x="571501" y="273720"/>
                </a:moveTo>
                <a:cubicBezTo>
                  <a:pt x="440190" y="273720"/>
                  <a:pt x="333742" y="380168"/>
                  <a:pt x="333742" y="511478"/>
                </a:cubicBezTo>
                <a:cubicBezTo>
                  <a:pt x="333742" y="642789"/>
                  <a:pt x="440190" y="749237"/>
                  <a:pt x="571501" y="749237"/>
                </a:cubicBezTo>
                <a:cubicBezTo>
                  <a:pt x="702811" y="749237"/>
                  <a:pt x="809259" y="642789"/>
                  <a:pt x="809259" y="511478"/>
                </a:cubicBezTo>
                <a:cubicBezTo>
                  <a:pt x="809259" y="380168"/>
                  <a:pt x="702811" y="273720"/>
                  <a:pt x="571501" y="273720"/>
                </a:cubicBezTo>
                <a:close/>
                <a:moveTo>
                  <a:pt x="0" y="0"/>
                </a:moveTo>
                <a:lnTo>
                  <a:pt x="1143000" y="0"/>
                </a:lnTo>
                <a:lnTo>
                  <a:pt x="1143000" y="1724400"/>
                </a:lnTo>
                <a:lnTo>
                  <a:pt x="0" y="1724400"/>
                </a:lnTo>
                <a:close/>
              </a:path>
            </a:pathLst>
          </a:custGeom>
          <a:solidFill>
            <a:schemeClr val="bg1"/>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PH" sz="1100"/>
          </a:p>
        </xdr:txBody>
      </xdr:sp>
      <xdr:sp macro="" textlink="">
        <xdr:nvSpPr>
          <xdr:cNvPr id="97" name="TextBox 96">
            <a:extLst>
              <a:ext uri="{FF2B5EF4-FFF2-40B4-BE49-F238E27FC236}">
                <a16:creationId xmlns:a16="http://schemas.microsoft.com/office/drawing/2014/main" id="{B0DE9899-D829-4EE8-A378-98D785ED11B0}"/>
              </a:ext>
            </a:extLst>
          </xdr:cNvPr>
          <xdr:cNvSpPr txBox="1"/>
        </xdr:nvSpPr>
        <xdr:spPr>
          <a:xfrm>
            <a:off x="6630424" y="733425"/>
            <a:ext cx="61055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PH" sz="1100" b="1">
                <a:solidFill>
                  <a:srgbClr val="FF6464"/>
                </a:solidFill>
              </a:rPr>
              <a:t>Female</a:t>
            </a:r>
          </a:p>
        </xdr:txBody>
      </xdr:sp>
    </xdr:grpSp>
    <xdr:clientData/>
  </xdr:twoCellAnchor>
  <xdr:twoCellAnchor>
    <xdr:from>
      <xdr:col>16</xdr:col>
      <xdr:colOff>0</xdr:colOff>
      <xdr:row>11</xdr:row>
      <xdr:rowOff>0</xdr:rowOff>
    </xdr:from>
    <xdr:to>
      <xdr:col>20</xdr:col>
      <xdr:colOff>123825</xdr:colOff>
      <xdr:row>28</xdr:row>
      <xdr:rowOff>76200</xdr:rowOff>
    </xdr:to>
    <mc:AlternateContent xmlns:mc="http://schemas.openxmlformats.org/markup-compatibility/2006">
      <mc:Choice xmlns:cx6="http://schemas.microsoft.com/office/drawing/2016/5/12/chartex" Requires="cx6">
        <xdr:graphicFrame macro="">
          <xdr:nvGraphicFramePr>
            <xdr:cNvPr id="103" name="Chart 102">
              <a:extLst>
                <a:ext uri="{FF2B5EF4-FFF2-40B4-BE49-F238E27FC236}">
                  <a16:creationId xmlns:a16="http://schemas.microsoft.com/office/drawing/2014/main" id="{81B2F463-D65D-497B-909B-55861AA45E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9753600" y="2514600"/>
              <a:ext cx="2562225" cy="3314700"/>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0</xdr:colOff>
      <xdr:row>40</xdr:row>
      <xdr:rowOff>0</xdr:rowOff>
    </xdr:from>
    <xdr:to>
      <xdr:col>8</xdr:col>
      <xdr:colOff>519113</xdr:colOff>
      <xdr:row>44</xdr:row>
      <xdr:rowOff>71437</xdr:rowOff>
    </xdr:to>
    <xdr:graphicFrame macro="">
      <xdr:nvGraphicFramePr>
        <xdr:cNvPr id="24" name="Chart 23">
          <a:extLst>
            <a:ext uri="{FF2B5EF4-FFF2-40B4-BE49-F238E27FC236}">
              <a16:creationId xmlns:a16="http://schemas.microsoft.com/office/drawing/2014/main" id="{F1552D74-E518-43C1-AFD1-3C381C738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50</xdr:row>
      <xdr:rowOff>0</xdr:rowOff>
    </xdr:from>
    <xdr:to>
      <xdr:col>8</xdr:col>
      <xdr:colOff>519113</xdr:colOff>
      <xdr:row>54</xdr:row>
      <xdr:rowOff>71437</xdr:rowOff>
    </xdr:to>
    <xdr:graphicFrame macro="">
      <xdr:nvGraphicFramePr>
        <xdr:cNvPr id="26" name="Chart 25">
          <a:extLst>
            <a:ext uri="{FF2B5EF4-FFF2-40B4-BE49-F238E27FC236}">
              <a16:creationId xmlns:a16="http://schemas.microsoft.com/office/drawing/2014/main" id="{1F4B1AD8-E163-4593-900B-63A6A42271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59</xdr:row>
      <xdr:rowOff>0</xdr:rowOff>
    </xdr:from>
    <xdr:to>
      <xdr:col>8</xdr:col>
      <xdr:colOff>519113</xdr:colOff>
      <xdr:row>63</xdr:row>
      <xdr:rowOff>71437</xdr:rowOff>
    </xdr:to>
    <xdr:graphicFrame macro="">
      <xdr:nvGraphicFramePr>
        <xdr:cNvPr id="30" name="Chart 29">
          <a:extLst>
            <a:ext uri="{FF2B5EF4-FFF2-40B4-BE49-F238E27FC236}">
              <a16:creationId xmlns:a16="http://schemas.microsoft.com/office/drawing/2014/main" id="{3ED08724-D0A2-4691-90AF-B3855DB81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64</xdr:row>
      <xdr:rowOff>0</xdr:rowOff>
    </xdr:from>
    <xdr:to>
      <xdr:col>8</xdr:col>
      <xdr:colOff>519113</xdr:colOff>
      <xdr:row>68</xdr:row>
      <xdr:rowOff>71437</xdr:rowOff>
    </xdr:to>
    <xdr:graphicFrame macro="">
      <xdr:nvGraphicFramePr>
        <xdr:cNvPr id="31" name="Chart 30">
          <a:extLst>
            <a:ext uri="{FF2B5EF4-FFF2-40B4-BE49-F238E27FC236}">
              <a16:creationId xmlns:a16="http://schemas.microsoft.com/office/drawing/2014/main" id="{0C8F9E58-44CD-49EF-A543-004100E3B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69</xdr:row>
      <xdr:rowOff>0</xdr:rowOff>
    </xdr:from>
    <xdr:to>
      <xdr:col>8</xdr:col>
      <xdr:colOff>519113</xdr:colOff>
      <xdr:row>73</xdr:row>
      <xdr:rowOff>71437</xdr:rowOff>
    </xdr:to>
    <xdr:graphicFrame macro="">
      <xdr:nvGraphicFramePr>
        <xdr:cNvPr id="32" name="Chart 31">
          <a:extLst>
            <a:ext uri="{FF2B5EF4-FFF2-40B4-BE49-F238E27FC236}">
              <a16:creationId xmlns:a16="http://schemas.microsoft.com/office/drawing/2014/main" id="{D62D034E-C442-4D49-BF10-DF43E34B8C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0</xdr:colOff>
      <xdr:row>45</xdr:row>
      <xdr:rowOff>0</xdr:rowOff>
    </xdr:from>
    <xdr:to>
      <xdr:col>8</xdr:col>
      <xdr:colOff>519113</xdr:colOff>
      <xdr:row>49</xdr:row>
      <xdr:rowOff>42862</xdr:rowOff>
    </xdr:to>
    <xdr:graphicFrame macro="">
      <xdr:nvGraphicFramePr>
        <xdr:cNvPr id="33" name="Chart 32">
          <a:extLst>
            <a:ext uri="{FF2B5EF4-FFF2-40B4-BE49-F238E27FC236}">
              <a16:creationId xmlns:a16="http://schemas.microsoft.com/office/drawing/2014/main" id="{CA58072D-3DF0-4A51-B3EC-92AF4F35E8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609599</xdr:colOff>
      <xdr:row>78</xdr:row>
      <xdr:rowOff>0</xdr:rowOff>
    </xdr:from>
    <xdr:to>
      <xdr:col>11</xdr:col>
      <xdr:colOff>85724</xdr:colOff>
      <xdr:row>101</xdr:row>
      <xdr:rowOff>95250</xdr:rowOff>
    </xdr:to>
    <xdr:graphicFrame macro="">
      <xdr:nvGraphicFramePr>
        <xdr:cNvPr id="23" name="Chart 22">
          <a:extLst>
            <a:ext uri="{FF2B5EF4-FFF2-40B4-BE49-F238E27FC236}">
              <a16:creationId xmlns:a16="http://schemas.microsoft.com/office/drawing/2014/main" id="{2D495A28-0213-440E-A4FE-8656237425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Flags>
  </global>
  <types>
    <type name="_imageurl">
      <keyFlags>
        <key name="Blip Identifier">
          <flag name="ShowInCardView"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Flags>
    </type>
  </types>
</rvTypesInfo>
</file>

<file path=xl/richData/rdrichvalue.xml><?xml version="1.0" encoding="utf-8"?>
<rvData xmlns="http://schemas.microsoft.com/office/spreadsheetml/2017/richdata" count="103">
  <rv s="0">
    <v>https://www.bing.com</v>
    <v>Bing</v>
  </rv>
  <rv s="0">
    <v>https://www.bing.com/th?id=Ga%5Cbing_yt.png&amp;w=100&amp;h=40&amp;c=0&amp;pid=0.1</v>
    <v>Bing</v>
  </rv>
  <rv s="0">
    <v>http://en.wikipedia.org/wiki/Public_domain</v>
    <v>Public domain</v>
  </rv>
  <rv s="0">
    <v>http://en.wikipedia.org/wiki/Philippines</v>
    <v>Wikipedia</v>
  </rv>
  <rv s="1">
    <v>2</v>
    <v>3</v>
  </rv>
  <rv s="2">
    <v>30</v>
    <v>https://www.bing.com/th?id=AMMS_9c74c952a79af436d3e67a1fd4eca02a&amp;qlt=95</v>
    <v>4</v>
    <v>https://www.bing.com/images/search?form=xlimg&amp;q=philippines</v>
    <v>Image of Philippines</v>
    <v/>
  </rv>
  <rv s="0">
    <v>https://www.bing.com/search?q=philippines&amp;form=skydnc</v>
    <v>Learn more on Bing</v>
  </rv>
  <rv s="3">
    <v>0</v>
    <v>1</v>
    <v>en-US</v>
    <v>fe47e182-43d6-4546-8bee-86609d6dd805</v>
    <v>536870912</v>
    <v>536870914</v>
    <v>1</v>
    <v>Powered by Bing</v>
    <v>23</v>
    <v>24</v>
    <v>Philippines</v>
    <v>27</v>
    <v>28</v>
    <v>Map</v>
    <v>29</v>
    <v>PH</v>
    <v>0.41721165777911901</v>
    <v>300000</v>
    <v>153000</v>
    <v>20.545999999999999</v>
    <v>63</v>
    <v>Manila</v>
    <v>122287.11599999999</v>
    <v>129.61325724947901</v>
    <v>2.4802785871650902E-2</v>
    <v>PHP</v>
    <v>The Philippines, officially the Republic of the Philippines, is an archipelagic country in Southeast Asia. Situated in the western Pacific Ocean, it consists of about 7,641 islands that are broadly categorized under three main geographical divisions from north to south: Luzon, Visayas, Mindanao. The capital city of the Philippines is Manila and the most populous city is Quezon City, both within the single urban area of Metro Manila. Bounded by the South China Sea on the west, the Philippine Sea on the east and the Celebes Sea on the southwest, the Philippines shares maritime borders with Taiwan to the north, Japan to the northeast, Palau to the east, Indonesia to the south, Malaysia and Brunei to the southwest, Vietnam to the west, and China to the northwest.</v>
    <v>696.34678005973694</v>
    <v>2.5760000000000001</v>
    <v>0.27769393299124701</v>
    <v>62.434896292186799</v>
    <v>0.86</v>
    <v>376795508679.67603</v>
    <v>1.0750976999999999</v>
    <v>0.35475459999999998</v>
    <v>5</v>
    <v>22.5</v>
    <v>Manila</v>
    <v>Rodrigo Duterte (President), Leni Robredo (Vice President)</v>
    <v>6</v>
    <v>71.094999999999999</v>
    <v>275302190000</v>
    <v>121</v>
    <v>1.1200000000000001</v>
    <v>Philippines</v>
    <v>Lupang Hinirang</v>
    <v>English, Filipino language, Philippine English</v>
    <v>Republic of the Philippines</v>
    <v>0.53544594130000001</v>
    <v>0.60040000000000004</v>
    <v>108116615</v>
    <v>0.20699999999999999</v>
    <v>0.34799999999999998</v>
    <v>0.50900000000000001</v>
    <v>2.3E-2</v>
    <v>5.7000000000000002E-2</v>
    <v>9.3000000000000013E-2</v>
    <v>0.13500000000000001</v>
    <v>0.59620998382568402</v>
    <v>Bulacan, Batangas, Tarlac, Nueva Ecija, Romblon, Laguna, Cebu, Pampanga, Iloilo, Metro Manila, Ilocos Region, Negros Occidental, Palawan, Ilocos Sur, Camarines Norte, Quezon, Bicol Region, Maguindanao, Western Visayas, Samar, Rizal, Masbate, Camiguin, Caraga, Leyte, Davao del Sur, Sulu, Ifugao, Central Luzon, Eastern Visayas, Cagayan, Bohol, Bukidnon, Surigao del Norte, Eastern Samar, Batanes, Bataan, Lanao del Sur, Central Visayas, Mountain Province, Cavite, Davao Region, Zambales, Quirino, Aurora, Marinduque, Ilocos Norte, Biliran, Basilan, Sarangani, Aklan, Benguet, Pangasinan, Albay, Negros Oriental, South Cotabato, Occidental Mindoro, Kalinga, Surigao del Sur, Catanduanes, Isabela, Camarines Sur, Apayao, Abra, Tawi-Tawi, Antique, Cotabato, Capiz, Southern Leyte, Lanao del Norte, Davao del Norte, Zamboanga del Sur, Nueva Vizcaya, La Union, Agusan del Norte, Sorsogon, Misamis Occidental, Zamboanga Sibugay, Davao Oriental, Northern Samar, Zamboanga del Norte, Oriental Mindoro, Sultan Kudarat, Guimaras, Agusan del Sur, Misamis Oriental, Cagayan Valley, Autonomous Region in Muslim Mindanao, Dinagat Islands, Calabarzon, Zamboanga Peninsula, Siquijor, Mimaropa, Soccsksargen, Cordillera Administrative Region, Northern Mindanao, Davao Occidental</v>
    <v>0.14047533279066099</v>
    <v>Philippine Time Zone</v>
    <v>0.43099999999999999</v>
    <v>2.1500000953674298E-2</v>
    <v>Philippines</v>
    <v>50975903</v>
    <v>mdp/vdpid/201</v>
  </rv>
  <rv s="4">
    <v>7</v>
  </rv>
  <rv s="0">
    <v>https://creativecommons.org/licenses/by-sa/3.0</v>
    <v>CC BY-SA 3.0</v>
  </rv>
  <rv s="0">
    <v>http://fr.wikipedia.org/wiki/Parañaque</v>
    <v>Wikipedia</v>
  </rv>
  <rv s="1">
    <v>9</v>
    <v>10</v>
  </rv>
  <rv s="2">
    <v>30</v>
    <v>https://www.bing.com/th?id=AMMS_e821342ae5cae14d2004e0a31a26b4a2&amp;qlt=95</v>
    <v>11</v>
    <v>https://www.bing.com/images/search?form=xlimg&amp;q=para%c3%b1aque</v>
    <v>Image of Parañaque</v>
    <v/>
  </rv>
  <rv s="0">
    <v>https://www.bing.com/search?q=para%c3%b1aque&amp;form=skydnc</v>
    <v>Learn more on Bing</v>
  </rv>
  <rv s="5">
    <v>0</v>
    <v>1</v>
    <v>en-US</v>
    <v>b8fadbb7-7f72-5154-6fcd-3feab2b9e064</v>
    <v>536870912</v>
    <v>536870913</v>
    <v>1</v>
    <v>Powered by Bing</v>
    <v>36</v>
    <v>37</v>
    <v>Parañaque</v>
    <v>38</v>
    <v>39</v>
    <v>Map</v>
    <v>40</v>
    <v>Metro Manila</v>
    <v>Fourth District NCR</v>
    <v>46.57</v>
    <v>Philippines</v>
    <v>Parañaque, officially the City of Parañaque, is a 1st class highly urbanized city in Metropolitan Manila, Philippines. According to the 2015 census, it has a population of 665,822 people.</v>
    <v>12</v>
    <v>14.4778938</v>
    <v>13</v>
    <v>121.02893299999999</v>
    <v>Parañaque</v>
    <v>552660</v>
    <v>Philippine Time Zone, Singapore Standard Time</v>
    <v>Parañaque</v>
    <v>mdp/vdpid/7897982504534016001</v>
  </rv>
  <rv s="4">
    <v>14</v>
  </rv>
  <rv s="0">
    <v>http://en.wikipedia.org/wiki/Pasig</v>
    <v>Wikipedia</v>
  </rv>
  <rv s="1">
    <v>2</v>
    <v>16</v>
  </rv>
  <rv s="2">
    <v>30</v>
    <v>https://www.bing.com/th?id=AMMS_a4c9035bdf209b81f09a6a7189d89f01&amp;qlt=95</v>
    <v>17</v>
    <v>https://www.bing.com/images/search?form=xlimg&amp;q=pasig</v>
    <v>Image of Pasig</v>
    <v/>
  </rv>
  <rv s="0">
    <v>https://www.bing.com/search?q=pasig&amp;form=skydnc</v>
    <v>Learn more on Bing</v>
  </rv>
  <rv s="5">
    <v>0</v>
    <v>1</v>
    <v>en-US</v>
    <v>ee8795d1-2b80-458c-c1ab-008930c2dfe0</v>
    <v>536870912</v>
    <v>536870913</v>
    <v>1</v>
    <v>Powered by Bing</v>
    <v>44</v>
    <v>37</v>
    <v>Pasig</v>
    <v>38</v>
    <v>39</v>
    <v>Map</v>
    <v>40</v>
    <v>Metro Manila</v>
    <v>Second District NCR</v>
    <v>48.46</v>
    <v>Philippines</v>
    <v>Pasig, officially the City of Pasig, is a 1st class highly urbanized city in Metropolitan Manila, Philippines. According to the 2015 census, it has a population of 755,300 people.</v>
    <v>18</v>
    <v>14.5598218</v>
    <v>19</v>
    <v>121.0806429</v>
    <v>Pasig</v>
    <v>627445</v>
    <v>Philippine Time Zone, Singapore Standard Time</v>
    <v>Pasig</v>
    <v>mdp/vdpid/7897981920854671363</v>
  </rv>
  <rv s="4">
    <v>20</v>
  </rv>
  <rv s="0">
    <v>http://en.wikipedia.org/wiki/Quezon_City</v>
    <v>Wikipedia</v>
  </rv>
  <rv s="1">
    <v>9</v>
    <v>22</v>
  </rv>
  <rv s="2">
    <v>30</v>
    <v>https://www.bing.com/th?id=AMMS_70dd4220b05081580cc6a4193c1fa506&amp;qlt=95</v>
    <v>23</v>
    <v>https://www.bing.com/images/search?form=xlimg&amp;q=quezon+city</v>
    <v>Image of Quezon City</v>
    <v/>
  </rv>
  <rv s="0">
    <v>https://www.bing.com/search?q=quezon+city&amp;form=skydnc</v>
    <v>Learn more on Bing</v>
  </rv>
  <rv s="6">
    <v>0</v>
    <v>1</v>
    <v>en-US</v>
    <v>5e001b49-2fd0-4f45-a43f-6c8cdf9ee04c</v>
    <v>536870912</v>
    <v>536870913</v>
    <v>1</v>
    <v>Powered by Bing</v>
    <v>52</v>
    <v>53</v>
    <v>Quezon City</v>
    <v>27</v>
    <v>54</v>
    <v>Map</v>
    <v>40</v>
    <v>Metro Manila</v>
    <v>Second District NCR</v>
    <v>166.2</v>
    <v>Philippines</v>
    <v>Quezon City is a highly urbanized city and the most populous city in the Philippines. It was founded by and named after Manuel L. Quezon, the 2nd President of the Philippines, to replace Manila as the national capital. The city was proclaimed as such in 1948, though a significant number of government buildings remained in Manila. Quezon City held status as the official capital until 1976 when a presidential decree was issued to reinstate and designate Manila as the capital and Metro Manila as the seat of government.</v>
    <v>24</v>
    <v>14.6884313</v>
    <v>Joy Belmonte (Mayor)</v>
    <v>25</v>
    <v>121.0745333</v>
    <v>Quezon City</v>
    <v>2679450</v>
    <v>Philippine Time Zone, Singapore Standard Time</v>
    <v>Quezon City</v>
    <v>mdp/vdpid/7897978519106355201</v>
  </rv>
  <rv s="4">
    <v>26</v>
  </rv>
  <rv s="0">
    <v>https://creativecommons.org/licenses/by/2.0</v>
    <v>CC BY 2.0</v>
  </rv>
  <rv s="0">
    <v>http://ko.wikipedia.org/wiki/만달루용</v>
    <v>Wikipedia</v>
  </rv>
  <rv s="1">
    <v>28</v>
    <v>29</v>
  </rv>
  <rv s="2">
    <v>30</v>
    <v>https://www.bing.com/th?id=AMMS_60a97ee231fbf0e7d5060c8d22aeac43&amp;qlt=95</v>
    <v>30</v>
    <v>https://www.bing.com/images/search?form=xlimg&amp;q=mandaluyong</v>
    <v>Image of Mandaluyong</v>
    <v/>
  </rv>
  <rv s="0">
    <v>https://www.bing.com/search?q=mandaluyong&amp;form=skydnc</v>
    <v>Learn more on Bing</v>
  </rv>
  <rv s="5">
    <v>0</v>
    <v>1</v>
    <v>en-US</v>
    <v>a62a7c31-4762-c759-7fc8-b5876ab960e5</v>
    <v>536870912</v>
    <v>536870913</v>
    <v>1</v>
    <v>Powered by Bing</v>
    <v>59</v>
    <v>37</v>
    <v>Mandaluyong</v>
    <v>38</v>
    <v>39</v>
    <v>Map</v>
    <v>40</v>
    <v>Metro Manila</v>
    <v>Second District NCR</v>
    <v>21.26</v>
    <v>Philippines</v>
    <v>Mandaluyong, officially the City of Mandaluyong, is a 1st class highly urbanized city in Metropolitan Manila, Philippines. According to the 2015 census, it has a population of 386,276 people.</v>
    <v>31</v>
    <v>14.5778467</v>
    <v>32</v>
    <v>121.0360888</v>
    <v>Mandaluyong</v>
    <v>305576</v>
    <v>Philippine Time Zone, Singapore Standard Time</v>
    <v>Mandaluyong</v>
    <v>mdp/vdpid/7897981714796904468</v>
  </rv>
  <rv s="4">
    <v>33</v>
  </rv>
  <rv s="0">
    <v>http://pl.wikipedia.org/wiki/Caloocan</v>
    <v>Wikipedia</v>
  </rv>
  <rv s="1">
    <v>9</v>
    <v>35</v>
  </rv>
  <rv s="2">
    <v>30</v>
    <v>https://www.bing.com/th?id=AMMS_3b57b5b5591da2b815a82057223fafe2&amp;qlt=95</v>
    <v>36</v>
    <v>https://www.bing.com/images/search?form=xlimg&amp;q=caloocan</v>
    <v>Image of Caloocan</v>
    <v/>
  </rv>
  <rv s="0">
    <v>https://www.bing.com/search?q=caloocan&amp;form=skydnc</v>
    <v>Learn more on Bing</v>
  </rv>
  <rv s="6">
    <v>0</v>
    <v>1</v>
    <v>en-US</v>
    <v>de9dbf3d-17f6-3a3e-c4d4-47176431b649</v>
    <v>536870912</v>
    <v>536870913</v>
    <v>1</v>
    <v>Powered by Bing</v>
    <v>65</v>
    <v>53</v>
    <v>Caloocan</v>
    <v>27</v>
    <v>54</v>
    <v>Map</v>
    <v>40</v>
    <v>Metro Manila</v>
    <v>Rizal</v>
    <v>55.8</v>
    <v>Philippines</v>
    <v>Caloocan, officially the City of Caloocan, is a 1st class highly urbanized city in Metropolitan Manila, Philippines. According to the 2015 census, it has a population of 1,583,978 people making it the fourth-most populous city in the Philippines.</v>
    <v>37</v>
    <v>14.65</v>
    <v>Oscar Malapitan (Mayor)</v>
    <v>38</v>
    <v>120.966667</v>
    <v>Caloocan</v>
    <v>1381610</v>
    <v>Philippine Time Zone, Singapore Standard Time</v>
    <v>Caloocan</v>
    <v>mdp/vdpid/7897977965105905667</v>
  </rv>
  <rv s="4">
    <v>39</v>
  </rv>
  <rv s="0">
    <v>https://creativecommons.org/licenses/by-sa/4.0</v>
    <v>CC BY-SA 4.0</v>
  </rv>
  <rv s="0">
    <v>http://en.wikipedia.org/wiki/Muntinlupa</v>
    <v>Wikipedia</v>
  </rv>
  <rv s="1">
    <v>41</v>
    <v>42</v>
  </rv>
  <rv s="2">
    <v>30</v>
    <v>https://www.bing.com/th?id=AMMS_5fd6921b486a069728189bc9e8f33b3c&amp;qlt=95</v>
    <v>43</v>
    <v>https://www.bing.com/images/search?form=xlimg&amp;q=muntinlupa</v>
    <v>Image of Muntinlupa</v>
    <v/>
  </rv>
  <rv s="0">
    <v>https://www.bing.com/search?q=muntinlupa&amp;form=skydnc</v>
    <v>Learn more on Bing</v>
  </rv>
  <rv s="5">
    <v>0</v>
    <v>1</v>
    <v>en-US</v>
    <v>f2359f71-324a-401c-1c0e-005c15051ea8</v>
    <v>536870912</v>
    <v>536870913</v>
    <v>1</v>
    <v>Powered by Bing</v>
    <v>71</v>
    <v>37</v>
    <v>Muntinlupa</v>
    <v>38</v>
    <v>39</v>
    <v>Map</v>
    <v>40</v>
    <v>Metro Manila</v>
    <v>Fourth District NCR</v>
    <v>46.7</v>
    <v>Philippines</v>
    <v>Muntinlupa, officially the City of Muntinlupa, is a 1st class highly urbanized city in Metropolitan Manila, Philippines. According to the 2015 census, it has a population of 504,509 people.</v>
    <v>44</v>
    <v>14.420894799999999</v>
    <v>45</v>
    <v>121.0365548</v>
    <v>Muntinlupa</v>
    <v>452943</v>
    <v>Philippine Time Zone, Singapore Standard Time</v>
    <v>Muntinlupa</v>
    <v>mdp/vdpid/7897994909724966913</v>
  </rv>
  <rv s="4">
    <v>46</v>
  </rv>
  <rv s="0">
    <v>http://ja.wikipedia.org/wiki/タギッグ</v>
    <v>Wikipedia</v>
  </rv>
  <rv s="1">
    <v>2</v>
    <v>48</v>
  </rv>
  <rv s="2">
    <v>30</v>
    <v>https://www.bing.com/th?id=AMMS_4af34857172da13371137cd31e0a4f54&amp;qlt=95</v>
    <v>49</v>
    <v>https://www.bing.com/images/search?form=xlimg&amp;q=taguig</v>
    <v>Image of Taguig</v>
    <v/>
  </rv>
  <rv s="0">
    <v>https://www.bing.com/search?q=taguig&amp;form=skydnc</v>
    <v>Learn more on Bing</v>
  </rv>
  <rv s="6">
    <v>0</v>
    <v>1</v>
    <v>en-US</v>
    <v>07c21783-86a6-6922-f460-5ab28994c390</v>
    <v>536870912</v>
    <v>536870913</v>
    <v>1</v>
    <v>Powered by Bing</v>
    <v>76</v>
    <v>53</v>
    <v>Taguig</v>
    <v>27</v>
    <v>54</v>
    <v>Map</v>
    <v>40</v>
    <v>Metro Manila</v>
    <v>Fourth District NCR</v>
    <v>45.21</v>
    <v>Philippines</v>
    <v>Taguig, officially the City of Taguig, is a 1st class highly urbanized city in Metropolitan Manila, Philippines. According to the 2015 census, it has a population of 804,915 people. The city is known for the Bonifacio Global City, one of the leading financial and lifestyle districts of the country, Arca South, a planned unit development located at the site of the former Food Terminal Incorporated in Western Bicutan, and Bonifacio Capital District, where the future buildings of the Senate of the Philippines, the Supreme Court, and the Court of Appeals will be located. Taguig is also home of major shopping centers such as SM Aura Premier and Market! Market!, government agencies of Department of Science and Technology and Department of Energy, and notable memorial parks Manila American Cemetery and the Heroes' Cemetery.</v>
    <v>50</v>
    <v>14.5294065</v>
    <v>Lino Cayetano (Mayor)</v>
    <v>51</v>
    <v>121.07101539999999</v>
    <v>Taguig</v>
    <v>613343</v>
    <v>Philippine Time Zone, Singapore Standard Time</v>
    <v>Taguig</v>
    <v>mdp/vdpid/7897982117986959362</v>
  </rv>
  <rv s="4">
    <v>52</v>
  </rv>
  <rv s="0">
    <v>http://it.wikipedia.org/wiki/San_Juan_(NCR)</v>
    <v>Wikipedia</v>
  </rv>
  <rv s="1">
    <v>9</v>
    <v>54</v>
  </rv>
  <rv s="2">
    <v>30</v>
    <v>https://www.bing.com/th?id=AMMS_e3dbc7d924e4e9b111d74f2427da22c3&amp;qlt=95</v>
    <v>55</v>
    <v>https://www.bing.com/images/search?form=xlimg&amp;q=san+juan+metro+manila</v>
    <v>Image of San Juan</v>
    <v/>
  </rv>
  <rv s="0">
    <v>https://www.bing.com/search?q=san+juan+metro+manila&amp;form=skydnc</v>
    <v>Learn more on Bing</v>
  </rv>
  <rv s="5">
    <v>0</v>
    <v>1</v>
    <v>en-US</v>
    <v>fbc6b35e-1139-5cf1-4ea7-599a095e81fa</v>
    <v>536870912</v>
    <v>536870913</v>
    <v>1</v>
    <v>Powered by Bing</v>
    <v>81</v>
    <v>82</v>
    <v>San Juan</v>
    <v>27</v>
    <v>54</v>
    <v>Map</v>
    <v>40</v>
    <v>Metro Manila</v>
    <v>Rizal</v>
    <v>7.77</v>
    <v>Philippines</v>
    <v>San Juan, officially the City of San Juan, is a 1st class highly urbanized city in Metropolitan Manila, Philippines. According to the 2015 census, it has a population of 122,180 people. It is geographically located at Metro Manila's approximate center and is also the country's smallest city in terms of land area.</v>
    <v>56</v>
    <v>14.528068299999999</v>
    <v>57</v>
    <v>121.2437523</v>
    <v>San Juan</v>
    <v>125338</v>
    <v>Philippine Time Zone, Singapore Standard Time</v>
    <v>San Juan</v>
    <v>mdp/vdpid/7897978759825850374</v>
  </rv>
  <rv s="4">
    <v>58</v>
  </rv>
  <rv s="0">
    <v>http://sv.wikipedia.org/wiki/Manila</v>
    <v>Wikipedia</v>
  </rv>
  <rv s="1">
    <v>28</v>
    <v>60</v>
  </rv>
  <rv s="2">
    <v>30</v>
    <v>https://www.bing.com/th?id=AMMS_ac195dd02b3b45384f543806b8d38fb8&amp;qlt=95</v>
    <v>61</v>
    <v>https://www.bing.com/images/search?form=xlimg&amp;q=manila+philippines</v>
    <v>Image of Manila</v>
    <v/>
  </rv>
  <rv s="0">
    <v>https://www.bing.com/search?q=manila+philippines&amp;form=skydnc</v>
    <v>Learn more on Bing</v>
  </rv>
  <rv s="7">
    <v>0</v>
    <v>1</v>
    <v>en-US</v>
    <v>33b0f709-fe63-e51f-6893-aa4d29b074e5</v>
    <v>536870912</v>
    <v>536870913</v>
    <v>1</v>
    <v>Powered by Bing</v>
    <v>88</v>
    <v>89</v>
    <v>Manila</v>
    <v>27</v>
    <v>54</v>
    <v>Map</v>
    <v>90</v>
    <v>Metro Manila</v>
    <v>42.88</v>
    <v>Philippines</v>
    <v>Manila, officially the City of Manila, is the capital of the Philippines and a highly urbanized city. It is the most densely populated city proper in the world as of 2019. It was the first chartered city by virtue of the Philippine Commission Act 183 on July 31, 1901 and gained autonomy with the passage of Republic Act No. 409 or the "Revised Charter of the City of Manila" on June 18, 1949. Manila, alongside Mexico City and Madrid are considered the world's original set of Global Cities due to Manila's commercial networks being the first to traverse the Pacific Ocean, thus connecting Asia with the Spanish Americas, marking the first time in world history when an uninterrupted chain of trade routes circled the planet. Manila is also the second most natural disaster-afflicted capital city in the world next to Tokyo, yet it is simultaneously among the most populous and fastest growing cities in Southeast Asia.</v>
    <v>62</v>
    <v>14.582259199999999</v>
    <v>Isko Moreno (Mayor)</v>
    <v>63</v>
    <v>120.9748038</v>
    <v>Manila</v>
    <v>1652171</v>
    <v>Philippine Time Zone, Singapore Standard Time</v>
    <v>Manila</v>
    <v>mdp/vdpid/7897981301959950337</v>
  </rv>
  <rv s="4">
    <v>64</v>
  </rv>
  <rv s="0">
    <v>http://en.wikipedia.org/wiki/Malabon</v>
    <v>Wikipedia</v>
  </rv>
  <rv s="1">
    <v>9</v>
    <v>66</v>
  </rv>
  <rv s="2">
    <v>30</v>
    <v>https://www.bing.com/th?id=AMMS_de528e733a148b3097a77696248078f3&amp;qlt=95</v>
    <v>67</v>
    <v>https://www.bing.com/images/search?form=xlimg&amp;q=malabon</v>
    <v>Image of Malabon</v>
    <v/>
  </rv>
  <rv s="0">
    <v>https://www.bing.com/search?q=malabon&amp;form=skydnc</v>
    <v>Learn more on Bing</v>
  </rv>
  <rv s="5">
    <v>0</v>
    <v>1</v>
    <v>en-US</v>
    <v>a72c1b3c-5189-f173-708e-11d850cdc77d</v>
    <v>536870912</v>
    <v>536870913</v>
    <v>1</v>
    <v>Powered by Bing</v>
    <v>93</v>
    <v>37</v>
    <v>Malabon</v>
    <v>38</v>
    <v>39</v>
    <v>Map</v>
    <v>40</v>
    <v>Metro Manila</v>
    <v>Third District NCR</v>
    <v>15.96</v>
    <v>Philippines</v>
    <v>Malabon, officially the City of Malabon, is a 1st class highly urbanized city in Metropolitan Manila, Philippines. According to the 2015 census, it has a population of 365,525 people.</v>
    <v>68</v>
    <v>14.687300499999999</v>
    <v>69</v>
    <v>120.9591059</v>
    <v>Malabon</v>
    <v>363681</v>
    <v>Philippine Time Zone, Singapore Standard Time</v>
    <v>Malabon</v>
    <v>mdp/vdpid/7897977866338435074</v>
  </rv>
  <rv s="4">
    <v>70</v>
  </rv>
  <rv s="0">
    <v>http://en.wikipedia.org/wiki/Navotas</v>
    <v>Wikipedia</v>
  </rv>
  <rv s="1">
    <v>9</v>
    <v>72</v>
  </rv>
  <rv s="2">
    <v>30</v>
    <v>https://www.bing.com/th?id=AMMS_22d525995a485c30685618bca756f552&amp;qlt=95</v>
    <v>73</v>
    <v>https://www.bing.com/images/search?form=xlimg&amp;q=navotas</v>
    <v>Image of Navotas</v>
    <v/>
  </rv>
  <rv s="0">
    <v>https://www.bing.com/search?q=navotas+philippines&amp;form=skydnc</v>
    <v>Learn more on Bing</v>
  </rv>
  <rv s="5">
    <v>0</v>
    <v>1</v>
    <v>en-US</v>
    <v>29e365c7-3a92-4c3d-a849-a680d8e71f8a</v>
    <v>536870912</v>
    <v>536870913</v>
    <v>1</v>
    <v>Powered by Bing</v>
    <v>97</v>
    <v>37</v>
    <v>Navotas</v>
    <v>38</v>
    <v>39</v>
    <v>Map</v>
    <v>40</v>
    <v>Metro Manila</v>
    <v>Third District NCR</v>
    <v>10.77</v>
    <v>Philippines</v>
    <v>Navotas, officially the City of Navotas, is a 1st class highly urbanized city in Metropolitan Manila, Philippines. According to the 2015 census, it has a population of 249,463 people.</v>
    <v>74</v>
    <v>14.657985999999999</v>
    <v>75</v>
    <v>120.9474701</v>
    <v>Navotas</v>
    <v>245344</v>
    <v>Philippine Time Zone, Singapore Standard Time</v>
    <v>Navotas</v>
    <v>mdp/vdpid/7897977941533917186</v>
  </rv>
  <rv s="4">
    <v>76</v>
  </rv>
  <rv s="0">
    <v>http://en.wikipedia.org/wiki/Marikina</v>
    <v>Wikipedia</v>
  </rv>
  <rv s="1">
    <v>41</v>
    <v>78</v>
  </rv>
  <rv s="2">
    <v>30</v>
    <v>https://www.bing.com/th?id=AMMS_2bdbeea7d10940e5c8597c6a25ea6121&amp;qlt=95</v>
    <v>79</v>
    <v>https://www.bing.com/images/search?form=xlimg&amp;q=marikina</v>
    <v>Image of Marikina</v>
    <v/>
  </rv>
  <rv s="0">
    <v>https://www.bing.com/search?q=marikina&amp;form=skydnc</v>
    <v>Learn more on Bing</v>
  </rv>
  <rv s="5">
    <v>0</v>
    <v>1</v>
    <v>en-US</v>
    <v>289893f2-759e-6700-2115-80e42fa284cc</v>
    <v>536870912</v>
    <v>536870913</v>
    <v>1</v>
    <v>Powered by Bing</v>
    <v>102</v>
    <v>37</v>
    <v>Marikina</v>
    <v>38</v>
    <v>39</v>
    <v>Map</v>
    <v>40</v>
    <v>Metro Manila</v>
    <v>Second District NCR</v>
    <v>21.52</v>
    <v>Philippines</v>
    <v>Marikina, officially the City of Marikina, is a 1st class highly urbanized city in Metropolitan Manila, Philippines. According to the 2015 census, it has a population of 450,741 people.</v>
    <v>80</v>
    <v>14.6490679</v>
    <v>81</v>
    <v>121.10497220000001</v>
    <v>Marikina</v>
    <v>424610</v>
    <v>Philippine Time Zone, Singapore Standard Time</v>
    <v>Marikina</v>
    <v>mdp/vdpid/7897978862737293314</v>
  </rv>
  <rv s="4">
    <v>82</v>
  </rv>
  <rv s="0">
    <v>https://creativecommons.org/licenses/by-sa/2.0</v>
    <v>CC BY-SA 2.0</v>
  </rv>
  <rv s="0">
    <v>http://ja.wikipedia.org/wiki/ラスピニャス</v>
    <v>Wikipedia</v>
  </rv>
  <rv s="1">
    <v>84</v>
    <v>85</v>
  </rv>
  <rv s="2">
    <v>30</v>
    <v>https://www.bing.com/th?id=AMMS_ef196b5e2527995f38e2bef556efe072&amp;qlt=95</v>
    <v>86</v>
    <v>https://www.bing.com/images/search?form=xlimg&amp;q=las+pi%c3%b1as</v>
    <v>Image of Las Piñas</v>
    <v/>
  </rv>
  <rv s="0">
    <v>https://www.bing.com/search?q=las+pi%c3%b1as&amp;form=skydnc</v>
    <v>Learn more on Bing</v>
  </rv>
  <rv s="5">
    <v>0</v>
    <v>1</v>
    <v>en-US</v>
    <v>0e2306ad-3575-a060-2af4-b159c6590421</v>
    <v>536870912</v>
    <v>536870913</v>
    <v>1</v>
    <v>Powered by Bing</v>
    <v>108</v>
    <v>37</v>
    <v>Las Piñas</v>
    <v>38</v>
    <v>39</v>
    <v>Map</v>
    <v>40</v>
    <v>Metro Manila</v>
    <v>Fourth District NCR</v>
    <v>41.54</v>
    <v>Philippines</v>
    <v>Las Piñas, officially the City of Las Piñas, is a 1st class highly urbanized city in Metropolitan Manila, Philippines. According to the 2015 census, it has a population of 588,894 people.</v>
    <v>87</v>
    <v>14.4599154</v>
    <v>88</v>
    <v>120.9948576</v>
    <v>Las Piñas</v>
    <v>532330</v>
    <v>Philippine Time Zone, Singapore Standard Time</v>
    <v>Las Piñas</v>
    <v>mdp/vdpid/7897982667709218818</v>
  </rv>
  <rv s="4">
    <v>89</v>
  </rv>
  <rv s="0">
    <v>http://zh.wikipedia.org/wiki/帕賽市</v>
    <v>Wikipedia</v>
  </rv>
  <rv s="1">
    <v>9</v>
    <v>91</v>
  </rv>
  <rv s="2">
    <v>30</v>
    <v>https://www.bing.com/th?id=AMMS_829b6dbde5f9262d37a64ad4652042ac&amp;qlt=95</v>
    <v>92</v>
    <v>https://www.bing.com/images/search?form=xlimg&amp;q=pasay</v>
    <v>Image of Pasay</v>
    <v/>
  </rv>
  <rv s="0">
    <v>https://www.bing.com/search?q=pasay&amp;form=skydnc</v>
    <v>Learn more on Bing</v>
  </rv>
  <rv s="5">
    <v>0</v>
    <v>1</v>
    <v>en-US</v>
    <v>3425811c-9bae-caf3-2be0-1ec963f2e08b</v>
    <v>536870912</v>
    <v>536870913</v>
    <v>1</v>
    <v>Powered by Bing</v>
    <v>112</v>
    <v>37</v>
    <v>Pasay</v>
    <v>38</v>
    <v>39</v>
    <v>Map</v>
    <v>40</v>
    <v>Metro Manila</v>
    <v>Fourth District NCR</v>
    <v>18.5</v>
    <v>Philippines</v>
    <v>Pasay, officially the City of Pasay, is a 1st class highly urbanized city in Metropolitan Manila, Philippines. According to the 2015 census, it has a population of 416,522 people.</v>
    <v>93</v>
    <v>14.5436072</v>
    <v>94</v>
    <v>120.9944465</v>
    <v>Pasay</v>
    <v>403064</v>
    <v>Philippine Time Zone, Singapore Standard Time</v>
    <v>Pasay</v>
    <v>mdp/vdpid/7897981577223733250</v>
  </rv>
  <rv s="4">
    <v>95</v>
  </rv>
  <rv s="0">
    <v>http://fr.wikipedia.org/wiki/Makati</v>
    <v>Wikipedia</v>
  </rv>
  <rv s="1">
    <v>9</v>
    <v>97</v>
  </rv>
  <rv s="2">
    <v>30</v>
    <v>https://www.bing.com/th?id=AMMS_b6022d79c315cce80e7c49dca29f4096&amp;qlt=95</v>
    <v>98</v>
    <v>https://www.bing.com/images/search?form=xlimg&amp;q=makati</v>
    <v>Image of Makati</v>
    <v/>
  </rv>
  <rv s="0">
    <v>https://www.bing.com/search?q=makati&amp;form=skydnc</v>
    <v>Learn more on Bing</v>
  </rv>
  <rv s="5">
    <v>0</v>
    <v>1</v>
    <v>en-US</v>
    <v>4b3b3d66-4455-cc14-dc78-f62e50a77a7a</v>
    <v>536870912</v>
    <v>536870913</v>
    <v>1</v>
    <v>Powered by Bing</v>
    <v>117</v>
    <v>37</v>
    <v>Makati</v>
    <v>27</v>
    <v>54</v>
    <v>Map</v>
    <v>40</v>
    <v>Metro Manila</v>
    <v>Fourth District NCR</v>
    <v>21.57</v>
    <v>Philippines</v>
    <v>Makati, officially the City of Makati, is a 1st class highly urbanized city in Metropolitan Manila, Philippines. Makati is the financial center of the Philippines; it has the highest concentration of multinational and local corporations in the country. Major banks, corporations, department stores as well as foreign embassies are based in Makati. The biggest trading floor of the Philippine Stock Exchange used to be situated along the city's Ayala Avenue. Makati is also known for being a major cultural and entertainment hub in Metro Manila.</v>
    <v>99</v>
    <v>14.569122</v>
    <v>100</v>
    <v>121.02614730000001</v>
    <v>Makati</v>
    <v>548983</v>
    <v>Philippine Time Zone, Singapore Standard Time</v>
    <v>Makati</v>
    <v>mdp/vdpid/7897981714729795618</v>
  </rv>
  <rv s="4">
    <v>101</v>
  </rv>
</rvData>
</file>

<file path=xl/richData/rdrichvaluestructure.xml><?xml version="1.0" encoding="utf-8"?>
<rvStructures xmlns="http://schemas.microsoft.com/office/spreadsheetml/2017/richdata" count="8">
  <s t="_hyperlink">
    <k n="Address" t="s"/>
    <k n="Text" t="s"/>
  </s>
  <s t="_sourceattribution">
    <k n="License" t="r"/>
    <k n="Source" t="r"/>
  </s>
  <s t="_imageurl">
    <k n="_Provider" t="spb"/>
    <k n="Address" t="s"/>
    <k n="Attribution" t="r"/>
    <k n="More Images Address" t="s"/>
    <k n="Text" t="s"/>
    <k n="Blip Identifier"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bbreviation" t="s"/>
    <k n="Agricultural land (%)"/>
    <k n="Area"/>
    <k n="Armed forces size"/>
    <k n="Birth rate"/>
    <k n="Calling code"/>
    <k n="Capital/Major City"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Image" t="r"/>
    <k n="Infant mortality"/>
    <k n="Largest city" t="s"/>
    <k n="Leader(s)" t="s"/>
    <k n="LearnMoreOnLink" t="r"/>
    <k n="Life expectancy"/>
    <k n="Market cap of listed companies"/>
    <k n="Maternal mortality ratio"/>
    <k n="Minimum wage"/>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ax revenue (%)"/>
    <k n="Time zone(s)" t="s"/>
    <k n="Total tax rate"/>
    <k n="Unemployment rate"/>
    <k n="UniqueName" t="s"/>
    <k n="Urban population"/>
    <k n="VDPID/VSID" t="s"/>
  </s>
  <s t="_linkedentity">
    <k n="%cvi" t="r"/>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dmin Division 1 (State/province/other)" t="s"/>
    <k n="Admin Division 2 (County/district/other)" t="s"/>
    <k n="Area"/>
    <k n="Country/region" t="s"/>
    <k n="Description" t="s"/>
    <k n="Image" t="r"/>
    <k n="Latitude"/>
    <k n="LearnMoreOnLink" t="r"/>
    <k n="Longitude"/>
    <k n="Name" t="s"/>
    <k n="Population"/>
    <k n="Time zone(s)" t="s"/>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dmin Division 1 (State/province/other)" t="s"/>
    <k n="Admin Division 2 (County/district/other)" t="s"/>
    <k n="Area"/>
    <k n="Country/region" t="s"/>
    <k n="Description" t="s"/>
    <k n="Image" t="r"/>
    <k n="Latitude"/>
    <k n="Leader(s)" t="s"/>
    <k n="LearnMoreOnLink" t="r"/>
    <k n="Longitude"/>
    <k n="Name" t="s"/>
    <k n="Population"/>
    <k n="Time zone(s)" t="s"/>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dmin Division 1 (State/province/other)" t="s"/>
    <k n="Area"/>
    <k n="Country/region" t="s"/>
    <k n="Description" t="s"/>
    <k n="Image" t="r"/>
    <k n="Latitude"/>
    <k n="Leader(s)" t="s"/>
    <k n="LearnMoreOnLink" t="r"/>
    <k n="Longitude"/>
    <k n="Name" t="s"/>
    <k n="Population"/>
    <k n="Time zone(s)" t="s"/>
    <k n="UniqueName" t="s"/>
    <k n="VDPID/VSID" t="s"/>
  </s>
</rvStructures>
</file>

<file path=xl/richData/rdsupportingpropertybag.xml><?xml version="1.0" encoding="utf-8"?>
<supportingPropertyBags xmlns="http://schemas.microsoft.com/office/spreadsheetml/2017/richdata2">
  <spbArrays count="5">
    <a count="67">
      <v t="s">%EntityServiceId</v>
      <v t="s">_Format</v>
      <v t="s">%EntitySubDomainId</v>
      <v t="s">%EntityCulture</v>
      <v t="s">%IsRefreshable</v>
      <v t="s">%EntityId</v>
      <v t="s">_Icon</v>
      <v t="s">_Attribution</v>
      <v t="s">Name</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%ProviderInfo</v>
      <v t="s">%DataProviderExternalLink</v>
      <v t="s">%DataProviderExternalLinkLogo</v>
      <v t="s">LearnMoreOnLink</v>
      <v t="s">Image</v>
      <v t="s">Description</v>
      <v t="s">_Display</v>
    </a>
    <a count="29">
      <v t="s">%EntityServiceId</v>
      <v t="s">_Format</v>
      <v t="s">%EntitySubDomainId</v>
      <v t="s">%EntityCulture</v>
      <v t="s">%IsRefreshable</v>
      <v t="s">%EntityId</v>
      <v t="s">_Icon</v>
      <v t="s">_Attribution</v>
      <v t="s">Name</v>
      <v t="s">Admin Division 2 (County/district/other)</v>
      <v t="s">Admin Division 1 (State/province/other)</v>
      <v t="s">Country/region</v>
      <v t="s">_SubLabel</v>
      <v t="s">Population</v>
      <v t="s">Area</v>
      <v t="s">Latitude</v>
      <v t="s">Longitude</v>
      <v t="s">Time zone(s)</v>
      <v t="s">_Flags</v>
      <v t="s">VDPID/VSID</v>
      <v t="s">UniqueName</v>
      <v t="s">_DisplayString</v>
      <v t="s">%ProviderInfo</v>
      <v t="s">%DataProviderExternalLink</v>
      <v t="s">%DataProviderExternalLinkLogo</v>
      <v t="s">LearnMoreOnLink</v>
      <v t="s">Image</v>
      <v t="s">Description</v>
      <v t="s">_Display</v>
    </a>
    <a count="30">
      <v t="s">%EntityServiceId</v>
      <v t="s">_Format</v>
      <v t="s">%EntitySubDomainId</v>
      <v t="s">%EntityCulture</v>
      <v t="s">%IsRefreshable</v>
      <v t="s">%EntityId</v>
      <v t="s">_Icon</v>
      <v t="s">_Attribution</v>
      <v t="s">Name</v>
      <v t="s">Admin Division 2 (County/district/other)</v>
      <v t="s">Admin Division 1 (State/province/other)</v>
      <v t="s">Country/region</v>
      <v t="s">Leader(s)</v>
      <v t="s">_SubLabel</v>
      <v t="s">Population</v>
      <v t="s">Area</v>
      <v t="s">Latitude</v>
      <v t="s">Longitude</v>
      <v t="s">Time zone(s)</v>
      <v t="s">_Flags</v>
      <v t="s">VDPID/VSID</v>
      <v t="s">UniqueName</v>
      <v t="s">_DisplayString</v>
      <v t="s">%ProviderInfo</v>
      <v t="s">%DataProviderExternalLink</v>
      <v t="s">%DataProviderExternalLinkLogo</v>
      <v t="s">LearnMoreOnLink</v>
      <v t="s">Image</v>
      <v t="s">Description</v>
      <v t="s">_Display</v>
    </a>
    <a count="29">
      <v t="s">%EntityServiceId</v>
      <v t="s">_Format</v>
      <v t="s">%EntitySubDomainId</v>
      <v t="s">%EntityCulture</v>
      <v t="s">%IsRefreshable</v>
      <v t="s">%EntityId</v>
      <v t="s">_Icon</v>
      <v t="s">Name</v>
      <v t="s">_Attribution</v>
      <v t="s">Admin Division 2 (County/district/other)</v>
      <v t="s">Admin Division 1 (State/province/other)</v>
      <v t="s">Country/region</v>
      <v t="s">_SubLabel</v>
      <v t="s">Population</v>
      <v t="s">Area</v>
      <v t="s">Latitude</v>
      <v t="s">Longitude</v>
      <v t="s">Time zone(s)</v>
      <v t="s">_Flags</v>
      <v t="s">VDPID/VSID</v>
      <v t="s">UniqueName</v>
      <v t="s">_DisplayString</v>
      <v t="s">%ProviderInfo</v>
      <v t="s">%DataProviderExternalLink</v>
      <v t="s">%DataProviderExternalLinkLogo</v>
      <v t="s">LearnMoreOnLink</v>
      <v t="s">Image</v>
      <v t="s">Description</v>
      <v t="s">_Display</v>
    </a>
    <a count="29">
      <v t="s">%EntityServiceId</v>
      <v t="s">_Format</v>
      <v t="s">%EntitySubDomainId</v>
      <v t="s">%EntityCulture</v>
      <v t="s">%IsRefreshable</v>
      <v t="s">%EntityId</v>
      <v t="s">_Icon</v>
      <v t="s">_Attribution</v>
      <v t="s">Name</v>
      <v t="s">Admin Division 1 (State/province/other)</v>
      <v t="s">Country/region</v>
      <v t="s">Leader(s)</v>
      <v t="s">_SubLabel</v>
      <v t="s">Population</v>
      <v t="s">Area</v>
      <v t="s">Latitude</v>
      <v t="s">Longitude</v>
      <v t="s">Time zone(s)</v>
      <v t="s">_Flags</v>
      <v t="s">VDPID/VSID</v>
      <v t="s">UniqueName</v>
      <v t="s">_DisplayString</v>
      <v t="s">%ProviderInfo</v>
      <v t="s">%DataProviderExternalLink</v>
      <v t="s">%DataProviderExternalLinkLogo</v>
      <v t="s">LearnMoreOnLink</v>
      <v t="s">Image</v>
      <v t="s">Description</v>
      <v t="s">_Display</v>
    </a>
  </spbArrays>
  <spbData count="118">
    <spb s="0">
      <v xml:space="preserve">data.worldbank.org	</v>
      <v xml:space="preserve">	</v>
      <v xml:space="preserve">http://data.worldbank.org/indicator/FP.CPI.TOTL	</v>
      <v xml:space="preserve">	</v>
    </spb>
    <spb s="0">
      <v xml:space="preserve">Wikipedia	Cia	travel.state.gov	</v>
      <v xml:space="preserve">CC-BY-SA			</v>
      <v xml:space="preserve">http://en.wikipedia.org/wiki/Philippines	https://www.cia.gov/library/publications/the-world-factbook/geos/rp.html?Transportation	https://travel.state.gov/content/travel/en/international-travel/International-Travel-Country-Information-Pages/Philippines.html	</v>
      <v xml:space="preserve">http://creativecommons.org/licenses/by-sa/3.0/			</v>
    </spb>
    <spb s="0">
      <v xml:space="preserve">Wikipedia	Wikipedia	Cia	</v>
      <v xml:space="preserve">CC-BY-SA	CC-BY-SA		</v>
      <v xml:space="preserve">http://en.wikipedia.org/wiki/Philippines	http://es.wikipedia.org/wiki/Filipinas	https://www.cia.gov/library/publications/the-world-factbook/geos/rp.html?Transportation	</v>
      <v xml:space="preserve">http://creativecommons.org/licenses/by-sa/3.0/	http://creativecommons.org/licenses/by-sa/3.0/		</v>
    </spb>
    <spb s="0">
      <v xml:space="preserve">Wikipedia	Cia	Wikipedia	travel.state.gov	Sec	</v>
      <v xml:space="preserve">CC-BY-SA		CC-BY-SA			</v>
      <v xml:space="preserve">http://en.wikipedia.org/wiki/Philippines	https://www.cia.gov/library/publications/the-world-factbook/geos/rp.html?Transportation	https://en.wikipedia.org/wiki/Philippines	https://travel.state.gov/content/travel/en/international-travel/International-Travel-Country-Information-Pages/Philippines.html	https://www.sec.gov/cgi-bin/browse-edgar?action=getcompany&amp;CIK=0001729637	</v>
      <v xml:space="preserve">http://creativecommons.org/licenses/by-sa/3.0/		http://creativecommons.org/licenses/by-sa/3.0/			</v>
    </spb>
    <spb s="0">
      <v xml:space="preserve">Wikipedia	Wikipedia	travel.state.gov	Wikipedia	Wikipedia	travel.state.gov	</v>
      <v xml:space="preserve">CC-BY-SA	CC-BY-SA		CC-BY-SA	CC-BY-SA		</v>
      <v xml:space="preserve">http://en.wikipedia.org/wiki/Philippines	https://en.wikipedia.org/wiki/Philippines	https://travel.state.gov/content/travel/en/international-travel/International-Travel-Country-Information-Pages/Philippines.html	http://en.wikipedia.org/wiki/Philippines	https://en.wikipedia.org/wiki/Philippines	https://travel.state.gov/content/travel/en/international-travel/International-Travel-Country-Information-Pages/Philippines.html	</v>
      <v xml:space="preserve">http://creativecommons.org/licenses/by-sa/3.0/	http://creativecommons.org/licenses/by-sa/3.0/		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http://en.wikipedia.org/wiki/Philippines	</v>
      <v xml:space="preserve">http://creativecommons.org/licenses/by-sa/3.0/	</v>
    </spb>
    <spb s="0">
      <v xml:space="preserve">Wikipedia	Cia	</v>
      <v xml:space="preserve">CC-BY-SA		</v>
      <v xml:space="preserve">http://en.wikipedia.org/wiki/Philippines	https://www.cia.gov/library/publications/the-world-factbook/geos/rp.html?Transportation	</v>
      <v xml:space="preserve">http://creativecommons.org/licenses/by-sa/3.0/		</v>
    </spb>
    <spb s="0">
      <v xml:space="preserve">Wikipedia	Wikipedia	Cia	travel.state.gov	</v>
      <v xml:space="preserve">CC-BY-SA	CC-BY-SA			</v>
      <v xml:space="preserve">http://en.wikipedia.org/wiki/Philippines	http://fr.wikipedia.org/wiki/Philippines	https://www.cia.gov/library/publications/the-world-factbook/geos/rp.html?Transportation	https://travel.state.gov/content/travel/en/international-travel/International-Travel-Country-Information-Pages/Philippines.html	</v>
      <v xml:space="preserve">http://creativecommons.org/licenses/by-sa/3.0/	http://creativecommons.org/licenses/by-sa/3.0/			</v>
    </spb>
    <spb s="0">
      <v xml:space="preserve">Wikipedia	travel.state.gov	Wikipedia	travel.state.gov	Wikipedia	travel.state.gov	Wikipedia	travel.state.gov	Wikipedia	travel.state.gov	Wikipedia	travel.state.gov	Wikipedia	travel.state.gov	Wikipedia	travel.state.gov	Wikipedia	travel.state.gov	Wikipedia	travel.state.gov	Sec	Wikipedia	Wikipedia	travel.state.gov	Wikipedia	travel.state.gov	Wikipedia	travel.state.gov	Wikipedia	travel.state.gov	Wikipedia	Wikipedia	Wikipedia	Wikipedia	Wikipedia	Wikipedia	Wikipedia	Wikipedia	Wikipedia	Wikipedia	Wikipedia	Wikipedia	Wikipedia	Wikipedia	Wikipedia	Wikipedia	Wikipedia	travel.state.gov	Wikipedia	Wikipedia	Wikipedia	Wikipedia	Wikipedia	Wikipedia	Wikipedia	Wikipedia	Wikipedia	travel.state.gov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http://en.wikipedia.org/wiki/Philippines	https://travel.state.gov/content/travel/en/international-travel/International-Travel-Country-Information-Pages/Philippines.html	http://en.wikipedia.org/wiki/Philippines	https://travel.state.gov/content/travel/en/international-travel/International-Travel-Country-Information-Pages/Philippines.html	http://en.wikipedia.org/wiki/Philippines	https://travel.state.gov/content/travel/en/international-travel/International-Travel-Country-Information-Pages/Philippines.html	http://en.wikipedia.org/wiki/Philippines	https://travel.state.gov/content/travel/en/international-travel/International-Travel-Country-Information-Pages/Philippines.html	http://en.wikipedia.org/wiki/Philippines	https://travel.state.gov/content/travel/en/international-travel/International-Travel-Country-Information-Pages/Philippines.html	http://en.wikipedia.org/wiki/Philippines	https://travel.state.gov/content/travel/en/international-travel/International-Travel-Country-Information-Pages/Philippines.html	http://en.wikipedia.org/wiki/Philippines	https://travel.state.gov/content/travel/en/international-travel/International-Travel-Country-Information-Pages/Philippines.html	http://en.wikipedia.org/wiki/Philippines	https://travel.state.gov/content/travel/en/international-travel/International-Travel-Country-Information-Pages/Philippines.html	http://en.wikipedia.org/wiki/Philippines	https://travel.state.gov/content/travel/en/international-travel/International-Travel-Country-Information-Pages/Philippines.html	http://en.wikipedia.org/wiki/Philippines	https://travel.state.gov/content/travel/en/international-travel/International-Travel-Country-Information-Pages/Philippines.html	https://www.sec.gov/cgi-bin/browse-edgar?action=getcompany&amp;CIK=0001729637	http://en.wikipedia.org/wiki/Philippines	http://en.wikipedia.org/wiki/Philippines	https://travel.state.gov/content/travel/en/international-travel/International-Travel-Country-Information-Pages/Philippines.html	http://en.wikipedia.org/wiki/Philippines	https://travel.state.gov/content/travel/en/international-travel/International-Travel-Country-Information-Pages/Philippines.html	http://en.wikipedia.org/wiki/Philippines	https://travel.state.gov/content/travel/en/international-travel/International-Travel-Country-Information-Pages/Philippines.html	http://en.wikipedia.org/wiki/Philippines	https://travel.state.gov/content/travel/en/international-travel/International-Travel-Country-Information-Pages/Philippines.html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https://travel.state.gov/content/travel/en/international-travel/International-Travel-Country-Information-Pages/Philippines.html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https://travel.state.gov/content/travel/en/international-travel/International-Travel-Country-Information-Pages/Philippines.html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http://en.wikipedia.org/wiki/Philippines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Cia	</v>
      <v xml:space="preserve">	</v>
      <v xml:space="preserve">https://www.cia.gov/library/publications/the-world-factbook/geos/rp.html?Transportation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Wikipedia	Wikipedia	Wikipedia	</v>
      <v xml:space="preserve">CC-BY-SA	CC-BY-SA	CC-BY-SA	</v>
      <v xml:space="preserve">http://en.wikipedia.org/wiki/Philippines	http://en.wikipedia.org/wiki/Philippines	http://en.wikipedia.org/wiki/Philippines	</v>
      <v xml:space="preserve">http://creativecommons.org/licenses/by-sa/3.0/	http://creativecommons.org/licenses/by-sa/3.0/	http://creativecommons.org/licenses/by-sa/3.0/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3</v>
      <v>4</v>
      <v>5</v>
      <v>6</v>
      <v>3</v>
      <v>7</v>
      <v>7</v>
      <v>8</v>
      <v>9</v>
      <v>7</v>
      <v>10</v>
      <v>7</v>
      <v>7</v>
      <v>11</v>
      <v>12</v>
      <v>1</v>
      <v>11</v>
      <v>13</v>
      <v>7</v>
      <v>11</v>
      <v>14</v>
      <v>15</v>
      <v>16</v>
      <v>11</v>
      <v>17</v>
      <v>11</v>
      <v>9</v>
      <v>11</v>
      <v>18</v>
      <v>19</v>
      <v>20</v>
      <v>21</v>
      <v>11</v>
      <v>1</v>
      <v>11</v>
      <v>11</v>
      <v>11</v>
      <v>11</v>
      <v>11</v>
      <v>11</v>
      <v>11</v>
      <v>11</v>
      <v>11</v>
      <v>11</v>
      <v>22</v>
    </spb>
    <spb s="2">
      <v>0</v>
    </spb>
    <spb s="3">
      <v>0</v>
      <v>0</v>
    </spb>
    <spb s="4">
      <v>0</v>
      <v>0</v>
      <v>0</v>
    </spb>
    <spb s="5">
      <v>25</v>
      <v>26</v>
      <v>26</v>
      <v>25</v>
      <v>26</v>
      <v>26</v>
      <v>26</v>
    </spb>
    <spb s="6">
      <v>1</v>
      <v>2</v>
      <v>3</v>
      <v>4</v>
      <v>5</v>
      <v>6</v>
      <v>3</v>
      <v>7</v>
      <v>8</v>
      <v>9</v>
      <v>10</v>
      <v>6</v>
      <v>9</v>
      <v>10</v>
      <v>11</v>
      <v>12</v>
      <v>10</v>
      <v>6</v>
      <v>12</v>
      <v>3</v>
      <v>3</v>
      <v>10</v>
      <v>13</v>
      <v>6</v>
      <v>10</v>
      <v>6</v>
      <v>3</v>
      <v>12</v>
      <v>3</v>
      <v>12</v>
      <v>2</v>
      <v>10</v>
      <v>10</v>
      <v>10</v>
      <v>10</v>
      <v>10</v>
      <v>10</v>
      <v>10</v>
      <v>10</v>
      <v>10</v>
      <v>10</v>
      <v>10</v>
    </spb>
    <spb s="7">
      <v>2019</v>
      <v>2019</v>
      <v>square km</v>
      <v>per thousand, 2018</v>
      <v>2019</v>
      <v>2019</v>
      <v>2018</v>
      <v>per liter, 2016</v>
      <v>2019</v>
      <v>years, 2018</v>
      <v>2018</v>
      <v>per thousand, 2018</v>
      <v>2019</v>
      <v>2017</v>
      <v>2016</v>
      <v>2019</v>
      <v>2016</v>
      <v>2017</v>
      <v>kilotons per year, 2016</v>
      <v>deaths per 100,000, 2017</v>
      <v>kWh, 2014</v>
      <v>2014</v>
      <v>2019</v>
      <v>2015</v>
      <v>2015</v>
      <v>2015</v>
      <v>2015</v>
      <v>2015</v>
      <v>2015</v>
      <v>2015</v>
      <v>2015</v>
      <v>2017</v>
      <v>2017</v>
      <v>2019</v>
    </spb>
    <spb s="8">
      <v>https://www.bing.com</v>
      <v>https://www.bing.com/th?id=Ga%5Cbing_yt.png&amp;w=100&amp;h=40&amp;c=0&amp;pid=0.1</v>
      <v>Powered by Bing</v>
    </spb>
    <spb s="0">
      <v xml:space="preserve">Wikipedia	</v>
      <v xml:space="preserve">CC-BY-SA	</v>
      <v xml:space="preserve">http://zh.wikipedia.org/zh-tw/index.html?curid=1265453	</v>
      <v xml:space="preserve">http://creativecommons.org/licenses/by-sa/3.0/	</v>
    </spb>
    <spb s="0">
      <v xml:space="preserve">Wikipedia	Wikipedia	</v>
      <v xml:space="preserve">CC-BY-SA	CC-BY-SA	</v>
      <v xml:space="preserve">http://en.wikipedia.org/wiki/Parañaque	http://zh.wikipedia.org/zh-tw/index.html?curid=1265453	</v>
      <v xml:space="preserve">http://creativecommons.org/licenses/by-sa/3.0/	http://creativecommons.org/licenses/by-sa/3.0/	</v>
    </spb>
    <spb s="0">
      <v xml:space="preserve">Wikipedia	</v>
      <v xml:space="preserve">CC-BY-SA	</v>
      <v xml:space="preserve">http://en.wikipedia.org/wiki/Parañaque	</v>
      <v xml:space="preserve">http://creativecommons.org/licenses/by-sa/3.0/	</v>
    </spb>
    <spb s="0">
      <v xml:space="preserve">Wikipedia	Wikipedia	Wikipedia	Wikipedia	</v>
      <v xml:space="preserve">CC-BY-SA	CC-BY-SA	CC-BY-SA	CC-BY-SA	</v>
      <v xml:space="preserve">http://en.wikipedia.org/wiki/Parañaque	http://zh.wikipedia.org/zh-tw/index.html?curid=1265453	http://en.wikipedia.org/wiki/Parañaque	http://zh.wikipedia.org/zh-tw/index.html?curid=1265453	</v>
      <v xml:space="preserve">http://creativecommons.org/licenses/by-sa/3.0/	http://creativecommons.org/licenses/by-sa/3.0/	http://creativecommons.org/licenses/by-sa/3.0/	http://creativecommons.org/licenses/by-sa/3.0/	</v>
    </spb>
    <spb s="0">
      <v xml:space="preserve">Wikipedia	Wikipedia	Wikipedia	</v>
      <v xml:space="preserve">CC-BY-SA	CC-BY-SA	CC-BY-SA	</v>
      <v xml:space="preserve">http://en.wikipedia.org/wiki/Parañaque	http://zh.wikipedia.org/zh-tw/index.html?curid=1265453	https://en.wikipedia.org/wiki/Parañaque	</v>
      <v xml:space="preserve">http://creativecommons.org/licenses/by-sa/3.0/	http://creativecommons.org/licenses/by-sa/3.0/	http://creativecommons.org/licenses/by-sa/3.0/	</v>
    </spb>
    <spb s="9">
      <v>31</v>
      <v>32</v>
      <v>31</v>
      <v>32</v>
      <v>33</v>
      <v>34</v>
      <v>35</v>
      <v>32</v>
    </spb>
    <spb s="2">
      <v>1</v>
    </spb>
    <spb s="10">
      <v>25</v>
      <v>26</v>
      <v>26</v>
      <v>26</v>
      <v>26</v>
      <v>26</v>
    </spb>
    <spb s="11">
      <v>3</v>
      <v>4</v>
      <v>5</v>
      <v>14</v>
      <v>14</v>
      <v>3</v>
      <v>11</v>
      <v>6</v>
      <v>6</v>
    </spb>
    <spb s="12">
      <v>square km</v>
      <v>2007</v>
    </spb>
    <spb s="0">
      <v xml:space="preserve">Wikipedia	</v>
      <v xml:space="preserve">CC-BY-SA	</v>
      <v xml:space="preserve">http://en.wikipedia.org/wiki/Pasig	</v>
      <v xml:space="preserve">http://creativecommons.org/licenses/by-sa/3.0/	</v>
    </spb>
    <spb s="0">
      <v xml:space="preserve">Wikipedia	Wikipedia	</v>
      <v xml:space="preserve">CC-BY-SA	CC-BY-SA	</v>
      <v xml:space="preserve">http://en.wikipedia.org/wiki/Pasig	http://en.wikipedia.org/wiki/Pasig	</v>
      <v xml:space="preserve">http://creativecommons.org/licenses/by-sa/3.0/	http://creativecommons.org/licenses/by-sa/3.0/	</v>
    </spb>
    <spb s="0">
      <v xml:space="preserve">Wikipedia	Wikipedia	</v>
      <v xml:space="preserve">CC-BY-SA	CC-BY-SA	</v>
      <v xml:space="preserve">http://en.wikipedia.org/wiki/Pasig	https://en.wikipedia.org/wiki/Pasig	</v>
      <v xml:space="preserve">http://creativecommons.org/licenses/by-sa/3.0/	http://creativecommons.org/licenses/by-sa/3.0/	</v>
    </spb>
    <spb s="9">
      <v>41</v>
      <v>41</v>
      <v>41</v>
      <v>41</v>
      <v>41</v>
      <v>42</v>
      <v>43</v>
      <v>41</v>
    </spb>
    <spb s="0">
      <v xml:space="preserve">Wikipedia	Wikipedia	</v>
      <v xml:space="preserve">CC-BY-SA	CC-BY-SA	</v>
      <v xml:space="preserve">http://en.wikipedia.org/wiki/Quezon_City	http://de.wikipedia.org/wiki/Quezon_City	</v>
      <v xml:space="preserve">http://creativecommons.org/licenses/by-sa/3.0/	http://creativecommons.org/licenses/by-sa/3.0/	</v>
    </spb>
    <spb s="0">
      <v xml:space="preserve">Wikipedia	Twitter	Facebook	Weathertrends360	</v>
      <v xml:space="preserve">CC-BY-SA				</v>
      <v xml:space="preserve">http://en.wikipedia.org/wiki/Quezon_City	https://twitter.com/qcgovt	https://www.facebook.com/hmb0512/	https://www.weathertrends360.com/	</v>
      <v xml:space="preserve">http://creativecommons.org/licenses/by-sa/3.0/				</v>
    </spb>
    <spb s="0">
      <v xml:space="preserve">Wikipedia	Wikipedia	</v>
      <v xml:space="preserve">CC-BY-SA	CC-BY-SA	</v>
      <v xml:space="preserve">http://en.wikipedia.org/wiki/Quezon_City	https://en.wikipedia.org/wiki/Quezon_City	</v>
      <v xml:space="preserve">http://creativecommons.org/licenses/by-sa/3.0/	http://creativecommons.org/licenses/by-sa/3.0/	</v>
    </spb>
    <spb s="0">
      <v xml:space="preserve">Wikipedia	</v>
      <v xml:space="preserve">CC-BY-SA	</v>
      <v xml:space="preserve">http://en.wikipedia.org/wiki/Quezon_City	</v>
      <v xml:space="preserve">http://creativecommons.org/licenses/by-sa/3.0/	</v>
    </spb>
    <spb s="0">
      <v xml:space="preserve">Wikipedia	Wikipedia	</v>
      <v xml:space="preserve">CC-BY-SA	CC-BY-SA	</v>
      <v xml:space="preserve">http://en.wikipedia.org/wiki/Quezon_City	http://en.wikipedia.org/wiki/Quezon_City	</v>
      <v xml:space="preserve">http://creativecommons.org/licenses/by-sa/3.0/	http://creativecommons.org/licenses/by-sa/3.0/	</v>
    </spb>
    <spb s="0">
      <v xml:space="preserve">Wikipedia	Wikipedia	Facebook	</v>
      <v xml:space="preserve">CC-BY-SA	CC-BY-SA		</v>
      <v xml:space="preserve">http://en.wikipedia.org/wiki/Quezon_City	https://en.wikipedia.org/wiki/Quezon_City	https://www.facebook.com/hmb0512/	</v>
      <v xml:space="preserve">http://creativecommons.org/licenses/by-sa/3.0/	http://creativecommons.org/licenses/by-sa/3.0/		</v>
    </spb>
    <spb s="0">
      <v xml:space="preserve">Wikipedia	Facebook	</v>
      <v xml:space="preserve">CC-BY-SA		</v>
      <v xml:space="preserve">http://en.wikipedia.org/wiki/Quezon_City	https://www.facebook.com/hmb0512/	</v>
      <v xml:space="preserve">http://creativecommons.org/licenses/by-sa/3.0/		</v>
    </spb>
    <spb s="13">
      <v>45</v>
      <v>46</v>
      <v>47</v>
      <v>48</v>
      <v>46</v>
      <v>48</v>
      <v>49</v>
      <v>50</v>
      <v>51</v>
    </spb>
    <spb s="2">
      <v>2</v>
    </spb>
    <spb s="14">
      <v>3</v>
      <v>4</v>
      <v>5</v>
      <v>14</v>
      <v>14</v>
      <v>3</v>
      <v>7</v>
      <v>11</v>
      <v>6</v>
      <v>6</v>
    </spb>
    <spb s="0">
      <v xml:space="preserve">Wikipedia	</v>
      <v xml:space="preserve">CC-BY-SA	</v>
      <v xml:space="preserve">http://en.wikipedia.org/wiki/Mandaluyong	</v>
      <v xml:space="preserve">http://creativecommons.org/licenses/by-sa/3.0/	</v>
    </spb>
    <spb s="0">
      <v xml:space="preserve">Wikipedia	Wikipedia	</v>
      <v xml:space="preserve">CC-BY-SA	CC-BY-SA	</v>
      <v xml:space="preserve">http://en.wikipedia.org/wiki/Mandaluyong	http://en.wikipedia.org/wiki/Mandaluyong	</v>
      <v xml:space="preserve">http://creativecommons.org/licenses/by-sa/3.0/	http://creativecommons.org/licenses/by-sa/3.0/	</v>
    </spb>
    <spb s="0">
      <v xml:space="preserve">Wikipedia	Wikipedia	</v>
      <v xml:space="preserve">CC-BY-SA	CC-BY-SA	</v>
      <v xml:space="preserve">http://en.wikipedia.org/wiki/Mandaluyong	https://en.wikipedia.org/wiki/Mandaluyong	</v>
      <v xml:space="preserve">http://creativecommons.org/licenses/by-sa/3.0/	http://creativecommons.org/licenses/by-sa/3.0/	</v>
    </spb>
    <spb s="0">
      <v xml:space="preserve">Wikipedia	Wikipedia	</v>
      <v xml:space="preserve">CC-BY-SA	CC-BY-SA	</v>
      <v xml:space="preserve">http://en.wikipedia.org/wiki/Mandaluyong	http://es.wikipedia.org/wiki/Mandaluyong	</v>
      <v xml:space="preserve">http://creativecommons.org/licenses/by-sa/3.0/	http://creativecommons.org/licenses/by-sa/3.0/	</v>
    </spb>
    <spb s="9">
      <v>55</v>
      <v>55</v>
      <v>55</v>
      <v>55</v>
      <v>55</v>
      <v>56</v>
      <v>57</v>
      <v>58</v>
    </spb>
    <spb s="0">
      <v xml:space="preserve">Wikipedia	</v>
      <v xml:space="preserve">CC-BY-SA	</v>
      <v xml:space="preserve">http://en.wikipedia.org/wiki/Caloocan	</v>
      <v xml:space="preserve">http://creativecommons.org/licenses/by-sa/3.0/	</v>
    </spb>
    <spb s="0">
      <v xml:space="preserve">Wikipedia	Wikipedia	Wikipedia	</v>
      <v xml:space="preserve">CC-BY-SA	CC-BY-SA	CC-BY-SA	</v>
      <v xml:space="preserve">http://en.wikipedia.org/wiki/Caloocan	http://fr.wikipedia.org/wiki/Caloocan	https://en.wikipedia.org/wiki/Caloocan	</v>
      <v xml:space="preserve">http://creativecommons.org/licenses/by-sa/3.0/	http://creativecommons.org/licenses/by-sa/3.0/	http://creativecommons.org/licenses/by-sa/3.0/	</v>
    </spb>
    <spb s="0">
      <v xml:space="preserve">Wikipedia	Wikipedia	</v>
      <v xml:space="preserve">CC-BY-SA	CC-BY-SA	</v>
      <v xml:space="preserve">http://en.wikipedia.org/wiki/Caloocan	http://en.wikipedia.org/wiki/Caloocan	</v>
      <v xml:space="preserve">http://creativecommons.org/licenses/by-sa/3.0/	http://creativecommons.org/licenses/by-sa/3.0/	</v>
    </spb>
    <spb s="0">
      <v xml:space="preserve">Wikipedia	Wikipedia	</v>
      <v xml:space="preserve">CC-BY-SA	CC-BY-SA	</v>
      <v xml:space="preserve">http://en.wikipedia.org/wiki/Caloocan	https://en.wikipedia.org/wiki/Caloocan	</v>
      <v xml:space="preserve">http://creativecommons.org/licenses/by-sa/3.0/	http://creativecommons.org/licenses/by-sa/3.0/	</v>
    </spb>
    <spb s="0">
      <v xml:space="preserve">Wikipedia	Wikipedia	</v>
      <v xml:space="preserve">CC-BY-SA	CC-BY-SA	</v>
      <v xml:space="preserve">http://en.wikipedia.org/wiki/Caloocan	http://es.wikipedia.org/wiki/Caloocan	</v>
      <v xml:space="preserve">http://creativecommons.org/licenses/by-sa/3.0/	http://creativecommons.org/licenses/by-sa/3.0/	</v>
    </spb>
    <spb s="15">
      <v>60</v>
      <v>60</v>
      <v>60</v>
      <v>61</v>
      <v>60</v>
      <v>60</v>
      <v>60</v>
      <v>60</v>
      <v>62</v>
      <v>63</v>
      <v>64</v>
      <v>60</v>
    </spb>
    <spb s="0">
      <v xml:space="preserve">Wikipedia	Wikipedia	</v>
      <v xml:space="preserve">CC-BY-SA	CC-BY-SA	</v>
      <v xml:space="preserve">http://en.wikipedia.org/wiki/Muntinlupa	http://es.wikipedia.org/wiki/Muntinlupa	</v>
      <v xml:space="preserve">http://creativecommons.org/licenses/by-sa/3.0/	http://creativecommons.org/licenses/by-sa/3.0/	</v>
    </spb>
    <spb s="0">
      <v xml:space="preserve">Wikipedia	</v>
      <v xml:space="preserve">CC-BY-SA	</v>
      <v xml:space="preserve">http://en.wikipedia.org/wiki/Muntinlupa	</v>
      <v xml:space="preserve">http://creativecommons.org/licenses/by-sa/3.0/	</v>
    </spb>
    <spb s="0">
      <v xml:space="preserve">Wikipedia	Wikipedia	</v>
      <v xml:space="preserve">CC-BY-SA	CC-BY-SA	</v>
      <v xml:space="preserve">http://en.wikipedia.org/wiki/Muntinlupa	http://en.wikipedia.org/wiki/Muntinlupa	</v>
      <v xml:space="preserve">http://creativecommons.org/licenses/by-sa/3.0/	http://creativecommons.org/licenses/by-sa/3.0/	</v>
    </spb>
    <spb s="0">
      <v xml:space="preserve">Wikipedia	Wikipedia	Facebook	</v>
      <v xml:space="preserve">CC-BY-SA	CC-BY-SA		</v>
      <v xml:space="preserve">http://en.wikipedia.org/wiki/Muntinlupa	https://en.wikipedia.org/wiki/Muntinlupa	https://www.facebook.com/Muntinlupa-City-44840507357/	</v>
      <v xml:space="preserve">http://creativecommons.org/licenses/by-sa/3.0/	http://creativecommons.org/licenses/by-sa/3.0/		</v>
    </spb>
    <spb s="0">
      <v xml:space="preserve">Wikipedia	Wikipedia	Facebook	</v>
      <v xml:space="preserve">CC-BY-SA	CC-BY-SA		</v>
      <v xml:space="preserve">http://en.wikipedia.org/wiki/Muntinlupa	http://es.wikipedia.org/wiki/Muntinlupa	https://www.facebook.com/Muntinlupa-City-44840507357/	</v>
      <v xml:space="preserve">http://creativecommons.org/licenses/by-sa/3.0/	http://creativecommons.org/licenses/by-sa/3.0/		</v>
    </spb>
    <spb s="9">
      <v>66</v>
      <v>67</v>
      <v>67</v>
      <v>67</v>
      <v>67</v>
      <v>68</v>
      <v>69</v>
      <v>70</v>
    </spb>
    <spb s="0">
      <v xml:space="preserve">Wikipedia	</v>
      <v xml:space="preserve">CC-BY-SA	</v>
      <v xml:space="preserve">http://en.wikipedia.org/wiki/Taguig	</v>
      <v xml:space="preserve">http://creativecommons.org/licenses/by-sa/3.0/	</v>
    </spb>
    <spb s="0">
      <v xml:space="preserve">Wikipedia	Wikipedia	</v>
      <v xml:space="preserve">CC-BY-SA	CC-BY-SA	</v>
      <v xml:space="preserve">http://en.wikipedia.org/wiki/Taguig	https://en.wikipedia.org/wiki/Taguig	</v>
      <v xml:space="preserve">http://creativecommons.org/licenses/by-sa/3.0/	http://creativecommons.org/licenses/by-sa/3.0/	</v>
    </spb>
    <spb s="0">
      <v xml:space="preserve">Wikipedia	Wikipedia	</v>
      <v xml:space="preserve">CC-BY-SA	CC-BY-SA	</v>
      <v xml:space="preserve">http://en.wikipedia.org/wiki/Taguig	http://en.wikipedia.org/wiki/Taguig	</v>
      <v xml:space="preserve">http://creativecommons.org/licenses/by-sa/3.0/	http://creativecommons.org/licenses/by-sa/3.0/	</v>
    </spb>
    <spb s="0">
      <v xml:space="preserve">Wikipedia	Wikipedia	</v>
      <v xml:space="preserve">CC-BY-SA	CC-BY-SA	</v>
      <v xml:space="preserve">http://en.wikipedia.org/wiki/Taguig	http://es.wikipedia.org/wiki/Taguig	</v>
      <v xml:space="preserve">http://creativecommons.org/licenses/by-sa/3.0/	http://creativecommons.org/licenses/by-sa/3.0/	</v>
    </spb>
    <spb s="13">
      <v>72</v>
      <v>72</v>
      <v>73</v>
      <v>72</v>
      <v>72</v>
      <v>72</v>
      <v>74</v>
      <v>73</v>
      <v>75</v>
    </spb>
    <spb s="0">
      <v xml:space="preserve">Wikipedia	Wikipedia	</v>
      <v xml:space="preserve">CC-BY-SA	CC-BY-SA	</v>
      <v xml:space="preserve">http://en.wikipedia.org/wiki/San_Juan,_Metro_Manila	http://es.wikipedia.org/wiki/San_Juan_(Gran_Manila)	</v>
      <v xml:space="preserve">http://creativecommons.org/licenses/by-sa/3.0/	http://creativecommons.org/licenses/by-sa/3.0/	</v>
    </spb>
    <spb s="0">
      <v xml:space="preserve">Wikipedia	</v>
      <v xml:space="preserve">CC-BY-SA	</v>
      <v xml:space="preserve">http://en.wikipedia.org/wiki/San_Juan,_Metro_Manila	</v>
      <v xml:space="preserve">http://creativecommons.org/licenses/by-sa/3.0/	</v>
    </spb>
    <spb s="0">
      <v xml:space="preserve">Wikipedia	Wikipedia	</v>
      <v xml:space="preserve">CC-BY-SA	CC-BY-SA	</v>
      <v xml:space="preserve">http://en.wikipedia.org/wiki/San_Juan,_Metro_Manila	http://en.wikipedia.org/wiki/San_Juan,_Metro_Manila	</v>
      <v xml:space="preserve">http://creativecommons.org/licenses/by-sa/3.0/	http://creativecommons.org/licenses/by-sa/3.0/	</v>
    </spb>
    <spb s="0">
      <v xml:space="preserve">Wikipedia	Wikipedia	</v>
      <v xml:space="preserve">CC-BY-SA	CC-BY-SA	</v>
      <v xml:space="preserve">http://en.wikipedia.org/wiki/San_Juan,_Metro_Manila	https://en.wikipedia.org/wiki/San_Juan,_Metro_Manila	</v>
      <v xml:space="preserve">http://creativecommons.org/licenses/by-sa/3.0/	http://creativecommons.org/licenses/by-sa/3.0/	</v>
    </spb>
    <spb s="16">
      <v>77</v>
      <v>78</v>
      <v>78</v>
      <v>79</v>
      <v>80</v>
      <v>77</v>
      <v>78</v>
    </spb>
    <spb s="2">
      <v>3</v>
    </spb>
    <spb s="0">
      <v xml:space="preserve">Wikipedia	</v>
      <v xml:space="preserve">CC-BY-SA	</v>
      <v xml:space="preserve">http://en.wikipedia.org/wiki/Manila	</v>
      <v xml:space="preserve">http://creativecommons.org/licenses/by-sa/3.0/	</v>
    </spb>
    <spb s="0">
      <v xml:space="preserve">Wikipedia	Weathertrends360	</v>
      <v xml:space="preserve">CC-BY-SA		</v>
      <v xml:space="preserve">http://en.wikipedia.org/wiki/Manila	https://www.weathertrends360.com/	</v>
      <v xml:space="preserve">http://creativecommons.org/licenses/by-sa/3.0/		</v>
    </spb>
    <spb s="0">
      <v xml:space="preserve">Wikipedia	Wikipedia	</v>
      <v xml:space="preserve">CC-BY-SA	CC-BY-SA	</v>
      <v xml:space="preserve">http://en.wikipedia.org/wiki/Manila	https://en.wikipedia.org/wiki/Manila	</v>
      <v xml:space="preserve">http://creativecommons.org/licenses/by-sa/3.0/	http://creativecommons.org/licenses/by-sa/3.0/	</v>
    </spb>
    <spb s="0">
      <v xml:space="preserve">Wikipedia	Wikipedia	</v>
      <v xml:space="preserve">CC-BY-SA	CC-BY-SA	</v>
      <v xml:space="preserve">http://en.wikipedia.org/wiki/Manila	http://en.wikipedia.org/wiki/Manila	</v>
      <v xml:space="preserve">http://creativecommons.org/licenses/by-sa/3.0/	http://creativecommons.org/licenses/by-sa/3.0/	</v>
    </spb>
    <spb s="0">
      <v xml:space="preserve">Wikipedia	Wikipedia	</v>
      <v xml:space="preserve">CC-BY-SA	CC-BY-SA	</v>
      <v xml:space="preserve">http://en.wikipedia.org/wiki/Manila	http://es.wikipedia.org/wiki/Manila	</v>
      <v xml:space="preserve">http://creativecommons.org/licenses/by-sa/3.0/	http://creativecommons.org/licenses/by-sa/3.0/	</v>
    </spb>
    <spb s="13">
      <v>83</v>
      <v>84</v>
      <v>85</v>
      <v>83</v>
      <v>84</v>
      <v>83</v>
      <v>86</v>
      <v>85</v>
      <v>87</v>
    </spb>
    <spb s="2">
      <v>4</v>
    </spb>
    <spb s="12">
      <v>square km</v>
      <v>2010</v>
    </spb>
    <spb s="0">
      <v xml:space="preserve">Wikipedia	</v>
      <v xml:space="preserve">CC-BY-SA	</v>
      <v xml:space="preserve">http://en.wikipedia.org/wiki/Malabon	</v>
      <v xml:space="preserve">http://creativecommons.org/licenses/by-sa/3.0/	</v>
    </spb>
    <spb s="0">
      <v xml:space="preserve">Wikipedia	Wikipedia	</v>
      <v xml:space="preserve">CC-BY-SA	CC-BY-SA	</v>
      <v xml:space="preserve">http://en.wikipedia.org/wiki/Malabon	http://en.wikipedia.org/wiki/Malabon	</v>
      <v xml:space="preserve">http://creativecommons.org/licenses/by-sa/3.0/	http://creativecommons.org/licenses/by-sa/3.0/	</v>
    </spb>
    <spb s="9">
      <v>91</v>
      <v>91</v>
      <v>91</v>
      <v>91</v>
      <v>91</v>
      <v>92</v>
      <v>91</v>
      <v>91</v>
    </spb>
    <spb s="0">
      <v xml:space="preserve">Wikipedia	</v>
      <v xml:space="preserve">CC-BY-SA	</v>
      <v xml:space="preserve">http://en.wikipedia.org/wiki/Navotas	</v>
      <v xml:space="preserve">http://creativecommons.org/licenses/by-sa/3.0/	</v>
    </spb>
    <spb s="0">
      <v xml:space="preserve">Wikipedia	Wikipedia	</v>
      <v xml:space="preserve">CC-BY-SA	CC-BY-SA	</v>
      <v xml:space="preserve">http://en.wikipedia.org/wiki/Navotas	http://en.wikipedia.org/wiki/Navotas	</v>
      <v xml:space="preserve">http://creativecommons.org/licenses/by-sa/3.0/	http://creativecommons.org/licenses/by-sa/3.0/	</v>
    </spb>
    <spb s="0">
      <v xml:space="preserve">Wikipedia	Wikipedia	</v>
      <v xml:space="preserve">CC-BY-SA	CC-BY-SA	</v>
      <v xml:space="preserve">http://en.wikipedia.org/wiki/Navotas	http://es.wikipedia.org/wiki/Navotas	</v>
      <v xml:space="preserve">http://creativecommons.org/licenses/by-sa/3.0/	http://creativecommons.org/licenses/by-sa/3.0/	</v>
    </spb>
    <spb s="9">
      <v>94</v>
      <v>94</v>
      <v>94</v>
      <v>94</v>
      <v>94</v>
      <v>95</v>
      <v>94</v>
      <v>96</v>
    </spb>
    <spb s="0">
      <v xml:space="preserve">Wikipedia	</v>
      <v xml:space="preserve">CC-BY-SA	</v>
      <v xml:space="preserve">http://en.wikipedia.org/wiki/Marikina	</v>
      <v xml:space="preserve">http://creativecommons.org/licenses/by-sa/3.0/	</v>
    </spb>
    <spb s="0">
      <v xml:space="preserve">Wikipedia	Facebook	</v>
      <v xml:space="preserve">CC-BY-SA		</v>
      <v xml:space="preserve">http://en.wikipedia.org/wiki/Marikina	https://www.facebook.com/MarikinaRescue161/	</v>
      <v xml:space="preserve">http://creativecommons.org/licenses/by-sa/3.0/		</v>
    </spb>
    <spb s="0">
      <v xml:space="preserve">Wikipedia	Wikipedia	</v>
      <v xml:space="preserve">CC-BY-SA	CC-BY-SA	</v>
      <v xml:space="preserve">http://en.wikipedia.org/wiki/Marikina	http://en.wikipedia.org/wiki/Marikina	</v>
      <v xml:space="preserve">http://creativecommons.org/licenses/by-sa/3.0/	http://creativecommons.org/licenses/by-sa/3.0/	</v>
    </spb>
    <spb s="0">
      <v xml:space="preserve">Wikipedia	Wikipedia	Facebook	</v>
      <v xml:space="preserve">CC-BY-SA	CC-BY-SA		</v>
      <v xml:space="preserve">http://en.wikipedia.org/wiki/Marikina	https://en.wikipedia.org/wiki/Marikina	https://www.facebook.com/MarikinaRescue161/	</v>
      <v xml:space="preserve">http://creativecommons.org/licenses/by-sa/3.0/	http://creativecommons.org/licenses/by-sa/3.0/		</v>
    </spb>
    <spb s="9">
      <v>98</v>
      <v>99</v>
      <v>98</v>
      <v>99</v>
      <v>98</v>
      <v>100</v>
      <v>101</v>
      <v>99</v>
    </spb>
    <spb s="0">
      <v xml:space="preserve">Wikipedia	</v>
      <v xml:space="preserve">CC-BY-SA	</v>
      <v xml:space="preserve">http://zh.wikipedia.org/zh-tw/index.html?curid=1265434	</v>
      <v xml:space="preserve">http://creativecommons.org/licenses/by-sa/3.0/	</v>
    </spb>
    <spb s="0">
      <v xml:space="preserve">Wikipedia	Wikipedia	Facebook	</v>
      <v xml:space="preserve">CC-BY-SA	CC-BY-SA		</v>
      <v xml:space="preserve">http://en.wikipedia.org/wiki/Las_Piñas	http://zh.wikipedia.org/zh-tw/index.html?curid=1265434	https://www.facebook.com/cityoflaspinasofficial/	</v>
      <v xml:space="preserve">http://creativecommons.org/licenses/by-sa/3.0/	http://creativecommons.org/licenses/by-sa/3.0/		</v>
    </spb>
    <spb s="0">
      <v xml:space="preserve">Wikipedia	</v>
      <v xml:space="preserve">CC-BY-SA	</v>
      <v xml:space="preserve">http://en.wikipedia.org/wiki/Las_Piñas	</v>
      <v xml:space="preserve">http://creativecommons.org/licenses/by-sa/3.0/	</v>
    </spb>
    <spb s="0">
      <v xml:space="preserve">Wikipedia	Wikipedia	Wikipedia	Wikipedia	</v>
      <v xml:space="preserve">CC-BY-SA	CC-BY-SA	CC-BY-SA	CC-BY-SA	</v>
      <v xml:space="preserve">http://en.wikipedia.org/wiki/Las_Piñas	http://zh.wikipedia.org/zh-tw/index.html?curid=1265434	http://en.wikipedia.org/wiki/Las_Piñas	http://zh.wikipedia.org/zh-tw/index.html?curid=1265434	</v>
      <v xml:space="preserve">http://creativecommons.org/licenses/by-sa/3.0/	http://creativecommons.org/licenses/by-sa/3.0/	http://creativecommons.org/licenses/by-sa/3.0/	http://creativecommons.org/licenses/by-sa/3.0/	</v>
    </spb>
    <spb s="0">
      <v xml:space="preserve">Wikipedia	Wikipedia	Wikipedia	Facebook	</v>
      <v xml:space="preserve">CC-BY-SA	CC-BY-SA	CC-BY-SA		</v>
      <v xml:space="preserve">http://en.wikipedia.org/wiki/Las_Piñas	http://zh.wikipedia.org/zh-tw/index.html?curid=1265434	https://en.wikipedia.org/wiki/Las_Piñas	https://www.facebook.com/cityoflaspinasofficial/	</v>
      <v xml:space="preserve">http://creativecommons.org/licenses/by-sa/3.0/	http://creativecommons.org/licenses/by-sa/3.0/	http://creativecommons.org/licenses/by-sa/3.0/		</v>
    </spb>
    <spb s="9">
      <v>103</v>
      <v>104</v>
      <v>103</v>
      <v>104</v>
      <v>105</v>
      <v>106</v>
      <v>107</v>
      <v>104</v>
    </spb>
    <spb s="0">
      <v xml:space="preserve">Wikipedia	</v>
      <v xml:space="preserve">CC-BY-SA	</v>
      <v xml:space="preserve">http://en.wikipedia.org/wiki/Pasay	</v>
      <v xml:space="preserve">http://creativecommons.org/licenses/by-sa/3.0/	</v>
    </spb>
    <spb s="0">
      <v xml:space="preserve">Wikipedia	Wikipedia	</v>
      <v xml:space="preserve">CC-BY-SA	CC-BY-SA	</v>
      <v xml:space="preserve">http://en.wikipedia.org/wiki/Pasay	http://en.wikipedia.org/wiki/Pasay	</v>
      <v xml:space="preserve">http://creativecommons.org/licenses/by-sa/3.0/	http://creativecommons.org/licenses/by-sa/3.0/	</v>
    </spb>
    <spb s="0">
      <v xml:space="preserve">Wikipedia	Wikipedia	</v>
      <v xml:space="preserve">CC-BY-SA	CC-BY-SA	</v>
      <v xml:space="preserve">http://en.wikipedia.org/wiki/Pasay	https://en.wikipedia.org/wiki/Pasay	</v>
      <v xml:space="preserve">http://creativecommons.org/licenses/by-sa/3.0/	http://creativecommons.org/licenses/by-sa/3.0/	</v>
    </spb>
    <spb s="9">
      <v>109</v>
      <v>109</v>
      <v>109</v>
      <v>109</v>
      <v>109</v>
      <v>110</v>
      <v>111</v>
      <v>109</v>
    </spb>
    <spb s="0">
      <v xml:space="preserve">Wikipedia	</v>
      <v xml:space="preserve">CC-BY-SA	</v>
      <v xml:space="preserve">http://en.wikipedia.org/wiki/Makati	</v>
      <v xml:space="preserve">http://creativecommons.org/licenses/by-sa/3.0/	</v>
    </spb>
    <spb s="0">
      <v xml:space="preserve">Wikipedia	Wikipedia	</v>
      <v xml:space="preserve">CC-BY-SA	CC-BY-SA	</v>
      <v xml:space="preserve">http://en.wikipedia.org/wiki/Makati	http://en.wikipedia.org/wiki/Makati	</v>
      <v xml:space="preserve">http://creativecommons.org/licenses/by-sa/3.0/	http://creativecommons.org/licenses/by-sa/3.0/	</v>
    </spb>
    <spb s="0">
      <v xml:space="preserve">Wikipedia	Wikipedia	Sec	</v>
      <v xml:space="preserve">CC-BY-SA	CC-BY-SA		</v>
      <v xml:space="preserve">http://en.wikipedia.org/wiki/Makati	https://en.wikipedia.org/wiki/Makati	https://www.sec.gov/cgi-bin/browse-edgar?action=getcompany&amp;CIK=0001678105	</v>
      <v xml:space="preserve">http://creativecommons.org/licenses/by-sa/3.0/	http://creativecommons.org/licenses/by-sa/3.0/		</v>
    </spb>
    <spb s="0">
      <v xml:space="preserve">Wikipedia	Wikipedia	Sec	</v>
      <v xml:space="preserve">CC-BY-SA	CC-BY-SA		</v>
      <v xml:space="preserve">http://en.wikipedia.org/wiki/Makati	http://es.wikipedia.org/wiki/Makati	https://www.sec.gov/cgi-bin/browse-edgar?action=getcompany&amp;CIK=0001678105	</v>
      <v xml:space="preserve">http://creativecommons.org/licenses/by-sa/3.0/	http://creativecommons.org/licenses/by-sa/3.0/		</v>
    </spb>
    <spb s="9">
      <v>113</v>
      <v>113</v>
      <v>113</v>
      <v>113</v>
      <v>113</v>
      <v>114</v>
      <v>115</v>
      <v>116</v>
    </spb>
  </spbData>
</supportingPropertyBags>
</file>

<file path=xl/richData/rdsupportingpropertybagstructure.xml><?xml version="1.0" encoding="utf-8"?>
<spbStructures xmlns="http://schemas.microsoft.com/office/spreadsheetml/2017/richdata2" count="17">
  <s>
    <k n="SourceText" t="s"/>
    <k n="LicenseText" t="s"/>
    <k n="SourceAddress" t="s"/>
    <k n="LicenseAddress" t="s"/>
  </s>
  <s>
    <k n="CPI" t="spb"/>
    <k n="GDP" t="spb"/>
    <k n="Area" t="spb"/>
    <k n="Name" t="spb"/>
    <k n="Leader(s)" t="spb"/>
    <k n="Birth rate" t="spb"/>
    <k n="Population" t="spb"/>
    <k n="UniqueName" t="spb"/>
    <k n="Description" t="spb"/>
    <k n="Abbreviation" t="spb"/>
    <k n="Calling code" t="spb"/>
    <k n="Largest city" t="spb"/>
    <k n="Minimum wage" t="spb"/>
    <k n="Subdivisions" t="spb"/>
    <k n="Time zone(s)"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s>
  <s>
    <k n="ShowInDotNotation" t="b"/>
    <k n="ShowInAutoComplete" t="b"/>
  </s>
  <s>
    <k n="ShowInCardView" t="b"/>
    <k n="ShowInDotNotation" t="b"/>
    <k n="ShowInAutoComplete" t="b"/>
  </s>
  <s>
    <k n="Image" t="spb"/>
    <k n="UniqueName" t="spb"/>
    <k n="VDPID/VSID" t="spb"/>
    <k n="Description" t="spb"/>
    <k n="%ProviderInfo" t="spb"/>
    <k n="%DataProviderExternalLink" t="spb"/>
    <k n="%DataProviderExternalLinkLogo" t="spb"/>
  </s>
  <s>
    <k n="CPI" t="i"/>
    <k n="GDP" t="i"/>
    <k n="Area" t="i"/>
    <k n="Name" t="i"/>
    <k n="Image" t="i"/>
    <k n="Birth rate" t="i"/>
    <k n="Population" t="i"/>
    <k n="Description" t="i"/>
    <k n="Calling code" t="i"/>
    <k n="Minimum wage" t="i"/>
    <k n="CPI Change (%)" t="i"/>
    <k n="Fertility rate" t="i"/>
    <k n="Gasoline price" t="i"/>
    <k n="Total tax rate" t="i"/>
    <k n="_DisplayString" t="i"/>
    <k n="Life expectancy" t="i"/>
    <k n="Tax revenue (%)"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Fossil fuel energy consumption" t="i"/>
    <k n="Market cap of listed companies" t="i"/>
    <k n="Population: Income share third 20%" t="i"/>
    <k n="Population: Income share fourth 20%" t="i"/>
    <k n="Population: Income share lowest 10%" t="i"/>
    <k n="Population: Income share lowest 20%" t="i"/>
    <k n="Population: Income share second 20%" t="i"/>
    <k n="Out of pocket health expenditure (%)" t="i"/>
    <k n="Population: Income share highest 10%" t="i"/>
    <k n="Population: Income share highest 20%" t="i"/>
    <k n="Gross primary education enrollment (%)" t="i"/>
    <k n="Gross tertiary education enrollment (%)" t="i"/>
    <k n="Population: Labor force participation (%)" t="i"/>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link" t="s"/>
    <k n="logo" t="s"/>
    <k n="name" t="s"/>
  </s>
  <s>
    <k n="Area" t="spb"/>
    <k n="Name" t="spb"/>
    <k n="Population" t="spb"/>
    <k n="UniqueName" t="spb"/>
    <k n="Description" t="spb"/>
    <k n="Time zone(s)" t="spb"/>
    <k n="Country/region" t="spb"/>
    <k n="Admin Division 1 (State/province/other)" t="spb"/>
  </s>
  <s>
    <k n="Image" t="spb"/>
    <k n="UniqueName" t="spb"/>
    <k n="VDPID/VSID" t="spb"/>
    <k n="%ProviderInfo" t="spb"/>
    <k n="%DataProviderExternalLink" t="spb"/>
    <k n="%DataProviderExternalLinkLogo" t="spb"/>
  </s>
  <s>
    <k n="Area" t="i"/>
    <k n="Name" t="i"/>
    <k n="Image" t="i"/>
    <k n="Latitude" t="i"/>
    <k n="Longitude" t="i"/>
    <k n="Population" t="i"/>
    <k n="_DisplayString" t="i"/>
    <k n="%EntityServiceId" t="i"/>
    <k n="%EntitySubDomainId" t="i"/>
  </s>
  <s>
    <k n="Area" t="s"/>
    <k n="Population" t="s"/>
  </s>
  <s>
    <k n="Area" t="spb"/>
    <k n="Name" t="spb"/>
    <k n="Leader(s)" t="spb"/>
    <k n="Population" t="spb"/>
    <k n="UniqueName" t="spb"/>
    <k n="Description" t="spb"/>
    <k n="Time zone(s)" t="spb"/>
    <k n="Country/region" t="spb"/>
    <k n="Admin Division 1 (State/province/other)" t="spb"/>
  </s>
  <s>
    <k n="Area" t="i"/>
    <k n="Name" t="i"/>
    <k n="Image" t="i"/>
    <k n="Latitude" t="i"/>
    <k n="Longitude" t="i"/>
    <k n="Population" t="i"/>
    <k n="Description" t="i"/>
    <k n="_DisplayString" t="i"/>
    <k n="%EntityServiceId" t="i"/>
    <k n="%EntitySubDomainId" t="i"/>
  </s>
  <s>
    <k n="Area" t="spb"/>
    <k n="Name" t="spb"/>
    <k n="Latitude" t="spb"/>
    <k n="Leader(s)" t="spb"/>
    <k n="Longitude" t="spb"/>
    <k n="Population" t="spb"/>
    <k n="UniqueName" t="spb"/>
    <k n="Description" t="spb"/>
    <k n="Time zone(s)" t="spb"/>
    <k n="Country/region" t="spb"/>
    <k n="Admin Division 1 (State/province/other)" t="spb"/>
    <k n="Admin Division 2 (County/district/other)" t="spb"/>
  </s>
  <s>
    <k n="Area" t="spb"/>
    <k n="Population" t="spb"/>
    <k n="Description" t="spb"/>
    <k n="Time zone(s)" t="spb"/>
    <k n="Country/region" t="spb"/>
    <k n="Admin Division 1 (State/province/other)" t="spb"/>
    <k n="Admin Division 2 (County/district/other)"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0">
    <x:dxf>
      <x:numFmt numFmtId="4" formatCode="#,##0.00"/>
    </x:dxf>
    <x:dxf>
      <x:numFmt numFmtId="168" formatCode="_([$$-409]* #,##0_);_([$$-409]* \(#,##0\);_([$$-409]* &quot;-&quot;_);_(@_)"/>
    </x:dxf>
    <x:dxf>
      <x:numFmt numFmtId="3" formatCode="#,##0"/>
    </x:dxf>
    <x:dxf>
      <x:numFmt numFmtId="2" formatCode="0.00"/>
    </x:dxf>
    <x:dxf>
      <x:numFmt numFmtId="1" formatCode="0"/>
    </x:dxf>
    <x:dxf>
      <x:numFmt numFmtId="167" formatCode="_([$$-409]* #,##0.00_);_([$$-409]* \(#,##0.00\);_([$$-409]* &quot;-&quot;??_);_(@_)"/>
    </x:dxf>
    <x:dxf>
      <x:numFmt numFmtId="166" formatCode="0.0%"/>
    </x:dxf>
    <x:dxf>
      <x:numFmt numFmtId="165" formatCode="0.0"/>
    </x:dxf>
    <x:dxf>
      <x:numFmt numFmtId="14" formatCode="0.00%"/>
    </x:dxf>
    <x:dxf>
      <x:numFmt numFmtId="164" formatCode="0.0000"/>
    </x:dxf>
  </dxfs>
  <richProperties>
    <rPr n="IsTitleField" t="b"/>
    <rPr n="IsHeroField" t="b"/>
    <rPr n="RequiresInlineAttribution" t="b"/>
    <rPr n="ShouldShowInCell" t="b"/>
  </richProperties>
  <richStyles>
    <rSty dxfid="0"/>
    <rSty dxfid="1"/>
    <rSty dxfid="2"/>
    <rSty>
      <rpv i="0">1</rpv>
    </rSty>
    <rSty>
      <rpv i="1">1</rpv>
    </rSty>
    <rSty dxfid="3"/>
    <rSty>
      <rpv i="2">1</rpv>
    </rSty>
    <rSty dxfid="4"/>
    <rSty dxfid="5"/>
    <rSty dxfid="6"/>
    <rSty>
      <rpv i="3">1</rpv>
    </rSty>
    <rSty dxfid="7"/>
    <rSty dxfid="8"/>
    <rSty dxfid="9"/>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77474B7-408B-4070-953D-887CEF0F288D}" name="Table3" displayName="Table3" ref="A2:S106" totalsRowShown="0" headerRowDxfId="21" dataDxfId="19" headerRowBorderDxfId="20">
  <autoFilter ref="A2:S106" xr:uid="{76FE9C48-5C9C-4AD5-810D-940230FC7519}"/>
  <tableColumns count="19">
    <tableColumn id="1" xr3:uid="{8D1C3F01-B0C8-4194-BF5D-363974449A4D}" name="id" dataDxfId="18"/>
    <tableColumn id="2" xr3:uid="{23A55FB8-1544-4778-B303-B47DD6F2330C}" name="gender" dataDxfId="17"/>
    <tableColumn id="3" xr3:uid="{7458977B-9D92-4D2D-9CCA-8E26CD33B18B}" name="age" dataDxfId="16"/>
    <tableColumn id="4" xr3:uid="{9EAE8DB6-94F6-448C-84BD-ABD5F00C9BA0}" name="age_group" dataDxfId="15">
      <calculatedColumnFormula>VLOOKUP('Raw Data'!$C3,age_group,3,TRUE)</calculatedColumnFormula>
    </tableColumn>
    <tableColumn id="5" xr3:uid="{0EFB78F2-1AF0-4887-9FDC-7F5AF2F41585}" name="city_residence" dataDxfId="14"/>
    <tableColumn id="6" xr3:uid="{6C5E25D9-B682-4AA6-A6AE-9BE86F355EB3}" name="nat_govt_resp" dataDxfId="13"/>
    <tableColumn id="7" xr3:uid="{BD03EEBF-2CAA-4E26-9785-BD3F01AB775C}" name="nat_govt_resp_num" dataDxfId="12">
      <calculatedColumnFormula>VLOOKUP('Raw Data'!$F3,satisfaction,2,FALSE)</calculatedColumnFormula>
    </tableColumn>
    <tableColumn id="8" xr3:uid="{A1F5F306-2132-42A8-9A1A-6344C4C96952}" name="loc_govt_resp" dataDxfId="11"/>
    <tableColumn id="9" xr3:uid="{527135AE-C1B7-4D13-B90B-D92F1B3D3B43}" name="loc_govt_resp_num" dataDxfId="10">
      <calculatedColumnFormula>VLOOKUP('Raw Data'!$H3,satisfaction,2,FALSE)</calculatedColumnFormula>
    </tableColumn>
    <tableColumn id="10" xr3:uid="{CB585B48-8DBE-4680-8AE0-8DDAB1356664}" name="brgy_resp" dataDxfId="9"/>
    <tableColumn id="11" xr3:uid="{01817DBA-DBF0-49BE-B481-14099056F4EC}" name="brgy_resp_num" dataDxfId="8">
      <calculatedColumnFormula>VLOOKUP(J3,satisfaction,2,FALSE)</calculatedColumnFormula>
    </tableColumn>
    <tableColumn id="12" xr3:uid="{2D3950F4-90C6-42DB-98A1-95E94DFEADB0}" name="nat_govt_asst" dataDxfId="7"/>
    <tableColumn id="13" xr3:uid="{0A1F1A3E-B262-4B8F-A284-B1FAC13BA9C4}" name="nat_govt_asst_num" dataDxfId="6">
      <calculatedColumnFormula>VLOOKUP(L3,satisfaction,2,FALSE)</calculatedColumnFormula>
    </tableColumn>
    <tableColumn id="14" xr3:uid="{9532A751-6841-4AF1-B9B8-28951249FC3A}" name="loc_gov_asst" dataDxfId="5"/>
    <tableColumn id="15" xr3:uid="{88A6E0C4-7961-4031-BC2C-51183F37F5B4}" name="loc_gov_asst_num" dataDxfId="4">
      <calculatedColumnFormula>VLOOKUP(N3,satisfaction,2,FALSE)</calculatedColumnFormula>
    </tableColumn>
    <tableColumn id="16" xr3:uid="{EE2A93D5-85FB-4A2C-AA16-53204C88F375}" name="brgy_asst" dataDxfId="3"/>
    <tableColumn id="17" xr3:uid="{24843727-A9E7-493D-A0BC-46A50A68B325}" name="brgy_asst_num" dataDxfId="2">
      <calculatedColumnFormula>VLOOKUP(P3,satisfaction,2,FALSE)</calculatedColumnFormula>
    </tableColumn>
    <tableColumn id="18" xr3:uid="{AA7A35B8-3FEC-425E-A76F-21D55D448E4C}" name="safety_nps" dataDxfId="1"/>
    <tableColumn id="19" xr3:uid="{0314C0A9-19CD-4E0A-A598-53A239DE0BAD}" name="nps_category" dataDxfId="0">
      <calculatedColumnFormula>IF('Raw Data'!$R3&gt;=9,"Promoters",IF('Raw Data'!$R3&gt;=7,"Neutrals","Detractors"))</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www.tools4dev.org/resources/how-to-choose-a-sample-size/" TargetMode="External"/><Relationship Id="rId2" Type="http://schemas.openxmlformats.org/officeDocument/2006/relationships/hyperlink" Target="https://worldpopulationreview.com/world-cities/manila-population" TargetMode="External"/><Relationship Id="rId1" Type="http://schemas.openxmlformats.org/officeDocument/2006/relationships/hyperlink" Target="https://forms.office.com/Pages/ResponsePage.aspx?id=h2QPqA3yUEyxVMv8_O-6KyV59hl9gPxMiWxEPsJC4ltUQk1FNk5IVUc2MjQ2REJSQjA0VDc1MjhBVC4u"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7D86B-8998-4AC2-A854-CD7F597B9CC6}">
  <sheetPr codeName="Sheet1">
    <tabColor rgb="FFFFFF00"/>
  </sheetPr>
  <dimension ref="A1:P50"/>
  <sheetViews>
    <sheetView showGridLines="0" showRowColHeaders="0" workbookViewId="0"/>
  </sheetViews>
  <sheetFormatPr defaultColWidth="0" defaultRowHeight="15" zeroHeight="1" x14ac:dyDescent="0.25"/>
  <cols>
    <col min="1" max="16" width="9.140625" style="1" customWidth="1"/>
    <col min="17" max="16384" width="9.140625" style="1" hidden="1"/>
  </cols>
  <sheetData>
    <row r="1" spans="2:6" x14ac:dyDescent="0.25"/>
    <row r="2" spans="2:6" x14ac:dyDescent="0.25">
      <c r="B2" s="1" t="s">
        <v>98</v>
      </c>
      <c r="D2" s="5" t="s">
        <v>99</v>
      </c>
    </row>
    <row r="3" spans="2:6" x14ac:dyDescent="0.25">
      <c r="B3" s="1" t="s">
        <v>100</v>
      </c>
      <c r="D3" s="5" t="s">
        <v>101</v>
      </c>
    </row>
    <row r="4" spans="2:6" x14ac:dyDescent="0.25">
      <c r="B4" s="1" t="s">
        <v>102</v>
      </c>
      <c r="D4" s="5" t="s">
        <v>103</v>
      </c>
    </row>
    <row r="5" spans="2:6" s="10" customFormat="1" x14ac:dyDescent="0.25"/>
    <row r="6" spans="2:6" x14ac:dyDescent="0.25">
      <c r="B6" s="1" t="s">
        <v>91</v>
      </c>
    </row>
    <row r="7" spans="2:6" x14ac:dyDescent="0.25">
      <c r="B7" s="1" t="s">
        <v>92</v>
      </c>
    </row>
    <row r="8" spans="2:6" x14ac:dyDescent="0.25"/>
    <row r="9" spans="2:6" x14ac:dyDescent="0.25">
      <c r="C9" s="1" t="s">
        <v>122</v>
      </c>
    </row>
    <row r="10" spans="2:6" x14ac:dyDescent="0.25">
      <c r="D10" s="1" t="s">
        <v>93</v>
      </c>
    </row>
    <row r="11" spans="2:6" x14ac:dyDescent="0.25">
      <c r="D11" s="1" t="s">
        <v>96</v>
      </c>
    </row>
    <row r="12" spans="2:6" x14ac:dyDescent="0.25">
      <c r="D12" s="5" t="s">
        <v>97</v>
      </c>
    </row>
    <row r="13" spans="2:6" x14ac:dyDescent="0.25">
      <c r="D13" s="5" t="s">
        <v>104</v>
      </c>
    </row>
    <row r="14" spans="2:6" ht="17.25" x14ac:dyDescent="0.25">
      <c r="E14" s="5" t="s">
        <v>105</v>
      </c>
      <c r="F14" s="1" t="s">
        <v>119</v>
      </c>
    </row>
    <row r="15" spans="2:6" x14ac:dyDescent="0.25">
      <c r="E15" s="5" t="s">
        <v>106</v>
      </c>
      <c r="F15" s="1" t="s">
        <v>120</v>
      </c>
    </row>
    <row r="16" spans="2:6" x14ac:dyDescent="0.25">
      <c r="E16" s="5" t="s">
        <v>110</v>
      </c>
      <c r="F16" s="1" t="s">
        <v>121</v>
      </c>
    </row>
    <row r="17" spans="3:6" x14ac:dyDescent="0.25">
      <c r="E17" s="5" t="s">
        <v>117</v>
      </c>
      <c r="F17" s="1" t="s">
        <v>118</v>
      </c>
    </row>
    <row r="18" spans="3:6" x14ac:dyDescent="0.25"/>
    <row r="19" spans="3:6" x14ac:dyDescent="0.25">
      <c r="C19" s="1" t="s">
        <v>123</v>
      </c>
    </row>
    <row r="20" spans="3:6" x14ac:dyDescent="0.25"/>
    <row r="21" spans="3:6" x14ac:dyDescent="0.25"/>
    <row r="22" spans="3:6" x14ac:dyDescent="0.25"/>
    <row r="23" spans="3:6" x14ac:dyDescent="0.25"/>
    <row r="24" spans="3:6" x14ac:dyDescent="0.25"/>
    <row r="25" spans="3:6" x14ac:dyDescent="0.25"/>
    <row r="26" spans="3:6" x14ac:dyDescent="0.25"/>
    <row r="27" spans="3:6" x14ac:dyDescent="0.25"/>
    <row r="28" spans="3:6" x14ac:dyDescent="0.25"/>
    <row r="29" spans="3:6" x14ac:dyDescent="0.25"/>
    <row r="30" spans="3:6" x14ac:dyDescent="0.25"/>
    <row r="31" spans="3:6" x14ac:dyDescent="0.25"/>
    <row r="32" spans="3:6" x14ac:dyDescent="0.25">
      <c r="E32" s="5" t="s">
        <v>239</v>
      </c>
    </row>
    <row r="33" spans="3:3" x14ac:dyDescent="0.25"/>
    <row r="34" spans="3:3" x14ac:dyDescent="0.25">
      <c r="C34" s="1" t="s">
        <v>240</v>
      </c>
    </row>
    <row r="35" spans="3:3" x14ac:dyDescent="0.25">
      <c r="C35" s="1" t="s">
        <v>241</v>
      </c>
    </row>
    <row r="36" spans="3:3" ht="17.25" x14ac:dyDescent="0.25">
      <c r="C36" s="1" t="s">
        <v>242</v>
      </c>
    </row>
    <row r="37" spans="3:3" x14ac:dyDescent="0.25"/>
    <row r="38" spans="3:3" x14ac:dyDescent="0.25"/>
    <row r="39" spans="3:3" x14ac:dyDescent="0.25"/>
    <row r="40" spans="3:3" x14ac:dyDescent="0.25">
      <c r="C40" s="21" t="s">
        <v>223</v>
      </c>
    </row>
    <row r="41" spans="3:3" x14ac:dyDescent="0.25">
      <c r="C41" s="21" t="s">
        <v>219</v>
      </c>
    </row>
    <row r="42" spans="3:3" x14ac:dyDescent="0.25">
      <c r="C42" s="21" t="s">
        <v>220</v>
      </c>
    </row>
    <row r="43" spans="3:3" x14ac:dyDescent="0.25">
      <c r="C43" s="21" t="s">
        <v>221</v>
      </c>
    </row>
    <row r="44" spans="3:3" x14ac:dyDescent="0.25">
      <c r="C44" s="21" t="s">
        <v>222</v>
      </c>
    </row>
    <row r="45" spans="3:3" x14ac:dyDescent="0.25">
      <c r="C45" s="21"/>
    </row>
    <row r="46" spans="3:3" x14ac:dyDescent="0.25">
      <c r="C46" s="21" t="s">
        <v>263</v>
      </c>
    </row>
    <row r="47" spans="3:3" x14ac:dyDescent="0.25">
      <c r="C47" s="21"/>
    </row>
    <row r="48" spans="3:3" x14ac:dyDescent="0.25">
      <c r="C48" s="21"/>
    </row>
    <row r="49" spans="3:3" hidden="1" x14ac:dyDescent="0.25">
      <c r="C49" s="21"/>
    </row>
    <row r="50" spans="3:3" hidden="1" x14ac:dyDescent="0.25">
      <c r="C50" s="2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35E37-F58E-47D0-8EF0-1CC2B53715C2}">
  <sheetPr codeName="Sheet2"/>
  <dimension ref="A1:S106"/>
  <sheetViews>
    <sheetView showGridLines="0" showRowColHeaders="0" workbookViewId="0"/>
  </sheetViews>
  <sheetFormatPr defaultRowHeight="15" x14ac:dyDescent="0.25"/>
  <cols>
    <col min="1" max="1" width="4.85546875" style="1" customWidth="1"/>
    <col min="2" max="2" width="15.7109375" style="1" bestFit="1" customWidth="1"/>
    <col min="3" max="3" width="6.28515625" style="1" customWidth="1"/>
    <col min="4" max="4" width="12.42578125" style="1" customWidth="1"/>
    <col min="5" max="5" width="16" style="1" customWidth="1"/>
    <col min="6" max="6" width="16" style="1" bestFit="1" customWidth="1"/>
    <col min="7" max="7" width="20.7109375" style="1" customWidth="1"/>
    <col min="8" max="8" width="16" style="1" bestFit="1" customWidth="1"/>
    <col min="9" max="9" width="20.42578125" style="1" customWidth="1"/>
    <col min="10" max="10" width="16" style="1" bestFit="1" customWidth="1"/>
    <col min="11" max="11" width="16.85546875" style="1" customWidth="1"/>
    <col min="12" max="12" width="16" style="1" bestFit="1" customWidth="1"/>
    <col min="13" max="13" width="20.28515625" style="1" customWidth="1"/>
    <col min="14" max="14" width="18.7109375" style="1" bestFit="1" customWidth="1"/>
    <col min="15" max="15" width="19.28515625" style="1" customWidth="1"/>
    <col min="16" max="16" width="16" style="1" bestFit="1" customWidth="1"/>
    <col min="17" max="17" width="16.42578125" style="1" customWidth="1"/>
    <col min="18" max="18" width="12.7109375" style="1" customWidth="1"/>
    <col min="19" max="19" width="14.85546875" style="1" customWidth="1"/>
    <col min="20" max="16384" width="9.140625" style="1"/>
  </cols>
  <sheetData>
    <row r="1" spans="1:19" x14ac:dyDescent="0.25">
      <c r="B1" s="5" t="s">
        <v>69</v>
      </c>
      <c r="C1" s="5"/>
      <c r="D1" s="5"/>
      <c r="E1" s="5"/>
      <c r="F1" s="5" t="s">
        <v>28</v>
      </c>
      <c r="G1" s="5"/>
      <c r="H1" s="5"/>
      <c r="I1" s="5"/>
      <c r="J1" s="5" t="s">
        <v>29</v>
      </c>
      <c r="K1" s="5"/>
      <c r="L1" s="5"/>
      <c r="M1" s="5"/>
      <c r="N1" s="5" t="s">
        <v>67</v>
      </c>
      <c r="O1" s="5"/>
    </row>
    <row r="2" spans="1:19" ht="15.75" thickBot="1" x14ac:dyDescent="0.3">
      <c r="A2" s="2" t="s">
        <v>23</v>
      </c>
      <c r="B2" s="2" t="s">
        <v>24</v>
      </c>
      <c r="C2" s="2" t="s">
        <v>25</v>
      </c>
      <c r="D2" s="2" t="s">
        <v>26</v>
      </c>
      <c r="E2" s="2" t="s">
        <v>27</v>
      </c>
      <c r="F2" s="2" t="s">
        <v>30</v>
      </c>
      <c r="G2" s="2" t="s">
        <v>72</v>
      </c>
      <c r="H2" s="2" t="s">
        <v>31</v>
      </c>
      <c r="I2" s="2" t="s">
        <v>73</v>
      </c>
      <c r="J2" s="2" t="s">
        <v>32</v>
      </c>
      <c r="K2" s="2" t="s">
        <v>74</v>
      </c>
      <c r="L2" s="2" t="s">
        <v>33</v>
      </c>
      <c r="M2" s="2" t="s">
        <v>75</v>
      </c>
      <c r="N2" s="2" t="s">
        <v>34</v>
      </c>
      <c r="O2" s="2" t="s">
        <v>76</v>
      </c>
      <c r="P2" s="2" t="s">
        <v>35</v>
      </c>
      <c r="Q2" s="2" t="s">
        <v>77</v>
      </c>
      <c r="R2" s="2" t="s">
        <v>36</v>
      </c>
      <c r="S2" s="7" t="s">
        <v>68</v>
      </c>
    </row>
    <row r="3" spans="1:19" x14ac:dyDescent="0.25">
      <c r="A3" s="1">
        <v>1</v>
      </c>
      <c r="B3" s="3" t="s">
        <v>0</v>
      </c>
      <c r="C3" s="4">
        <v>23</v>
      </c>
      <c r="D3" s="4" t="str">
        <f>VLOOKUP('Raw Data'!$C3,age_group,3,TRUE)</f>
        <v>19-25</v>
      </c>
      <c r="E3" s="3" t="s">
        <v>1</v>
      </c>
      <c r="F3" s="3" t="s">
        <v>2</v>
      </c>
      <c r="G3" s="3">
        <f>VLOOKUP('Raw Data'!$F3,satisfaction,2,FALSE)</f>
        <v>2</v>
      </c>
      <c r="H3" s="3" t="s">
        <v>3</v>
      </c>
      <c r="I3" s="3">
        <f>VLOOKUP('Raw Data'!$H3,satisfaction,2,FALSE)</f>
        <v>3</v>
      </c>
      <c r="J3" s="3" t="s">
        <v>2</v>
      </c>
      <c r="K3" s="3">
        <f t="shared" ref="K3:K34" si="0">VLOOKUP(J3,satisfaction,2,FALSE)</f>
        <v>2</v>
      </c>
      <c r="L3" s="3" t="s">
        <v>4</v>
      </c>
      <c r="M3" s="3">
        <f t="shared" ref="M3:M34" si="1">VLOOKUP(L3,satisfaction,2,FALSE)</f>
        <v>4</v>
      </c>
      <c r="N3" s="3" t="s">
        <v>4</v>
      </c>
      <c r="O3" s="3">
        <f t="shared" ref="O3:O34" si="2">VLOOKUP(N3,satisfaction,2,FALSE)</f>
        <v>4</v>
      </c>
      <c r="P3" s="3" t="s">
        <v>4</v>
      </c>
      <c r="Q3" s="3">
        <f t="shared" ref="Q3:Q34" si="3">VLOOKUP(P3,satisfaction,2,FALSE)</f>
        <v>4</v>
      </c>
      <c r="R3" s="1">
        <v>3</v>
      </c>
      <c r="S3" s="3" t="str">
        <f>IF('Raw Data'!$R3&gt;=9,"Promoters",IF('Raw Data'!$R3&gt;=7,"Neutrals","Detractors"))</f>
        <v>Detractors</v>
      </c>
    </row>
    <row r="4" spans="1:19" x14ac:dyDescent="0.25">
      <c r="A4" s="1">
        <v>2</v>
      </c>
      <c r="B4" s="3" t="s">
        <v>5</v>
      </c>
      <c r="C4" s="4">
        <v>24</v>
      </c>
      <c r="D4" s="4" t="str">
        <f>VLOOKUP('Raw Data'!$C4,age_group,3,TRUE)</f>
        <v>19-25</v>
      </c>
      <c r="E4" s="3" t="s">
        <v>1</v>
      </c>
      <c r="F4" s="3" t="s">
        <v>6</v>
      </c>
      <c r="G4" s="3">
        <f>VLOOKUP('Raw Data'!$F4,satisfaction,2,FALSE)</f>
        <v>1</v>
      </c>
      <c r="H4" s="3" t="s">
        <v>2</v>
      </c>
      <c r="I4" s="3">
        <f>VLOOKUP('Raw Data'!$H4,satisfaction,2,FALSE)</f>
        <v>2</v>
      </c>
      <c r="J4" s="3" t="s">
        <v>6</v>
      </c>
      <c r="K4" s="3">
        <f t="shared" si="0"/>
        <v>1</v>
      </c>
      <c r="L4" s="3" t="s">
        <v>6</v>
      </c>
      <c r="M4" s="3">
        <f t="shared" si="1"/>
        <v>1</v>
      </c>
      <c r="N4" s="3" t="s">
        <v>2</v>
      </c>
      <c r="O4" s="3">
        <f t="shared" si="2"/>
        <v>2</v>
      </c>
      <c r="P4" s="3" t="s">
        <v>2</v>
      </c>
      <c r="Q4" s="3">
        <f t="shared" si="3"/>
        <v>2</v>
      </c>
      <c r="R4" s="1">
        <v>3</v>
      </c>
      <c r="S4" s="3" t="str">
        <f>IF('Raw Data'!$R4&gt;=9,"Promoters",IF('Raw Data'!$R4&gt;=7,"Neutrals","Detractors"))</f>
        <v>Detractors</v>
      </c>
    </row>
    <row r="5" spans="1:19" x14ac:dyDescent="0.25">
      <c r="A5" s="1">
        <v>3</v>
      </c>
      <c r="B5" s="3" t="s">
        <v>0</v>
      </c>
      <c r="C5" s="4">
        <v>22</v>
      </c>
      <c r="D5" s="4" t="str">
        <f>VLOOKUP('Raw Data'!$C5,age_group,3,TRUE)</f>
        <v>19-25</v>
      </c>
      <c r="E5" s="3" t="s">
        <v>7</v>
      </c>
      <c r="F5" s="3" t="s">
        <v>2</v>
      </c>
      <c r="G5" s="3">
        <f>VLOOKUP('Raw Data'!$F5,satisfaction,2,FALSE)</f>
        <v>2</v>
      </c>
      <c r="H5" s="3" t="s">
        <v>4</v>
      </c>
      <c r="I5" s="3">
        <f>VLOOKUP('Raw Data'!$H5,satisfaction,2,FALSE)</f>
        <v>4</v>
      </c>
      <c r="J5" s="3" t="s">
        <v>4</v>
      </c>
      <c r="K5" s="3">
        <f t="shared" si="0"/>
        <v>4</v>
      </c>
      <c r="L5" s="3" t="s">
        <v>2</v>
      </c>
      <c r="M5" s="3">
        <f t="shared" si="1"/>
        <v>2</v>
      </c>
      <c r="N5" s="3" t="s">
        <v>4</v>
      </c>
      <c r="O5" s="3">
        <f t="shared" si="2"/>
        <v>4</v>
      </c>
      <c r="P5" s="3" t="s">
        <v>3</v>
      </c>
      <c r="Q5" s="3">
        <f t="shared" si="3"/>
        <v>3</v>
      </c>
      <c r="R5" s="1">
        <v>5</v>
      </c>
      <c r="S5" s="3" t="str">
        <f>IF('Raw Data'!$R5&gt;=9,"Promoters",IF('Raw Data'!$R5&gt;=7,"Neutrals","Detractors"))</f>
        <v>Detractors</v>
      </c>
    </row>
    <row r="6" spans="1:19" x14ac:dyDescent="0.25">
      <c r="A6" s="1">
        <v>4</v>
      </c>
      <c r="B6" s="3" t="s">
        <v>8</v>
      </c>
      <c r="C6" s="4">
        <v>27</v>
      </c>
      <c r="D6" s="4" t="str">
        <f>VLOOKUP('Raw Data'!$C6,age_group,3,TRUE)</f>
        <v>26-32</v>
      </c>
      <c r="E6" s="3" t="s">
        <v>9</v>
      </c>
      <c r="F6" s="3" t="s">
        <v>2</v>
      </c>
      <c r="G6" s="3">
        <f>VLOOKUP('Raw Data'!$F6,satisfaction,2,FALSE)</f>
        <v>2</v>
      </c>
      <c r="H6" s="3" t="s">
        <v>2</v>
      </c>
      <c r="I6" s="3">
        <f>VLOOKUP('Raw Data'!$H6,satisfaction,2,FALSE)</f>
        <v>2</v>
      </c>
      <c r="J6" s="3" t="s">
        <v>3</v>
      </c>
      <c r="K6" s="3">
        <f t="shared" si="0"/>
        <v>3</v>
      </c>
      <c r="L6" s="3" t="s">
        <v>2</v>
      </c>
      <c r="M6" s="3">
        <f t="shared" si="1"/>
        <v>2</v>
      </c>
      <c r="N6" s="3" t="s">
        <v>3</v>
      </c>
      <c r="O6" s="3">
        <f t="shared" si="2"/>
        <v>3</v>
      </c>
      <c r="P6" s="3" t="s">
        <v>4</v>
      </c>
      <c r="Q6" s="3">
        <f t="shared" si="3"/>
        <v>4</v>
      </c>
      <c r="R6" s="1">
        <v>0</v>
      </c>
      <c r="S6" s="3" t="str">
        <f>IF('Raw Data'!$R6&gt;=9,"Promoters",IF('Raw Data'!$R6&gt;=7,"Neutrals","Detractors"))</f>
        <v>Detractors</v>
      </c>
    </row>
    <row r="7" spans="1:19" x14ac:dyDescent="0.25">
      <c r="A7" s="1">
        <v>5</v>
      </c>
      <c r="B7" s="3" t="s">
        <v>5</v>
      </c>
      <c r="C7" s="4">
        <v>22</v>
      </c>
      <c r="D7" s="4" t="str">
        <f>VLOOKUP('Raw Data'!$C7,age_group,3,TRUE)</f>
        <v>19-25</v>
      </c>
      <c r="E7" s="3" t="s">
        <v>1</v>
      </c>
      <c r="F7" s="3" t="s">
        <v>2</v>
      </c>
      <c r="G7" s="3">
        <f>VLOOKUP('Raw Data'!$F7,satisfaction,2,FALSE)</f>
        <v>2</v>
      </c>
      <c r="H7" s="3" t="s">
        <v>2</v>
      </c>
      <c r="I7" s="3">
        <f>VLOOKUP('Raw Data'!$H7,satisfaction,2,FALSE)</f>
        <v>2</v>
      </c>
      <c r="J7" s="3" t="s">
        <v>3</v>
      </c>
      <c r="K7" s="3">
        <f t="shared" si="0"/>
        <v>3</v>
      </c>
      <c r="L7" s="3" t="s">
        <v>3</v>
      </c>
      <c r="M7" s="3">
        <f t="shared" si="1"/>
        <v>3</v>
      </c>
      <c r="N7" s="3" t="s">
        <v>3</v>
      </c>
      <c r="O7" s="3">
        <f t="shared" si="2"/>
        <v>3</v>
      </c>
      <c r="P7" s="3" t="s">
        <v>3</v>
      </c>
      <c r="Q7" s="3">
        <f t="shared" si="3"/>
        <v>3</v>
      </c>
      <c r="R7" s="1">
        <v>0</v>
      </c>
      <c r="S7" s="3" t="str">
        <f>IF('Raw Data'!$R7&gt;=9,"Promoters",IF('Raw Data'!$R7&gt;=7,"Neutrals","Detractors"))</f>
        <v>Detractors</v>
      </c>
    </row>
    <row r="8" spans="1:19" x14ac:dyDescent="0.25">
      <c r="A8" s="1">
        <v>6</v>
      </c>
      <c r="B8" s="3" t="s">
        <v>5</v>
      </c>
      <c r="C8" s="4">
        <v>25</v>
      </c>
      <c r="D8" s="4" t="str">
        <f>VLOOKUP('Raw Data'!$C8,age_group,3,TRUE)</f>
        <v>19-25</v>
      </c>
      <c r="E8" s="3" t="s">
        <v>10</v>
      </c>
      <c r="F8" s="3" t="s">
        <v>2</v>
      </c>
      <c r="G8" s="3">
        <f>VLOOKUP('Raw Data'!$F8,satisfaction,2,FALSE)</f>
        <v>2</v>
      </c>
      <c r="H8" s="3" t="s">
        <v>2</v>
      </c>
      <c r="I8" s="3">
        <f>VLOOKUP('Raw Data'!$H8,satisfaction,2,FALSE)</f>
        <v>2</v>
      </c>
      <c r="J8" s="3" t="s">
        <v>3</v>
      </c>
      <c r="K8" s="3">
        <f t="shared" si="0"/>
        <v>3</v>
      </c>
      <c r="L8" s="3" t="s">
        <v>4</v>
      </c>
      <c r="M8" s="3">
        <f t="shared" si="1"/>
        <v>4</v>
      </c>
      <c r="N8" s="3" t="s">
        <v>4</v>
      </c>
      <c r="O8" s="3">
        <f t="shared" si="2"/>
        <v>4</v>
      </c>
      <c r="P8" s="3" t="s">
        <v>3</v>
      </c>
      <c r="Q8" s="3">
        <f t="shared" si="3"/>
        <v>3</v>
      </c>
      <c r="R8" s="1">
        <v>2</v>
      </c>
      <c r="S8" s="3" t="str">
        <f>IF('Raw Data'!$R8&gt;=9,"Promoters",IF('Raw Data'!$R8&gt;=7,"Neutrals","Detractors"))</f>
        <v>Detractors</v>
      </c>
    </row>
    <row r="9" spans="1:19" x14ac:dyDescent="0.25">
      <c r="A9" s="1">
        <v>7</v>
      </c>
      <c r="B9" s="3" t="s">
        <v>5</v>
      </c>
      <c r="C9" s="4">
        <v>30</v>
      </c>
      <c r="D9" s="4" t="str">
        <f>VLOOKUP('Raw Data'!$C9,age_group,3,TRUE)</f>
        <v>26-32</v>
      </c>
      <c r="E9" s="3" t="s">
        <v>10</v>
      </c>
      <c r="F9" s="3" t="s">
        <v>2</v>
      </c>
      <c r="G9" s="3">
        <f>VLOOKUP('Raw Data'!$F9,satisfaction,2,FALSE)</f>
        <v>2</v>
      </c>
      <c r="H9" s="3" t="s">
        <v>6</v>
      </c>
      <c r="I9" s="3">
        <f>VLOOKUP('Raw Data'!$H9,satisfaction,2,FALSE)</f>
        <v>1</v>
      </c>
      <c r="J9" s="3" t="s">
        <v>6</v>
      </c>
      <c r="K9" s="3">
        <f t="shared" si="0"/>
        <v>1</v>
      </c>
      <c r="L9" s="3" t="s">
        <v>2</v>
      </c>
      <c r="M9" s="3">
        <f t="shared" si="1"/>
        <v>2</v>
      </c>
      <c r="N9" s="3" t="s">
        <v>6</v>
      </c>
      <c r="O9" s="3">
        <f t="shared" si="2"/>
        <v>1</v>
      </c>
      <c r="P9" s="3" t="s">
        <v>6</v>
      </c>
      <c r="Q9" s="3">
        <f t="shared" si="3"/>
        <v>1</v>
      </c>
      <c r="R9" s="1">
        <v>0</v>
      </c>
      <c r="S9" s="3" t="str">
        <f>IF('Raw Data'!$R9&gt;=9,"Promoters",IF('Raw Data'!$R9&gt;=7,"Neutrals","Detractors"))</f>
        <v>Detractors</v>
      </c>
    </row>
    <row r="10" spans="1:19" x14ac:dyDescent="0.25">
      <c r="A10" s="1">
        <v>8</v>
      </c>
      <c r="B10" s="3" t="s">
        <v>5</v>
      </c>
      <c r="C10" s="4">
        <v>35</v>
      </c>
      <c r="D10" s="4" t="str">
        <f>VLOOKUP('Raw Data'!$C10,age_group,3,TRUE)</f>
        <v>33-39</v>
      </c>
      <c r="E10" s="3" t="s">
        <v>7</v>
      </c>
      <c r="F10" s="3" t="s">
        <v>2</v>
      </c>
      <c r="G10" s="3">
        <f>VLOOKUP('Raw Data'!$F10,satisfaction,2,FALSE)</f>
        <v>2</v>
      </c>
      <c r="H10" s="3" t="s">
        <v>4</v>
      </c>
      <c r="I10" s="3">
        <f>VLOOKUP('Raw Data'!$H10,satisfaction,2,FALSE)</f>
        <v>4</v>
      </c>
      <c r="J10" s="3" t="s">
        <v>4</v>
      </c>
      <c r="K10" s="3">
        <f t="shared" si="0"/>
        <v>4</v>
      </c>
      <c r="L10" s="3" t="s">
        <v>6</v>
      </c>
      <c r="M10" s="3">
        <f t="shared" si="1"/>
        <v>1</v>
      </c>
      <c r="N10" s="3" t="s">
        <v>4</v>
      </c>
      <c r="O10" s="3">
        <f t="shared" si="2"/>
        <v>4</v>
      </c>
      <c r="P10" s="3" t="s">
        <v>4</v>
      </c>
      <c r="Q10" s="3">
        <f t="shared" si="3"/>
        <v>4</v>
      </c>
      <c r="R10" s="1">
        <v>3</v>
      </c>
      <c r="S10" s="3" t="str">
        <f>IF('Raw Data'!$R10&gt;=9,"Promoters",IF('Raw Data'!$R10&gt;=7,"Neutrals","Detractors"))</f>
        <v>Detractors</v>
      </c>
    </row>
    <row r="11" spans="1:19" x14ac:dyDescent="0.25">
      <c r="A11" s="1">
        <v>9</v>
      </c>
      <c r="B11" s="3" t="s">
        <v>5</v>
      </c>
      <c r="C11" s="4">
        <v>35</v>
      </c>
      <c r="D11" s="4" t="str">
        <f>VLOOKUP('Raw Data'!$C11,age_group,3,TRUE)</f>
        <v>33-39</v>
      </c>
      <c r="E11" s="3" t="s">
        <v>7</v>
      </c>
      <c r="F11" s="3" t="s">
        <v>2</v>
      </c>
      <c r="G11" s="3">
        <f>VLOOKUP('Raw Data'!$F11,satisfaction,2,FALSE)</f>
        <v>2</v>
      </c>
      <c r="H11" s="3" t="s">
        <v>4</v>
      </c>
      <c r="I11" s="3">
        <f>VLOOKUP('Raw Data'!$H11,satisfaction,2,FALSE)</f>
        <v>4</v>
      </c>
      <c r="J11" s="3" t="s">
        <v>4</v>
      </c>
      <c r="K11" s="3">
        <f t="shared" si="0"/>
        <v>4</v>
      </c>
      <c r="L11" s="3" t="s">
        <v>6</v>
      </c>
      <c r="M11" s="3">
        <f t="shared" si="1"/>
        <v>1</v>
      </c>
      <c r="N11" s="3" t="s">
        <v>4</v>
      </c>
      <c r="O11" s="3">
        <f t="shared" si="2"/>
        <v>4</v>
      </c>
      <c r="P11" s="3" t="s">
        <v>4</v>
      </c>
      <c r="Q11" s="3">
        <f t="shared" si="3"/>
        <v>4</v>
      </c>
      <c r="R11" s="1">
        <v>3</v>
      </c>
      <c r="S11" s="3" t="str">
        <f>IF('Raw Data'!$R11&gt;=9,"Promoters",IF('Raw Data'!$R11&gt;=7,"Neutrals","Detractors"))</f>
        <v>Detractors</v>
      </c>
    </row>
    <row r="12" spans="1:19" x14ac:dyDescent="0.25">
      <c r="A12" s="1">
        <v>10</v>
      </c>
      <c r="B12" s="3" t="s">
        <v>0</v>
      </c>
      <c r="C12" s="4">
        <v>22</v>
      </c>
      <c r="D12" s="4" t="str">
        <f>VLOOKUP('Raw Data'!$C12,age_group,3,TRUE)</f>
        <v>19-25</v>
      </c>
      <c r="E12" s="3" t="s">
        <v>11</v>
      </c>
      <c r="F12" s="3" t="s">
        <v>2</v>
      </c>
      <c r="G12" s="3">
        <f>VLOOKUP('Raw Data'!$F12,satisfaction,2,FALSE)</f>
        <v>2</v>
      </c>
      <c r="H12" s="3" t="s">
        <v>4</v>
      </c>
      <c r="I12" s="3">
        <f>VLOOKUP('Raw Data'!$H12,satisfaction,2,FALSE)</f>
        <v>4</v>
      </c>
      <c r="J12" s="3" t="s">
        <v>3</v>
      </c>
      <c r="K12" s="3">
        <f t="shared" si="0"/>
        <v>3</v>
      </c>
      <c r="L12" s="3" t="s">
        <v>2</v>
      </c>
      <c r="M12" s="3">
        <f t="shared" si="1"/>
        <v>2</v>
      </c>
      <c r="N12" s="3" t="s">
        <v>3</v>
      </c>
      <c r="O12" s="3">
        <f t="shared" si="2"/>
        <v>3</v>
      </c>
      <c r="P12" s="3" t="s">
        <v>4</v>
      </c>
      <c r="Q12" s="3">
        <f t="shared" si="3"/>
        <v>4</v>
      </c>
      <c r="R12" s="1">
        <v>4</v>
      </c>
      <c r="S12" s="3" t="str">
        <f>IF('Raw Data'!$R12&gt;=9,"Promoters",IF('Raw Data'!$R12&gt;=7,"Neutrals","Detractors"))</f>
        <v>Detractors</v>
      </c>
    </row>
    <row r="13" spans="1:19" x14ac:dyDescent="0.25">
      <c r="A13" s="1">
        <v>11</v>
      </c>
      <c r="B13" s="3" t="s">
        <v>0</v>
      </c>
      <c r="C13" s="4">
        <v>24</v>
      </c>
      <c r="D13" s="4" t="str">
        <f>VLOOKUP('Raw Data'!$C13,age_group,3,TRUE)</f>
        <v>19-25</v>
      </c>
      <c r="E13" s="3" t="s">
        <v>12</v>
      </c>
      <c r="F13" s="3" t="s">
        <v>13</v>
      </c>
      <c r="G13" s="3">
        <f>VLOOKUP('Raw Data'!$F13,satisfaction,2,FALSE)</f>
        <v>5</v>
      </c>
      <c r="H13" s="3" t="s">
        <v>4</v>
      </c>
      <c r="I13" s="3">
        <f>VLOOKUP('Raw Data'!$H13,satisfaction,2,FALSE)</f>
        <v>4</v>
      </c>
      <c r="J13" s="3" t="s">
        <v>6</v>
      </c>
      <c r="K13" s="3">
        <f t="shared" si="0"/>
        <v>1</v>
      </c>
      <c r="L13" s="3" t="s">
        <v>13</v>
      </c>
      <c r="M13" s="3">
        <f t="shared" si="1"/>
        <v>5</v>
      </c>
      <c r="N13" s="3" t="s">
        <v>4</v>
      </c>
      <c r="O13" s="3">
        <f t="shared" si="2"/>
        <v>4</v>
      </c>
      <c r="P13" s="3" t="s">
        <v>2</v>
      </c>
      <c r="Q13" s="3">
        <f t="shared" si="3"/>
        <v>2</v>
      </c>
      <c r="R13" s="1">
        <v>5</v>
      </c>
      <c r="S13" s="3" t="str">
        <f>IF('Raw Data'!$R13&gt;=9,"Promoters",IF('Raw Data'!$R13&gt;=7,"Neutrals","Detractors"))</f>
        <v>Detractors</v>
      </c>
    </row>
    <row r="14" spans="1:19" x14ac:dyDescent="0.25">
      <c r="A14" s="1">
        <v>12</v>
      </c>
      <c r="B14" s="3" t="s">
        <v>5</v>
      </c>
      <c r="C14" s="4">
        <v>22</v>
      </c>
      <c r="D14" s="4" t="str">
        <f>VLOOKUP('Raw Data'!$C14,age_group,3,TRUE)</f>
        <v>19-25</v>
      </c>
      <c r="E14" s="3" t="s">
        <v>10</v>
      </c>
      <c r="F14" s="3" t="s">
        <v>3</v>
      </c>
      <c r="G14" s="3">
        <f>VLOOKUP('Raw Data'!$F14,satisfaction,2,FALSE)</f>
        <v>3</v>
      </c>
      <c r="H14" s="3" t="s">
        <v>3</v>
      </c>
      <c r="I14" s="3">
        <f>VLOOKUP('Raw Data'!$H14,satisfaction,2,FALSE)</f>
        <v>3</v>
      </c>
      <c r="J14" s="3" t="s">
        <v>4</v>
      </c>
      <c r="K14" s="3">
        <f t="shared" si="0"/>
        <v>4</v>
      </c>
      <c r="L14" s="3" t="s">
        <v>13</v>
      </c>
      <c r="M14" s="3">
        <f t="shared" si="1"/>
        <v>5</v>
      </c>
      <c r="N14" s="3" t="s">
        <v>4</v>
      </c>
      <c r="O14" s="3">
        <f t="shared" si="2"/>
        <v>4</v>
      </c>
      <c r="P14" s="3" t="s">
        <v>3</v>
      </c>
      <c r="Q14" s="3">
        <f t="shared" si="3"/>
        <v>3</v>
      </c>
      <c r="R14" s="1">
        <v>2</v>
      </c>
      <c r="S14" s="3" t="str">
        <f>IF('Raw Data'!$R14&gt;=9,"Promoters",IF('Raw Data'!$R14&gt;=7,"Neutrals","Detractors"))</f>
        <v>Detractors</v>
      </c>
    </row>
    <row r="15" spans="1:19" x14ac:dyDescent="0.25">
      <c r="A15" s="1">
        <v>13</v>
      </c>
      <c r="B15" s="3" t="s">
        <v>5</v>
      </c>
      <c r="C15" s="4">
        <v>25</v>
      </c>
      <c r="D15" s="4" t="str">
        <f>VLOOKUP('Raw Data'!$C15,age_group,3,TRUE)</f>
        <v>19-25</v>
      </c>
      <c r="E15" s="3" t="s">
        <v>10</v>
      </c>
      <c r="F15" s="3" t="s">
        <v>2</v>
      </c>
      <c r="G15" s="3">
        <f>VLOOKUP('Raw Data'!$F15,satisfaction,2,FALSE)</f>
        <v>2</v>
      </c>
      <c r="H15" s="3" t="s">
        <v>3</v>
      </c>
      <c r="I15" s="3">
        <f>VLOOKUP('Raw Data'!$H15,satisfaction,2,FALSE)</f>
        <v>3</v>
      </c>
      <c r="J15" s="3" t="s">
        <v>4</v>
      </c>
      <c r="K15" s="3">
        <f t="shared" si="0"/>
        <v>4</v>
      </c>
      <c r="L15" s="3" t="s">
        <v>3</v>
      </c>
      <c r="M15" s="3">
        <f t="shared" si="1"/>
        <v>3</v>
      </c>
      <c r="N15" s="3" t="s">
        <v>3</v>
      </c>
      <c r="O15" s="3">
        <f t="shared" si="2"/>
        <v>3</v>
      </c>
      <c r="P15" s="3" t="s">
        <v>3</v>
      </c>
      <c r="Q15" s="3">
        <f t="shared" si="3"/>
        <v>3</v>
      </c>
      <c r="R15" s="1">
        <v>5</v>
      </c>
      <c r="S15" s="3" t="str">
        <f>IF('Raw Data'!$R15&gt;=9,"Promoters",IF('Raw Data'!$R15&gt;=7,"Neutrals","Detractors"))</f>
        <v>Detractors</v>
      </c>
    </row>
    <row r="16" spans="1:19" x14ac:dyDescent="0.25">
      <c r="A16" s="1">
        <v>14</v>
      </c>
      <c r="B16" s="3" t="s">
        <v>5</v>
      </c>
      <c r="C16" s="4">
        <v>25</v>
      </c>
      <c r="D16" s="4" t="str">
        <f>VLOOKUP('Raw Data'!$C16,age_group,3,TRUE)</f>
        <v>19-25</v>
      </c>
      <c r="E16" s="3" t="s">
        <v>12</v>
      </c>
      <c r="F16" s="3" t="s">
        <v>3</v>
      </c>
      <c r="G16" s="3">
        <f>VLOOKUP('Raw Data'!$F16,satisfaction,2,FALSE)</f>
        <v>3</v>
      </c>
      <c r="H16" s="3" t="s">
        <v>2</v>
      </c>
      <c r="I16" s="3">
        <f>VLOOKUP('Raw Data'!$H16,satisfaction,2,FALSE)</f>
        <v>2</v>
      </c>
      <c r="J16" s="3" t="s">
        <v>3</v>
      </c>
      <c r="K16" s="3">
        <f t="shared" si="0"/>
        <v>3</v>
      </c>
      <c r="L16" s="3" t="s">
        <v>3</v>
      </c>
      <c r="M16" s="3">
        <f t="shared" si="1"/>
        <v>3</v>
      </c>
      <c r="N16" s="3" t="s">
        <v>3</v>
      </c>
      <c r="O16" s="3">
        <f t="shared" si="2"/>
        <v>3</v>
      </c>
      <c r="P16" s="3" t="s">
        <v>3</v>
      </c>
      <c r="Q16" s="3">
        <f t="shared" si="3"/>
        <v>3</v>
      </c>
      <c r="R16" s="1">
        <v>5</v>
      </c>
      <c r="S16" s="3" t="str">
        <f>IF('Raw Data'!$R16&gt;=9,"Promoters",IF('Raw Data'!$R16&gt;=7,"Neutrals","Detractors"))</f>
        <v>Detractors</v>
      </c>
    </row>
    <row r="17" spans="1:19" x14ac:dyDescent="0.25">
      <c r="A17" s="1">
        <v>15</v>
      </c>
      <c r="B17" s="3" t="s">
        <v>0</v>
      </c>
      <c r="C17" s="4">
        <v>22</v>
      </c>
      <c r="D17" s="4" t="str">
        <f>VLOOKUP('Raw Data'!$C17,age_group,3,TRUE)</f>
        <v>19-25</v>
      </c>
      <c r="E17" s="3" t="s">
        <v>11</v>
      </c>
      <c r="F17" s="3" t="s">
        <v>6</v>
      </c>
      <c r="G17" s="3">
        <f>VLOOKUP('Raw Data'!$F17,satisfaction,2,FALSE)</f>
        <v>1</v>
      </c>
      <c r="H17" s="3" t="s">
        <v>3</v>
      </c>
      <c r="I17" s="3">
        <f>VLOOKUP('Raw Data'!$H17,satisfaction,2,FALSE)</f>
        <v>3</v>
      </c>
      <c r="J17" s="3" t="s">
        <v>3</v>
      </c>
      <c r="K17" s="3">
        <f t="shared" si="0"/>
        <v>3</v>
      </c>
      <c r="L17" s="3" t="s">
        <v>6</v>
      </c>
      <c r="M17" s="3">
        <f t="shared" si="1"/>
        <v>1</v>
      </c>
      <c r="N17" s="3" t="s">
        <v>2</v>
      </c>
      <c r="O17" s="3">
        <f t="shared" si="2"/>
        <v>2</v>
      </c>
      <c r="P17" s="3" t="s">
        <v>2</v>
      </c>
      <c r="Q17" s="3">
        <f t="shared" si="3"/>
        <v>2</v>
      </c>
      <c r="R17" s="1">
        <v>2</v>
      </c>
      <c r="S17" s="3" t="str">
        <f>IF('Raw Data'!$R17&gt;=9,"Promoters",IF('Raw Data'!$R17&gt;=7,"Neutrals","Detractors"))</f>
        <v>Detractors</v>
      </c>
    </row>
    <row r="18" spans="1:19" x14ac:dyDescent="0.25">
      <c r="A18" s="1">
        <v>16</v>
      </c>
      <c r="B18" s="3" t="s">
        <v>0</v>
      </c>
      <c r="C18" s="4">
        <v>22</v>
      </c>
      <c r="D18" s="4" t="str">
        <f>VLOOKUP('Raw Data'!$C18,age_group,3,TRUE)</f>
        <v>19-25</v>
      </c>
      <c r="E18" s="3" t="s">
        <v>14</v>
      </c>
      <c r="F18" s="3" t="s">
        <v>4</v>
      </c>
      <c r="G18" s="3">
        <f>VLOOKUP('Raw Data'!$F18,satisfaction,2,FALSE)</f>
        <v>4</v>
      </c>
      <c r="H18" s="3" t="s">
        <v>4</v>
      </c>
      <c r="I18" s="3">
        <f>VLOOKUP('Raw Data'!$H18,satisfaction,2,FALSE)</f>
        <v>4</v>
      </c>
      <c r="J18" s="3" t="s">
        <v>3</v>
      </c>
      <c r="K18" s="3">
        <f t="shared" si="0"/>
        <v>3</v>
      </c>
      <c r="L18" s="3" t="s">
        <v>4</v>
      </c>
      <c r="M18" s="3">
        <f t="shared" si="1"/>
        <v>4</v>
      </c>
      <c r="N18" s="3" t="s">
        <v>4</v>
      </c>
      <c r="O18" s="3">
        <f t="shared" si="2"/>
        <v>4</v>
      </c>
      <c r="P18" s="3" t="s">
        <v>4</v>
      </c>
      <c r="Q18" s="3">
        <f t="shared" si="3"/>
        <v>4</v>
      </c>
      <c r="R18" s="1">
        <v>8</v>
      </c>
      <c r="S18" s="3" t="str">
        <f>IF('Raw Data'!$R18&gt;=9,"Promoters",IF('Raw Data'!$R18&gt;=7,"Neutrals","Detractors"))</f>
        <v>Neutrals</v>
      </c>
    </row>
    <row r="19" spans="1:19" x14ac:dyDescent="0.25">
      <c r="A19" s="1">
        <v>17</v>
      </c>
      <c r="B19" s="3" t="s">
        <v>0</v>
      </c>
      <c r="C19" s="4">
        <v>26</v>
      </c>
      <c r="D19" s="4" t="str">
        <f>VLOOKUP('Raw Data'!$C19,age_group,3,TRUE)</f>
        <v>26-32</v>
      </c>
      <c r="E19" s="3" t="s">
        <v>7</v>
      </c>
      <c r="F19" s="3" t="s">
        <v>4</v>
      </c>
      <c r="G19" s="3">
        <f>VLOOKUP('Raw Data'!$F19,satisfaction,2,FALSE)</f>
        <v>4</v>
      </c>
      <c r="H19" s="3" t="s">
        <v>4</v>
      </c>
      <c r="I19" s="3">
        <f>VLOOKUP('Raw Data'!$H19,satisfaction,2,FALSE)</f>
        <v>4</v>
      </c>
      <c r="J19" s="3" t="s">
        <v>3</v>
      </c>
      <c r="K19" s="3">
        <f t="shared" si="0"/>
        <v>3</v>
      </c>
      <c r="L19" s="3" t="s">
        <v>4</v>
      </c>
      <c r="M19" s="3">
        <f t="shared" si="1"/>
        <v>4</v>
      </c>
      <c r="N19" s="3" t="s">
        <v>4</v>
      </c>
      <c r="O19" s="3">
        <f t="shared" si="2"/>
        <v>4</v>
      </c>
      <c r="P19" s="3" t="s">
        <v>4</v>
      </c>
      <c r="Q19" s="3">
        <f t="shared" si="3"/>
        <v>4</v>
      </c>
      <c r="R19" s="1">
        <v>8</v>
      </c>
      <c r="S19" s="3" t="str">
        <f>IF('Raw Data'!$R19&gt;=9,"Promoters",IF('Raw Data'!$R19&gt;=7,"Neutrals","Detractors"))</f>
        <v>Neutrals</v>
      </c>
    </row>
    <row r="20" spans="1:19" x14ac:dyDescent="0.25">
      <c r="A20" s="1">
        <v>18</v>
      </c>
      <c r="B20" s="3" t="s">
        <v>0</v>
      </c>
      <c r="C20" s="4">
        <v>20</v>
      </c>
      <c r="D20" s="4" t="str">
        <f>VLOOKUP('Raw Data'!$C20,age_group,3,TRUE)</f>
        <v>19-25</v>
      </c>
      <c r="E20" s="3" t="s">
        <v>9</v>
      </c>
      <c r="F20" s="3" t="s">
        <v>2</v>
      </c>
      <c r="G20" s="3">
        <f>VLOOKUP('Raw Data'!$F20,satisfaction,2,FALSE)</f>
        <v>2</v>
      </c>
      <c r="H20" s="3" t="s">
        <v>2</v>
      </c>
      <c r="I20" s="3">
        <f>VLOOKUP('Raw Data'!$H20,satisfaction,2,FALSE)</f>
        <v>2</v>
      </c>
      <c r="J20" s="3" t="s">
        <v>2</v>
      </c>
      <c r="K20" s="3">
        <f t="shared" si="0"/>
        <v>2</v>
      </c>
      <c r="L20" s="3" t="s">
        <v>2</v>
      </c>
      <c r="M20" s="3">
        <f t="shared" si="1"/>
        <v>2</v>
      </c>
      <c r="N20" s="3" t="s">
        <v>2</v>
      </c>
      <c r="O20" s="3">
        <f t="shared" si="2"/>
        <v>2</v>
      </c>
      <c r="P20" s="3" t="s">
        <v>2</v>
      </c>
      <c r="Q20" s="3">
        <f t="shared" si="3"/>
        <v>2</v>
      </c>
      <c r="R20" s="1">
        <v>7</v>
      </c>
      <c r="S20" s="3" t="str">
        <f>IF('Raw Data'!$R20&gt;=9,"Promoters",IF('Raw Data'!$R20&gt;=7,"Neutrals","Detractors"))</f>
        <v>Neutrals</v>
      </c>
    </row>
    <row r="21" spans="1:19" x14ac:dyDescent="0.25">
      <c r="A21" s="1">
        <v>19</v>
      </c>
      <c r="B21" s="3" t="s">
        <v>5</v>
      </c>
      <c r="C21" s="4">
        <v>21</v>
      </c>
      <c r="D21" s="4" t="str">
        <f>VLOOKUP('Raw Data'!$C21,age_group,3,TRUE)</f>
        <v>19-25</v>
      </c>
      <c r="E21" s="3" t="s">
        <v>9</v>
      </c>
      <c r="F21" s="3" t="s">
        <v>6</v>
      </c>
      <c r="G21" s="3">
        <f>VLOOKUP('Raw Data'!$F21,satisfaction,2,FALSE)</f>
        <v>1</v>
      </c>
      <c r="H21" s="3" t="s">
        <v>2</v>
      </c>
      <c r="I21" s="3">
        <f>VLOOKUP('Raw Data'!$H21,satisfaction,2,FALSE)</f>
        <v>2</v>
      </c>
      <c r="J21" s="3" t="s">
        <v>3</v>
      </c>
      <c r="K21" s="3">
        <f t="shared" si="0"/>
        <v>3</v>
      </c>
      <c r="L21" s="3" t="s">
        <v>6</v>
      </c>
      <c r="M21" s="3">
        <f t="shared" si="1"/>
        <v>1</v>
      </c>
      <c r="N21" s="3" t="s">
        <v>2</v>
      </c>
      <c r="O21" s="3">
        <f t="shared" si="2"/>
        <v>2</v>
      </c>
      <c r="P21" s="3" t="s">
        <v>3</v>
      </c>
      <c r="Q21" s="3">
        <f t="shared" si="3"/>
        <v>3</v>
      </c>
      <c r="R21" s="1">
        <v>5</v>
      </c>
      <c r="S21" s="3" t="str">
        <f>IF('Raw Data'!$R21&gt;=9,"Promoters",IF('Raw Data'!$R21&gt;=7,"Neutrals","Detractors"))</f>
        <v>Detractors</v>
      </c>
    </row>
    <row r="22" spans="1:19" x14ac:dyDescent="0.25">
      <c r="A22" s="1">
        <v>20</v>
      </c>
      <c r="B22" s="3" t="s">
        <v>5</v>
      </c>
      <c r="C22" s="4">
        <v>21</v>
      </c>
      <c r="D22" s="4" t="str">
        <f>VLOOKUP('Raw Data'!$C22,age_group,3,TRUE)</f>
        <v>19-25</v>
      </c>
      <c r="E22" s="3" t="s">
        <v>15</v>
      </c>
      <c r="F22" s="3" t="s">
        <v>6</v>
      </c>
      <c r="G22" s="3">
        <f>VLOOKUP('Raw Data'!$F22,satisfaction,2,FALSE)</f>
        <v>1</v>
      </c>
      <c r="H22" s="3" t="s">
        <v>3</v>
      </c>
      <c r="I22" s="3">
        <f>VLOOKUP('Raw Data'!$H22,satisfaction,2,FALSE)</f>
        <v>3</v>
      </c>
      <c r="J22" s="3" t="s">
        <v>2</v>
      </c>
      <c r="K22" s="3">
        <f t="shared" si="0"/>
        <v>2</v>
      </c>
      <c r="L22" s="3" t="s">
        <v>6</v>
      </c>
      <c r="M22" s="3">
        <f t="shared" si="1"/>
        <v>1</v>
      </c>
      <c r="N22" s="3" t="s">
        <v>4</v>
      </c>
      <c r="O22" s="3">
        <f t="shared" si="2"/>
        <v>4</v>
      </c>
      <c r="P22" s="3" t="s">
        <v>3</v>
      </c>
      <c r="Q22" s="3">
        <f t="shared" si="3"/>
        <v>3</v>
      </c>
      <c r="R22" s="1">
        <v>5</v>
      </c>
      <c r="S22" s="3" t="str">
        <f>IF('Raw Data'!$R22&gt;=9,"Promoters",IF('Raw Data'!$R22&gt;=7,"Neutrals","Detractors"))</f>
        <v>Detractors</v>
      </c>
    </row>
    <row r="23" spans="1:19" x14ac:dyDescent="0.25">
      <c r="A23" s="1">
        <v>21</v>
      </c>
      <c r="B23" s="3" t="s">
        <v>0</v>
      </c>
      <c r="C23" s="4">
        <v>31</v>
      </c>
      <c r="D23" s="4" t="str">
        <f>VLOOKUP('Raw Data'!$C23,age_group,3,TRUE)</f>
        <v>26-32</v>
      </c>
      <c r="E23" s="3" t="s">
        <v>11</v>
      </c>
      <c r="F23" s="3" t="s">
        <v>3</v>
      </c>
      <c r="G23" s="3">
        <f>VLOOKUP('Raw Data'!$F23,satisfaction,2,FALSE)</f>
        <v>3</v>
      </c>
      <c r="H23" s="3" t="s">
        <v>2</v>
      </c>
      <c r="I23" s="3">
        <f>VLOOKUP('Raw Data'!$H23,satisfaction,2,FALSE)</f>
        <v>2</v>
      </c>
      <c r="J23" s="3" t="s">
        <v>2</v>
      </c>
      <c r="K23" s="3">
        <f t="shared" si="0"/>
        <v>2</v>
      </c>
      <c r="L23" s="3" t="s">
        <v>3</v>
      </c>
      <c r="M23" s="3">
        <f t="shared" si="1"/>
        <v>3</v>
      </c>
      <c r="N23" s="3" t="s">
        <v>2</v>
      </c>
      <c r="O23" s="3">
        <f t="shared" si="2"/>
        <v>2</v>
      </c>
      <c r="P23" s="3" t="s">
        <v>2</v>
      </c>
      <c r="Q23" s="3">
        <f t="shared" si="3"/>
        <v>2</v>
      </c>
      <c r="R23" s="1">
        <v>5</v>
      </c>
      <c r="S23" s="3" t="str">
        <f>IF('Raw Data'!$R23&gt;=9,"Promoters",IF('Raw Data'!$R23&gt;=7,"Neutrals","Detractors"))</f>
        <v>Detractors</v>
      </c>
    </row>
    <row r="24" spans="1:19" x14ac:dyDescent="0.25">
      <c r="A24" s="1">
        <v>22</v>
      </c>
      <c r="B24" s="3" t="s">
        <v>5</v>
      </c>
      <c r="C24" s="4">
        <v>29</v>
      </c>
      <c r="D24" s="4" t="str">
        <f>VLOOKUP('Raw Data'!$C24,age_group,3,TRUE)</f>
        <v>26-32</v>
      </c>
      <c r="E24" s="3" t="s">
        <v>7</v>
      </c>
      <c r="F24" s="3" t="s">
        <v>2</v>
      </c>
      <c r="G24" s="3">
        <f>VLOOKUP('Raw Data'!$F24,satisfaction,2,FALSE)</f>
        <v>2</v>
      </c>
      <c r="H24" s="3" t="s">
        <v>3</v>
      </c>
      <c r="I24" s="3">
        <f>VLOOKUP('Raw Data'!$H24,satisfaction,2,FALSE)</f>
        <v>3</v>
      </c>
      <c r="J24" s="3" t="s">
        <v>3</v>
      </c>
      <c r="K24" s="3">
        <f t="shared" si="0"/>
        <v>3</v>
      </c>
      <c r="L24" s="3" t="s">
        <v>2</v>
      </c>
      <c r="M24" s="3">
        <f t="shared" si="1"/>
        <v>2</v>
      </c>
      <c r="N24" s="3" t="s">
        <v>4</v>
      </c>
      <c r="O24" s="3">
        <f t="shared" si="2"/>
        <v>4</v>
      </c>
      <c r="P24" s="3" t="s">
        <v>3</v>
      </c>
      <c r="Q24" s="3">
        <f t="shared" si="3"/>
        <v>3</v>
      </c>
      <c r="R24" s="1">
        <v>5</v>
      </c>
      <c r="S24" s="3" t="str">
        <f>IF('Raw Data'!$R24&gt;=9,"Promoters",IF('Raw Data'!$R24&gt;=7,"Neutrals","Detractors"))</f>
        <v>Detractors</v>
      </c>
    </row>
    <row r="25" spans="1:19" x14ac:dyDescent="0.25">
      <c r="A25" s="1">
        <v>23</v>
      </c>
      <c r="B25" s="3" t="s">
        <v>5</v>
      </c>
      <c r="C25" s="4">
        <v>33</v>
      </c>
      <c r="D25" s="4" t="str">
        <f>VLOOKUP('Raw Data'!$C25,age_group,3,TRUE)</f>
        <v>33-39</v>
      </c>
      <c r="E25" s="3" t="s">
        <v>16</v>
      </c>
      <c r="F25" s="3" t="s">
        <v>3</v>
      </c>
      <c r="G25" s="3">
        <f>VLOOKUP('Raw Data'!$F25,satisfaction,2,FALSE)</f>
        <v>3</v>
      </c>
      <c r="H25" s="3" t="s">
        <v>3</v>
      </c>
      <c r="I25" s="3">
        <f>VLOOKUP('Raw Data'!$H25,satisfaction,2,FALSE)</f>
        <v>3</v>
      </c>
      <c r="J25" s="3" t="s">
        <v>3</v>
      </c>
      <c r="K25" s="3">
        <f t="shared" si="0"/>
        <v>3</v>
      </c>
      <c r="L25" s="3" t="s">
        <v>4</v>
      </c>
      <c r="M25" s="3">
        <f t="shared" si="1"/>
        <v>4</v>
      </c>
      <c r="N25" s="3" t="s">
        <v>4</v>
      </c>
      <c r="O25" s="3">
        <f t="shared" si="2"/>
        <v>4</v>
      </c>
      <c r="P25" s="3" t="s">
        <v>4</v>
      </c>
      <c r="Q25" s="3">
        <f t="shared" si="3"/>
        <v>4</v>
      </c>
      <c r="R25" s="1">
        <v>5</v>
      </c>
      <c r="S25" s="3" t="str">
        <f>IF('Raw Data'!$R25&gt;=9,"Promoters",IF('Raw Data'!$R25&gt;=7,"Neutrals","Detractors"))</f>
        <v>Detractors</v>
      </c>
    </row>
    <row r="26" spans="1:19" x14ac:dyDescent="0.25">
      <c r="A26" s="1">
        <v>24</v>
      </c>
      <c r="B26" s="3" t="s">
        <v>5</v>
      </c>
      <c r="C26" s="4">
        <v>30</v>
      </c>
      <c r="D26" s="4" t="str">
        <f>VLOOKUP('Raw Data'!$C26,age_group,3,TRUE)</f>
        <v>26-32</v>
      </c>
      <c r="E26" s="3" t="s">
        <v>7</v>
      </c>
      <c r="F26" s="3" t="s">
        <v>2</v>
      </c>
      <c r="G26" s="3">
        <f>VLOOKUP('Raw Data'!$F26,satisfaction,2,FALSE)</f>
        <v>2</v>
      </c>
      <c r="H26" s="3" t="s">
        <v>4</v>
      </c>
      <c r="I26" s="3">
        <f>VLOOKUP('Raw Data'!$H26,satisfaction,2,FALSE)</f>
        <v>4</v>
      </c>
      <c r="J26" s="3" t="s">
        <v>2</v>
      </c>
      <c r="K26" s="3">
        <f t="shared" si="0"/>
        <v>2</v>
      </c>
      <c r="L26" s="3" t="s">
        <v>6</v>
      </c>
      <c r="M26" s="3">
        <f t="shared" si="1"/>
        <v>1</v>
      </c>
      <c r="N26" s="3" t="s">
        <v>2</v>
      </c>
      <c r="O26" s="3">
        <f t="shared" si="2"/>
        <v>2</v>
      </c>
      <c r="P26" s="3" t="s">
        <v>2</v>
      </c>
      <c r="Q26" s="3">
        <f t="shared" si="3"/>
        <v>2</v>
      </c>
      <c r="R26" s="1">
        <v>1</v>
      </c>
      <c r="S26" s="3" t="str">
        <f>IF('Raw Data'!$R26&gt;=9,"Promoters",IF('Raw Data'!$R26&gt;=7,"Neutrals","Detractors"))</f>
        <v>Detractors</v>
      </c>
    </row>
    <row r="27" spans="1:19" x14ac:dyDescent="0.25">
      <c r="A27" s="1">
        <v>25</v>
      </c>
      <c r="B27" s="3" t="s">
        <v>5</v>
      </c>
      <c r="C27" s="4">
        <v>21</v>
      </c>
      <c r="D27" s="4" t="str">
        <f>VLOOKUP('Raw Data'!$C27,age_group,3,TRUE)</f>
        <v>19-25</v>
      </c>
      <c r="E27" s="3" t="s">
        <v>16</v>
      </c>
      <c r="F27" s="3" t="s">
        <v>6</v>
      </c>
      <c r="G27" s="3">
        <f>VLOOKUP('Raw Data'!$F27,satisfaction,2,FALSE)</f>
        <v>1</v>
      </c>
      <c r="H27" s="3" t="s">
        <v>2</v>
      </c>
      <c r="I27" s="3">
        <f>VLOOKUP('Raw Data'!$H27,satisfaction,2,FALSE)</f>
        <v>2</v>
      </c>
      <c r="J27" s="3" t="s">
        <v>2</v>
      </c>
      <c r="K27" s="3">
        <f t="shared" si="0"/>
        <v>2</v>
      </c>
      <c r="L27" s="3" t="s">
        <v>6</v>
      </c>
      <c r="M27" s="3">
        <f t="shared" si="1"/>
        <v>1</v>
      </c>
      <c r="N27" s="3" t="s">
        <v>6</v>
      </c>
      <c r="O27" s="3">
        <f t="shared" si="2"/>
        <v>1</v>
      </c>
      <c r="P27" s="3" t="s">
        <v>2</v>
      </c>
      <c r="Q27" s="3">
        <f t="shared" si="3"/>
        <v>2</v>
      </c>
      <c r="R27" s="1">
        <v>0</v>
      </c>
      <c r="S27" s="3" t="str">
        <f>IF('Raw Data'!$R27&gt;=9,"Promoters",IF('Raw Data'!$R27&gt;=7,"Neutrals","Detractors"))</f>
        <v>Detractors</v>
      </c>
    </row>
    <row r="28" spans="1:19" x14ac:dyDescent="0.25">
      <c r="A28" s="1">
        <v>26</v>
      </c>
      <c r="B28" s="3" t="s">
        <v>0</v>
      </c>
      <c r="C28" s="4">
        <v>27</v>
      </c>
      <c r="D28" s="4" t="str">
        <f>VLOOKUP('Raw Data'!$C28,age_group,3,TRUE)</f>
        <v>26-32</v>
      </c>
      <c r="E28" s="3" t="s">
        <v>10</v>
      </c>
      <c r="F28" s="3" t="s">
        <v>6</v>
      </c>
      <c r="G28" s="3">
        <f>VLOOKUP('Raw Data'!$F28,satisfaction,2,FALSE)</f>
        <v>1</v>
      </c>
      <c r="H28" s="3" t="s">
        <v>2</v>
      </c>
      <c r="I28" s="3">
        <f>VLOOKUP('Raw Data'!$H28,satisfaction,2,FALSE)</f>
        <v>2</v>
      </c>
      <c r="J28" s="3" t="s">
        <v>2</v>
      </c>
      <c r="K28" s="3">
        <f t="shared" si="0"/>
        <v>2</v>
      </c>
      <c r="L28" s="3" t="s">
        <v>6</v>
      </c>
      <c r="M28" s="3">
        <f t="shared" si="1"/>
        <v>1</v>
      </c>
      <c r="N28" s="3" t="s">
        <v>3</v>
      </c>
      <c r="O28" s="3">
        <f t="shared" si="2"/>
        <v>3</v>
      </c>
      <c r="P28" s="3" t="s">
        <v>3</v>
      </c>
      <c r="Q28" s="3">
        <f t="shared" si="3"/>
        <v>3</v>
      </c>
      <c r="R28" s="1">
        <v>1</v>
      </c>
      <c r="S28" s="3" t="str">
        <f>IF('Raw Data'!$R28&gt;=9,"Promoters",IF('Raw Data'!$R28&gt;=7,"Neutrals","Detractors"))</f>
        <v>Detractors</v>
      </c>
    </row>
    <row r="29" spans="1:19" x14ac:dyDescent="0.25">
      <c r="A29" s="1">
        <v>27</v>
      </c>
      <c r="B29" s="3" t="s">
        <v>5</v>
      </c>
      <c r="C29" s="4">
        <v>42</v>
      </c>
      <c r="D29" s="4" t="str">
        <f>VLOOKUP('Raw Data'!$C29,age_group,3,TRUE)</f>
        <v>40-46</v>
      </c>
      <c r="E29" s="3" t="s">
        <v>9</v>
      </c>
      <c r="F29" s="3" t="s">
        <v>2</v>
      </c>
      <c r="G29" s="3">
        <f>VLOOKUP('Raw Data'!$F29,satisfaction,2,FALSE)</f>
        <v>2</v>
      </c>
      <c r="H29" s="3" t="s">
        <v>2</v>
      </c>
      <c r="I29" s="3">
        <f>VLOOKUP('Raw Data'!$H29,satisfaction,2,FALSE)</f>
        <v>2</v>
      </c>
      <c r="J29" s="3" t="s">
        <v>2</v>
      </c>
      <c r="K29" s="3">
        <f t="shared" si="0"/>
        <v>2</v>
      </c>
      <c r="L29" s="3" t="s">
        <v>2</v>
      </c>
      <c r="M29" s="3">
        <f t="shared" si="1"/>
        <v>2</v>
      </c>
      <c r="N29" s="3" t="s">
        <v>2</v>
      </c>
      <c r="O29" s="3">
        <f t="shared" si="2"/>
        <v>2</v>
      </c>
      <c r="P29" s="3" t="s">
        <v>2</v>
      </c>
      <c r="Q29" s="3">
        <f t="shared" si="3"/>
        <v>2</v>
      </c>
      <c r="R29" s="1">
        <v>2</v>
      </c>
      <c r="S29" s="3" t="str">
        <f>IF('Raw Data'!$R29&gt;=9,"Promoters",IF('Raw Data'!$R29&gt;=7,"Neutrals","Detractors"))</f>
        <v>Detractors</v>
      </c>
    </row>
    <row r="30" spans="1:19" x14ac:dyDescent="0.25">
      <c r="A30" s="1">
        <v>28</v>
      </c>
      <c r="B30" s="3" t="s">
        <v>5</v>
      </c>
      <c r="C30" s="4">
        <v>24</v>
      </c>
      <c r="D30" s="4" t="str">
        <f>VLOOKUP('Raw Data'!$C30,age_group,3,TRUE)</f>
        <v>19-25</v>
      </c>
      <c r="E30" s="3" t="s">
        <v>16</v>
      </c>
      <c r="F30" s="3" t="s">
        <v>6</v>
      </c>
      <c r="G30" s="3">
        <f>VLOOKUP('Raw Data'!$F30,satisfaction,2,FALSE)</f>
        <v>1</v>
      </c>
      <c r="H30" s="3" t="s">
        <v>4</v>
      </c>
      <c r="I30" s="3">
        <f>VLOOKUP('Raw Data'!$H30,satisfaction,2,FALSE)</f>
        <v>4</v>
      </c>
      <c r="J30" s="3" t="s">
        <v>3</v>
      </c>
      <c r="K30" s="3">
        <f t="shared" si="0"/>
        <v>3</v>
      </c>
      <c r="L30" s="3" t="s">
        <v>6</v>
      </c>
      <c r="M30" s="3">
        <f t="shared" si="1"/>
        <v>1</v>
      </c>
      <c r="N30" s="3" t="s">
        <v>4</v>
      </c>
      <c r="O30" s="3">
        <f t="shared" si="2"/>
        <v>4</v>
      </c>
      <c r="P30" s="3" t="s">
        <v>4</v>
      </c>
      <c r="Q30" s="3">
        <f t="shared" si="3"/>
        <v>4</v>
      </c>
      <c r="R30" s="1">
        <v>0</v>
      </c>
      <c r="S30" s="3" t="str">
        <f>IF('Raw Data'!$R30&gt;=9,"Promoters",IF('Raw Data'!$R30&gt;=7,"Neutrals","Detractors"))</f>
        <v>Detractors</v>
      </c>
    </row>
    <row r="31" spans="1:19" x14ac:dyDescent="0.25">
      <c r="A31" s="1">
        <v>29</v>
      </c>
      <c r="B31" s="3" t="s">
        <v>5</v>
      </c>
      <c r="C31" s="4">
        <v>21</v>
      </c>
      <c r="D31" s="4" t="str">
        <f>VLOOKUP('Raw Data'!$C31,age_group,3,TRUE)</f>
        <v>19-25</v>
      </c>
      <c r="E31" s="3" t="s">
        <v>16</v>
      </c>
      <c r="F31" s="3" t="s">
        <v>3</v>
      </c>
      <c r="G31" s="3">
        <f>VLOOKUP('Raw Data'!$F31,satisfaction,2,FALSE)</f>
        <v>3</v>
      </c>
      <c r="H31" s="3" t="s">
        <v>2</v>
      </c>
      <c r="I31" s="3">
        <f>VLOOKUP('Raw Data'!$H31,satisfaction,2,FALSE)</f>
        <v>2</v>
      </c>
      <c r="J31" s="3" t="s">
        <v>2</v>
      </c>
      <c r="K31" s="3">
        <f t="shared" si="0"/>
        <v>2</v>
      </c>
      <c r="L31" s="3" t="s">
        <v>4</v>
      </c>
      <c r="M31" s="3">
        <f t="shared" si="1"/>
        <v>4</v>
      </c>
      <c r="N31" s="3" t="s">
        <v>3</v>
      </c>
      <c r="O31" s="3">
        <f t="shared" si="2"/>
        <v>3</v>
      </c>
      <c r="P31" s="3" t="s">
        <v>2</v>
      </c>
      <c r="Q31" s="3">
        <f t="shared" si="3"/>
        <v>2</v>
      </c>
      <c r="R31" s="1">
        <v>4</v>
      </c>
      <c r="S31" s="3" t="str">
        <f>IF('Raw Data'!$R31&gt;=9,"Promoters",IF('Raw Data'!$R31&gt;=7,"Neutrals","Detractors"))</f>
        <v>Detractors</v>
      </c>
    </row>
    <row r="32" spans="1:19" x14ac:dyDescent="0.25">
      <c r="A32" s="1">
        <v>30</v>
      </c>
      <c r="B32" s="3" t="s">
        <v>5</v>
      </c>
      <c r="C32" s="4">
        <v>30</v>
      </c>
      <c r="D32" s="4" t="str">
        <f>VLOOKUP('Raw Data'!$C32,age_group,3,TRUE)</f>
        <v>26-32</v>
      </c>
      <c r="E32" s="3" t="s">
        <v>9</v>
      </c>
      <c r="F32" s="3" t="s">
        <v>6</v>
      </c>
      <c r="G32" s="3">
        <f>VLOOKUP('Raw Data'!$F32,satisfaction,2,FALSE)</f>
        <v>1</v>
      </c>
      <c r="H32" s="3" t="s">
        <v>2</v>
      </c>
      <c r="I32" s="3">
        <f>VLOOKUP('Raw Data'!$H32,satisfaction,2,FALSE)</f>
        <v>2</v>
      </c>
      <c r="J32" s="3" t="s">
        <v>3</v>
      </c>
      <c r="K32" s="3">
        <f t="shared" si="0"/>
        <v>3</v>
      </c>
      <c r="L32" s="3" t="s">
        <v>6</v>
      </c>
      <c r="M32" s="3">
        <f t="shared" si="1"/>
        <v>1</v>
      </c>
      <c r="N32" s="3" t="s">
        <v>2</v>
      </c>
      <c r="O32" s="3">
        <f t="shared" si="2"/>
        <v>2</v>
      </c>
      <c r="P32" s="3" t="s">
        <v>3</v>
      </c>
      <c r="Q32" s="3">
        <f t="shared" si="3"/>
        <v>3</v>
      </c>
      <c r="R32" s="1">
        <v>0</v>
      </c>
      <c r="S32" s="3" t="str">
        <f>IF('Raw Data'!$R32&gt;=9,"Promoters",IF('Raw Data'!$R32&gt;=7,"Neutrals","Detractors"))</f>
        <v>Detractors</v>
      </c>
    </row>
    <row r="33" spans="1:19" x14ac:dyDescent="0.25">
      <c r="A33" s="1">
        <v>31</v>
      </c>
      <c r="B33" s="3" t="s">
        <v>5</v>
      </c>
      <c r="C33" s="4">
        <v>25</v>
      </c>
      <c r="D33" s="4" t="str">
        <f>VLOOKUP('Raw Data'!$C33,age_group,3,TRUE)</f>
        <v>19-25</v>
      </c>
      <c r="E33" s="3" t="s">
        <v>16</v>
      </c>
      <c r="F33" s="3" t="s">
        <v>2</v>
      </c>
      <c r="G33" s="3">
        <f>VLOOKUP('Raw Data'!$F33,satisfaction,2,FALSE)</f>
        <v>2</v>
      </c>
      <c r="H33" s="3" t="s">
        <v>3</v>
      </c>
      <c r="I33" s="3">
        <f>VLOOKUP('Raw Data'!$H33,satisfaction,2,FALSE)</f>
        <v>3</v>
      </c>
      <c r="J33" s="3" t="s">
        <v>3</v>
      </c>
      <c r="K33" s="3">
        <f t="shared" si="0"/>
        <v>3</v>
      </c>
      <c r="L33" s="3" t="s">
        <v>2</v>
      </c>
      <c r="M33" s="3">
        <f t="shared" si="1"/>
        <v>2</v>
      </c>
      <c r="N33" s="3" t="s">
        <v>4</v>
      </c>
      <c r="O33" s="3">
        <f t="shared" si="2"/>
        <v>4</v>
      </c>
      <c r="P33" s="3" t="s">
        <v>3</v>
      </c>
      <c r="Q33" s="3">
        <f t="shared" si="3"/>
        <v>3</v>
      </c>
      <c r="R33" s="1">
        <v>3</v>
      </c>
      <c r="S33" s="3" t="str">
        <f>IF('Raw Data'!$R33&gt;=9,"Promoters",IF('Raw Data'!$R33&gt;=7,"Neutrals","Detractors"))</f>
        <v>Detractors</v>
      </c>
    </row>
    <row r="34" spans="1:19" x14ac:dyDescent="0.25">
      <c r="A34" s="1">
        <v>32</v>
      </c>
      <c r="B34" s="3" t="s">
        <v>5</v>
      </c>
      <c r="C34" s="4">
        <v>24</v>
      </c>
      <c r="D34" s="4" t="str">
        <f>VLOOKUP('Raw Data'!$C34,age_group,3,TRUE)</f>
        <v>19-25</v>
      </c>
      <c r="E34" s="3" t="s">
        <v>17</v>
      </c>
      <c r="F34" s="3" t="s">
        <v>2</v>
      </c>
      <c r="G34" s="3">
        <f>VLOOKUP('Raw Data'!$F34,satisfaction,2,FALSE)</f>
        <v>2</v>
      </c>
      <c r="H34" s="3" t="s">
        <v>3</v>
      </c>
      <c r="I34" s="3">
        <f>VLOOKUP('Raw Data'!$H34,satisfaction,2,FALSE)</f>
        <v>3</v>
      </c>
      <c r="J34" s="3" t="s">
        <v>2</v>
      </c>
      <c r="K34" s="3">
        <f t="shared" si="0"/>
        <v>2</v>
      </c>
      <c r="L34" s="3" t="s">
        <v>3</v>
      </c>
      <c r="M34" s="3">
        <f t="shared" si="1"/>
        <v>3</v>
      </c>
      <c r="N34" s="3" t="s">
        <v>4</v>
      </c>
      <c r="O34" s="3">
        <f t="shared" si="2"/>
        <v>4</v>
      </c>
      <c r="P34" s="3" t="s">
        <v>4</v>
      </c>
      <c r="Q34" s="3">
        <f t="shared" si="3"/>
        <v>4</v>
      </c>
      <c r="R34" s="1">
        <v>3</v>
      </c>
      <c r="S34" s="3" t="str">
        <f>IF('Raw Data'!$R34&gt;=9,"Promoters",IF('Raw Data'!$R34&gt;=7,"Neutrals","Detractors"))</f>
        <v>Detractors</v>
      </c>
    </row>
    <row r="35" spans="1:19" x14ac:dyDescent="0.25">
      <c r="A35" s="1">
        <v>33</v>
      </c>
      <c r="B35" s="3" t="s">
        <v>5</v>
      </c>
      <c r="C35" s="4">
        <v>33</v>
      </c>
      <c r="D35" s="4" t="str">
        <f>VLOOKUP('Raw Data'!$C35,age_group,3,TRUE)</f>
        <v>33-39</v>
      </c>
      <c r="E35" s="3" t="s">
        <v>18</v>
      </c>
      <c r="F35" s="3" t="s">
        <v>6</v>
      </c>
      <c r="G35" s="3">
        <f>VLOOKUP('Raw Data'!$F35,satisfaction,2,FALSE)</f>
        <v>1</v>
      </c>
      <c r="H35" s="3" t="s">
        <v>4</v>
      </c>
      <c r="I35" s="3">
        <f>VLOOKUP('Raw Data'!$H35,satisfaction,2,FALSE)</f>
        <v>4</v>
      </c>
      <c r="J35" s="3" t="s">
        <v>13</v>
      </c>
      <c r="K35" s="3">
        <f t="shared" ref="K35:K66" si="4">VLOOKUP(J35,satisfaction,2,FALSE)</f>
        <v>5</v>
      </c>
      <c r="L35" s="3" t="s">
        <v>6</v>
      </c>
      <c r="M35" s="3">
        <f t="shared" ref="M35:M66" si="5">VLOOKUP(L35,satisfaction,2,FALSE)</f>
        <v>1</v>
      </c>
      <c r="N35" s="3" t="s">
        <v>4</v>
      </c>
      <c r="O35" s="3">
        <f t="shared" ref="O35:O66" si="6">VLOOKUP(N35,satisfaction,2,FALSE)</f>
        <v>4</v>
      </c>
      <c r="P35" s="3" t="s">
        <v>13</v>
      </c>
      <c r="Q35" s="3">
        <f t="shared" ref="Q35:Q66" si="7">VLOOKUP(P35,satisfaction,2,FALSE)</f>
        <v>5</v>
      </c>
      <c r="R35" s="1">
        <v>2</v>
      </c>
      <c r="S35" s="3" t="str">
        <f>IF('Raw Data'!$R35&gt;=9,"Promoters",IF('Raw Data'!$R35&gt;=7,"Neutrals","Detractors"))</f>
        <v>Detractors</v>
      </c>
    </row>
    <row r="36" spans="1:19" x14ac:dyDescent="0.25">
      <c r="A36" s="1">
        <v>34</v>
      </c>
      <c r="B36" s="3" t="s">
        <v>5</v>
      </c>
      <c r="C36" s="4">
        <v>29</v>
      </c>
      <c r="D36" s="4" t="str">
        <f>VLOOKUP('Raw Data'!$C36,age_group,3,TRUE)</f>
        <v>26-32</v>
      </c>
      <c r="E36" s="3" t="s">
        <v>9</v>
      </c>
      <c r="F36" s="3" t="s">
        <v>6</v>
      </c>
      <c r="G36" s="3">
        <f>VLOOKUP('Raw Data'!$F36,satisfaction,2,FALSE)</f>
        <v>1</v>
      </c>
      <c r="H36" s="3" t="s">
        <v>6</v>
      </c>
      <c r="I36" s="3">
        <f>VLOOKUP('Raw Data'!$H36,satisfaction,2,FALSE)</f>
        <v>1</v>
      </c>
      <c r="J36" s="3" t="s">
        <v>6</v>
      </c>
      <c r="K36" s="3">
        <f t="shared" si="4"/>
        <v>1</v>
      </c>
      <c r="L36" s="3" t="s">
        <v>6</v>
      </c>
      <c r="M36" s="3">
        <f t="shared" si="5"/>
        <v>1</v>
      </c>
      <c r="N36" s="3" t="s">
        <v>6</v>
      </c>
      <c r="O36" s="3">
        <f t="shared" si="6"/>
        <v>1</v>
      </c>
      <c r="P36" s="3" t="s">
        <v>6</v>
      </c>
      <c r="Q36" s="3">
        <f t="shared" si="7"/>
        <v>1</v>
      </c>
      <c r="R36" s="1">
        <v>0</v>
      </c>
      <c r="S36" s="3" t="str">
        <f>IF('Raw Data'!$R36&gt;=9,"Promoters",IF('Raw Data'!$R36&gt;=7,"Neutrals","Detractors"))</f>
        <v>Detractors</v>
      </c>
    </row>
    <row r="37" spans="1:19" x14ac:dyDescent="0.25">
      <c r="A37" s="1">
        <v>35</v>
      </c>
      <c r="B37" s="3" t="s">
        <v>0</v>
      </c>
      <c r="C37" s="4">
        <v>26</v>
      </c>
      <c r="D37" s="4" t="str">
        <f>VLOOKUP('Raw Data'!$C37,age_group,3,TRUE)</f>
        <v>26-32</v>
      </c>
      <c r="E37" s="3" t="s">
        <v>9</v>
      </c>
      <c r="F37" s="3" t="s">
        <v>2</v>
      </c>
      <c r="G37" s="3">
        <f>VLOOKUP('Raw Data'!$F37,satisfaction,2,FALSE)</f>
        <v>2</v>
      </c>
      <c r="H37" s="3" t="s">
        <v>3</v>
      </c>
      <c r="I37" s="3">
        <f>VLOOKUP('Raw Data'!$H37,satisfaction,2,FALSE)</f>
        <v>3</v>
      </c>
      <c r="J37" s="3" t="s">
        <v>3</v>
      </c>
      <c r="K37" s="3">
        <f t="shared" si="4"/>
        <v>3</v>
      </c>
      <c r="L37" s="3" t="s">
        <v>2</v>
      </c>
      <c r="M37" s="3">
        <f t="shared" si="5"/>
        <v>2</v>
      </c>
      <c r="N37" s="3" t="s">
        <v>2</v>
      </c>
      <c r="O37" s="3">
        <f t="shared" si="6"/>
        <v>2</v>
      </c>
      <c r="P37" s="3" t="s">
        <v>2</v>
      </c>
      <c r="Q37" s="3">
        <f t="shared" si="7"/>
        <v>2</v>
      </c>
      <c r="R37" s="1">
        <v>2</v>
      </c>
      <c r="S37" s="3" t="str">
        <f>IF('Raw Data'!$R37&gt;=9,"Promoters",IF('Raw Data'!$R37&gt;=7,"Neutrals","Detractors"))</f>
        <v>Detractors</v>
      </c>
    </row>
    <row r="38" spans="1:19" x14ac:dyDescent="0.25">
      <c r="A38" s="1">
        <v>36</v>
      </c>
      <c r="B38" s="3" t="s">
        <v>8</v>
      </c>
      <c r="C38" s="4">
        <v>35</v>
      </c>
      <c r="D38" s="4" t="str">
        <f>VLOOKUP('Raw Data'!$C38,age_group,3,TRUE)</f>
        <v>33-39</v>
      </c>
      <c r="E38" s="3" t="s">
        <v>19</v>
      </c>
      <c r="F38" s="3" t="s">
        <v>6</v>
      </c>
      <c r="G38" s="3">
        <f>VLOOKUP('Raw Data'!$F38,satisfaction,2,FALSE)</f>
        <v>1</v>
      </c>
      <c r="H38" s="3" t="s">
        <v>4</v>
      </c>
      <c r="I38" s="3">
        <f>VLOOKUP('Raw Data'!$H38,satisfaction,2,FALSE)</f>
        <v>4</v>
      </c>
      <c r="J38" s="3" t="s">
        <v>3</v>
      </c>
      <c r="K38" s="3">
        <f t="shared" si="4"/>
        <v>3</v>
      </c>
      <c r="L38" s="3" t="s">
        <v>2</v>
      </c>
      <c r="M38" s="3">
        <f t="shared" si="5"/>
        <v>2</v>
      </c>
      <c r="N38" s="3" t="s">
        <v>4</v>
      </c>
      <c r="O38" s="3">
        <f t="shared" si="6"/>
        <v>4</v>
      </c>
      <c r="P38" s="3" t="s">
        <v>4</v>
      </c>
      <c r="Q38" s="3">
        <f t="shared" si="7"/>
        <v>4</v>
      </c>
      <c r="R38" s="1">
        <v>5</v>
      </c>
      <c r="S38" s="3" t="str">
        <f>IF('Raw Data'!$R38&gt;=9,"Promoters",IF('Raw Data'!$R38&gt;=7,"Neutrals","Detractors"))</f>
        <v>Detractors</v>
      </c>
    </row>
    <row r="39" spans="1:19" x14ac:dyDescent="0.25">
      <c r="A39" s="1">
        <v>37</v>
      </c>
      <c r="B39" s="3" t="s">
        <v>5</v>
      </c>
      <c r="C39" s="4">
        <v>24</v>
      </c>
      <c r="D39" s="4" t="str">
        <f>VLOOKUP('Raw Data'!$C39,age_group,3,TRUE)</f>
        <v>19-25</v>
      </c>
      <c r="E39" s="3" t="s">
        <v>16</v>
      </c>
      <c r="F39" s="3" t="s">
        <v>2</v>
      </c>
      <c r="G39" s="3">
        <f>VLOOKUP('Raw Data'!$F39,satisfaction,2,FALSE)</f>
        <v>2</v>
      </c>
      <c r="H39" s="3" t="s">
        <v>4</v>
      </c>
      <c r="I39" s="3">
        <f>VLOOKUP('Raw Data'!$H39,satisfaction,2,FALSE)</f>
        <v>4</v>
      </c>
      <c r="J39" s="3" t="s">
        <v>13</v>
      </c>
      <c r="K39" s="3">
        <f t="shared" si="4"/>
        <v>5</v>
      </c>
      <c r="L39" s="3" t="s">
        <v>6</v>
      </c>
      <c r="M39" s="3">
        <f t="shared" si="5"/>
        <v>1</v>
      </c>
      <c r="N39" s="3" t="s">
        <v>4</v>
      </c>
      <c r="O39" s="3">
        <f t="shared" si="6"/>
        <v>4</v>
      </c>
      <c r="P39" s="3" t="s">
        <v>13</v>
      </c>
      <c r="Q39" s="3">
        <f t="shared" si="7"/>
        <v>5</v>
      </c>
      <c r="R39" s="1">
        <v>4</v>
      </c>
      <c r="S39" s="3" t="str">
        <f>IF('Raw Data'!$R39&gt;=9,"Promoters",IF('Raw Data'!$R39&gt;=7,"Neutrals","Detractors"))</f>
        <v>Detractors</v>
      </c>
    </row>
    <row r="40" spans="1:19" x14ac:dyDescent="0.25">
      <c r="A40" s="1">
        <v>38</v>
      </c>
      <c r="B40" s="3" t="s">
        <v>0</v>
      </c>
      <c r="C40" s="4">
        <v>28</v>
      </c>
      <c r="D40" s="4" t="str">
        <f>VLOOKUP('Raw Data'!$C40,age_group,3,TRUE)</f>
        <v>26-32</v>
      </c>
      <c r="E40" s="3" t="s">
        <v>7</v>
      </c>
      <c r="F40" s="3" t="s">
        <v>6</v>
      </c>
      <c r="G40" s="3">
        <f>VLOOKUP('Raw Data'!$F40,satisfaction,2,FALSE)</f>
        <v>1</v>
      </c>
      <c r="H40" s="3" t="s">
        <v>4</v>
      </c>
      <c r="I40" s="3">
        <f>VLOOKUP('Raw Data'!$H40,satisfaction,2,FALSE)</f>
        <v>4</v>
      </c>
      <c r="J40" s="3" t="s">
        <v>4</v>
      </c>
      <c r="K40" s="3">
        <f t="shared" si="4"/>
        <v>4</v>
      </c>
      <c r="L40" s="3" t="s">
        <v>6</v>
      </c>
      <c r="M40" s="3">
        <f t="shared" si="5"/>
        <v>1</v>
      </c>
      <c r="N40" s="3" t="s">
        <v>4</v>
      </c>
      <c r="O40" s="3">
        <f t="shared" si="6"/>
        <v>4</v>
      </c>
      <c r="P40" s="3" t="s">
        <v>3</v>
      </c>
      <c r="Q40" s="3">
        <f t="shared" si="7"/>
        <v>3</v>
      </c>
      <c r="R40" s="1">
        <v>4</v>
      </c>
      <c r="S40" s="3" t="str">
        <f>IF('Raw Data'!$R40&gt;=9,"Promoters",IF('Raw Data'!$R40&gt;=7,"Neutrals","Detractors"))</f>
        <v>Detractors</v>
      </c>
    </row>
    <row r="41" spans="1:19" x14ac:dyDescent="0.25">
      <c r="A41" s="1">
        <v>39</v>
      </c>
      <c r="B41" s="3" t="s">
        <v>0</v>
      </c>
      <c r="C41" s="4">
        <v>24</v>
      </c>
      <c r="D41" s="4" t="str">
        <f>VLOOKUP('Raw Data'!$C41,age_group,3,TRUE)</f>
        <v>19-25</v>
      </c>
      <c r="E41" s="3" t="s">
        <v>16</v>
      </c>
      <c r="F41" s="3" t="s">
        <v>2</v>
      </c>
      <c r="G41" s="3">
        <f>VLOOKUP('Raw Data'!$F41,satisfaction,2,FALSE)</f>
        <v>2</v>
      </c>
      <c r="H41" s="3" t="s">
        <v>4</v>
      </c>
      <c r="I41" s="3">
        <f>VLOOKUP('Raw Data'!$H41,satisfaction,2,FALSE)</f>
        <v>4</v>
      </c>
      <c r="J41" s="3" t="s">
        <v>4</v>
      </c>
      <c r="K41" s="3">
        <f t="shared" si="4"/>
        <v>4</v>
      </c>
      <c r="L41" s="3" t="s">
        <v>2</v>
      </c>
      <c r="M41" s="3">
        <f t="shared" si="5"/>
        <v>2</v>
      </c>
      <c r="N41" s="3" t="s">
        <v>3</v>
      </c>
      <c r="O41" s="3">
        <f t="shared" si="6"/>
        <v>3</v>
      </c>
      <c r="P41" s="3" t="s">
        <v>4</v>
      </c>
      <c r="Q41" s="3">
        <f t="shared" si="7"/>
        <v>4</v>
      </c>
      <c r="R41" s="1">
        <v>3</v>
      </c>
      <c r="S41" s="3" t="str">
        <f>IF('Raw Data'!$R41&gt;=9,"Promoters",IF('Raw Data'!$R41&gt;=7,"Neutrals","Detractors"))</f>
        <v>Detractors</v>
      </c>
    </row>
    <row r="42" spans="1:19" x14ac:dyDescent="0.25">
      <c r="A42" s="1">
        <v>40</v>
      </c>
      <c r="B42" s="3" t="s">
        <v>0</v>
      </c>
      <c r="C42" s="4">
        <v>30</v>
      </c>
      <c r="D42" s="4" t="str">
        <f>VLOOKUP('Raw Data'!$C42,age_group,3,TRUE)</f>
        <v>26-32</v>
      </c>
      <c r="E42" s="3" t="s">
        <v>9</v>
      </c>
      <c r="F42" s="3" t="s">
        <v>3</v>
      </c>
      <c r="G42" s="3">
        <f>VLOOKUP('Raw Data'!$F42,satisfaction,2,FALSE)</f>
        <v>3</v>
      </c>
      <c r="H42" s="3" t="s">
        <v>3</v>
      </c>
      <c r="I42" s="3">
        <f>VLOOKUP('Raw Data'!$H42,satisfaction,2,FALSE)</f>
        <v>3</v>
      </c>
      <c r="J42" s="3" t="s">
        <v>3</v>
      </c>
      <c r="K42" s="3">
        <f t="shared" si="4"/>
        <v>3</v>
      </c>
      <c r="L42" s="3" t="s">
        <v>3</v>
      </c>
      <c r="M42" s="3">
        <f t="shared" si="5"/>
        <v>3</v>
      </c>
      <c r="N42" s="3" t="s">
        <v>3</v>
      </c>
      <c r="O42" s="3">
        <f t="shared" si="6"/>
        <v>3</v>
      </c>
      <c r="P42" s="3" t="s">
        <v>3</v>
      </c>
      <c r="Q42" s="3">
        <f t="shared" si="7"/>
        <v>3</v>
      </c>
      <c r="R42" s="1">
        <v>5</v>
      </c>
      <c r="S42" s="3" t="str">
        <f>IF('Raw Data'!$R42&gt;=9,"Promoters",IF('Raw Data'!$R42&gt;=7,"Neutrals","Detractors"))</f>
        <v>Detractors</v>
      </c>
    </row>
    <row r="43" spans="1:19" x14ac:dyDescent="0.25">
      <c r="A43" s="1">
        <v>41</v>
      </c>
      <c r="B43" s="3" t="s">
        <v>5</v>
      </c>
      <c r="C43" s="4">
        <v>23</v>
      </c>
      <c r="D43" s="4" t="str">
        <f>VLOOKUP('Raw Data'!$C43,age_group,3,TRUE)</f>
        <v>19-25</v>
      </c>
      <c r="E43" s="3" t="s">
        <v>11</v>
      </c>
      <c r="F43" s="3" t="s">
        <v>6</v>
      </c>
      <c r="G43" s="3">
        <f>VLOOKUP('Raw Data'!$F43,satisfaction,2,FALSE)</f>
        <v>1</v>
      </c>
      <c r="H43" s="3" t="s">
        <v>2</v>
      </c>
      <c r="I43" s="3">
        <f>VLOOKUP('Raw Data'!$H43,satisfaction,2,FALSE)</f>
        <v>2</v>
      </c>
      <c r="J43" s="3" t="s">
        <v>2</v>
      </c>
      <c r="K43" s="3">
        <f t="shared" si="4"/>
        <v>2</v>
      </c>
      <c r="L43" s="3" t="s">
        <v>2</v>
      </c>
      <c r="M43" s="3">
        <f t="shared" si="5"/>
        <v>2</v>
      </c>
      <c r="N43" s="3" t="s">
        <v>2</v>
      </c>
      <c r="O43" s="3">
        <f t="shared" si="6"/>
        <v>2</v>
      </c>
      <c r="P43" s="3" t="s">
        <v>2</v>
      </c>
      <c r="Q43" s="3">
        <f t="shared" si="7"/>
        <v>2</v>
      </c>
      <c r="R43" s="1">
        <v>0</v>
      </c>
      <c r="S43" s="3" t="str">
        <f>IF('Raw Data'!$R43&gt;=9,"Promoters",IF('Raw Data'!$R43&gt;=7,"Neutrals","Detractors"))</f>
        <v>Detractors</v>
      </c>
    </row>
    <row r="44" spans="1:19" x14ac:dyDescent="0.25">
      <c r="A44" s="1">
        <v>42</v>
      </c>
      <c r="B44" s="3" t="s">
        <v>5</v>
      </c>
      <c r="C44" s="4">
        <v>24</v>
      </c>
      <c r="D44" s="4" t="str">
        <f>VLOOKUP('Raw Data'!$C44,age_group,3,TRUE)</f>
        <v>19-25</v>
      </c>
      <c r="E44" s="3" t="s">
        <v>16</v>
      </c>
      <c r="F44" s="3" t="s">
        <v>2</v>
      </c>
      <c r="G44" s="3">
        <f>VLOOKUP('Raw Data'!$F44,satisfaction,2,FALSE)</f>
        <v>2</v>
      </c>
      <c r="H44" s="3" t="s">
        <v>2</v>
      </c>
      <c r="I44" s="3">
        <f>VLOOKUP('Raw Data'!$H44,satisfaction,2,FALSE)</f>
        <v>2</v>
      </c>
      <c r="J44" s="3" t="s">
        <v>13</v>
      </c>
      <c r="K44" s="3">
        <f t="shared" si="4"/>
        <v>5</v>
      </c>
      <c r="L44" s="3" t="s">
        <v>2</v>
      </c>
      <c r="M44" s="3">
        <f t="shared" si="5"/>
        <v>2</v>
      </c>
      <c r="N44" s="3" t="s">
        <v>2</v>
      </c>
      <c r="O44" s="3">
        <f t="shared" si="6"/>
        <v>2</v>
      </c>
      <c r="P44" s="3" t="s">
        <v>4</v>
      </c>
      <c r="Q44" s="3">
        <f t="shared" si="7"/>
        <v>4</v>
      </c>
      <c r="R44" s="1">
        <v>2</v>
      </c>
      <c r="S44" s="3" t="str">
        <f>IF('Raw Data'!$R44&gt;=9,"Promoters",IF('Raw Data'!$R44&gt;=7,"Neutrals","Detractors"))</f>
        <v>Detractors</v>
      </c>
    </row>
    <row r="45" spans="1:19" x14ac:dyDescent="0.25">
      <c r="A45" s="1">
        <v>43</v>
      </c>
      <c r="B45" s="3" t="s">
        <v>5</v>
      </c>
      <c r="C45" s="4">
        <v>21</v>
      </c>
      <c r="D45" s="4" t="str">
        <f>VLOOKUP('Raw Data'!$C45,age_group,3,TRUE)</f>
        <v>19-25</v>
      </c>
      <c r="E45" s="3" t="s">
        <v>7</v>
      </c>
      <c r="F45" s="3" t="s">
        <v>6</v>
      </c>
      <c r="G45" s="3">
        <f>VLOOKUP('Raw Data'!$F45,satisfaction,2,FALSE)</f>
        <v>1</v>
      </c>
      <c r="H45" s="3" t="s">
        <v>13</v>
      </c>
      <c r="I45" s="3">
        <f>VLOOKUP('Raw Data'!$H45,satisfaction,2,FALSE)</f>
        <v>5</v>
      </c>
      <c r="J45" s="3" t="s">
        <v>3</v>
      </c>
      <c r="K45" s="3">
        <f t="shared" si="4"/>
        <v>3</v>
      </c>
      <c r="L45" s="3" t="s">
        <v>6</v>
      </c>
      <c r="M45" s="3">
        <f t="shared" si="5"/>
        <v>1</v>
      </c>
      <c r="N45" s="3" t="s">
        <v>13</v>
      </c>
      <c r="O45" s="3">
        <f t="shared" si="6"/>
        <v>5</v>
      </c>
      <c r="P45" s="3" t="s">
        <v>3</v>
      </c>
      <c r="Q45" s="3">
        <f t="shared" si="7"/>
        <v>3</v>
      </c>
      <c r="R45" s="1">
        <v>0</v>
      </c>
      <c r="S45" s="3" t="str">
        <f>IF('Raw Data'!$R45&gt;=9,"Promoters",IF('Raw Data'!$R45&gt;=7,"Neutrals","Detractors"))</f>
        <v>Detractors</v>
      </c>
    </row>
    <row r="46" spans="1:19" x14ac:dyDescent="0.25">
      <c r="A46" s="1">
        <v>44</v>
      </c>
      <c r="B46" s="3" t="s">
        <v>0</v>
      </c>
      <c r="C46" s="4">
        <v>23</v>
      </c>
      <c r="D46" s="4" t="str">
        <f>VLOOKUP('Raw Data'!$C46,age_group,3,TRUE)</f>
        <v>19-25</v>
      </c>
      <c r="E46" s="3" t="s">
        <v>15</v>
      </c>
      <c r="F46" s="3" t="s">
        <v>4</v>
      </c>
      <c r="G46" s="3">
        <f>VLOOKUP('Raw Data'!$F46,satisfaction,2,FALSE)</f>
        <v>4</v>
      </c>
      <c r="H46" s="3" t="s">
        <v>4</v>
      </c>
      <c r="I46" s="3">
        <f>VLOOKUP('Raw Data'!$H46,satisfaction,2,FALSE)</f>
        <v>4</v>
      </c>
      <c r="J46" s="3" t="s">
        <v>4</v>
      </c>
      <c r="K46" s="3">
        <f t="shared" si="4"/>
        <v>4</v>
      </c>
      <c r="L46" s="3" t="s">
        <v>4</v>
      </c>
      <c r="M46" s="3">
        <f t="shared" si="5"/>
        <v>4</v>
      </c>
      <c r="N46" s="3" t="s">
        <v>4</v>
      </c>
      <c r="O46" s="3">
        <f t="shared" si="6"/>
        <v>4</v>
      </c>
      <c r="P46" s="3" t="s">
        <v>4</v>
      </c>
      <c r="Q46" s="3">
        <f t="shared" si="7"/>
        <v>4</v>
      </c>
      <c r="R46" s="1">
        <v>10</v>
      </c>
      <c r="S46" s="3" t="str">
        <f>IF('Raw Data'!$R46&gt;=9,"Promoters",IF('Raw Data'!$R46&gt;=7,"Neutrals","Detractors"))</f>
        <v>Promoters</v>
      </c>
    </row>
    <row r="47" spans="1:19" x14ac:dyDescent="0.25">
      <c r="A47" s="1">
        <v>45</v>
      </c>
      <c r="B47" s="3" t="s">
        <v>5</v>
      </c>
      <c r="C47" s="4">
        <v>23</v>
      </c>
      <c r="D47" s="4" t="str">
        <f>VLOOKUP('Raw Data'!$C47,age_group,3,TRUE)</f>
        <v>19-25</v>
      </c>
      <c r="E47" s="3" t="s">
        <v>9</v>
      </c>
      <c r="F47" s="3" t="s">
        <v>6</v>
      </c>
      <c r="G47" s="3">
        <f>VLOOKUP('Raw Data'!$F47,satisfaction,2,FALSE)</f>
        <v>1</v>
      </c>
      <c r="H47" s="3" t="s">
        <v>3</v>
      </c>
      <c r="I47" s="3">
        <f>VLOOKUP('Raw Data'!$H47,satisfaction,2,FALSE)</f>
        <v>3</v>
      </c>
      <c r="J47" s="3" t="s">
        <v>3</v>
      </c>
      <c r="K47" s="3">
        <f t="shared" si="4"/>
        <v>3</v>
      </c>
      <c r="L47" s="3" t="s">
        <v>6</v>
      </c>
      <c r="M47" s="3">
        <f t="shared" si="5"/>
        <v>1</v>
      </c>
      <c r="N47" s="3" t="s">
        <v>2</v>
      </c>
      <c r="O47" s="3">
        <f t="shared" si="6"/>
        <v>2</v>
      </c>
      <c r="P47" s="3" t="s">
        <v>3</v>
      </c>
      <c r="Q47" s="3">
        <f t="shared" si="7"/>
        <v>3</v>
      </c>
      <c r="R47" s="1">
        <v>0</v>
      </c>
      <c r="S47" s="3" t="str">
        <f>IF('Raw Data'!$R47&gt;=9,"Promoters",IF('Raw Data'!$R47&gt;=7,"Neutrals","Detractors"))</f>
        <v>Detractors</v>
      </c>
    </row>
    <row r="48" spans="1:19" x14ac:dyDescent="0.25">
      <c r="A48" s="1">
        <v>46</v>
      </c>
      <c r="B48" s="3" t="s">
        <v>0</v>
      </c>
      <c r="C48" s="4">
        <v>29</v>
      </c>
      <c r="D48" s="4" t="str">
        <f>VLOOKUP('Raw Data'!$C48,age_group,3,TRUE)</f>
        <v>26-32</v>
      </c>
      <c r="E48" s="3" t="s">
        <v>20</v>
      </c>
      <c r="F48" s="3" t="s">
        <v>2</v>
      </c>
      <c r="G48" s="3">
        <f>VLOOKUP('Raw Data'!$F48,satisfaction,2,FALSE)</f>
        <v>2</v>
      </c>
      <c r="H48" s="3" t="s">
        <v>2</v>
      </c>
      <c r="I48" s="3">
        <f>VLOOKUP('Raw Data'!$H48,satisfaction,2,FALSE)</f>
        <v>2</v>
      </c>
      <c r="J48" s="3" t="s">
        <v>2</v>
      </c>
      <c r="K48" s="3">
        <f t="shared" si="4"/>
        <v>2</v>
      </c>
      <c r="L48" s="3" t="s">
        <v>2</v>
      </c>
      <c r="M48" s="3">
        <f t="shared" si="5"/>
        <v>2</v>
      </c>
      <c r="N48" s="3" t="s">
        <v>2</v>
      </c>
      <c r="O48" s="3">
        <f t="shared" si="6"/>
        <v>2</v>
      </c>
      <c r="P48" s="3" t="s">
        <v>2</v>
      </c>
      <c r="Q48" s="3">
        <f t="shared" si="7"/>
        <v>2</v>
      </c>
      <c r="R48" s="1">
        <v>4</v>
      </c>
      <c r="S48" s="3" t="str">
        <f>IF('Raw Data'!$R48&gt;=9,"Promoters",IF('Raw Data'!$R48&gt;=7,"Neutrals","Detractors"))</f>
        <v>Detractors</v>
      </c>
    </row>
    <row r="49" spans="1:19" x14ac:dyDescent="0.25">
      <c r="A49" s="1">
        <v>47</v>
      </c>
      <c r="B49" s="3" t="s">
        <v>5</v>
      </c>
      <c r="C49" s="4">
        <v>49</v>
      </c>
      <c r="D49" s="4" t="str">
        <f>VLOOKUP('Raw Data'!$C49,age_group,3,TRUE)</f>
        <v>47-53</v>
      </c>
      <c r="E49" s="3" t="s">
        <v>11</v>
      </c>
      <c r="F49" s="3" t="s">
        <v>3</v>
      </c>
      <c r="G49" s="3">
        <f>VLOOKUP('Raw Data'!$F49,satisfaction,2,FALSE)</f>
        <v>3</v>
      </c>
      <c r="H49" s="3" t="s">
        <v>3</v>
      </c>
      <c r="I49" s="3">
        <f>VLOOKUP('Raw Data'!$H49,satisfaction,2,FALSE)</f>
        <v>3</v>
      </c>
      <c r="J49" s="3" t="s">
        <v>3</v>
      </c>
      <c r="K49" s="3">
        <f t="shared" si="4"/>
        <v>3</v>
      </c>
      <c r="L49" s="3" t="s">
        <v>3</v>
      </c>
      <c r="M49" s="3">
        <f t="shared" si="5"/>
        <v>3</v>
      </c>
      <c r="N49" s="3" t="s">
        <v>3</v>
      </c>
      <c r="O49" s="3">
        <f t="shared" si="6"/>
        <v>3</v>
      </c>
      <c r="P49" s="3" t="s">
        <v>3</v>
      </c>
      <c r="Q49" s="3">
        <f t="shared" si="7"/>
        <v>3</v>
      </c>
      <c r="R49" s="1">
        <v>7</v>
      </c>
      <c r="S49" s="3" t="str">
        <f>IF('Raw Data'!$R49&gt;=9,"Promoters",IF('Raw Data'!$R49&gt;=7,"Neutrals","Detractors"))</f>
        <v>Neutrals</v>
      </c>
    </row>
    <row r="50" spans="1:19" x14ac:dyDescent="0.25">
      <c r="A50" s="1">
        <v>48</v>
      </c>
      <c r="B50" s="3" t="s">
        <v>5</v>
      </c>
      <c r="C50" s="4">
        <v>21</v>
      </c>
      <c r="D50" s="4" t="str">
        <f>VLOOKUP('Raw Data'!$C50,age_group,3,TRUE)</f>
        <v>19-25</v>
      </c>
      <c r="E50" s="3" t="s">
        <v>16</v>
      </c>
      <c r="F50" s="3" t="s">
        <v>6</v>
      </c>
      <c r="G50" s="3">
        <f>VLOOKUP('Raw Data'!$F50,satisfaction,2,FALSE)</f>
        <v>1</v>
      </c>
      <c r="H50" s="3" t="s">
        <v>6</v>
      </c>
      <c r="I50" s="3">
        <f>VLOOKUP('Raw Data'!$H50,satisfaction,2,FALSE)</f>
        <v>1</v>
      </c>
      <c r="J50" s="3" t="s">
        <v>13</v>
      </c>
      <c r="K50" s="3">
        <f t="shared" si="4"/>
        <v>5</v>
      </c>
      <c r="L50" s="3" t="s">
        <v>6</v>
      </c>
      <c r="M50" s="3">
        <f t="shared" si="5"/>
        <v>1</v>
      </c>
      <c r="N50" s="3" t="s">
        <v>6</v>
      </c>
      <c r="O50" s="3">
        <f t="shared" si="6"/>
        <v>1</v>
      </c>
      <c r="P50" s="3" t="s">
        <v>3</v>
      </c>
      <c r="Q50" s="3">
        <f t="shared" si="7"/>
        <v>3</v>
      </c>
      <c r="R50" s="1">
        <v>2</v>
      </c>
      <c r="S50" s="3" t="str">
        <f>IF('Raw Data'!$R50&gt;=9,"Promoters",IF('Raw Data'!$R50&gt;=7,"Neutrals","Detractors"))</f>
        <v>Detractors</v>
      </c>
    </row>
    <row r="51" spans="1:19" x14ac:dyDescent="0.25">
      <c r="A51" s="1">
        <v>49</v>
      </c>
      <c r="B51" s="3" t="s">
        <v>5</v>
      </c>
      <c r="C51" s="4">
        <v>29</v>
      </c>
      <c r="D51" s="4" t="str">
        <f>VLOOKUP('Raw Data'!$C51,age_group,3,TRUE)</f>
        <v>26-32</v>
      </c>
      <c r="E51" s="3" t="s">
        <v>7</v>
      </c>
      <c r="F51" s="3" t="s">
        <v>2</v>
      </c>
      <c r="G51" s="3">
        <f>VLOOKUP('Raw Data'!$F51,satisfaction,2,FALSE)</f>
        <v>2</v>
      </c>
      <c r="H51" s="3" t="s">
        <v>4</v>
      </c>
      <c r="I51" s="3">
        <f>VLOOKUP('Raw Data'!$H51,satisfaction,2,FALSE)</f>
        <v>4</v>
      </c>
      <c r="J51" s="3" t="s">
        <v>4</v>
      </c>
      <c r="K51" s="3">
        <f t="shared" si="4"/>
        <v>4</v>
      </c>
      <c r="L51" s="3" t="s">
        <v>2</v>
      </c>
      <c r="M51" s="3">
        <f t="shared" si="5"/>
        <v>2</v>
      </c>
      <c r="N51" s="3" t="s">
        <v>4</v>
      </c>
      <c r="O51" s="3">
        <f t="shared" si="6"/>
        <v>4</v>
      </c>
      <c r="P51" s="3" t="s">
        <v>4</v>
      </c>
      <c r="Q51" s="3">
        <f t="shared" si="7"/>
        <v>4</v>
      </c>
      <c r="R51" s="1">
        <v>5</v>
      </c>
      <c r="S51" s="3" t="str">
        <f>IF('Raw Data'!$R51&gt;=9,"Promoters",IF('Raw Data'!$R51&gt;=7,"Neutrals","Detractors"))</f>
        <v>Detractors</v>
      </c>
    </row>
    <row r="52" spans="1:19" x14ac:dyDescent="0.25">
      <c r="A52" s="1">
        <v>50</v>
      </c>
      <c r="B52" s="3" t="s">
        <v>5</v>
      </c>
      <c r="C52" s="4">
        <v>24</v>
      </c>
      <c r="D52" s="4" t="str">
        <f>VLOOKUP('Raw Data'!$C52,age_group,3,TRUE)</f>
        <v>19-25</v>
      </c>
      <c r="E52" s="3" t="s">
        <v>7</v>
      </c>
      <c r="F52" s="3" t="s">
        <v>2</v>
      </c>
      <c r="G52" s="3">
        <f>VLOOKUP('Raw Data'!$F52,satisfaction,2,FALSE)</f>
        <v>2</v>
      </c>
      <c r="H52" s="3" t="s">
        <v>2</v>
      </c>
      <c r="I52" s="3">
        <f>VLOOKUP('Raw Data'!$H52,satisfaction,2,FALSE)</f>
        <v>2</v>
      </c>
      <c r="J52" s="3" t="s">
        <v>2</v>
      </c>
      <c r="K52" s="3">
        <f t="shared" si="4"/>
        <v>2</v>
      </c>
      <c r="L52" s="3" t="s">
        <v>2</v>
      </c>
      <c r="M52" s="3">
        <f t="shared" si="5"/>
        <v>2</v>
      </c>
      <c r="N52" s="3" t="s">
        <v>2</v>
      </c>
      <c r="O52" s="3">
        <f t="shared" si="6"/>
        <v>2</v>
      </c>
      <c r="P52" s="3" t="s">
        <v>2</v>
      </c>
      <c r="Q52" s="3">
        <f t="shared" si="7"/>
        <v>2</v>
      </c>
      <c r="R52" s="1">
        <v>3</v>
      </c>
      <c r="S52" s="3" t="str">
        <f>IF('Raw Data'!$R52&gt;=9,"Promoters",IF('Raw Data'!$R52&gt;=7,"Neutrals","Detractors"))</f>
        <v>Detractors</v>
      </c>
    </row>
    <row r="53" spans="1:19" x14ac:dyDescent="0.25">
      <c r="A53" s="1">
        <v>51</v>
      </c>
      <c r="B53" s="3" t="s">
        <v>0</v>
      </c>
      <c r="C53" s="4">
        <v>26</v>
      </c>
      <c r="D53" s="4" t="str">
        <f>VLOOKUP('Raw Data'!$C53,age_group,3,TRUE)</f>
        <v>26-32</v>
      </c>
      <c r="E53" s="3" t="s">
        <v>9</v>
      </c>
      <c r="F53" s="3" t="s">
        <v>3</v>
      </c>
      <c r="G53" s="3">
        <f>VLOOKUP('Raw Data'!$F53,satisfaction,2,FALSE)</f>
        <v>3</v>
      </c>
      <c r="H53" s="3" t="s">
        <v>2</v>
      </c>
      <c r="I53" s="3">
        <f>VLOOKUP('Raw Data'!$H53,satisfaction,2,FALSE)</f>
        <v>2</v>
      </c>
      <c r="J53" s="3" t="s">
        <v>2</v>
      </c>
      <c r="K53" s="3">
        <f t="shared" si="4"/>
        <v>2</v>
      </c>
      <c r="L53" s="3" t="s">
        <v>3</v>
      </c>
      <c r="M53" s="3">
        <f t="shared" si="5"/>
        <v>3</v>
      </c>
      <c r="N53" s="3" t="s">
        <v>3</v>
      </c>
      <c r="O53" s="3">
        <f t="shared" si="6"/>
        <v>3</v>
      </c>
      <c r="P53" s="3" t="s">
        <v>3</v>
      </c>
      <c r="Q53" s="3">
        <f t="shared" si="7"/>
        <v>3</v>
      </c>
      <c r="R53" s="1">
        <v>5</v>
      </c>
      <c r="S53" s="3" t="str">
        <f>IF('Raw Data'!$R53&gt;=9,"Promoters",IF('Raw Data'!$R53&gt;=7,"Neutrals","Detractors"))</f>
        <v>Detractors</v>
      </c>
    </row>
    <row r="54" spans="1:19" x14ac:dyDescent="0.25">
      <c r="A54" s="1">
        <v>52</v>
      </c>
      <c r="B54" s="3" t="s">
        <v>0</v>
      </c>
      <c r="C54" s="4">
        <v>22</v>
      </c>
      <c r="D54" s="4" t="str">
        <f>VLOOKUP('Raw Data'!$C54,age_group,3,TRUE)</f>
        <v>19-25</v>
      </c>
      <c r="E54" s="3" t="s">
        <v>16</v>
      </c>
      <c r="F54" s="3" t="s">
        <v>3</v>
      </c>
      <c r="G54" s="3">
        <f>VLOOKUP('Raw Data'!$F54,satisfaction,2,FALSE)</f>
        <v>3</v>
      </c>
      <c r="H54" s="3" t="s">
        <v>2</v>
      </c>
      <c r="I54" s="3">
        <f>VLOOKUP('Raw Data'!$H54,satisfaction,2,FALSE)</f>
        <v>2</v>
      </c>
      <c r="J54" s="3" t="s">
        <v>2</v>
      </c>
      <c r="K54" s="3">
        <f t="shared" si="4"/>
        <v>2</v>
      </c>
      <c r="L54" s="3" t="s">
        <v>4</v>
      </c>
      <c r="M54" s="3">
        <f t="shared" si="5"/>
        <v>4</v>
      </c>
      <c r="N54" s="3" t="s">
        <v>3</v>
      </c>
      <c r="O54" s="3">
        <f t="shared" si="6"/>
        <v>3</v>
      </c>
      <c r="P54" s="3" t="s">
        <v>3</v>
      </c>
      <c r="Q54" s="3">
        <f t="shared" si="7"/>
        <v>3</v>
      </c>
      <c r="R54" s="1">
        <v>5</v>
      </c>
      <c r="S54" s="3" t="str">
        <f>IF('Raw Data'!$R54&gt;=9,"Promoters",IF('Raw Data'!$R54&gt;=7,"Neutrals","Detractors"))</f>
        <v>Detractors</v>
      </c>
    </row>
    <row r="55" spans="1:19" x14ac:dyDescent="0.25">
      <c r="A55" s="1">
        <v>53</v>
      </c>
      <c r="B55" s="3" t="s">
        <v>5</v>
      </c>
      <c r="C55" s="4">
        <v>27</v>
      </c>
      <c r="D55" s="4" t="str">
        <f>VLOOKUP('Raw Data'!$C55,age_group,3,TRUE)</f>
        <v>26-32</v>
      </c>
      <c r="E55" s="3" t="s">
        <v>9</v>
      </c>
      <c r="F55" s="3" t="s">
        <v>3</v>
      </c>
      <c r="G55" s="3">
        <f>VLOOKUP('Raw Data'!$F55,satisfaction,2,FALSE)</f>
        <v>3</v>
      </c>
      <c r="H55" s="3" t="s">
        <v>3</v>
      </c>
      <c r="I55" s="3">
        <f>VLOOKUP('Raw Data'!$H55,satisfaction,2,FALSE)</f>
        <v>3</v>
      </c>
      <c r="J55" s="3" t="s">
        <v>4</v>
      </c>
      <c r="K55" s="3">
        <f t="shared" si="4"/>
        <v>4</v>
      </c>
      <c r="L55" s="3" t="s">
        <v>3</v>
      </c>
      <c r="M55" s="3">
        <f t="shared" si="5"/>
        <v>3</v>
      </c>
      <c r="N55" s="3" t="s">
        <v>4</v>
      </c>
      <c r="O55" s="3">
        <f t="shared" si="6"/>
        <v>4</v>
      </c>
      <c r="P55" s="3" t="s">
        <v>4</v>
      </c>
      <c r="Q55" s="3">
        <f t="shared" si="7"/>
        <v>4</v>
      </c>
      <c r="R55" s="1">
        <v>3</v>
      </c>
      <c r="S55" s="3" t="str">
        <f>IF('Raw Data'!$R55&gt;=9,"Promoters",IF('Raw Data'!$R55&gt;=7,"Neutrals","Detractors"))</f>
        <v>Detractors</v>
      </c>
    </row>
    <row r="56" spans="1:19" x14ac:dyDescent="0.25">
      <c r="A56" s="1">
        <v>54</v>
      </c>
      <c r="B56" s="3" t="s">
        <v>0</v>
      </c>
      <c r="C56" s="4">
        <v>29</v>
      </c>
      <c r="D56" s="4" t="str">
        <f>VLOOKUP('Raw Data'!$C56,age_group,3,TRUE)</f>
        <v>26-32</v>
      </c>
      <c r="E56" s="3" t="s">
        <v>7</v>
      </c>
      <c r="F56" s="3" t="s">
        <v>4</v>
      </c>
      <c r="G56" s="3">
        <f>VLOOKUP('Raw Data'!$F56,satisfaction,2,FALSE)</f>
        <v>4</v>
      </c>
      <c r="H56" s="3" t="s">
        <v>4</v>
      </c>
      <c r="I56" s="3">
        <f>VLOOKUP('Raw Data'!$H56,satisfaction,2,FALSE)</f>
        <v>4</v>
      </c>
      <c r="J56" s="3" t="s">
        <v>4</v>
      </c>
      <c r="K56" s="3">
        <f t="shared" si="4"/>
        <v>4</v>
      </c>
      <c r="L56" s="3" t="s">
        <v>3</v>
      </c>
      <c r="M56" s="3">
        <f t="shared" si="5"/>
        <v>3</v>
      </c>
      <c r="N56" s="3" t="s">
        <v>3</v>
      </c>
      <c r="O56" s="3">
        <f t="shared" si="6"/>
        <v>3</v>
      </c>
      <c r="P56" s="3" t="s">
        <v>3</v>
      </c>
      <c r="Q56" s="3">
        <f t="shared" si="7"/>
        <v>3</v>
      </c>
      <c r="R56" s="1">
        <v>4</v>
      </c>
      <c r="S56" s="3" t="str">
        <f>IF('Raw Data'!$R56&gt;=9,"Promoters",IF('Raw Data'!$R56&gt;=7,"Neutrals","Detractors"))</f>
        <v>Detractors</v>
      </c>
    </row>
    <row r="57" spans="1:19" x14ac:dyDescent="0.25">
      <c r="A57" s="1">
        <v>55</v>
      </c>
      <c r="B57" s="3" t="s">
        <v>5</v>
      </c>
      <c r="C57" s="4">
        <v>35</v>
      </c>
      <c r="D57" s="4" t="str">
        <f>VLOOKUP('Raw Data'!$C57,age_group,3,TRUE)</f>
        <v>33-39</v>
      </c>
      <c r="E57" s="3" t="s">
        <v>7</v>
      </c>
      <c r="F57" s="3" t="s">
        <v>2</v>
      </c>
      <c r="G57" s="3">
        <f>VLOOKUP('Raw Data'!$F57,satisfaction,2,FALSE)</f>
        <v>2</v>
      </c>
      <c r="H57" s="3" t="s">
        <v>4</v>
      </c>
      <c r="I57" s="3">
        <f>VLOOKUP('Raw Data'!$H57,satisfaction,2,FALSE)</f>
        <v>4</v>
      </c>
      <c r="J57" s="3" t="s">
        <v>3</v>
      </c>
      <c r="K57" s="3">
        <f t="shared" si="4"/>
        <v>3</v>
      </c>
      <c r="L57" s="3" t="s">
        <v>2</v>
      </c>
      <c r="M57" s="3">
        <f t="shared" si="5"/>
        <v>2</v>
      </c>
      <c r="N57" s="3" t="s">
        <v>4</v>
      </c>
      <c r="O57" s="3">
        <f t="shared" si="6"/>
        <v>4</v>
      </c>
      <c r="P57" s="3" t="s">
        <v>3</v>
      </c>
      <c r="Q57" s="3">
        <f t="shared" si="7"/>
        <v>3</v>
      </c>
      <c r="R57" s="1">
        <v>1</v>
      </c>
      <c r="S57" s="3" t="str">
        <f>IF('Raw Data'!$R57&gt;=9,"Promoters",IF('Raw Data'!$R57&gt;=7,"Neutrals","Detractors"))</f>
        <v>Detractors</v>
      </c>
    </row>
    <row r="58" spans="1:19" x14ac:dyDescent="0.25">
      <c r="A58" s="1">
        <v>56</v>
      </c>
      <c r="B58" s="3" t="s">
        <v>5</v>
      </c>
      <c r="C58" s="4">
        <v>35</v>
      </c>
      <c r="D58" s="4" t="str">
        <f>VLOOKUP('Raw Data'!$C58,age_group,3,TRUE)</f>
        <v>33-39</v>
      </c>
      <c r="E58" s="3" t="s">
        <v>11</v>
      </c>
      <c r="F58" s="3" t="s">
        <v>13</v>
      </c>
      <c r="G58" s="3">
        <f>VLOOKUP('Raw Data'!$F58,satisfaction,2,FALSE)</f>
        <v>5</v>
      </c>
      <c r="H58" s="3" t="s">
        <v>4</v>
      </c>
      <c r="I58" s="3">
        <f>VLOOKUP('Raw Data'!$H58,satisfaction,2,FALSE)</f>
        <v>4</v>
      </c>
      <c r="J58" s="3" t="s">
        <v>4</v>
      </c>
      <c r="K58" s="3">
        <f t="shared" si="4"/>
        <v>4</v>
      </c>
      <c r="L58" s="3" t="s">
        <v>2</v>
      </c>
      <c r="M58" s="3">
        <f t="shared" si="5"/>
        <v>2</v>
      </c>
      <c r="N58" s="3" t="s">
        <v>4</v>
      </c>
      <c r="O58" s="3">
        <f t="shared" si="6"/>
        <v>4</v>
      </c>
      <c r="P58" s="3" t="s">
        <v>4</v>
      </c>
      <c r="Q58" s="3">
        <f t="shared" si="7"/>
        <v>4</v>
      </c>
      <c r="R58" s="1">
        <v>8</v>
      </c>
      <c r="S58" s="3" t="str">
        <f>IF('Raw Data'!$R58&gt;=9,"Promoters",IF('Raw Data'!$R58&gt;=7,"Neutrals","Detractors"))</f>
        <v>Neutrals</v>
      </c>
    </row>
    <row r="59" spans="1:19" x14ac:dyDescent="0.25">
      <c r="A59" s="1">
        <v>57</v>
      </c>
      <c r="B59" s="3" t="s">
        <v>0</v>
      </c>
      <c r="C59" s="4">
        <v>25</v>
      </c>
      <c r="D59" s="4" t="str">
        <f>VLOOKUP('Raw Data'!$C59,age_group,3,TRUE)</f>
        <v>19-25</v>
      </c>
      <c r="E59" s="3" t="s">
        <v>15</v>
      </c>
      <c r="F59" s="3" t="s">
        <v>3</v>
      </c>
      <c r="G59" s="3">
        <f>VLOOKUP('Raw Data'!$F59,satisfaction,2,FALSE)</f>
        <v>3</v>
      </c>
      <c r="H59" s="3" t="s">
        <v>2</v>
      </c>
      <c r="I59" s="3">
        <f>VLOOKUP('Raw Data'!$H59,satisfaction,2,FALSE)</f>
        <v>2</v>
      </c>
      <c r="J59" s="3" t="s">
        <v>2</v>
      </c>
      <c r="K59" s="3">
        <f t="shared" si="4"/>
        <v>2</v>
      </c>
      <c r="L59" s="3" t="s">
        <v>3</v>
      </c>
      <c r="M59" s="3">
        <f t="shared" si="5"/>
        <v>3</v>
      </c>
      <c r="N59" s="3" t="s">
        <v>2</v>
      </c>
      <c r="O59" s="3">
        <f t="shared" si="6"/>
        <v>2</v>
      </c>
      <c r="P59" s="3" t="s">
        <v>2</v>
      </c>
      <c r="Q59" s="3">
        <f t="shared" si="7"/>
        <v>2</v>
      </c>
      <c r="R59" s="1">
        <v>5</v>
      </c>
      <c r="S59" s="3" t="str">
        <f>IF('Raw Data'!$R59&gt;=9,"Promoters",IF('Raw Data'!$R59&gt;=7,"Neutrals","Detractors"))</f>
        <v>Detractors</v>
      </c>
    </row>
    <row r="60" spans="1:19" x14ac:dyDescent="0.25">
      <c r="A60" s="1">
        <v>58</v>
      </c>
      <c r="B60" s="3" t="s">
        <v>5</v>
      </c>
      <c r="C60" s="4">
        <v>25</v>
      </c>
      <c r="D60" s="4" t="str">
        <f>VLOOKUP('Raw Data'!$C60,age_group,3,TRUE)</f>
        <v>19-25</v>
      </c>
      <c r="E60" s="3" t="s">
        <v>16</v>
      </c>
      <c r="F60" s="3" t="s">
        <v>6</v>
      </c>
      <c r="G60" s="3">
        <f>VLOOKUP('Raw Data'!$F60,satisfaction,2,FALSE)</f>
        <v>1</v>
      </c>
      <c r="H60" s="3" t="s">
        <v>13</v>
      </c>
      <c r="I60" s="3">
        <f>VLOOKUP('Raw Data'!$H60,satisfaction,2,FALSE)</f>
        <v>5</v>
      </c>
      <c r="J60" s="3" t="s">
        <v>3</v>
      </c>
      <c r="K60" s="3">
        <f t="shared" si="4"/>
        <v>3</v>
      </c>
      <c r="L60" s="3" t="s">
        <v>2</v>
      </c>
      <c r="M60" s="3">
        <f t="shared" si="5"/>
        <v>2</v>
      </c>
      <c r="N60" s="3" t="s">
        <v>4</v>
      </c>
      <c r="O60" s="3">
        <f t="shared" si="6"/>
        <v>4</v>
      </c>
      <c r="P60" s="3" t="s">
        <v>2</v>
      </c>
      <c r="Q60" s="3">
        <f t="shared" si="7"/>
        <v>2</v>
      </c>
      <c r="R60" s="1">
        <v>2</v>
      </c>
      <c r="S60" s="3" t="str">
        <f>IF('Raw Data'!$R60&gt;=9,"Promoters",IF('Raw Data'!$R60&gt;=7,"Neutrals","Detractors"))</f>
        <v>Detractors</v>
      </c>
    </row>
    <row r="61" spans="1:19" x14ac:dyDescent="0.25">
      <c r="A61" s="1">
        <v>59</v>
      </c>
      <c r="B61" s="3" t="s">
        <v>0</v>
      </c>
      <c r="C61" s="4">
        <v>27</v>
      </c>
      <c r="D61" s="4" t="str">
        <f>VLOOKUP('Raw Data'!$C61,age_group,3,TRUE)</f>
        <v>26-32</v>
      </c>
      <c r="E61" s="3" t="s">
        <v>16</v>
      </c>
      <c r="F61" s="3" t="s">
        <v>3</v>
      </c>
      <c r="G61" s="3">
        <f>VLOOKUP('Raw Data'!$F61,satisfaction,2,FALSE)</f>
        <v>3</v>
      </c>
      <c r="H61" s="3" t="s">
        <v>3</v>
      </c>
      <c r="I61" s="3">
        <f>VLOOKUP('Raw Data'!$H61,satisfaction,2,FALSE)</f>
        <v>3</v>
      </c>
      <c r="J61" s="3" t="s">
        <v>2</v>
      </c>
      <c r="K61" s="3">
        <f t="shared" si="4"/>
        <v>2</v>
      </c>
      <c r="L61" s="3" t="s">
        <v>6</v>
      </c>
      <c r="M61" s="3">
        <f t="shared" si="5"/>
        <v>1</v>
      </c>
      <c r="N61" s="3" t="s">
        <v>6</v>
      </c>
      <c r="O61" s="3">
        <f t="shared" si="6"/>
        <v>1</v>
      </c>
      <c r="P61" s="3" t="s">
        <v>6</v>
      </c>
      <c r="Q61" s="3">
        <f t="shared" si="7"/>
        <v>1</v>
      </c>
      <c r="R61" s="1">
        <v>5</v>
      </c>
      <c r="S61" s="3" t="str">
        <f>IF('Raw Data'!$R61&gt;=9,"Promoters",IF('Raw Data'!$R61&gt;=7,"Neutrals","Detractors"))</f>
        <v>Detractors</v>
      </c>
    </row>
    <row r="62" spans="1:19" x14ac:dyDescent="0.25">
      <c r="A62" s="1">
        <v>60</v>
      </c>
      <c r="B62" s="3" t="s">
        <v>0</v>
      </c>
      <c r="C62" s="4">
        <v>22</v>
      </c>
      <c r="D62" s="4" t="str">
        <f>VLOOKUP('Raw Data'!$C62,age_group,3,TRUE)</f>
        <v>19-25</v>
      </c>
      <c r="E62" s="3" t="s">
        <v>14</v>
      </c>
      <c r="F62" s="3" t="s">
        <v>6</v>
      </c>
      <c r="G62" s="3">
        <f>VLOOKUP('Raw Data'!$F62,satisfaction,2,FALSE)</f>
        <v>1</v>
      </c>
      <c r="H62" s="3" t="s">
        <v>3</v>
      </c>
      <c r="I62" s="3">
        <f>VLOOKUP('Raw Data'!$H62,satisfaction,2,FALSE)</f>
        <v>3</v>
      </c>
      <c r="J62" s="3" t="s">
        <v>2</v>
      </c>
      <c r="K62" s="3">
        <f t="shared" si="4"/>
        <v>2</v>
      </c>
      <c r="L62" s="3" t="s">
        <v>6</v>
      </c>
      <c r="M62" s="3">
        <f t="shared" si="5"/>
        <v>1</v>
      </c>
      <c r="N62" s="3" t="s">
        <v>3</v>
      </c>
      <c r="O62" s="3">
        <f t="shared" si="6"/>
        <v>3</v>
      </c>
      <c r="P62" s="3" t="s">
        <v>2</v>
      </c>
      <c r="Q62" s="3">
        <f t="shared" si="7"/>
        <v>2</v>
      </c>
      <c r="R62" s="1">
        <v>0</v>
      </c>
      <c r="S62" s="3" t="str">
        <f>IF('Raw Data'!$R62&gt;=9,"Promoters",IF('Raw Data'!$R62&gt;=7,"Neutrals","Detractors"))</f>
        <v>Detractors</v>
      </c>
    </row>
    <row r="63" spans="1:19" x14ac:dyDescent="0.25">
      <c r="A63" s="1">
        <v>61</v>
      </c>
      <c r="B63" s="3" t="s">
        <v>5</v>
      </c>
      <c r="C63" s="4">
        <v>35</v>
      </c>
      <c r="D63" s="4" t="str">
        <f>VLOOKUP('Raw Data'!$C63,age_group,3,TRUE)</f>
        <v>33-39</v>
      </c>
      <c r="E63" s="3" t="s">
        <v>21</v>
      </c>
      <c r="F63" s="3" t="s">
        <v>2</v>
      </c>
      <c r="G63" s="3">
        <f>VLOOKUP('Raw Data'!$F63,satisfaction,2,FALSE)</f>
        <v>2</v>
      </c>
      <c r="H63" s="3" t="s">
        <v>2</v>
      </c>
      <c r="I63" s="3">
        <f>VLOOKUP('Raw Data'!$H63,satisfaction,2,FALSE)</f>
        <v>2</v>
      </c>
      <c r="J63" s="3" t="s">
        <v>3</v>
      </c>
      <c r="K63" s="3">
        <f t="shared" si="4"/>
        <v>3</v>
      </c>
      <c r="L63" s="3" t="s">
        <v>2</v>
      </c>
      <c r="M63" s="3">
        <f t="shared" si="5"/>
        <v>2</v>
      </c>
      <c r="N63" s="3" t="s">
        <v>2</v>
      </c>
      <c r="O63" s="3">
        <f t="shared" si="6"/>
        <v>2</v>
      </c>
      <c r="P63" s="3" t="s">
        <v>3</v>
      </c>
      <c r="Q63" s="3">
        <f t="shared" si="7"/>
        <v>3</v>
      </c>
      <c r="R63" s="1">
        <v>2</v>
      </c>
      <c r="S63" s="3" t="str">
        <f>IF('Raw Data'!$R63&gt;=9,"Promoters",IF('Raw Data'!$R63&gt;=7,"Neutrals","Detractors"))</f>
        <v>Detractors</v>
      </c>
    </row>
    <row r="64" spans="1:19" x14ac:dyDescent="0.25">
      <c r="A64" s="1">
        <v>62</v>
      </c>
      <c r="B64" s="3" t="s">
        <v>0</v>
      </c>
      <c r="C64" s="4">
        <v>25</v>
      </c>
      <c r="D64" s="4" t="str">
        <f>VLOOKUP('Raw Data'!$C64,age_group,3,TRUE)</f>
        <v>19-25</v>
      </c>
      <c r="E64" s="3" t="s">
        <v>10</v>
      </c>
      <c r="F64" s="3" t="s">
        <v>2</v>
      </c>
      <c r="G64" s="3">
        <f>VLOOKUP('Raw Data'!$F64,satisfaction,2,FALSE)</f>
        <v>2</v>
      </c>
      <c r="H64" s="3" t="s">
        <v>2</v>
      </c>
      <c r="I64" s="3">
        <f>VLOOKUP('Raw Data'!$H64,satisfaction,2,FALSE)</f>
        <v>2</v>
      </c>
      <c r="J64" s="3" t="s">
        <v>2</v>
      </c>
      <c r="K64" s="3">
        <f t="shared" si="4"/>
        <v>2</v>
      </c>
      <c r="L64" s="3" t="s">
        <v>6</v>
      </c>
      <c r="M64" s="3">
        <f t="shared" si="5"/>
        <v>1</v>
      </c>
      <c r="N64" s="3" t="s">
        <v>6</v>
      </c>
      <c r="O64" s="3">
        <f t="shared" si="6"/>
        <v>1</v>
      </c>
      <c r="P64" s="3" t="s">
        <v>6</v>
      </c>
      <c r="Q64" s="3">
        <f t="shared" si="7"/>
        <v>1</v>
      </c>
      <c r="R64" s="1">
        <v>0</v>
      </c>
      <c r="S64" s="3" t="str">
        <f>IF('Raw Data'!$R64&gt;=9,"Promoters",IF('Raw Data'!$R64&gt;=7,"Neutrals","Detractors"))</f>
        <v>Detractors</v>
      </c>
    </row>
    <row r="65" spans="1:19" x14ac:dyDescent="0.25">
      <c r="A65" s="1">
        <v>63</v>
      </c>
      <c r="B65" s="3" t="s">
        <v>5</v>
      </c>
      <c r="C65" s="4">
        <v>21</v>
      </c>
      <c r="D65" s="4" t="str">
        <f>VLOOKUP('Raw Data'!$C65,age_group,3,TRUE)</f>
        <v>19-25</v>
      </c>
      <c r="E65" s="3" t="s">
        <v>1</v>
      </c>
      <c r="F65" s="3" t="s">
        <v>6</v>
      </c>
      <c r="G65" s="3">
        <f>VLOOKUP('Raw Data'!$F65,satisfaction,2,FALSE)</f>
        <v>1</v>
      </c>
      <c r="H65" s="3" t="s">
        <v>3</v>
      </c>
      <c r="I65" s="3">
        <f>VLOOKUP('Raw Data'!$H65,satisfaction,2,FALSE)</f>
        <v>3</v>
      </c>
      <c r="J65" s="3" t="s">
        <v>3</v>
      </c>
      <c r="K65" s="3">
        <f t="shared" si="4"/>
        <v>3</v>
      </c>
      <c r="L65" s="3" t="s">
        <v>3</v>
      </c>
      <c r="M65" s="3">
        <f t="shared" si="5"/>
        <v>3</v>
      </c>
      <c r="N65" s="3" t="s">
        <v>3</v>
      </c>
      <c r="O65" s="3">
        <f t="shared" si="6"/>
        <v>3</v>
      </c>
      <c r="P65" s="3" t="s">
        <v>4</v>
      </c>
      <c r="Q65" s="3">
        <f t="shared" si="7"/>
        <v>4</v>
      </c>
      <c r="R65" s="1">
        <v>5</v>
      </c>
      <c r="S65" s="3" t="str">
        <f>IF('Raw Data'!$R65&gt;=9,"Promoters",IF('Raw Data'!$R65&gt;=7,"Neutrals","Detractors"))</f>
        <v>Detractors</v>
      </c>
    </row>
    <row r="66" spans="1:19" x14ac:dyDescent="0.25">
      <c r="A66" s="1">
        <v>64</v>
      </c>
      <c r="B66" s="3" t="s">
        <v>5</v>
      </c>
      <c r="C66" s="4">
        <v>22</v>
      </c>
      <c r="D66" s="4" t="str">
        <f>VLOOKUP('Raw Data'!$C66,age_group,3,TRUE)</f>
        <v>19-25</v>
      </c>
      <c r="E66" s="3" t="s">
        <v>9</v>
      </c>
      <c r="F66" s="3" t="s">
        <v>4</v>
      </c>
      <c r="G66" s="3">
        <f>VLOOKUP('Raw Data'!$F66,satisfaction,2,FALSE)</f>
        <v>4</v>
      </c>
      <c r="H66" s="3" t="s">
        <v>3</v>
      </c>
      <c r="I66" s="3">
        <f>VLOOKUP('Raw Data'!$H66,satisfaction,2,FALSE)</f>
        <v>3</v>
      </c>
      <c r="J66" s="3" t="s">
        <v>3</v>
      </c>
      <c r="K66" s="3">
        <f t="shared" si="4"/>
        <v>3</v>
      </c>
      <c r="L66" s="3" t="s">
        <v>4</v>
      </c>
      <c r="M66" s="3">
        <f t="shared" si="5"/>
        <v>4</v>
      </c>
      <c r="N66" s="3" t="s">
        <v>3</v>
      </c>
      <c r="O66" s="3">
        <f t="shared" si="6"/>
        <v>3</v>
      </c>
      <c r="P66" s="3" t="s">
        <v>3</v>
      </c>
      <c r="Q66" s="3">
        <f t="shared" si="7"/>
        <v>3</v>
      </c>
      <c r="R66" s="1">
        <v>8</v>
      </c>
      <c r="S66" s="3" t="str">
        <f>IF('Raw Data'!$R66&gt;=9,"Promoters",IF('Raw Data'!$R66&gt;=7,"Neutrals","Detractors"))</f>
        <v>Neutrals</v>
      </c>
    </row>
    <row r="67" spans="1:19" x14ac:dyDescent="0.25">
      <c r="A67" s="1">
        <v>65</v>
      </c>
      <c r="B67" s="3" t="s">
        <v>0</v>
      </c>
      <c r="C67" s="4">
        <v>27</v>
      </c>
      <c r="D67" s="4" t="str">
        <f>VLOOKUP('Raw Data'!$C67,age_group,3,TRUE)</f>
        <v>26-32</v>
      </c>
      <c r="E67" s="3" t="s">
        <v>16</v>
      </c>
      <c r="F67" s="3" t="s">
        <v>4</v>
      </c>
      <c r="G67" s="3">
        <f>VLOOKUP('Raw Data'!$F67,satisfaction,2,FALSE)</f>
        <v>4</v>
      </c>
      <c r="H67" s="3" t="s">
        <v>4</v>
      </c>
      <c r="I67" s="3">
        <f>VLOOKUP('Raw Data'!$H67,satisfaction,2,FALSE)</f>
        <v>4</v>
      </c>
      <c r="J67" s="3" t="s">
        <v>4</v>
      </c>
      <c r="K67" s="3">
        <f t="shared" ref="K67:K98" si="8">VLOOKUP(J67,satisfaction,2,FALSE)</f>
        <v>4</v>
      </c>
      <c r="L67" s="3" t="s">
        <v>4</v>
      </c>
      <c r="M67" s="3">
        <f t="shared" ref="M67:M98" si="9">VLOOKUP(L67,satisfaction,2,FALSE)</f>
        <v>4</v>
      </c>
      <c r="N67" s="3" t="s">
        <v>4</v>
      </c>
      <c r="O67" s="3">
        <f t="shared" ref="O67:O98" si="10">VLOOKUP(N67,satisfaction,2,FALSE)</f>
        <v>4</v>
      </c>
      <c r="P67" s="3" t="s">
        <v>3</v>
      </c>
      <c r="Q67" s="3">
        <f t="shared" ref="Q67:Q98" si="11">VLOOKUP(P67,satisfaction,2,FALSE)</f>
        <v>3</v>
      </c>
      <c r="R67" s="1">
        <v>8</v>
      </c>
      <c r="S67" s="3" t="str">
        <f>IF('Raw Data'!$R67&gt;=9,"Promoters",IF('Raw Data'!$R67&gt;=7,"Neutrals","Detractors"))</f>
        <v>Neutrals</v>
      </c>
    </row>
    <row r="68" spans="1:19" x14ac:dyDescent="0.25">
      <c r="A68" s="1">
        <v>66</v>
      </c>
      <c r="B68" s="3" t="s">
        <v>5</v>
      </c>
      <c r="C68" s="4">
        <v>20</v>
      </c>
      <c r="D68" s="4" t="str">
        <f>VLOOKUP('Raw Data'!$C68,age_group,3,TRUE)</f>
        <v>19-25</v>
      </c>
      <c r="E68" s="3" t="s">
        <v>7</v>
      </c>
      <c r="F68" s="3" t="s">
        <v>6</v>
      </c>
      <c r="G68" s="3">
        <f>VLOOKUP('Raw Data'!$F68,satisfaction,2,FALSE)</f>
        <v>1</v>
      </c>
      <c r="H68" s="3" t="s">
        <v>3</v>
      </c>
      <c r="I68" s="3">
        <f>VLOOKUP('Raw Data'!$H68,satisfaction,2,FALSE)</f>
        <v>3</v>
      </c>
      <c r="J68" s="3" t="s">
        <v>4</v>
      </c>
      <c r="K68" s="3">
        <f t="shared" si="8"/>
        <v>4</v>
      </c>
      <c r="L68" s="3" t="s">
        <v>6</v>
      </c>
      <c r="M68" s="3">
        <f t="shared" si="9"/>
        <v>1</v>
      </c>
      <c r="N68" s="3" t="s">
        <v>3</v>
      </c>
      <c r="O68" s="3">
        <f t="shared" si="10"/>
        <v>3</v>
      </c>
      <c r="P68" s="3" t="s">
        <v>4</v>
      </c>
      <c r="Q68" s="3">
        <f t="shared" si="11"/>
        <v>4</v>
      </c>
      <c r="R68" s="1">
        <v>1</v>
      </c>
      <c r="S68" s="3" t="str">
        <f>IF('Raw Data'!$R68&gt;=9,"Promoters",IF('Raw Data'!$R68&gt;=7,"Neutrals","Detractors"))</f>
        <v>Detractors</v>
      </c>
    </row>
    <row r="69" spans="1:19" x14ac:dyDescent="0.25">
      <c r="A69" s="1">
        <v>67</v>
      </c>
      <c r="B69" s="3" t="s">
        <v>5</v>
      </c>
      <c r="C69" s="4">
        <v>23</v>
      </c>
      <c r="D69" s="4" t="str">
        <f>VLOOKUP('Raw Data'!$C69,age_group,3,TRUE)</f>
        <v>19-25</v>
      </c>
      <c r="E69" s="3" t="s">
        <v>15</v>
      </c>
      <c r="F69" s="3" t="s">
        <v>6</v>
      </c>
      <c r="G69" s="3">
        <f>VLOOKUP('Raw Data'!$F69,satisfaction,2,FALSE)</f>
        <v>1</v>
      </c>
      <c r="H69" s="3" t="s">
        <v>2</v>
      </c>
      <c r="I69" s="3">
        <f>VLOOKUP('Raw Data'!$H69,satisfaction,2,FALSE)</f>
        <v>2</v>
      </c>
      <c r="J69" s="3" t="s">
        <v>2</v>
      </c>
      <c r="K69" s="3">
        <f t="shared" si="8"/>
        <v>2</v>
      </c>
      <c r="L69" s="3" t="s">
        <v>3</v>
      </c>
      <c r="M69" s="3">
        <f t="shared" si="9"/>
        <v>3</v>
      </c>
      <c r="N69" s="3" t="s">
        <v>3</v>
      </c>
      <c r="O69" s="3">
        <f t="shared" si="10"/>
        <v>3</v>
      </c>
      <c r="P69" s="3" t="s">
        <v>2</v>
      </c>
      <c r="Q69" s="3">
        <f t="shared" si="11"/>
        <v>2</v>
      </c>
      <c r="R69" s="1">
        <v>3</v>
      </c>
      <c r="S69" s="3" t="str">
        <f>IF('Raw Data'!$R69&gt;=9,"Promoters",IF('Raw Data'!$R69&gt;=7,"Neutrals","Detractors"))</f>
        <v>Detractors</v>
      </c>
    </row>
    <row r="70" spans="1:19" x14ac:dyDescent="0.25">
      <c r="A70" s="1">
        <v>68</v>
      </c>
      <c r="B70" s="3" t="s">
        <v>5</v>
      </c>
      <c r="C70" s="4">
        <v>28</v>
      </c>
      <c r="D70" s="4" t="str">
        <f>VLOOKUP('Raw Data'!$C70,age_group,3,TRUE)</f>
        <v>26-32</v>
      </c>
      <c r="E70" s="3" t="s">
        <v>16</v>
      </c>
      <c r="F70" s="3" t="s">
        <v>3</v>
      </c>
      <c r="G70" s="3">
        <f>VLOOKUP('Raw Data'!$F70,satisfaction,2,FALSE)</f>
        <v>3</v>
      </c>
      <c r="H70" s="3" t="s">
        <v>4</v>
      </c>
      <c r="I70" s="3">
        <f>VLOOKUP('Raw Data'!$H70,satisfaction,2,FALSE)</f>
        <v>4</v>
      </c>
      <c r="J70" s="3" t="s">
        <v>4</v>
      </c>
      <c r="K70" s="3">
        <f t="shared" si="8"/>
        <v>4</v>
      </c>
      <c r="L70" s="3" t="s">
        <v>3</v>
      </c>
      <c r="M70" s="3">
        <f t="shared" si="9"/>
        <v>3</v>
      </c>
      <c r="N70" s="3" t="s">
        <v>4</v>
      </c>
      <c r="O70" s="3">
        <f t="shared" si="10"/>
        <v>4</v>
      </c>
      <c r="P70" s="3" t="s">
        <v>4</v>
      </c>
      <c r="Q70" s="3">
        <f t="shared" si="11"/>
        <v>4</v>
      </c>
      <c r="R70" s="1">
        <v>7</v>
      </c>
      <c r="S70" s="3" t="str">
        <f>IF('Raw Data'!$R70&gt;=9,"Promoters",IF('Raw Data'!$R70&gt;=7,"Neutrals","Detractors"))</f>
        <v>Neutrals</v>
      </c>
    </row>
    <row r="71" spans="1:19" x14ac:dyDescent="0.25">
      <c r="A71" s="1">
        <v>69</v>
      </c>
      <c r="B71" s="3" t="s">
        <v>0</v>
      </c>
      <c r="C71" s="4">
        <v>25</v>
      </c>
      <c r="D71" s="4" t="str">
        <f>VLOOKUP('Raw Data'!$C71,age_group,3,TRUE)</f>
        <v>19-25</v>
      </c>
      <c r="E71" s="3" t="s">
        <v>22</v>
      </c>
      <c r="F71" s="3" t="s">
        <v>4</v>
      </c>
      <c r="G71" s="3">
        <f>VLOOKUP('Raw Data'!$F71,satisfaction,2,FALSE)</f>
        <v>4</v>
      </c>
      <c r="H71" s="3" t="s">
        <v>6</v>
      </c>
      <c r="I71" s="3">
        <f>VLOOKUP('Raw Data'!$H71,satisfaction,2,FALSE)</f>
        <v>1</v>
      </c>
      <c r="J71" s="3" t="s">
        <v>6</v>
      </c>
      <c r="K71" s="3">
        <f t="shared" si="8"/>
        <v>1</v>
      </c>
      <c r="L71" s="3" t="s">
        <v>4</v>
      </c>
      <c r="M71" s="3">
        <f t="shared" si="9"/>
        <v>4</v>
      </c>
      <c r="N71" s="3" t="s">
        <v>6</v>
      </c>
      <c r="O71" s="3">
        <f t="shared" si="10"/>
        <v>1</v>
      </c>
      <c r="P71" s="3" t="s">
        <v>2</v>
      </c>
      <c r="Q71" s="3">
        <f t="shared" si="11"/>
        <v>2</v>
      </c>
      <c r="R71" s="1">
        <v>8</v>
      </c>
      <c r="S71" s="3" t="str">
        <f>IF('Raw Data'!$R71&gt;=9,"Promoters",IF('Raw Data'!$R71&gt;=7,"Neutrals","Detractors"))</f>
        <v>Neutrals</v>
      </c>
    </row>
    <row r="72" spans="1:19" x14ac:dyDescent="0.25">
      <c r="A72" s="1">
        <v>70</v>
      </c>
      <c r="B72" s="3" t="s">
        <v>5</v>
      </c>
      <c r="C72" s="4">
        <v>22</v>
      </c>
      <c r="D72" s="4" t="str">
        <f>VLOOKUP('Raw Data'!$C72,age_group,3,TRUE)</f>
        <v>19-25</v>
      </c>
      <c r="E72" s="3" t="s">
        <v>10</v>
      </c>
      <c r="F72" s="3" t="s">
        <v>3</v>
      </c>
      <c r="G72" s="3">
        <f>VLOOKUP('Raw Data'!$F72,satisfaction,2,FALSE)</f>
        <v>3</v>
      </c>
      <c r="H72" s="3" t="s">
        <v>3</v>
      </c>
      <c r="I72" s="3">
        <f>VLOOKUP('Raw Data'!$H72,satisfaction,2,FALSE)</f>
        <v>3</v>
      </c>
      <c r="J72" s="3" t="s">
        <v>3</v>
      </c>
      <c r="K72" s="3">
        <f t="shared" si="8"/>
        <v>3</v>
      </c>
      <c r="L72" s="3" t="s">
        <v>4</v>
      </c>
      <c r="M72" s="3">
        <f t="shared" si="9"/>
        <v>4</v>
      </c>
      <c r="N72" s="3" t="s">
        <v>4</v>
      </c>
      <c r="O72" s="3">
        <f t="shared" si="10"/>
        <v>4</v>
      </c>
      <c r="P72" s="3" t="s">
        <v>4</v>
      </c>
      <c r="Q72" s="3">
        <f t="shared" si="11"/>
        <v>4</v>
      </c>
      <c r="R72" s="1">
        <v>7</v>
      </c>
      <c r="S72" s="3" t="str">
        <f>IF('Raw Data'!$R72&gt;=9,"Promoters",IF('Raw Data'!$R72&gt;=7,"Neutrals","Detractors"))</f>
        <v>Neutrals</v>
      </c>
    </row>
    <row r="73" spans="1:19" x14ac:dyDescent="0.25">
      <c r="A73" s="1">
        <v>71</v>
      </c>
      <c r="B73" s="3" t="s">
        <v>5</v>
      </c>
      <c r="C73" s="4">
        <v>21</v>
      </c>
      <c r="D73" s="4" t="str">
        <f>VLOOKUP('Raw Data'!$C73,age_group,3,TRUE)</f>
        <v>19-25</v>
      </c>
      <c r="E73" s="3" t="s">
        <v>10</v>
      </c>
      <c r="F73" s="3" t="s">
        <v>2</v>
      </c>
      <c r="G73" s="3">
        <f>VLOOKUP('Raw Data'!$F73,satisfaction,2,FALSE)</f>
        <v>2</v>
      </c>
      <c r="H73" s="3" t="s">
        <v>3</v>
      </c>
      <c r="I73" s="3">
        <f>VLOOKUP('Raw Data'!$H73,satisfaction,2,FALSE)</f>
        <v>3</v>
      </c>
      <c r="J73" s="3" t="s">
        <v>3</v>
      </c>
      <c r="K73" s="3">
        <f t="shared" si="8"/>
        <v>3</v>
      </c>
      <c r="L73" s="3" t="s">
        <v>2</v>
      </c>
      <c r="M73" s="3">
        <f t="shared" si="9"/>
        <v>2</v>
      </c>
      <c r="N73" s="3" t="s">
        <v>3</v>
      </c>
      <c r="O73" s="3">
        <f t="shared" si="10"/>
        <v>3</v>
      </c>
      <c r="P73" s="3" t="s">
        <v>3</v>
      </c>
      <c r="Q73" s="3">
        <f t="shared" si="11"/>
        <v>3</v>
      </c>
      <c r="R73" s="1">
        <v>3</v>
      </c>
      <c r="S73" s="3" t="str">
        <f>IF('Raw Data'!$R73&gt;=9,"Promoters",IF('Raw Data'!$R73&gt;=7,"Neutrals","Detractors"))</f>
        <v>Detractors</v>
      </c>
    </row>
    <row r="74" spans="1:19" x14ac:dyDescent="0.25">
      <c r="A74" s="1">
        <v>72</v>
      </c>
      <c r="B74" s="3" t="s">
        <v>0</v>
      </c>
      <c r="C74" s="4">
        <v>32</v>
      </c>
      <c r="D74" s="4" t="str">
        <f>VLOOKUP('Raw Data'!$C74,age_group,3,TRUE)</f>
        <v>26-32</v>
      </c>
      <c r="E74" s="3" t="s">
        <v>7</v>
      </c>
      <c r="F74" s="3" t="s">
        <v>3</v>
      </c>
      <c r="G74" s="3">
        <f>VLOOKUP('Raw Data'!$F74,satisfaction,2,FALSE)</f>
        <v>3</v>
      </c>
      <c r="H74" s="3" t="s">
        <v>3</v>
      </c>
      <c r="I74" s="3">
        <f>VLOOKUP('Raw Data'!$H74,satisfaction,2,FALSE)</f>
        <v>3</v>
      </c>
      <c r="J74" s="3" t="s">
        <v>3</v>
      </c>
      <c r="K74" s="3">
        <f t="shared" si="8"/>
        <v>3</v>
      </c>
      <c r="L74" s="3" t="s">
        <v>3</v>
      </c>
      <c r="M74" s="3">
        <f t="shared" si="9"/>
        <v>3</v>
      </c>
      <c r="N74" s="3" t="s">
        <v>3</v>
      </c>
      <c r="O74" s="3">
        <f t="shared" si="10"/>
        <v>3</v>
      </c>
      <c r="P74" s="3" t="s">
        <v>3</v>
      </c>
      <c r="Q74" s="3">
        <f t="shared" si="11"/>
        <v>3</v>
      </c>
      <c r="R74" s="1">
        <v>5</v>
      </c>
      <c r="S74" s="3" t="str">
        <f>IF('Raw Data'!$R74&gt;=9,"Promoters",IF('Raw Data'!$R74&gt;=7,"Neutrals","Detractors"))</f>
        <v>Detractors</v>
      </c>
    </row>
    <row r="75" spans="1:19" x14ac:dyDescent="0.25">
      <c r="A75" s="1">
        <v>73</v>
      </c>
      <c r="B75" s="3" t="s">
        <v>0</v>
      </c>
      <c r="C75" s="4">
        <v>23</v>
      </c>
      <c r="D75" s="4" t="str">
        <f>VLOOKUP('Raw Data'!$C75,age_group,3,TRUE)</f>
        <v>19-25</v>
      </c>
      <c r="E75" s="3" t="s">
        <v>16</v>
      </c>
      <c r="F75" s="3" t="s">
        <v>6</v>
      </c>
      <c r="G75" s="3">
        <f>VLOOKUP('Raw Data'!$F75,satisfaction,2,FALSE)</f>
        <v>1</v>
      </c>
      <c r="H75" s="3" t="s">
        <v>6</v>
      </c>
      <c r="I75" s="3">
        <f>VLOOKUP('Raw Data'!$H75,satisfaction,2,FALSE)</f>
        <v>1</v>
      </c>
      <c r="J75" s="3" t="s">
        <v>6</v>
      </c>
      <c r="K75" s="3">
        <f t="shared" si="8"/>
        <v>1</v>
      </c>
      <c r="L75" s="3" t="s">
        <v>2</v>
      </c>
      <c r="M75" s="3">
        <f t="shared" si="9"/>
        <v>2</v>
      </c>
      <c r="N75" s="3" t="s">
        <v>2</v>
      </c>
      <c r="O75" s="3">
        <f t="shared" si="10"/>
        <v>2</v>
      </c>
      <c r="P75" s="3" t="s">
        <v>2</v>
      </c>
      <c r="Q75" s="3">
        <f t="shared" si="11"/>
        <v>2</v>
      </c>
      <c r="R75" s="1">
        <v>0</v>
      </c>
      <c r="S75" s="3" t="str">
        <f>IF('Raw Data'!$R75&gt;=9,"Promoters",IF('Raw Data'!$R75&gt;=7,"Neutrals","Detractors"))</f>
        <v>Detractors</v>
      </c>
    </row>
    <row r="76" spans="1:19" x14ac:dyDescent="0.25">
      <c r="A76" s="1">
        <v>74</v>
      </c>
      <c r="B76" s="3" t="s">
        <v>0</v>
      </c>
      <c r="C76" s="4">
        <v>22</v>
      </c>
      <c r="D76" s="4" t="str">
        <f>VLOOKUP('Raw Data'!$C76,age_group,3,TRUE)</f>
        <v>19-25</v>
      </c>
      <c r="E76" s="3" t="s">
        <v>7</v>
      </c>
      <c r="F76" s="3" t="s">
        <v>6</v>
      </c>
      <c r="G76" s="3">
        <f>VLOOKUP('Raw Data'!$F76,satisfaction,2,FALSE)</f>
        <v>1</v>
      </c>
      <c r="H76" s="3" t="s">
        <v>13</v>
      </c>
      <c r="I76" s="3">
        <f>VLOOKUP('Raw Data'!$H76,satisfaction,2,FALSE)</f>
        <v>5</v>
      </c>
      <c r="J76" s="3" t="s">
        <v>4</v>
      </c>
      <c r="K76" s="3">
        <f t="shared" si="8"/>
        <v>4</v>
      </c>
      <c r="L76" s="3" t="s">
        <v>6</v>
      </c>
      <c r="M76" s="3">
        <f t="shared" si="9"/>
        <v>1</v>
      </c>
      <c r="N76" s="3" t="s">
        <v>13</v>
      </c>
      <c r="O76" s="3">
        <f t="shared" si="10"/>
        <v>5</v>
      </c>
      <c r="P76" s="3" t="s">
        <v>3</v>
      </c>
      <c r="Q76" s="3">
        <f t="shared" si="11"/>
        <v>3</v>
      </c>
      <c r="R76" s="1">
        <v>0</v>
      </c>
      <c r="S76" s="3" t="str">
        <f>IF('Raw Data'!$R76&gt;=9,"Promoters",IF('Raw Data'!$R76&gt;=7,"Neutrals","Detractors"))</f>
        <v>Detractors</v>
      </c>
    </row>
    <row r="77" spans="1:19" x14ac:dyDescent="0.25">
      <c r="A77" s="1">
        <v>75</v>
      </c>
      <c r="B77" s="3" t="s">
        <v>8</v>
      </c>
      <c r="C77" s="4">
        <v>27</v>
      </c>
      <c r="D77" s="4" t="str">
        <f>VLOOKUP('Raw Data'!$C77,age_group,3,TRUE)</f>
        <v>26-32</v>
      </c>
      <c r="E77" s="3" t="s">
        <v>9</v>
      </c>
      <c r="F77" s="3" t="s">
        <v>6</v>
      </c>
      <c r="G77" s="3">
        <f>VLOOKUP('Raw Data'!$F77,satisfaction,2,FALSE)</f>
        <v>1</v>
      </c>
      <c r="H77" s="3" t="s">
        <v>6</v>
      </c>
      <c r="I77" s="3">
        <f>VLOOKUP('Raw Data'!$H77,satisfaction,2,FALSE)</f>
        <v>1</v>
      </c>
      <c r="J77" s="3" t="s">
        <v>6</v>
      </c>
      <c r="K77" s="3">
        <f t="shared" si="8"/>
        <v>1</v>
      </c>
      <c r="L77" s="3" t="s">
        <v>6</v>
      </c>
      <c r="M77" s="3">
        <f t="shared" si="9"/>
        <v>1</v>
      </c>
      <c r="N77" s="3" t="s">
        <v>6</v>
      </c>
      <c r="O77" s="3">
        <f t="shared" si="10"/>
        <v>1</v>
      </c>
      <c r="P77" s="3" t="s">
        <v>2</v>
      </c>
      <c r="Q77" s="3">
        <f t="shared" si="11"/>
        <v>2</v>
      </c>
      <c r="R77" s="1">
        <v>1</v>
      </c>
      <c r="S77" s="3" t="str">
        <f>IF('Raw Data'!$R77&gt;=9,"Promoters",IF('Raw Data'!$R77&gt;=7,"Neutrals","Detractors"))</f>
        <v>Detractors</v>
      </c>
    </row>
    <row r="78" spans="1:19" x14ac:dyDescent="0.25">
      <c r="A78" s="1">
        <v>76</v>
      </c>
      <c r="B78" s="3" t="s">
        <v>0</v>
      </c>
      <c r="C78" s="4">
        <v>24</v>
      </c>
      <c r="D78" s="4" t="str">
        <f>VLOOKUP('Raw Data'!$C78,age_group,3,TRUE)</f>
        <v>19-25</v>
      </c>
      <c r="E78" s="3" t="s">
        <v>7</v>
      </c>
      <c r="F78" s="3" t="s">
        <v>2</v>
      </c>
      <c r="G78" s="3">
        <f>VLOOKUP('Raw Data'!$F78,satisfaction,2,FALSE)</f>
        <v>2</v>
      </c>
      <c r="H78" s="3" t="s">
        <v>4</v>
      </c>
      <c r="I78" s="3">
        <f>VLOOKUP('Raw Data'!$H78,satisfaction,2,FALSE)</f>
        <v>4</v>
      </c>
      <c r="J78" s="3" t="s">
        <v>4</v>
      </c>
      <c r="K78" s="3">
        <f t="shared" si="8"/>
        <v>4</v>
      </c>
      <c r="L78" s="3" t="s">
        <v>2</v>
      </c>
      <c r="M78" s="3">
        <f t="shared" si="9"/>
        <v>2</v>
      </c>
      <c r="N78" s="3" t="s">
        <v>13</v>
      </c>
      <c r="O78" s="3">
        <f t="shared" si="10"/>
        <v>5</v>
      </c>
      <c r="P78" s="3" t="s">
        <v>4</v>
      </c>
      <c r="Q78" s="3">
        <f t="shared" si="11"/>
        <v>4</v>
      </c>
      <c r="R78" s="1">
        <v>5</v>
      </c>
      <c r="S78" s="3" t="str">
        <f>IF('Raw Data'!$R78&gt;=9,"Promoters",IF('Raw Data'!$R78&gt;=7,"Neutrals","Detractors"))</f>
        <v>Detractors</v>
      </c>
    </row>
    <row r="79" spans="1:19" x14ac:dyDescent="0.25">
      <c r="A79" s="1">
        <v>77</v>
      </c>
      <c r="B79" s="3" t="s">
        <v>5</v>
      </c>
      <c r="C79" s="4">
        <v>20</v>
      </c>
      <c r="D79" s="4" t="str">
        <f>VLOOKUP('Raw Data'!$C79,age_group,3,TRUE)</f>
        <v>19-25</v>
      </c>
      <c r="E79" s="3" t="s">
        <v>16</v>
      </c>
      <c r="F79" s="3" t="s">
        <v>3</v>
      </c>
      <c r="G79" s="3">
        <f>VLOOKUP('Raw Data'!$F79,satisfaction,2,FALSE)</f>
        <v>3</v>
      </c>
      <c r="H79" s="3" t="s">
        <v>3</v>
      </c>
      <c r="I79" s="3">
        <f>VLOOKUP('Raw Data'!$H79,satisfaction,2,FALSE)</f>
        <v>3</v>
      </c>
      <c r="J79" s="3" t="s">
        <v>2</v>
      </c>
      <c r="K79" s="3">
        <f t="shared" si="8"/>
        <v>2</v>
      </c>
      <c r="L79" s="3" t="s">
        <v>2</v>
      </c>
      <c r="M79" s="3">
        <f t="shared" si="9"/>
        <v>2</v>
      </c>
      <c r="N79" s="3" t="s">
        <v>2</v>
      </c>
      <c r="O79" s="3">
        <f t="shared" si="10"/>
        <v>2</v>
      </c>
      <c r="P79" s="3" t="s">
        <v>2</v>
      </c>
      <c r="Q79" s="3">
        <f t="shared" si="11"/>
        <v>2</v>
      </c>
      <c r="R79" s="1">
        <v>6</v>
      </c>
      <c r="S79" s="3" t="str">
        <f>IF('Raw Data'!$R79&gt;=9,"Promoters",IF('Raw Data'!$R79&gt;=7,"Neutrals","Detractors"))</f>
        <v>Detractors</v>
      </c>
    </row>
    <row r="80" spans="1:19" x14ac:dyDescent="0.25">
      <c r="A80" s="1">
        <v>78</v>
      </c>
      <c r="B80" s="3" t="s">
        <v>0</v>
      </c>
      <c r="C80" s="4">
        <v>23</v>
      </c>
      <c r="D80" s="4" t="str">
        <f>VLOOKUP('Raw Data'!$C80,age_group,3,TRUE)</f>
        <v>19-25</v>
      </c>
      <c r="E80" s="3" t="s">
        <v>16</v>
      </c>
      <c r="F80" s="3" t="s">
        <v>13</v>
      </c>
      <c r="G80" s="3">
        <f>VLOOKUP('Raw Data'!$F80,satisfaction,2,FALSE)</f>
        <v>5</v>
      </c>
      <c r="H80" s="3" t="s">
        <v>13</v>
      </c>
      <c r="I80" s="3">
        <f>VLOOKUP('Raw Data'!$H80,satisfaction,2,FALSE)</f>
        <v>5</v>
      </c>
      <c r="J80" s="3" t="s">
        <v>13</v>
      </c>
      <c r="K80" s="3">
        <f t="shared" si="8"/>
        <v>5</v>
      </c>
      <c r="L80" s="3" t="s">
        <v>13</v>
      </c>
      <c r="M80" s="3">
        <f t="shared" si="9"/>
        <v>5</v>
      </c>
      <c r="N80" s="3" t="s">
        <v>13</v>
      </c>
      <c r="O80" s="3">
        <f t="shared" si="10"/>
        <v>5</v>
      </c>
      <c r="P80" s="3" t="s">
        <v>13</v>
      </c>
      <c r="Q80" s="3">
        <f t="shared" si="11"/>
        <v>5</v>
      </c>
      <c r="R80" s="1">
        <v>10</v>
      </c>
      <c r="S80" s="3" t="str">
        <f>IF('Raw Data'!$R80&gt;=9,"Promoters",IF('Raw Data'!$R80&gt;=7,"Neutrals","Detractors"))</f>
        <v>Promoters</v>
      </c>
    </row>
    <row r="81" spans="1:19" x14ac:dyDescent="0.25">
      <c r="A81" s="1">
        <v>79</v>
      </c>
      <c r="B81" s="3" t="s">
        <v>0</v>
      </c>
      <c r="C81" s="4">
        <v>33</v>
      </c>
      <c r="D81" s="4" t="str">
        <f>VLOOKUP('Raw Data'!$C81,age_group,3,TRUE)</f>
        <v>33-39</v>
      </c>
      <c r="E81" s="3" t="s">
        <v>7</v>
      </c>
      <c r="F81" s="3" t="s">
        <v>6</v>
      </c>
      <c r="G81" s="3">
        <f>VLOOKUP('Raw Data'!$F81,satisfaction,2,FALSE)</f>
        <v>1</v>
      </c>
      <c r="H81" s="3" t="s">
        <v>13</v>
      </c>
      <c r="I81" s="3">
        <f>VLOOKUP('Raw Data'!$H81,satisfaction,2,FALSE)</f>
        <v>5</v>
      </c>
      <c r="J81" s="3" t="s">
        <v>4</v>
      </c>
      <c r="K81" s="3">
        <f t="shared" si="8"/>
        <v>4</v>
      </c>
      <c r="L81" s="3" t="s">
        <v>6</v>
      </c>
      <c r="M81" s="3">
        <f t="shared" si="9"/>
        <v>1</v>
      </c>
      <c r="N81" s="3" t="s">
        <v>13</v>
      </c>
      <c r="O81" s="3">
        <f t="shared" si="10"/>
        <v>5</v>
      </c>
      <c r="P81" s="3" t="s">
        <v>4</v>
      </c>
      <c r="Q81" s="3">
        <f t="shared" si="11"/>
        <v>4</v>
      </c>
      <c r="R81" s="1">
        <v>5</v>
      </c>
      <c r="S81" s="3" t="str">
        <f>IF('Raw Data'!$R81&gt;=9,"Promoters",IF('Raw Data'!$R81&gt;=7,"Neutrals","Detractors"))</f>
        <v>Detractors</v>
      </c>
    </row>
    <row r="82" spans="1:19" x14ac:dyDescent="0.25">
      <c r="A82" s="1">
        <v>80</v>
      </c>
      <c r="B82" s="3" t="s">
        <v>5</v>
      </c>
      <c r="C82" s="4">
        <v>23</v>
      </c>
      <c r="D82" s="4" t="str">
        <f>VLOOKUP('Raw Data'!$C82,age_group,3,TRUE)</f>
        <v>19-25</v>
      </c>
      <c r="E82" s="3" t="s">
        <v>9</v>
      </c>
      <c r="F82" s="3" t="s">
        <v>2</v>
      </c>
      <c r="G82" s="3">
        <f>VLOOKUP('Raw Data'!$F82,satisfaction,2,FALSE)</f>
        <v>2</v>
      </c>
      <c r="H82" s="3" t="s">
        <v>3</v>
      </c>
      <c r="I82" s="3">
        <f>VLOOKUP('Raw Data'!$H82,satisfaction,2,FALSE)</f>
        <v>3</v>
      </c>
      <c r="J82" s="3" t="s">
        <v>13</v>
      </c>
      <c r="K82" s="3">
        <f t="shared" si="8"/>
        <v>5</v>
      </c>
      <c r="L82" s="3" t="s">
        <v>2</v>
      </c>
      <c r="M82" s="3">
        <f t="shared" si="9"/>
        <v>2</v>
      </c>
      <c r="N82" s="3" t="s">
        <v>3</v>
      </c>
      <c r="O82" s="3">
        <f t="shared" si="10"/>
        <v>3</v>
      </c>
      <c r="P82" s="3" t="s">
        <v>4</v>
      </c>
      <c r="Q82" s="3">
        <f t="shared" si="11"/>
        <v>4</v>
      </c>
      <c r="R82" s="1">
        <v>4</v>
      </c>
      <c r="S82" s="3" t="str">
        <f>IF('Raw Data'!$R82&gt;=9,"Promoters",IF('Raw Data'!$R82&gt;=7,"Neutrals","Detractors"))</f>
        <v>Detractors</v>
      </c>
    </row>
    <row r="83" spans="1:19" x14ac:dyDescent="0.25">
      <c r="A83" s="1">
        <v>81</v>
      </c>
      <c r="B83" s="3" t="s">
        <v>0</v>
      </c>
      <c r="C83" s="4">
        <v>19</v>
      </c>
      <c r="D83" s="4" t="str">
        <f>VLOOKUP('Raw Data'!$C83,age_group,3,TRUE)</f>
        <v>19-25</v>
      </c>
      <c r="E83" s="3" t="s">
        <v>7</v>
      </c>
      <c r="F83" s="3" t="s">
        <v>3</v>
      </c>
      <c r="G83" s="3">
        <f>VLOOKUP('Raw Data'!$F83,satisfaction,2,FALSE)</f>
        <v>3</v>
      </c>
      <c r="H83" s="3" t="s">
        <v>4</v>
      </c>
      <c r="I83" s="3">
        <f>VLOOKUP('Raw Data'!$H83,satisfaction,2,FALSE)</f>
        <v>4</v>
      </c>
      <c r="J83" s="3" t="s">
        <v>4</v>
      </c>
      <c r="K83" s="3">
        <f t="shared" si="8"/>
        <v>4</v>
      </c>
      <c r="L83" s="3" t="s">
        <v>4</v>
      </c>
      <c r="M83" s="3">
        <f t="shared" si="9"/>
        <v>4</v>
      </c>
      <c r="N83" s="3" t="s">
        <v>4</v>
      </c>
      <c r="O83" s="3">
        <f t="shared" si="10"/>
        <v>4</v>
      </c>
      <c r="P83" s="3" t="s">
        <v>3</v>
      </c>
      <c r="Q83" s="3">
        <f t="shared" si="11"/>
        <v>3</v>
      </c>
      <c r="R83" s="1">
        <v>8</v>
      </c>
      <c r="S83" s="3" t="str">
        <f>IF('Raw Data'!$R83&gt;=9,"Promoters",IF('Raw Data'!$R83&gt;=7,"Neutrals","Detractors"))</f>
        <v>Neutrals</v>
      </c>
    </row>
    <row r="84" spans="1:19" x14ac:dyDescent="0.25">
      <c r="A84" s="1">
        <v>82</v>
      </c>
      <c r="B84" s="3" t="s">
        <v>0</v>
      </c>
      <c r="C84" s="4">
        <v>32</v>
      </c>
      <c r="D84" s="4" t="str">
        <f>VLOOKUP('Raw Data'!$C84,age_group,3,TRUE)</f>
        <v>26-32</v>
      </c>
      <c r="E84" s="3" t="s">
        <v>10</v>
      </c>
      <c r="F84" s="3" t="s">
        <v>3</v>
      </c>
      <c r="G84" s="3">
        <f>VLOOKUP('Raw Data'!$F84,satisfaction,2,FALSE)</f>
        <v>3</v>
      </c>
      <c r="H84" s="3" t="s">
        <v>4</v>
      </c>
      <c r="I84" s="3">
        <f>VLOOKUP('Raw Data'!$H84,satisfaction,2,FALSE)</f>
        <v>4</v>
      </c>
      <c r="J84" s="3" t="s">
        <v>3</v>
      </c>
      <c r="K84" s="3">
        <f t="shared" si="8"/>
        <v>3</v>
      </c>
      <c r="L84" s="3" t="s">
        <v>2</v>
      </c>
      <c r="M84" s="3">
        <f t="shared" si="9"/>
        <v>2</v>
      </c>
      <c r="N84" s="3" t="s">
        <v>3</v>
      </c>
      <c r="O84" s="3">
        <f t="shared" si="10"/>
        <v>3</v>
      </c>
      <c r="P84" s="3" t="s">
        <v>4</v>
      </c>
      <c r="Q84" s="3">
        <f t="shared" si="11"/>
        <v>4</v>
      </c>
      <c r="R84" s="1">
        <v>3</v>
      </c>
      <c r="S84" s="3" t="str">
        <f>IF('Raw Data'!$R84&gt;=9,"Promoters",IF('Raw Data'!$R84&gt;=7,"Neutrals","Detractors"))</f>
        <v>Detractors</v>
      </c>
    </row>
    <row r="85" spans="1:19" x14ac:dyDescent="0.25">
      <c r="A85" s="1">
        <v>83</v>
      </c>
      <c r="B85" s="3" t="s">
        <v>5</v>
      </c>
      <c r="C85" s="4">
        <v>27</v>
      </c>
      <c r="D85" s="4" t="str">
        <f>VLOOKUP('Raw Data'!$C85,age_group,3,TRUE)</f>
        <v>26-32</v>
      </c>
      <c r="E85" s="3" t="s">
        <v>9</v>
      </c>
      <c r="F85" s="3" t="s">
        <v>3</v>
      </c>
      <c r="G85" s="3">
        <f>VLOOKUP('Raw Data'!$F85,satisfaction,2,FALSE)</f>
        <v>3</v>
      </c>
      <c r="H85" s="3" t="s">
        <v>3</v>
      </c>
      <c r="I85" s="3">
        <f>VLOOKUP('Raw Data'!$H85,satisfaction,2,FALSE)</f>
        <v>3</v>
      </c>
      <c r="J85" s="3" t="s">
        <v>3</v>
      </c>
      <c r="K85" s="3">
        <f t="shared" si="8"/>
        <v>3</v>
      </c>
      <c r="L85" s="3" t="s">
        <v>2</v>
      </c>
      <c r="M85" s="3">
        <f t="shared" si="9"/>
        <v>2</v>
      </c>
      <c r="N85" s="3" t="s">
        <v>2</v>
      </c>
      <c r="O85" s="3">
        <f t="shared" si="10"/>
        <v>2</v>
      </c>
      <c r="P85" s="3" t="s">
        <v>2</v>
      </c>
      <c r="Q85" s="3">
        <f t="shared" si="11"/>
        <v>2</v>
      </c>
      <c r="R85" s="1">
        <v>3</v>
      </c>
      <c r="S85" s="3" t="str">
        <f>IF('Raw Data'!$R85&gt;=9,"Promoters",IF('Raw Data'!$R85&gt;=7,"Neutrals","Detractors"))</f>
        <v>Detractors</v>
      </c>
    </row>
    <row r="86" spans="1:19" x14ac:dyDescent="0.25">
      <c r="A86" s="1">
        <v>84</v>
      </c>
      <c r="B86" s="3" t="s">
        <v>0</v>
      </c>
      <c r="C86" s="4">
        <v>25</v>
      </c>
      <c r="D86" s="4" t="str">
        <f>VLOOKUP('Raw Data'!$C86,age_group,3,TRUE)</f>
        <v>19-25</v>
      </c>
      <c r="E86" s="3" t="s">
        <v>22</v>
      </c>
      <c r="F86" s="3" t="s">
        <v>2</v>
      </c>
      <c r="G86" s="3">
        <f>VLOOKUP('Raw Data'!$F86,satisfaction,2,FALSE)</f>
        <v>2</v>
      </c>
      <c r="H86" s="3" t="s">
        <v>3</v>
      </c>
      <c r="I86" s="3">
        <f>VLOOKUP('Raw Data'!$H86,satisfaction,2,FALSE)</f>
        <v>3</v>
      </c>
      <c r="J86" s="3" t="s">
        <v>3</v>
      </c>
      <c r="K86" s="3">
        <f t="shared" si="8"/>
        <v>3</v>
      </c>
      <c r="L86" s="3" t="s">
        <v>3</v>
      </c>
      <c r="M86" s="3">
        <f t="shared" si="9"/>
        <v>3</v>
      </c>
      <c r="N86" s="3" t="s">
        <v>3</v>
      </c>
      <c r="O86" s="3">
        <f t="shared" si="10"/>
        <v>3</v>
      </c>
      <c r="P86" s="3" t="s">
        <v>3</v>
      </c>
      <c r="Q86" s="3">
        <f t="shared" si="11"/>
        <v>3</v>
      </c>
      <c r="R86" s="1">
        <v>6</v>
      </c>
      <c r="S86" s="3" t="str">
        <f>IF('Raw Data'!$R86&gt;=9,"Promoters",IF('Raw Data'!$R86&gt;=7,"Neutrals","Detractors"))</f>
        <v>Detractors</v>
      </c>
    </row>
    <row r="87" spans="1:19" x14ac:dyDescent="0.25">
      <c r="A87" s="1">
        <v>85</v>
      </c>
      <c r="B87" s="3" t="s">
        <v>0</v>
      </c>
      <c r="C87" s="4">
        <v>26</v>
      </c>
      <c r="D87" s="4" t="str">
        <f>VLOOKUP('Raw Data'!$C87,age_group,3,TRUE)</f>
        <v>26-32</v>
      </c>
      <c r="E87" s="3" t="s">
        <v>16</v>
      </c>
      <c r="F87" s="3" t="s">
        <v>4</v>
      </c>
      <c r="G87" s="3">
        <f>VLOOKUP('Raw Data'!$F87,satisfaction,2,FALSE)</f>
        <v>4</v>
      </c>
      <c r="H87" s="3" t="s">
        <v>4</v>
      </c>
      <c r="I87" s="3">
        <f>VLOOKUP('Raw Data'!$H87,satisfaction,2,FALSE)</f>
        <v>4</v>
      </c>
      <c r="J87" s="3" t="s">
        <v>3</v>
      </c>
      <c r="K87" s="3">
        <f t="shared" si="8"/>
        <v>3</v>
      </c>
      <c r="L87" s="3" t="s">
        <v>4</v>
      </c>
      <c r="M87" s="3">
        <f t="shared" si="9"/>
        <v>4</v>
      </c>
      <c r="N87" s="3" t="s">
        <v>4</v>
      </c>
      <c r="O87" s="3">
        <f t="shared" si="10"/>
        <v>4</v>
      </c>
      <c r="P87" s="3" t="s">
        <v>6</v>
      </c>
      <c r="Q87" s="3">
        <f t="shared" si="11"/>
        <v>1</v>
      </c>
      <c r="R87" s="1">
        <v>5</v>
      </c>
      <c r="S87" s="3" t="str">
        <f>IF('Raw Data'!$R87&gt;=9,"Promoters",IF('Raw Data'!$R87&gt;=7,"Neutrals","Detractors"))</f>
        <v>Detractors</v>
      </c>
    </row>
    <row r="88" spans="1:19" x14ac:dyDescent="0.25">
      <c r="A88" s="1">
        <v>86</v>
      </c>
      <c r="B88" s="3" t="s">
        <v>0</v>
      </c>
      <c r="C88" s="4">
        <v>27</v>
      </c>
      <c r="D88" s="4" t="str">
        <f>VLOOKUP('Raw Data'!$C88,age_group,3,TRUE)</f>
        <v>26-32</v>
      </c>
      <c r="E88" s="3" t="s">
        <v>11</v>
      </c>
      <c r="F88" s="3" t="s">
        <v>3</v>
      </c>
      <c r="G88" s="3">
        <f>VLOOKUP('Raw Data'!$F88,satisfaction,2,FALSE)</f>
        <v>3</v>
      </c>
      <c r="H88" s="3" t="s">
        <v>3</v>
      </c>
      <c r="I88" s="3">
        <f>VLOOKUP('Raw Data'!$H88,satisfaction,2,FALSE)</f>
        <v>3</v>
      </c>
      <c r="J88" s="3" t="s">
        <v>3</v>
      </c>
      <c r="K88" s="3">
        <f t="shared" si="8"/>
        <v>3</v>
      </c>
      <c r="L88" s="3" t="s">
        <v>3</v>
      </c>
      <c r="M88" s="3">
        <f t="shared" si="9"/>
        <v>3</v>
      </c>
      <c r="N88" s="3" t="s">
        <v>3</v>
      </c>
      <c r="O88" s="3">
        <f t="shared" si="10"/>
        <v>3</v>
      </c>
      <c r="P88" s="3" t="s">
        <v>3</v>
      </c>
      <c r="Q88" s="3">
        <f t="shared" si="11"/>
        <v>3</v>
      </c>
      <c r="R88" s="1">
        <v>5</v>
      </c>
      <c r="S88" s="3" t="str">
        <f>IF('Raw Data'!$R88&gt;=9,"Promoters",IF('Raw Data'!$R88&gt;=7,"Neutrals","Detractors"))</f>
        <v>Detractors</v>
      </c>
    </row>
    <row r="89" spans="1:19" x14ac:dyDescent="0.25">
      <c r="A89" s="1">
        <v>87</v>
      </c>
      <c r="B89" s="3" t="s">
        <v>8</v>
      </c>
      <c r="C89" s="4">
        <v>40</v>
      </c>
      <c r="D89" s="4" t="str">
        <f>VLOOKUP('Raw Data'!$C89,age_group,3,TRUE)</f>
        <v>40-46</v>
      </c>
      <c r="E89" s="3" t="s">
        <v>10</v>
      </c>
      <c r="F89" s="3" t="s">
        <v>6</v>
      </c>
      <c r="G89" s="3">
        <f>VLOOKUP('Raw Data'!$F89,satisfaction,2,FALSE)</f>
        <v>1</v>
      </c>
      <c r="H89" s="3" t="s">
        <v>3</v>
      </c>
      <c r="I89" s="3">
        <f>VLOOKUP('Raw Data'!$H89,satisfaction,2,FALSE)</f>
        <v>3</v>
      </c>
      <c r="J89" s="3" t="s">
        <v>4</v>
      </c>
      <c r="K89" s="3">
        <f t="shared" si="8"/>
        <v>4</v>
      </c>
      <c r="L89" s="3" t="s">
        <v>6</v>
      </c>
      <c r="M89" s="3">
        <f t="shared" si="9"/>
        <v>1</v>
      </c>
      <c r="N89" s="3" t="s">
        <v>3</v>
      </c>
      <c r="O89" s="3">
        <f t="shared" si="10"/>
        <v>3</v>
      </c>
      <c r="P89" s="3" t="s">
        <v>4</v>
      </c>
      <c r="Q89" s="3">
        <f t="shared" si="11"/>
        <v>4</v>
      </c>
      <c r="R89" s="1">
        <v>3</v>
      </c>
      <c r="S89" s="3" t="str">
        <f>IF('Raw Data'!$R89&gt;=9,"Promoters",IF('Raw Data'!$R89&gt;=7,"Neutrals","Detractors"))</f>
        <v>Detractors</v>
      </c>
    </row>
    <row r="90" spans="1:19" x14ac:dyDescent="0.25">
      <c r="A90" s="1">
        <v>88</v>
      </c>
      <c r="B90" s="3" t="s">
        <v>5</v>
      </c>
      <c r="C90" s="4">
        <v>28</v>
      </c>
      <c r="D90" s="4" t="str">
        <f>VLOOKUP('Raw Data'!$C90,age_group,3,TRUE)</f>
        <v>26-32</v>
      </c>
      <c r="E90" s="3" t="s">
        <v>10</v>
      </c>
      <c r="F90" s="3" t="s">
        <v>2</v>
      </c>
      <c r="G90" s="3">
        <f>VLOOKUP('Raw Data'!$F90,satisfaction,2,FALSE)</f>
        <v>2</v>
      </c>
      <c r="H90" s="3" t="s">
        <v>13</v>
      </c>
      <c r="I90" s="3">
        <f>VLOOKUP('Raw Data'!$H90,satisfaction,2,FALSE)</f>
        <v>5</v>
      </c>
      <c r="J90" s="3" t="s">
        <v>13</v>
      </c>
      <c r="K90" s="3">
        <f t="shared" si="8"/>
        <v>5</v>
      </c>
      <c r="L90" s="3" t="s">
        <v>6</v>
      </c>
      <c r="M90" s="3">
        <f t="shared" si="9"/>
        <v>1</v>
      </c>
      <c r="N90" s="3" t="s">
        <v>13</v>
      </c>
      <c r="O90" s="3">
        <f t="shared" si="10"/>
        <v>5</v>
      </c>
      <c r="P90" s="3" t="s">
        <v>13</v>
      </c>
      <c r="Q90" s="3">
        <f t="shared" si="11"/>
        <v>5</v>
      </c>
      <c r="R90" s="1">
        <v>5</v>
      </c>
      <c r="S90" s="3" t="str">
        <f>IF('Raw Data'!$R90&gt;=9,"Promoters",IF('Raw Data'!$R90&gt;=7,"Neutrals","Detractors"))</f>
        <v>Detractors</v>
      </c>
    </row>
    <row r="91" spans="1:19" x14ac:dyDescent="0.25">
      <c r="A91" s="1">
        <v>89</v>
      </c>
      <c r="B91" s="3" t="s">
        <v>5</v>
      </c>
      <c r="C91" s="4">
        <v>21</v>
      </c>
      <c r="D91" s="4" t="str">
        <f>VLOOKUP('Raw Data'!$C91,age_group,3,TRUE)</f>
        <v>19-25</v>
      </c>
      <c r="E91" s="3" t="s">
        <v>7</v>
      </c>
      <c r="F91" s="3" t="s">
        <v>3</v>
      </c>
      <c r="G91" s="3">
        <f>VLOOKUP('Raw Data'!$F91,satisfaction,2,FALSE)</f>
        <v>3</v>
      </c>
      <c r="H91" s="3" t="s">
        <v>3</v>
      </c>
      <c r="I91" s="3">
        <f>VLOOKUP('Raw Data'!$H91,satisfaction,2,FALSE)</f>
        <v>3</v>
      </c>
      <c r="J91" s="3" t="s">
        <v>3</v>
      </c>
      <c r="K91" s="3">
        <f t="shared" si="8"/>
        <v>3</v>
      </c>
      <c r="L91" s="3" t="s">
        <v>2</v>
      </c>
      <c r="M91" s="3">
        <f t="shared" si="9"/>
        <v>2</v>
      </c>
      <c r="N91" s="3" t="s">
        <v>2</v>
      </c>
      <c r="O91" s="3">
        <f t="shared" si="10"/>
        <v>2</v>
      </c>
      <c r="P91" s="3" t="s">
        <v>2</v>
      </c>
      <c r="Q91" s="3">
        <f t="shared" si="11"/>
        <v>2</v>
      </c>
      <c r="R91" s="1">
        <v>1</v>
      </c>
      <c r="S91" s="3" t="str">
        <f>IF('Raw Data'!$R91&gt;=9,"Promoters",IF('Raw Data'!$R91&gt;=7,"Neutrals","Detractors"))</f>
        <v>Detractors</v>
      </c>
    </row>
    <row r="92" spans="1:19" x14ac:dyDescent="0.25">
      <c r="A92" s="1">
        <v>90</v>
      </c>
      <c r="B92" s="3" t="s">
        <v>8</v>
      </c>
      <c r="C92" s="4">
        <v>39</v>
      </c>
      <c r="D92" s="4" t="str">
        <f>VLOOKUP('Raw Data'!$C92,age_group,3,TRUE)</f>
        <v>33-39</v>
      </c>
      <c r="E92" s="3" t="s">
        <v>16</v>
      </c>
      <c r="F92" s="3" t="s">
        <v>3</v>
      </c>
      <c r="G92" s="3">
        <f>VLOOKUP('Raw Data'!$F92,satisfaction,2,FALSE)</f>
        <v>3</v>
      </c>
      <c r="H92" s="3" t="s">
        <v>3</v>
      </c>
      <c r="I92" s="3">
        <f>VLOOKUP('Raw Data'!$H92,satisfaction,2,FALSE)</f>
        <v>3</v>
      </c>
      <c r="J92" s="3" t="s">
        <v>3</v>
      </c>
      <c r="K92" s="3">
        <f t="shared" si="8"/>
        <v>3</v>
      </c>
      <c r="L92" s="3" t="s">
        <v>3</v>
      </c>
      <c r="M92" s="3">
        <f t="shared" si="9"/>
        <v>3</v>
      </c>
      <c r="N92" s="3" t="s">
        <v>3</v>
      </c>
      <c r="O92" s="3">
        <f t="shared" si="10"/>
        <v>3</v>
      </c>
      <c r="P92" s="3" t="s">
        <v>3</v>
      </c>
      <c r="Q92" s="3">
        <f t="shared" si="11"/>
        <v>3</v>
      </c>
      <c r="R92" s="1">
        <v>5</v>
      </c>
      <c r="S92" s="3" t="str">
        <f>IF('Raw Data'!$R92&gt;=9,"Promoters",IF('Raw Data'!$R92&gt;=7,"Neutrals","Detractors"))</f>
        <v>Detractors</v>
      </c>
    </row>
    <row r="93" spans="1:19" x14ac:dyDescent="0.25">
      <c r="A93" s="1">
        <v>91</v>
      </c>
      <c r="B93" s="3" t="s">
        <v>5</v>
      </c>
      <c r="C93" s="4">
        <v>22</v>
      </c>
      <c r="D93" s="4" t="str">
        <f>VLOOKUP('Raw Data'!$C93,age_group,3,TRUE)</f>
        <v>19-25</v>
      </c>
      <c r="E93" s="3" t="s">
        <v>9</v>
      </c>
      <c r="F93" s="3" t="s">
        <v>3</v>
      </c>
      <c r="G93" s="3">
        <f>VLOOKUP('Raw Data'!$F93,satisfaction,2,FALSE)</f>
        <v>3</v>
      </c>
      <c r="H93" s="3" t="s">
        <v>3</v>
      </c>
      <c r="I93" s="3">
        <f>VLOOKUP('Raw Data'!$H93,satisfaction,2,FALSE)</f>
        <v>3</v>
      </c>
      <c r="J93" s="3" t="s">
        <v>3</v>
      </c>
      <c r="K93" s="3">
        <f t="shared" si="8"/>
        <v>3</v>
      </c>
      <c r="L93" s="3" t="s">
        <v>3</v>
      </c>
      <c r="M93" s="3">
        <f t="shared" si="9"/>
        <v>3</v>
      </c>
      <c r="N93" s="3" t="s">
        <v>3</v>
      </c>
      <c r="O93" s="3">
        <f t="shared" si="10"/>
        <v>3</v>
      </c>
      <c r="P93" s="3" t="s">
        <v>3</v>
      </c>
      <c r="Q93" s="3">
        <f t="shared" si="11"/>
        <v>3</v>
      </c>
      <c r="R93" s="1">
        <v>5</v>
      </c>
      <c r="S93" s="3" t="str">
        <f>IF('Raw Data'!$R93&gt;=9,"Promoters",IF('Raw Data'!$R93&gt;=7,"Neutrals","Detractors"))</f>
        <v>Detractors</v>
      </c>
    </row>
    <row r="94" spans="1:19" x14ac:dyDescent="0.25">
      <c r="A94" s="1">
        <v>92</v>
      </c>
      <c r="B94" s="3" t="s">
        <v>5</v>
      </c>
      <c r="C94" s="4">
        <v>26</v>
      </c>
      <c r="D94" s="4" t="str">
        <f>VLOOKUP('Raw Data'!$C94,age_group,3,TRUE)</f>
        <v>26-32</v>
      </c>
      <c r="E94" s="3" t="s">
        <v>9</v>
      </c>
      <c r="F94" s="3" t="s">
        <v>3</v>
      </c>
      <c r="G94" s="3">
        <f>VLOOKUP('Raw Data'!$F94,satisfaction,2,FALSE)</f>
        <v>3</v>
      </c>
      <c r="H94" s="3" t="s">
        <v>2</v>
      </c>
      <c r="I94" s="3">
        <f>VLOOKUP('Raw Data'!$H94,satisfaction,2,FALSE)</f>
        <v>2</v>
      </c>
      <c r="J94" s="3" t="s">
        <v>3</v>
      </c>
      <c r="K94" s="3">
        <f t="shared" si="8"/>
        <v>3</v>
      </c>
      <c r="L94" s="3" t="s">
        <v>4</v>
      </c>
      <c r="M94" s="3">
        <f t="shared" si="9"/>
        <v>4</v>
      </c>
      <c r="N94" s="3" t="s">
        <v>2</v>
      </c>
      <c r="O94" s="3">
        <f t="shared" si="10"/>
        <v>2</v>
      </c>
      <c r="P94" s="3" t="s">
        <v>2</v>
      </c>
      <c r="Q94" s="3">
        <f t="shared" si="11"/>
        <v>2</v>
      </c>
      <c r="R94" s="1">
        <v>8</v>
      </c>
      <c r="S94" s="3" t="str">
        <f>IF('Raw Data'!$R94&gt;=9,"Promoters",IF('Raw Data'!$R94&gt;=7,"Neutrals","Detractors"))</f>
        <v>Neutrals</v>
      </c>
    </row>
    <row r="95" spans="1:19" x14ac:dyDescent="0.25">
      <c r="A95" s="1">
        <v>93</v>
      </c>
      <c r="B95" s="3" t="s">
        <v>0</v>
      </c>
      <c r="C95" s="4">
        <v>21</v>
      </c>
      <c r="D95" s="4" t="str">
        <f>VLOOKUP('Raw Data'!$C95,age_group,3,TRUE)</f>
        <v>19-25</v>
      </c>
      <c r="E95" s="3" t="s">
        <v>16</v>
      </c>
      <c r="F95" s="3" t="s">
        <v>3</v>
      </c>
      <c r="G95" s="3">
        <f>VLOOKUP('Raw Data'!$F95,satisfaction,2,FALSE)</f>
        <v>3</v>
      </c>
      <c r="H95" s="3" t="s">
        <v>4</v>
      </c>
      <c r="I95" s="3">
        <f>VLOOKUP('Raw Data'!$H95,satisfaction,2,FALSE)</f>
        <v>4</v>
      </c>
      <c r="J95" s="3" t="s">
        <v>3</v>
      </c>
      <c r="K95" s="3">
        <f t="shared" si="8"/>
        <v>3</v>
      </c>
      <c r="L95" s="3" t="s">
        <v>3</v>
      </c>
      <c r="M95" s="3">
        <f t="shared" si="9"/>
        <v>3</v>
      </c>
      <c r="N95" s="3" t="s">
        <v>4</v>
      </c>
      <c r="O95" s="3">
        <f t="shared" si="10"/>
        <v>4</v>
      </c>
      <c r="P95" s="3" t="s">
        <v>4</v>
      </c>
      <c r="Q95" s="3">
        <f t="shared" si="11"/>
        <v>4</v>
      </c>
      <c r="R95" s="1">
        <v>5</v>
      </c>
      <c r="S95" s="3" t="str">
        <f>IF('Raw Data'!$R95&gt;=9,"Promoters",IF('Raw Data'!$R95&gt;=7,"Neutrals","Detractors"))</f>
        <v>Detractors</v>
      </c>
    </row>
    <row r="96" spans="1:19" x14ac:dyDescent="0.25">
      <c r="A96" s="1">
        <v>94</v>
      </c>
      <c r="B96" s="3" t="s">
        <v>5</v>
      </c>
      <c r="C96" s="4">
        <v>22</v>
      </c>
      <c r="D96" s="4" t="str">
        <f>VLOOKUP('Raw Data'!$C96,age_group,3,TRUE)</f>
        <v>19-25</v>
      </c>
      <c r="E96" s="3" t="s">
        <v>1</v>
      </c>
      <c r="F96" s="3" t="s">
        <v>4</v>
      </c>
      <c r="G96" s="3">
        <f>VLOOKUP('Raw Data'!$F96,satisfaction,2,FALSE)</f>
        <v>4</v>
      </c>
      <c r="H96" s="3" t="s">
        <v>3</v>
      </c>
      <c r="I96" s="3">
        <f>VLOOKUP('Raw Data'!$H96,satisfaction,2,FALSE)</f>
        <v>3</v>
      </c>
      <c r="J96" s="3" t="s">
        <v>2</v>
      </c>
      <c r="K96" s="3">
        <f t="shared" si="8"/>
        <v>2</v>
      </c>
      <c r="L96" s="3" t="s">
        <v>2</v>
      </c>
      <c r="M96" s="3">
        <f t="shared" si="9"/>
        <v>2</v>
      </c>
      <c r="N96" s="3" t="s">
        <v>2</v>
      </c>
      <c r="O96" s="3">
        <f t="shared" si="10"/>
        <v>2</v>
      </c>
      <c r="P96" s="3" t="s">
        <v>4</v>
      </c>
      <c r="Q96" s="3">
        <f t="shared" si="11"/>
        <v>4</v>
      </c>
      <c r="R96" s="1">
        <v>7</v>
      </c>
      <c r="S96" s="3" t="str">
        <f>IF('Raw Data'!$R96&gt;=9,"Promoters",IF('Raw Data'!$R96&gt;=7,"Neutrals","Detractors"))</f>
        <v>Neutrals</v>
      </c>
    </row>
    <row r="97" spans="1:19" x14ac:dyDescent="0.25">
      <c r="A97" s="1">
        <v>95</v>
      </c>
      <c r="B97" s="3" t="s">
        <v>5</v>
      </c>
      <c r="C97" s="4">
        <v>33</v>
      </c>
      <c r="D97" s="4" t="str">
        <f>VLOOKUP('Raw Data'!$C97,age_group,3,TRUE)</f>
        <v>33-39</v>
      </c>
      <c r="E97" s="3" t="s">
        <v>10</v>
      </c>
      <c r="F97" s="3" t="s">
        <v>4</v>
      </c>
      <c r="G97" s="3">
        <f>VLOOKUP('Raw Data'!$F97,satisfaction,2,FALSE)</f>
        <v>4</v>
      </c>
      <c r="H97" s="3" t="s">
        <v>4</v>
      </c>
      <c r="I97" s="3">
        <f>VLOOKUP('Raw Data'!$H97,satisfaction,2,FALSE)</f>
        <v>4</v>
      </c>
      <c r="J97" s="3" t="s">
        <v>4</v>
      </c>
      <c r="K97" s="3">
        <f t="shared" si="8"/>
        <v>4</v>
      </c>
      <c r="L97" s="3" t="s">
        <v>4</v>
      </c>
      <c r="M97" s="3">
        <f t="shared" si="9"/>
        <v>4</v>
      </c>
      <c r="N97" s="3" t="s">
        <v>4</v>
      </c>
      <c r="O97" s="3">
        <f t="shared" si="10"/>
        <v>4</v>
      </c>
      <c r="P97" s="3" t="s">
        <v>4</v>
      </c>
      <c r="Q97" s="3">
        <f t="shared" si="11"/>
        <v>4</v>
      </c>
      <c r="R97" s="1">
        <v>8</v>
      </c>
      <c r="S97" s="3" t="str">
        <f>IF('Raw Data'!$R97&gt;=9,"Promoters",IF('Raw Data'!$R97&gt;=7,"Neutrals","Detractors"))</f>
        <v>Neutrals</v>
      </c>
    </row>
    <row r="98" spans="1:19" x14ac:dyDescent="0.25">
      <c r="A98" s="1">
        <v>96</v>
      </c>
      <c r="B98" s="3" t="s">
        <v>0</v>
      </c>
      <c r="C98" s="4">
        <v>24</v>
      </c>
      <c r="D98" s="4" t="str">
        <f>VLOOKUP('Raw Data'!$C98,age_group,3,TRUE)</f>
        <v>19-25</v>
      </c>
      <c r="E98" s="3" t="s">
        <v>16</v>
      </c>
      <c r="F98" s="3" t="s">
        <v>6</v>
      </c>
      <c r="G98" s="3">
        <f>VLOOKUP('Raw Data'!$F98,satisfaction,2,FALSE)</f>
        <v>1</v>
      </c>
      <c r="H98" s="3" t="s">
        <v>4</v>
      </c>
      <c r="I98" s="3">
        <f>VLOOKUP('Raw Data'!$H98,satisfaction,2,FALSE)</f>
        <v>4</v>
      </c>
      <c r="J98" s="3" t="s">
        <v>4</v>
      </c>
      <c r="K98" s="3">
        <f t="shared" si="8"/>
        <v>4</v>
      </c>
      <c r="L98" s="3" t="s">
        <v>6</v>
      </c>
      <c r="M98" s="3">
        <f t="shared" si="9"/>
        <v>1</v>
      </c>
      <c r="N98" s="3" t="s">
        <v>4</v>
      </c>
      <c r="O98" s="3">
        <f t="shared" si="10"/>
        <v>4</v>
      </c>
      <c r="P98" s="3" t="s">
        <v>4</v>
      </c>
      <c r="Q98" s="3">
        <f t="shared" si="11"/>
        <v>4</v>
      </c>
      <c r="R98" s="1">
        <v>8</v>
      </c>
      <c r="S98" s="3" t="str">
        <f>IF('Raw Data'!$R98&gt;=9,"Promoters",IF('Raw Data'!$R98&gt;=7,"Neutrals","Detractors"))</f>
        <v>Neutrals</v>
      </c>
    </row>
    <row r="99" spans="1:19" x14ac:dyDescent="0.25">
      <c r="A99" s="1">
        <v>97</v>
      </c>
      <c r="B99" s="3" t="s">
        <v>0</v>
      </c>
      <c r="C99" s="4">
        <v>23</v>
      </c>
      <c r="D99" s="4" t="str">
        <f>VLOOKUP('Raw Data'!$C99,age_group,3,TRUE)</f>
        <v>19-25</v>
      </c>
      <c r="E99" s="3" t="s">
        <v>10</v>
      </c>
      <c r="F99" s="3" t="s">
        <v>6</v>
      </c>
      <c r="G99" s="3">
        <f>VLOOKUP('Raw Data'!$F99,satisfaction,2,FALSE)</f>
        <v>1</v>
      </c>
      <c r="H99" s="3" t="s">
        <v>13</v>
      </c>
      <c r="I99" s="3">
        <f>VLOOKUP('Raw Data'!$H99,satisfaction,2,FALSE)</f>
        <v>5</v>
      </c>
      <c r="J99" s="3" t="s">
        <v>3</v>
      </c>
      <c r="K99" s="3">
        <f t="shared" ref="K99:K104" si="12">VLOOKUP(J99,satisfaction,2,FALSE)</f>
        <v>3</v>
      </c>
      <c r="L99" s="3" t="s">
        <v>6</v>
      </c>
      <c r="M99" s="3">
        <f t="shared" ref="M99:M104" si="13">VLOOKUP(L99,satisfaction,2,FALSE)</f>
        <v>1</v>
      </c>
      <c r="N99" s="3" t="s">
        <v>3</v>
      </c>
      <c r="O99" s="3">
        <f t="shared" ref="O99:O104" si="14">VLOOKUP(N99,satisfaction,2,FALSE)</f>
        <v>3</v>
      </c>
      <c r="P99" s="3" t="s">
        <v>3</v>
      </c>
      <c r="Q99" s="3">
        <f t="shared" ref="Q99:Q104" si="15">VLOOKUP(P99,satisfaction,2,FALSE)</f>
        <v>3</v>
      </c>
      <c r="R99" s="1">
        <v>5</v>
      </c>
      <c r="S99" s="3" t="str">
        <f>IF('Raw Data'!$R99&gt;=9,"Promoters",IF('Raw Data'!$R99&gt;=7,"Neutrals","Detractors"))</f>
        <v>Detractors</v>
      </c>
    </row>
    <row r="100" spans="1:19" x14ac:dyDescent="0.25">
      <c r="A100" s="1">
        <v>98</v>
      </c>
      <c r="B100" s="3" t="s">
        <v>0</v>
      </c>
      <c r="C100" s="4">
        <v>23</v>
      </c>
      <c r="D100" s="4" t="str">
        <f>VLOOKUP('Raw Data'!$C100,age_group,3,TRUE)</f>
        <v>19-25</v>
      </c>
      <c r="E100" s="3" t="s">
        <v>9</v>
      </c>
      <c r="F100" s="3" t="s">
        <v>2</v>
      </c>
      <c r="G100" s="3">
        <f>VLOOKUP('Raw Data'!$F100,satisfaction,2,FALSE)</f>
        <v>2</v>
      </c>
      <c r="H100" s="3" t="s">
        <v>2</v>
      </c>
      <c r="I100" s="3">
        <f>VLOOKUP('Raw Data'!$H100,satisfaction,2,FALSE)</f>
        <v>2</v>
      </c>
      <c r="J100" s="3" t="s">
        <v>3</v>
      </c>
      <c r="K100" s="3">
        <f t="shared" si="12"/>
        <v>3</v>
      </c>
      <c r="L100" s="3" t="s">
        <v>2</v>
      </c>
      <c r="M100" s="3">
        <f t="shared" si="13"/>
        <v>2</v>
      </c>
      <c r="N100" s="3" t="s">
        <v>2</v>
      </c>
      <c r="O100" s="3">
        <f t="shared" si="14"/>
        <v>2</v>
      </c>
      <c r="P100" s="3" t="s">
        <v>3</v>
      </c>
      <c r="Q100" s="3">
        <f t="shared" si="15"/>
        <v>3</v>
      </c>
      <c r="R100" s="1">
        <v>0</v>
      </c>
      <c r="S100" s="3" t="str">
        <f>IF('Raw Data'!$R100&gt;=9,"Promoters",IF('Raw Data'!$R100&gt;=7,"Neutrals","Detractors"))</f>
        <v>Detractors</v>
      </c>
    </row>
    <row r="101" spans="1:19" x14ac:dyDescent="0.25">
      <c r="A101" s="1">
        <v>99</v>
      </c>
      <c r="B101" s="3" t="s">
        <v>0</v>
      </c>
      <c r="C101" s="4">
        <v>27</v>
      </c>
      <c r="D101" s="4" t="str">
        <f>VLOOKUP('Raw Data'!$C101,age_group,3,TRUE)</f>
        <v>26-32</v>
      </c>
      <c r="E101" s="3" t="s">
        <v>9</v>
      </c>
      <c r="F101" s="3" t="s">
        <v>6</v>
      </c>
      <c r="G101" s="3">
        <f>VLOOKUP('Raw Data'!$F101,satisfaction,2,FALSE)</f>
        <v>1</v>
      </c>
      <c r="H101" s="3" t="s">
        <v>2</v>
      </c>
      <c r="I101" s="3">
        <f>VLOOKUP('Raw Data'!$H101,satisfaction,2,FALSE)</f>
        <v>2</v>
      </c>
      <c r="J101" s="3" t="s">
        <v>3</v>
      </c>
      <c r="K101" s="3">
        <f t="shared" si="12"/>
        <v>3</v>
      </c>
      <c r="L101" s="3" t="s">
        <v>6</v>
      </c>
      <c r="M101" s="3">
        <f t="shared" si="13"/>
        <v>1</v>
      </c>
      <c r="N101" s="3" t="s">
        <v>6</v>
      </c>
      <c r="O101" s="3">
        <f t="shared" si="14"/>
        <v>1</v>
      </c>
      <c r="P101" s="3" t="s">
        <v>4</v>
      </c>
      <c r="Q101" s="3">
        <f t="shared" si="15"/>
        <v>4</v>
      </c>
      <c r="R101" s="1">
        <v>3</v>
      </c>
      <c r="S101" s="3" t="str">
        <f>IF('Raw Data'!$R101&gt;=9,"Promoters",IF('Raw Data'!$R101&gt;=7,"Neutrals","Detractors"))</f>
        <v>Detractors</v>
      </c>
    </row>
    <row r="102" spans="1:19" x14ac:dyDescent="0.25">
      <c r="A102" s="1">
        <v>100</v>
      </c>
      <c r="B102" s="3" t="s">
        <v>5</v>
      </c>
      <c r="C102" s="4">
        <v>29</v>
      </c>
      <c r="D102" s="4" t="str">
        <f>VLOOKUP('Raw Data'!$C102,age_group,3,TRUE)</f>
        <v>26-32</v>
      </c>
      <c r="E102" s="3" t="s">
        <v>21</v>
      </c>
      <c r="F102" s="3" t="s">
        <v>6</v>
      </c>
      <c r="G102" s="3">
        <f>VLOOKUP('Raw Data'!$F102,satisfaction,2,FALSE)</f>
        <v>1</v>
      </c>
      <c r="H102" s="3" t="s">
        <v>3</v>
      </c>
      <c r="I102" s="3">
        <f>VLOOKUP('Raw Data'!$H102,satisfaction,2,FALSE)</f>
        <v>3</v>
      </c>
      <c r="J102" s="3" t="s">
        <v>3</v>
      </c>
      <c r="K102" s="3">
        <f t="shared" si="12"/>
        <v>3</v>
      </c>
      <c r="L102" s="3" t="s">
        <v>2</v>
      </c>
      <c r="M102" s="3">
        <f t="shared" si="13"/>
        <v>2</v>
      </c>
      <c r="N102" s="3" t="s">
        <v>3</v>
      </c>
      <c r="O102" s="3">
        <f t="shared" si="14"/>
        <v>3</v>
      </c>
      <c r="P102" s="3" t="s">
        <v>4</v>
      </c>
      <c r="Q102" s="3">
        <f t="shared" si="15"/>
        <v>4</v>
      </c>
      <c r="R102" s="1">
        <v>1</v>
      </c>
      <c r="S102" s="3" t="str">
        <f>IF('Raw Data'!$R102&gt;=9,"Promoters",IF('Raw Data'!$R102&gt;=7,"Neutrals","Detractors"))</f>
        <v>Detractors</v>
      </c>
    </row>
    <row r="103" spans="1:19" x14ac:dyDescent="0.25">
      <c r="A103" s="1">
        <v>101</v>
      </c>
      <c r="B103" s="3" t="s">
        <v>8</v>
      </c>
      <c r="C103" s="4">
        <v>21</v>
      </c>
      <c r="D103" s="4" t="str">
        <f>VLOOKUP('Raw Data'!$C103,age_group,3,TRUE)</f>
        <v>19-25</v>
      </c>
      <c r="E103" s="3" t="s">
        <v>20</v>
      </c>
      <c r="F103" s="3" t="s">
        <v>2</v>
      </c>
      <c r="G103" s="3">
        <f>VLOOKUP('Raw Data'!$F103,satisfaction,2,FALSE)</f>
        <v>2</v>
      </c>
      <c r="H103" s="3" t="s">
        <v>3</v>
      </c>
      <c r="I103" s="3">
        <f>VLOOKUP('Raw Data'!$H103,satisfaction,2,FALSE)</f>
        <v>3</v>
      </c>
      <c r="J103" s="3" t="s">
        <v>2</v>
      </c>
      <c r="K103" s="3">
        <f t="shared" si="12"/>
        <v>2</v>
      </c>
      <c r="L103" s="3" t="s">
        <v>6</v>
      </c>
      <c r="M103" s="3">
        <f t="shared" si="13"/>
        <v>1</v>
      </c>
      <c r="N103" s="3" t="s">
        <v>3</v>
      </c>
      <c r="O103" s="3">
        <f t="shared" si="14"/>
        <v>3</v>
      </c>
      <c r="P103" s="3" t="s">
        <v>2</v>
      </c>
      <c r="Q103" s="3">
        <f t="shared" si="15"/>
        <v>2</v>
      </c>
      <c r="R103" s="1">
        <v>6</v>
      </c>
      <c r="S103" s="3" t="str">
        <f>IF('Raw Data'!$R103&gt;=9,"Promoters",IF('Raw Data'!$R103&gt;=7,"Neutrals","Detractors"))</f>
        <v>Detractors</v>
      </c>
    </row>
    <row r="104" spans="1:19" x14ac:dyDescent="0.25">
      <c r="A104" s="1">
        <v>102</v>
      </c>
      <c r="B104" s="3" t="s">
        <v>5</v>
      </c>
      <c r="C104" s="4">
        <v>28</v>
      </c>
      <c r="D104" s="4" t="str">
        <f>VLOOKUP('Raw Data'!$C104,age_group,3,TRUE)</f>
        <v>26-32</v>
      </c>
      <c r="E104" s="3" t="s">
        <v>7</v>
      </c>
      <c r="F104" s="3" t="s">
        <v>3</v>
      </c>
      <c r="G104" s="3">
        <f>VLOOKUP('Raw Data'!$F104,satisfaction,2,FALSE)</f>
        <v>3</v>
      </c>
      <c r="H104" s="3" t="s">
        <v>3</v>
      </c>
      <c r="I104" s="3">
        <f>VLOOKUP('Raw Data'!$H104,satisfaction,2,FALSE)</f>
        <v>3</v>
      </c>
      <c r="J104" s="3" t="s">
        <v>3</v>
      </c>
      <c r="K104" s="3">
        <f t="shared" si="12"/>
        <v>3</v>
      </c>
      <c r="L104" s="3" t="s">
        <v>4</v>
      </c>
      <c r="M104" s="3">
        <f t="shared" si="13"/>
        <v>4</v>
      </c>
      <c r="N104" s="3" t="s">
        <v>4</v>
      </c>
      <c r="O104" s="3">
        <f t="shared" si="14"/>
        <v>4</v>
      </c>
      <c r="P104" s="3" t="s">
        <v>4</v>
      </c>
      <c r="Q104" s="3">
        <f t="shared" si="15"/>
        <v>4</v>
      </c>
      <c r="R104" s="1">
        <v>5</v>
      </c>
      <c r="S104" s="3" t="str">
        <f>IF('Raw Data'!$R104&gt;=9,"Promoters",IF('Raw Data'!$R104&gt;=7,"Neutrals","Detractors"))</f>
        <v>Detractors</v>
      </c>
    </row>
    <row r="105" spans="1:19" x14ac:dyDescent="0.25">
      <c r="A105" s="3">
        <v>103</v>
      </c>
      <c r="B105" s="3" t="s">
        <v>5</v>
      </c>
      <c r="C105" s="3">
        <v>25</v>
      </c>
      <c r="D105" s="3" t="str">
        <f>VLOOKUP('Raw Data'!$C105,age_group,3,TRUE)</f>
        <v>19-25</v>
      </c>
      <c r="E105" s="3" t="s">
        <v>9</v>
      </c>
      <c r="F105" s="3" t="s">
        <v>6</v>
      </c>
      <c r="G105" s="3">
        <f>VLOOKUP('Raw Data'!$F105,satisfaction,2,FALSE)</f>
        <v>1</v>
      </c>
      <c r="H105" s="3" t="s">
        <v>2</v>
      </c>
      <c r="I105" s="3">
        <f>VLOOKUP('Raw Data'!$H105,satisfaction,2,FALSE)</f>
        <v>2</v>
      </c>
      <c r="J105" s="3" t="s">
        <v>4</v>
      </c>
      <c r="K105" s="3">
        <f>VLOOKUP(J105,satisfaction,2,FALSE)</f>
        <v>4</v>
      </c>
      <c r="L105" s="3" t="s">
        <v>6</v>
      </c>
      <c r="M105" s="3">
        <f>VLOOKUP(L105,satisfaction,2,FALSE)</f>
        <v>1</v>
      </c>
      <c r="N105" s="3" t="s">
        <v>2</v>
      </c>
      <c r="O105" s="3">
        <f>VLOOKUP(N105,satisfaction,2,FALSE)</f>
        <v>2</v>
      </c>
      <c r="P105" s="3" t="s">
        <v>4</v>
      </c>
      <c r="Q105" s="3">
        <f>VLOOKUP(P105,satisfaction,2,FALSE)</f>
        <v>4</v>
      </c>
      <c r="R105" s="1">
        <v>1</v>
      </c>
      <c r="S105" s="3" t="str">
        <f>IF('Raw Data'!$R105&gt;=9,"Promoters",IF('Raw Data'!$R105&gt;=7,"Neutrals","Detractors"))</f>
        <v>Detractors</v>
      </c>
    </row>
    <row r="106" spans="1:19" x14ac:dyDescent="0.25">
      <c r="A106" s="1">
        <v>104</v>
      </c>
      <c r="B106" s="3" t="s">
        <v>0</v>
      </c>
      <c r="C106" s="3">
        <v>28</v>
      </c>
      <c r="D106" s="3" t="str">
        <f>VLOOKUP('Raw Data'!$C106,age_group,3,TRUE)</f>
        <v>26-32</v>
      </c>
      <c r="E106" s="3" t="s">
        <v>11</v>
      </c>
      <c r="F106" s="3" t="s">
        <v>2</v>
      </c>
      <c r="G106" s="3">
        <f>VLOOKUP('Raw Data'!$F106,satisfaction,2,FALSE)</f>
        <v>2</v>
      </c>
      <c r="H106" s="3" t="s">
        <v>4</v>
      </c>
      <c r="I106" s="3">
        <f>VLOOKUP('Raw Data'!$H106,satisfaction,2,FALSE)</f>
        <v>4</v>
      </c>
      <c r="J106" s="3" t="s">
        <v>13</v>
      </c>
      <c r="K106" s="3">
        <f>VLOOKUP(J106,satisfaction,2,FALSE)</f>
        <v>5</v>
      </c>
      <c r="L106" s="3" t="s">
        <v>4</v>
      </c>
      <c r="M106" s="3">
        <f>VLOOKUP(L106,satisfaction,2,FALSE)</f>
        <v>4</v>
      </c>
      <c r="N106" s="3" t="s">
        <v>13</v>
      </c>
      <c r="O106" s="3">
        <f>VLOOKUP(N106,satisfaction,2,FALSE)</f>
        <v>5</v>
      </c>
      <c r="P106" s="3" t="s">
        <v>13</v>
      </c>
      <c r="Q106" s="3">
        <f>VLOOKUP(P106,satisfaction,2,FALSE)</f>
        <v>5</v>
      </c>
      <c r="R106" s="1">
        <v>8</v>
      </c>
      <c r="S106" s="3" t="str">
        <f>IF('Raw Data'!$R106&gt;=9,"Promoters",IF('Raw Data'!$R106&gt;=7,"Neutrals","Detractors"))</f>
        <v>Neutrals</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EC5CF-672A-42AE-85B9-7511BDBD90F9}">
  <sheetPr codeName="Sheet3"/>
  <dimension ref="A2:U78"/>
  <sheetViews>
    <sheetView showGridLines="0" showRowColHeaders="0" workbookViewId="0"/>
  </sheetViews>
  <sheetFormatPr defaultColWidth="0" defaultRowHeight="15" outlineLevelRow="1" x14ac:dyDescent="0.25"/>
  <cols>
    <col min="1" max="21" width="9.140625" style="1" customWidth="1"/>
    <col min="22" max="16384" width="9.140625" style="1" hidden="1"/>
  </cols>
  <sheetData>
    <row r="2" spans="2:5" x14ac:dyDescent="0.25">
      <c r="B2" s="5" t="s">
        <v>42</v>
      </c>
    </row>
    <row r="3" spans="2:5" x14ac:dyDescent="0.25">
      <c r="B3" s="1" t="s">
        <v>37</v>
      </c>
    </row>
    <row r="4" spans="2:5" x14ac:dyDescent="0.25">
      <c r="B4" s="1" t="s">
        <v>39</v>
      </c>
    </row>
    <row r="5" spans="2:5" x14ac:dyDescent="0.25">
      <c r="B5" s="1" t="s">
        <v>38</v>
      </c>
    </row>
    <row r="7" spans="2:5" x14ac:dyDescent="0.25">
      <c r="B7" s="1" t="s">
        <v>44</v>
      </c>
    </row>
    <row r="8" spans="2:5" x14ac:dyDescent="0.25">
      <c r="C8" s="1" t="s">
        <v>43</v>
      </c>
    </row>
    <row r="9" spans="2:5" x14ac:dyDescent="0.25">
      <c r="C9" s="1" t="s">
        <v>45</v>
      </c>
    </row>
    <row r="10" spans="2:5" x14ac:dyDescent="0.25">
      <c r="C10" s="1" t="s">
        <v>46</v>
      </c>
    </row>
    <row r="12" spans="2:5" x14ac:dyDescent="0.25">
      <c r="C12" s="5" t="s">
        <v>94</v>
      </c>
    </row>
    <row r="13" spans="2:5" outlineLevel="1" x14ac:dyDescent="0.25"/>
    <row r="14" spans="2:5" outlineLevel="1" x14ac:dyDescent="0.25">
      <c r="D14" s="5" t="s">
        <v>40</v>
      </c>
    </row>
    <row r="15" spans="2:5" outlineLevel="1" x14ac:dyDescent="0.25">
      <c r="E15" s="1" t="s">
        <v>47</v>
      </c>
    </row>
    <row r="16" spans="2:5" outlineLevel="1" x14ac:dyDescent="0.25">
      <c r="E16" s="1" t="s">
        <v>48</v>
      </c>
    </row>
    <row r="17" spans="4:21" outlineLevel="1" x14ac:dyDescent="0.25">
      <c r="E17" s="1" t="s">
        <v>41</v>
      </c>
    </row>
    <row r="18" spans="4:21" outlineLevel="1" x14ac:dyDescent="0.25">
      <c r="E18" s="1" t="s">
        <v>49</v>
      </c>
    </row>
    <row r="19" spans="4:21" outlineLevel="1" x14ac:dyDescent="0.25"/>
    <row r="20" spans="4:21" outlineLevel="1" x14ac:dyDescent="0.25">
      <c r="E20" s="1" t="s">
        <v>52</v>
      </c>
      <c r="U20" s="5"/>
    </row>
    <row r="21" spans="4:21" outlineLevel="1" x14ac:dyDescent="0.25">
      <c r="E21" s="1" t="s">
        <v>50</v>
      </c>
      <c r="U21" s="5"/>
    </row>
    <row r="22" spans="4:21" ht="17.25" outlineLevel="1" x14ac:dyDescent="0.25">
      <c r="E22" s="1" t="s">
        <v>51</v>
      </c>
    </row>
    <row r="23" spans="4:21" ht="17.25" outlineLevel="1" x14ac:dyDescent="0.25">
      <c r="E23" s="6" t="s">
        <v>53</v>
      </c>
    </row>
    <row r="24" spans="4:21" outlineLevel="1" x14ac:dyDescent="0.25">
      <c r="E24" s="1" t="s">
        <v>54</v>
      </c>
    </row>
    <row r="25" spans="4:21" outlineLevel="1" x14ac:dyDescent="0.25"/>
    <row r="26" spans="4:21" outlineLevel="1" x14ac:dyDescent="0.25">
      <c r="D26" s="5" t="s">
        <v>55</v>
      </c>
    </row>
    <row r="27" spans="4:21" outlineLevel="1" x14ac:dyDescent="0.25">
      <c r="E27" s="1" t="s">
        <v>56</v>
      </c>
    </row>
    <row r="28" spans="4:21" outlineLevel="1" x14ac:dyDescent="0.25">
      <c r="E28" s="1" t="s">
        <v>57</v>
      </c>
    </row>
    <row r="29" spans="4:21" outlineLevel="1" x14ac:dyDescent="0.25">
      <c r="E29" s="1" t="s">
        <v>58</v>
      </c>
    </row>
    <row r="30" spans="4:21" outlineLevel="1" x14ac:dyDescent="0.25"/>
    <row r="31" spans="4:21" outlineLevel="1" x14ac:dyDescent="0.25">
      <c r="E31" s="1" t="s">
        <v>59</v>
      </c>
    </row>
    <row r="32" spans="4:21" outlineLevel="1" x14ac:dyDescent="0.25">
      <c r="E32" s="1" t="s">
        <v>60</v>
      </c>
    </row>
    <row r="33" spans="4:5" outlineLevel="1" x14ac:dyDescent="0.25">
      <c r="E33" s="1" t="s">
        <v>61</v>
      </c>
    </row>
    <row r="34" spans="4:5" outlineLevel="1" x14ac:dyDescent="0.25">
      <c r="E34" s="1" t="s">
        <v>62</v>
      </c>
    </row>
    <row r="35" spans="4:5" outlineLevel="1" x14ac:dyDescent="0.25"/>
    <row r="36" spans="4:5" outlineLevel="1" x14ac:dyDescent="0.25">
      <c r="D36" s="5" t="s">
        <v>63</v>
      </c>
    </row>
    <row r="37" spans="4:5" outlineLevel="1" x14ac:dyDescent="0.25">
      <c r="E37" s="1" t="s">
        <v>64</v>
      </c>
    </row>
    <row r="38" spans="4:5" outlineLevel="1" x14ac:dyDescent="0.25">
      <c r="E38" s="1" t="s">
        <v>65</v>
      </c>
    </row>
    <row r="39" spans="4:5" outlineLevel="1" x14ac:dyDescent="0.25">
      <c r="E39" s="1" t="s">
        <v>66</v>
      </c>
    </row>
    <row r="40" spans="4:5" outlineLevel="1" x14ac:dyDescent="0.25"/>
    <row r="41" spans="4:5" outlineLevel="1" x14ac:dyDescent="0.25">
      <c r="D41" s="5" t="s">
        <v>70</v>
      </c>
    </row>
    <row r="42" spans="4:5" outlineLevel="1" x14ac:dyDescent="0.25">
      <c r="E42" s="1" t="s">
        <v>71</v>
      </c>
    </row>
    <row r="43" spans="4:5" outlineLevel="1" x14ac:dyDescent="0.25"/>
    <row r="44" spans="4:5" outlineLevel="1" x14ac:dyDescent="0.25">
      <c r="D44" s="5" t="s">
        <v>83</v>
      </c>
    </row>
    <row r="45" spans="4:5" ht="17.25" outlineLevel="1" x14ac:dyDescent="0.25">
      <c r="E45" s="8" t="s">
        <v>84</v>
      </c>
    </row>
    <row r="46" spans="4:5" outlineLevel="1" x14ac:dyDescent="0.25">
      <c r="E46" s="9" t="s">
        <v>85</v>
      </c>
    </row>
    <row r="47" spans="4:5" outlineLevel="1" x14ac:dyDescent="0.25"/>
    <row r="48" spans="4:5" ht="17.25" outlineLevel="1" x14ac:dyDescent="0.25">
      <c r="E48" s="1" t="s">
        <v>86</v>
      </c>
    </row>
    <row r="49" spans="3:5" outlineLevel="1" x14ac:dyDescent="0.25">
      <c r="E49" s="9" t="s">
        <v>87</v>
      </c>
    </row>
    <row r="50" spans="3:5" outlineLevel="1" x14ac:dyDescent="0.25"/>
    <row r="51" spans="3:5" ht="17.25" outlineLevel="1" x14ac:dyDescent="0.25">
      <c r="E51" s="1" t="s">
        <v>89</v>
      </c>
    </row>
    <row r="52" spans="3:5" outlineLevel="1" x14ac:dyDescent="0.25">
      <c r="E52" s="9" t="s">
        <v>88</v>
      </c>
    </row>
    <row r="53" spans="3:5" outlineLevel="1" x14ac:dyDescent="0.25"/>
    <row r="54" spans="3:5" outlineLevel="1" x14ac:dyDescent="0.25"/>
    <row r="56" spans="3:5" x14ac:dyDescent="0.25">
      <c r="C56" s="5" t="s">
        <v>95</v>
      </c>
    </row>
    <row r="57" spans="3:5" outlineLevel="1" x14ac:dyDescent="0.25">
      <c r="C57" s="5"/>
    </row>
    <row r="58" spans="3:5" outlineLevel="1" x14ac:dyDescent="0.25">
      <c r="D58" s="5" t="s">
        <v>109</v>
      </c>
    </row>
    <row r="59" spans="3:5" outlineLevel="1" x14ac:dyDescent="0.25">
      <c r="E59" s="1" t="s">
        <v>111</v>
      </c>
    </row>
    <row r="60" spans="3:5" outlineLevel="1" x14ac:dyDescent="0.25">
      <c r="E60" s="1" t="s">
        <v>112</v>
      </c>
    </row>
    <row r="61" spans="3:5" outlineLevel="1" x14ac:dyDescent="0.25"/>
    <row r="62" spans="3:5" outlineLevel="1" x14ac:dyDescent="0.25">
      <c r="D62" s="5" t="s">
        <v>113</v>
      </c>
    </row>
    <row r="63" spans="3:5" outlineLevel="1" x14ac:dyDescent="0.25">
      <c r="D63" s="5" t="s">
        <v>114</v>
      </c>
    </row>
    <row r="64" spans="3:5" outlineLevel="1" x14ac:dyDescent="0.25">
      <c r="E64" s="1" t="s">
        <v>115</v>
      </c>
    </row>
    <row r="65" spans="3:5" outlineLevel="1" x14ac:dyDescent="0.25">
      <c r="E65" s="1" t="s">
        <v>116</v>
      </c>
    </row>
    <row r="67" spans="3:5" x14ac:dyDescent="0.25">
      <c r="C67" s="5" t="s">
        <v>181</v>
      </c>
      <c r="D67" s="5"/>
    </row>
    <row r="68" spans="3:5" outlineLevel="1" x14ac:dyDescent="0.25">
      <c r="D68" s="5"/>
    </row>
    <row r="69" spans="3:5" outlineLevel="1" x14ac:dyDescent="0.25">
      <c r="D69" s="5" t="s">
        <v>182</v>
      </c>
    </row>
    <row r="70" spans="3:5" outlineLevel="1" x14ac:dyDescent="0.25">
      <c r="D70" s="5" t="s">
        <v>183</v>
      </c>
    </row>
    <row r="71" spans="3:5" outlineLevel="1" x14ac:dyDescent="0.25">
      <c r="E71" s="1" t="s">
        <v>184</v>
      </c>
    </row>
    <row r="72" spans="3:5" outlineLevel="1" x14ac:dyDescent="0.25">
      <c r="D72" s="5"/>
      <c r="E72" s="1" t="s">
        <v>185</v>
      </c>
    </row>
    <row r="73" spans="3:5" outlineLevel="1" x14ac:dyDescent="0.25">
      <c r="E73" s="1" t="s">
        <v>186</v>
      </c>
    </row>
    <row r="74" spans="3:5" x14ac:dyDescent="0.25">
      <c r="D74" s="5"/>
    </row>
    <row r="75" spans="3:5" x14ac:dyDescent="0.25">
      <c r="C75" s="5" t="s">
        <v>187</v>
      </c>
    </row>
    <row r="77" spans="3:5" x14ac:dyDescent="0.25">
      <c r="D77" s="5" t="s">
        <v>188</v>
      </c>
    </row>
    <row r="78" spans="3:5" x14ac:dyDescent="0.25">
      <c r="D78" s="5" t="s">
        <v>189</v>
      </c>
    </row>
  </sheetData>
  <hyperlinks>
    <hyperlink ref="E46" r:id="rId1" xr:uid="{FA6EA0DB-918D-4F41-BF00-ED2B4098F9AE}"/>
    <hyperlink ref="E49" r:id="rId2" xr:uid="{7EE68C27-FA37-4461-B823-38B84B501AFA}"/>
    <hyperlink ref="E52" r:id="rId3" location=":~:text=The%20minimum%20sample%20size%20is,to%20survey%20all%20of%20them." xr:uid="{73CA43CF-81A9-48C4-B369-9D3A47A66000}"/>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F989C-56B8-467D-8152-B1D087AA9B2A}">
  <sheetPr codeName="Sheet4"/>
  <dimension ref="B1:AA163"/>
  <sheetViews>
    <sheetView showGridLines="0" showRowColHeaders="0" workbookViewId="0"/>
  </sheetViews>
  <sheetFormatPr defaultRowHeight="15" x14ac:dyDescent="0.25"/>
  <cols>
    <col min="1" max="1" width="9.140625" style="1"/>
    <col min="2" max="2" width="13.140625" style="1" bestFit="1" customWidth="1"/>
    <col min="3" max="3" width="10.7109375" style="1" bestFit="1" customWidth="1"/>
    <col min="4" max="4" width="10.7109375" style="1" customWidth="1"/>
    <col min="5" max="5" width="9.140625" style="1"/>
    <col min="6" max="6" width="22.7109375" style="1" bestFit="1" customWidth="1"/>
    <col min="7" max="7" width="13.85546875" style="1" bestFit="1" customWidth="1"/>
    <col min="8" max="8" width="10.5703125" style="1" bestFit="1" customWidth="1"/>
    <col min="9" max="9" width="14.28515625" style="1" bestFit="1" customWidth="1"/>
    <col min="10" max="10" width="9.140625" style="1" bestFit="1" customWidth="1"/>
    <col min="11" max="11" width="13.42578125" style="1" bestFit="1" customWidth="1"/>
    <col min="12" max="12" width="11.140625" style="1" bestFit="1" customWidth="1"/>
    <col min="13" max="13" width="18.5703125" style="1" bestFit="1" customWidth="1"/>
    <col min="14" max="14" width="18.5703125" style="1" customWidth="1"/>
    <col min="15" max="15" width="18.5703125" style="1" bestFit="1" customWidth="1"/>
    <col min="16" max="16384" width="9.140625" style="1"/>
  </cols>
  <sheetData>
    <row r="1" spans="2:27" x14ac:dyDescent="0.25">
      <c r="X1" s="1" t="s">
        <v>268</v>
      </c>
      <c r="Y1" s="1" t="s">
        <v>265</v>
      </c>
      <c r="Z1" s="1" t="s">
        <v>266</v>
      </c>
      <c r="AA1" s="1" t="s">
        <v>267</v>
      </c>
    </row>
    <row r="2" spans="2:27" x14ac:dyDescent="0.25">
      <c r="B2" s="1" t="s">
        <v>69</v>
      </c>
      <c r="F2" s="1" t="s">
        <v>126</v>
      </c>
      <c r="X2" s="1">
        <v>1</v>
      </c>
      <c r="Y2" s="1">
        <v>2</v>
      </c>
      <c r="Z2" s="1">
        <f>IF(ROW()-1&lt;=ROUND(100*$H$18,0)+ROUND(100*$H$19,0),Y2,NA())</f>
        <v>2</v>
      </c>
      <c r="AA2" s="1">
        <f>IF(ROW()-1&lt;=ROUND(100*($G$19/SUM($G$17:$G$19)),0),Y2,NA())</f>
        <v>2</v>
      </c>
    </row>
    <row r="3" spans="2:27" x14ac:dyDescent="0.25">
      <c r="M3" s="31"/>
      <c r="X3" s="1">
        <v>2</v>
      </c>
      <c r="Y3" s="1">
        <v>2</v>
      </c>
      <c r="Z3" s="1">
        <f t="shared" ref="Z3:Z66" si="0">IF(ROW()-1&lt;=ROUND(100*$H$18,0)+ROUND(100*$H$19,0),Y3,NA())</f>
        <v>2</v>
      </c>
      <c r="AA3" s="1">
        <f t="shared" ref="AA3:AA66" si="1">IF(ROW()-1&lt;=ROUND(100*($G$19/SUM($G$17:$G$19)),0),Y3,NA())</f>
        <v>2</v>
      </c>
    </row>
    <row r="4" spans="2:27" x14ac:dyDescent="0.25">
      <c r="B4" s="1" t="s">
        <v>108</v>
      </c>
      <c r="C4" s="1" t="s">
        <v>90</v>
      </c>
      <c r="F4" s="1" t="s">
        <v>127</v>
      </c>
      <c r="G4" s="1" t="s">
        <v>13</v>
      </c>
      <c r="H4" s="1" t="s">
        <v>4</v>
      </c>
      <c r="I4" s="1" t="s">
        <v>3</v>
      </c>
      <c r="J4" s="1" t="s">
        <v>2</v>
      </c>
      <c r="K4" s="1" t="s">
        <v>6</v>
      </c>
      <c r="L4" s="1" t="s">
        <v>177</v>
      </c>
      <c r="M4" s="1" t="s">
        <v>135</v>
      </c>
      <c r="N4" s="1" t="s">
        <v>146</v>
      </c>
      <c r="O4" s="1" t="s">
        <v>145</v>
      </c>
      <c r="Q4" s="1">
        <f>ROUND(M6*10,0)</f>
        <v>3</v>
      </c>
      <c r="X4" s="1">
        <v>3</v>
      </c>
      <c r="Y4" s="1">
        <v>2</v>
      </c>
      <c r="Z4" s="1">
        <f t="shared" si="0"/>
        <v>2</v>
      </c>
      <c r="AA4" s="1" t="e">
        <f t="shared" si="1"/>
        <v>#N/A</v>
      </c>
    </row>
    <row r="5" spans="2:27" x14ac:dyDescent="0.25">
      <c r="B5" s="1" t="s">
        <v>8</v>
      </c>
      <c r="C5" s="1">
        <f>COUNTIF(Table3[gender],B5)</f>
        <v>6</v>
      </c>
      <c r="D5" s="24">
        <f>C5/$C$8</f>
        <v>5.7692307692307696E-2</v>
      </c>
      <c r="F5" s="1" t="s">
        <v>130</v>
      </c>
      <c r="G5" s="1">
        <f>COUNTIF(Table3[brgy_resp],G$4)</f>
        <v>8</v>
      </c>
      <c r="H5" s="1">
        <f>COUNTIF(Table3[brgy_resp],H$4)</f>
        <v>23</v>
      </c>
      <c r="I5" s="1">
        <f>COUNTIF(Table3[brgy_resp],I$4)</f>
        <v>43</v>
      </c>
      <c r="J5" s="1">
        <f>COUNTIF(Table3[brgy_resp],J$4)</f>
        <v>23</v>
      </c>
      <c r="K5" s="1">
        <f>COUNTIF(Table3[brgy_resp],K$4)</f>
        <v>7</v>
      </c>
      <c r="L5" s="1">
        <f>SUM(G5:K5)</f>
        <v>104</v>
      </c>
      <c r="M5" s="15">
        <f>SUM(G5:H5)/L5</f>
        <v>0.29807692307692307</v>
      </c>
      <c r="N5" s="15">
        <f>I5/L5</f>
        <v>0.41346153846153844</v>
      </c>
      <c r="O5" s="15">
        <f>SUM(J5:K5)/L5</f>
        <v>0.28846153846153844</v>
      </c>
      <c r="Q5" s="15"/>
      <c r="R5" s="26"/>
      <c r="S5" s="15"/>
      <c r="X5" s="1">
        <v>4</v>
      </c>
      <c r="Y5" s="1">
        <v>2</v>
      </c>
      <c r="Z5" s="1">
        <f t="shared" si="0"/>
        <v>2</v>
      </c>
      <c r="AA5" s="1" t="e">
        <f t="shared" si="1"/>
        <v>#N/A</v>
      </c>
    </row>
    <row r="6" spans="2:27" x14ac:dyDescent="0.25">
      <c r="B6" s="1" t="s">
        <v>5</v>
      </c>
      <c r="C6" s="1">
        <f>COUNTIF(Table3[gender],B6)</f>
        <v>56</v>
      </c>
      <c r="D6" s="24">
        <f t="shared" ref="D6:D8" si="2">C6/$C$8</f>
        <v>0.53846153846153844</v>
      </c>
      <c r="E6"/>
      <c r="F6" s="1" t="s">
        <v>129</v>
      </c>
      <c r="G6" s="1">
        <f>COUNTIF(Table3[loc_govt_resp],G$4)</f>
        <v>7</v>
      </c>
      <c r="H6" s="1">
        <f>COUNTIF(Table3[loc_govt_resp],H$4)</f>
        <v>29</v>
      </c>
      <c r="I6" s="1">
        <f>COUNTIF(Table3[loc_govt_resp],I$4)</f>
        <v>35</v>
      </c>
      <c r="J6" s="1">
        <f>COUNTIF(Table3[loc_govt_resp],J$4)</f>
        <v>27</v>
      </c>
      <c r="K6" s="1">
        <f>COUNTIF(Table3[loc_govt_resp],K$4)</f>
        <v>6</v>
      </c>
      <c r="L6" s="1">
        <f t="shared" ref="L6:L7" si="3">SUM(G6:K6)</f>
        <v>104</v>
      </c>
      <c r="M6" s="15">
        <f t="shared" ref="M6:M7" si="4">SUM(G6:H6)/L6</f>
        <v>0.34615384615384615</v>
      </c>
      <c r="N6" s="15">
        <f>I6/L6</f>
        <v>0.33653846153846156</v>
      </c>
      <c r="O6" s="15">
        <f t="shared" ref="O6:O7" si="5">SUM(J6:K6)/L6</f>
        <v>0.31730769230769229</v>
      </c>
      <c r="Q6" s="1">
        <f>ROUND(N6*10,0)</f>
        <v>3</v>
      </c>
      <c r="X6" s="1">
        <v>5</v>
      </c>
      <c r="Y6" s="1">
        <v>2</v>
      </c>
      <c r="Z6" s="1">
        <f t="shared" si="0"/>
        <v>2</v>
      </c>
      <c r="AA6" s="1" t="e">
        <f t="shared" si="1"/>
        <v>#N/A</v>
      </c>
    </row>
    <row r="7" spans="2:27" x14ac:dyDescent="0.25">
      <c r="B7" s="1" t="s">
        <v>0</v>
      </c>
      <c r="C7" s="1">
        <f>COUNTIF(Table3[gender],B7)</f>
        <v>42</v>
      </c>
      <c r="D7" s="24">
        <f t="shared" si="2"/>
        <v>0.40384615384615385</v>
      </c>
      <c r="E7"/>
      <c r="F7" s="1" t="s">
        <v>128</v>
      </c>
      <c r="G7" s="1">
        <f>COUNTIF(Table3[nat_govt_resp],G$4)</f>
        <v>3</v>
      </c>
      <c r="H7" s="1">
        <f>COUNTIF(Table3[nat_govt_resp],H$4)</f>
        <v>10</v>
      </c>
      <c r="I7" s="1">
        <f>COUNTIF(Table3[nat_govt_resp],I$4)</f>
        <v>26</v>
      </c>
      <c r="J7" s="1">
        <f>COUNTIF(Table3[nat_govt_resp],J$4)</f>
        <v>34</v>
      </c>
      <c r="K7" s="1">
        <f>COUNTIF(Table3[nat_govt_resp],K$4)</f>
        <v>31</v>
      </c>
      <c r="L7" s="1">
        <f t="shared" si="3"/>
        <v>104</v>
      </c>
      <c r="M7" s="15">
        <f t="shared" si="4"/>
        <v>0.125</v>
      </c>
      <c r="N7" s="15">
        <f>I7/L7</f>
        <v>0.25</v>
      </c>
      <c r="O7" s="15">
        <f t="shared" si="5"/>
        <v>0.625</v>
      </c>
      <c r="Q7" s="1">
        <f>ROUND(M6*10,0)</f>
        <v>3</v>
      </c>
      <c r="X7" s="1">
        <v>6</v>
      </c>
      <c r="Y7" s="1">
        <v>2</v>
      </c>
      <c r="Z7" s="1">
        <f t="shared" si="0"/>
        <v>2</v>
      </c>
      <c r="AA7" s="1" t="e">
        <f t="shared" si="1"/>
        <v>#N/A</v>
      </c>
    </row>
    <row r="8" spans="2:27" x14ac:dyDescent="0.25">
      <c r="B8" s="1" t="s">
        <v>177</v>
      </c>
      <c r="C8" s="1">
        <f>SUM(C5:C7)</f>
        <v>104</v>
      </c>
      <c r="D8" s="24">
        <f t="shared" si="2"/>
        <v>1</v>
      </c>
      <c r="E8" s="11"/>
      <c r="F8" s="1" t="s">
        <v>199</v>
      </c>
      <c r="G8" s="1">
        <f>SUM(G5:G7)</f>
        <v>18</v>
      </c>
      <c r="H8" s="1">
        <f t="shared" ref="H8:L8" si="6">SUM(H5:H7)</f>
        <v>62</v>
      </c>
      <c r="I8" s="1">
        <f t="shared" si="6"/>
        <v>104</v>
      </c>
      <c r="J8" s="1">
        <f t="shared" si="6"/>
        <v>84</v>
      </c>
      <c r="K8" s="1">
        <f t="shared" si="6"/>
        <v>44</v>
      </c>
      <c r="L8" s="1">
        <f t="shared" si="6"/>
        <v>312</v>
      </c>
      <c r="M8" s="15">
        <f t="shared" ref="M8" si="7">SUM(G8:H8)/L8</f>
        <v>0.25641025641025639</v>
      </c>
      <c r="N8" s="15">
        <f>I8/L8</f>
        <v>0.33333333333333331</v>
      </c>
      <c r="O8" s="15">
        <f t="shared" ref="O8" si="8">SUM(J8:K8)/L8</f>
        <v>0.41025641025641024</v>
      </c>
      <c r="X8" s="1">
        <v>7</v>
      </c>
      <c r="Y8" s="1">
        <v>2</v>
      </c>
      <c r="Z8" s="1">
        <f t="shared" si="0"/>
        <v>2</v>
      </c>
      <c r="AA8" s="1" t="e">
        <f t="shared" si="1"/>
        <v>#N/A</v>
      </c>
    </row>
    <row r="9" spans="2:27" x14ac:dyDescent="0.25">
      <c r="B9"/>
      <c r="C9"/>
      <c r="D9" s="11"/>
      <c r="E9"/>
      <c r="F9"/>
      <c r="H9"/>
      <c r="I9"/>
      <c r="J9"/>
      <c r="K9"/>
      <c r="L9" s="11"/>
      <c r="M9"/>
      <c r="N9" s="11"/>
      <c r="O9"/>
      <c r="X9" s="1">
        <v>8</v>
      </c>
      <c r="Y9" s="1">
        <v>2</v>
      </c>
      <c r="Z9" s="1">
        <f t="shared" si="0"/>
        <v>2</v>
      </c>
      <c r="AA9" s="1" t="e">
        <f t="shared" si="1"/>
        <v>#N/A</v>
      </c>
    </row>
    <row r="10" spans="2:27" x14ac:dyDescent="0.25">
      <c r="B10" s="1" t="s">
        <v>124</v>
      </c>
      <c r="C10" t="s">
        <v>90</v>
      </c>
      <c r="D10" s="11"/>
      <c r="E10"/>
      <c r="F10" s="1" t="s">
        <v>29</v>
      </c>
      <c r="G10" s="1" t="s">
        <v>13</v>
      </c>
      <c r="H10" s="1" t="s">
        <v>4</v>
      </c>
      <c r="I10" s="1" t="s">
        <v>3</v>
      </c>
      <c r="J10" s="1" t="s">
        <v>2</v>
      </c>
      <c r="K10" s="1" t="s">
        <v>6</v>
      </c>
      <c r="L10" s="1" t="s">
        <v>177</v>
      </c>
      <c r="M10" s="1" t="s">
        <v>135</v>
      </c>
      <c r="N10" s="1" t="s">
        <v>146</v>
      </c>
      <c r="O10" s="1" t="s">
        <v>145</v>
      </c>
      <c r="X10" s="1">
        <v>9</v>
      </c>
      <c r="Y10" s="1">
        <v>2</v>
      </c>
      <c r="Z10" s="1">
        <f t="shared" si="0"/>
        <v>2</v>
      </c>
      <c r="AA10" s="1" t="e">
        <f t="shared" si="1"/>
        <v>#N/A</v>
      </c>
    </row>
    <row r="11" spans="2:27" x14ac:dyDescent="0.25">
      <c r="B11" t="s">
        <v>78</v>
      </c>
      <c r="C11">
        <f>COUNTIF(Table3[age_group],B11)</f>
        <v>58</v>
      </c>
      <c r="D11" s="11"/>
      <c r="E11"/>
      <c r="F11" s="1" t="s">
        <v>130</v>
      </c>
      <c r="G11" s="1">
        <f>COUNTIF(Table3[brgy_asst],G$10)</f>
        <v>5</v>
      </c>
      <c r="H11" s="1">
        <f>COUNTIF(Table3[brgy_asst],H$10)</f>
        <v>34</v>
      </c>
      <c r="I11" s="1">
        <f>COUNTIF(Table3[brgy_asst],I$10)</f>
        <v>35</v>
      </c>
      <c r="J11" s="1">
        <f>COUNTIF(Table3[brgy_asst],J$10)</f>
        <v>25</v>
      </c>
      <c r="K11" s="1">
        <f>COUNTIF(Table3[brgy_asst],K$10)</f>
        <v>5</v>
      </c>
      <c r="L11" s="1">
        <f>SUM(G11:K11)</f>
        <v>104</v>
      </c>
      <c r="M11" s="15">
        <f>SUM(G11:H11)/L11</f>
        <v>0.375</v>
      </c>
      <c r="N11" s="15">
        <f>I11/L11</f>
        <v>0.33653846153846156</v>
      </c>
      <c r="O11" s="15">
        <f>SUM(J11:K11)/L11</f>
        <v>0.28846153846153844</v>
      </c>
      <c r="X11" s="1">
        <v>10</v>
      </c>
      <c r="Y11" s="1">
        <v>2</v>
      </c>
      <c r="Z11" s="1">
        <f t="shared" si="0"/>
        <v>2</v>
      </c>
      <c r="AA11" s="1" t="e">
        <f t="shared" si="1"/>
        <v>#N/A</v>
      </c>
    </row>
    <row r="12" spans="2:27" x14ac:dyDescent="0.25">
      <c r="B12" t="s">
        <v>79</v>
      </c>
      <c r="C12" s="11">
        <f>COUNTIF(Table3[age_group],B12)</f>
        <v>32</v>
      </c>
      <c r="D12" s="11"/>
      <c r="E12"/>
      <c r="F12" s="1" t="s">
        <v>129</v>
      </c>
      <c r="G12" s="1">
        <f>COUNTIF(Table3[loc_gov_asst],G$10)</f>
        <v>7</v>
      </c>
      <c r="H12" s="1">
        <f>COUNTIF(Table3[loc_gov_asst],H$10)</f>
        <v>34</v>
      </c>
      <c r="I12" s="1">
        <f>COUNTIF(Table3[loc_gov_asst],I$10)</f>
        <v>30</v>
      </c>
      <c r="J12" s="1">
        <f>COUNTIF(Table3[loc_gov_asst],J$10)</f>
        <v>24</v>
      </c>
      <c r="K12" s="1">
        <f>COUNTIF(Table3[loc_gov_asst],K$10)</f>
        <v>9</v>
      </c>
      <c r="L12" s="1">
        <f t="shared" ref="L12:L13" si="9">SUM(G12:K12)</f>
        <v>104</v>
      </c>
      <c r="M12" s="15">
        <f t="shared" ref="M12:M14" si="10">SUM(G12:H12)/L12</f>
        <v>0.39423076923076922</v>
      </c>
      <c r="N12" s="15">
        <f>I12/L12</f>
        <v>0.28846153846153844</v>
      </c>
      <c r="O12" s="15">
        <f t="shared" ref="O12:O14" si="11">SUM(J12:K12)/L12</f>
        <v>0.31730769230769229</v>
      </c>
      <c r="X12" s="1">
        <v>1</v>
      </c>
      <c r="Y12" s="1">
        <v>5</v>
      </c>
      <c r="Z12" s="1">
        <f t="shared" si="0"/>
        <v>5</v>
      </c>
      <c r="AA12" s="1" t="e">
        <f t="shared" si="1"/>
        <v>#N/A</v>
      </c>
    </row>
    <row r="13" spans="2:27" x14ac:dyDescent="0.25">
      <c r="B13" t="s">
        <v>80</v>
      </c>
      <c r="C13" s="11">
        <f>COUNTIF(Table3[age_group],B13)</f>
        <v>11</v>
      </c>
      <c r="D13" s="11"/>
      <c r="E13" s="11"/>
      <c r="F13" s="1" t="s">
        <v>128</v>
      </c>
      <c r="G13" s="1">
        <f>COUNTIF(Table3[nat_govt_asst],G$10)</f>
        <v>3</v>
      </c>
      <c r="H13" s="1">
        <f>COUNTIF(Table3[nat_govt_asst],H$10)</f>
        <v>18</v>
      </c>
      <c r="I13" s="1">
        <f>COUNTIF(Table3[nat_govt_asst],I$10)</f>
        <v>20</v>
      </c>
      <c r="J13" s="1">
        <f>COUNTIF(Table3[nat_govt_asst],J$10)</f>
        <v>31</v>
      </c>
      <c r="K13" s="1">
        <f>COUNTIF(Table3[nat_govt_asst],K$10)</f>
        <v>32</v>
      </c>
      <c r="L13" s="1">
        <f t="shared" si="9"/>
        <v>104</v>
      </c>
      <c r="M13" s="15">
        <f t="shared" si="10"/>
        <v>0.20192307692307693</v>
      </c>
      <c r="N13" s="15">
        <f>I13/L13</f>
        <v>0.19230769230769232</v>
      </c>
      <c r="O13" s="15">
        <f t="shared" si="11"/>
        <v>0.60576923076923073</v>
      </c>
      <c r="X13" s="1">
        <v>2</v>
      </c>
      <c r="Y13" s="1">
        <v>5</v>
      </c>
      <c r="Z13" s="1">
        <f t="shared" si="0"/>
        <v>5</v>
      </c>
      <c r="AA13" s="1" t="e">
        <f t="shared" si="1"/>
        <v>#N/A</v>
      </c>
    </row>
    <row r="14" spans="2:27" x14ac:dyDescent="0.25">
      <c r="B14" t="s">
        <v>81</v>
      </c>
      <c r="C14" s="11">
        <f>COUNTIF(Table3[age_group],B14)</f>
        <v>2</v>
      </c>
      <c r="D14" s="11"/>
      <c r="E14"/>
      <c r="F14" s="1" t="s">
        <v>199</v>
      </c>
      <c r="G14" s="1">
        <f>SUM(G11:G13)</f>
        <v>15</v>
      </c>
      <c r="H14" s="1">
        <f t="shared" ref="H14" si="12">SUM(H11:H13)</f>
        <v>86</v>
      </c>
      <c r="I14" s="1">
        <f t="shared" ref="I14" si="13">SUM(I11:I13)</f>
        <v>85</v>
      </c>
      <c r="J14" s="1">
        <f t="shared" ref="J14" si="14">SUM(J11:J13)</f>
        <v>80</v>
      </c>
      <c r="K14" s="1">
        <f t="shared" ref="K14" si="15">SUM(K11:K13)</f>
        <v>46</v>
      </c>
      <c r="L14" s="1">
        <f t="shared" ref="L14" si="16">SUM(L11:L13)</f>
        <v>312</v>
      </c>
      <c r="M14" s="15">
        <f t="shared" si="10"/>
        <v>0.32371794871794873</v>
      </c>
      <c r="N14" s="15">
        <f>I14/L14</f>
        <v>0.27243589743589741</v>
      </c>
      <c r="O14" s="15">
        <f t="shared" si="11"/>
        <v>0.40384615384615385</v>
      </c>
      <c r="X14" s="1">
        <v>3</v>
      </c>
      <c r="Y14" s="1">
        <v>5</v>
      </c>
      <c r="Z14" s="1">
        <f t="shared" si="0"/>
        <v>5</v>
      </c>
      <c r="AA14" s="1" t="e">
        <f t="shared" si="1"/>
        <v>#N/A</v>
      </c>
    </row>
    <row r="15" spans="2:27" x14ac:dyDescent="0.25">
      <c r="B15" s="1" t="s">
        <v>82</v>
      </c>
      <c r="C15" s="11">
        <f>COUNTIF(Table3[age_group],B15)</f>
        <v>1</v>
      </c>
      <c r="D15" s="11"/>
      <c r="E15"/>
      <c r="G15"/>
      <c r="X15" s="1">
        <v>4</v>
      </c>
      <c r="Y15" s="1">
        <v>5</v>
      </c>
      <c r="Z15" s="1">
        <f t="shared" si="0"/>
        <v>5</v>
      </c>
      <c r="AA15" s="1" t="e">
        <f t="shared" si="1"/>
        <v>#N/A</v>
      </c>
    </row>
    <row r="16" spans="2:27" x14ac:dyDescent="0.25">
      <c r="B16"/>
      <c r="C16"/>
      <c r="D16" s="11"/>
      <c r="E16"/>
      <c r="F16" s="12" t="s">
        <v>131</v>
      </c>
      <c r="G16" t="s">
        <v>90</v>
      </c>
      <c r="H16" s="1" t="s">
        <v>264</v>
      </c>
      <c r="X16" s="1">
        <v>5</v>
      </c>
      <c r="Y16" s="1">
        <v>5</v>
      </c>
      <c r="Z16" s="1">
        <f t="shared" si="0"/>
        <v>5</v>
      </c>
      <c r="AA16" s="1" t="e">
        <f t="shared" si="1"/>
        <v>#N/A</v>
      </c>
    </row>
    <row r="17" spans="2:27" x14ac:dyDescent="0.25">
      <c r="B17" t="s">
        <v>125</v>
      </c>
      <c r="C17" t="s">
        <v>90</v>
      </c>
      <c r="D17" s="11" t="e" vm="1">
        <v>#VALUE!</v>
      </c>
      <c r="E17"/>
      <c r="F17" t="s">
        <v>132</v>
      </c>
      <c r="G17">
        <f>COUNTIF(Table3[nps_category],F17)</f>
        <v>86</v>
      </c>
      <c r="H17" s="24">
        <f>-(G17/SUM($G$17:$G$19))</f>
        <v>-0.82692307692307687</v>
      </c>
      <c r="J17" s="1" t="s">
        <v>127</v>
      </c>
      <c r="X17" s="1">
        <v>6</v>
      </c>
      <c r="Y17" s="1">
        <v>5</v>
      </c>
      <c r="Z17" s="1">
        <f t="shared" si="0"/>
        <v>5</v>
      </c>
      <c r="AA17" s="1" t="e">
        <f t="shared" si="1"/>
        <v>#N/A</v>
      </c>
    </row>
    <row r="18" spans="2:27" x14ac:dyDescent="0.25">
      <c r="B18" t="s">
        <v>1</v>
      </c>
      <c r="C18">
        <f>COUNTIF(Table3[city_residence],B18)</f>
        <v>5</v>
      </c>
      <c r="D18" s="11" t="e" vm="2">
        <v>#VALUE!</v>
      </c>
      <c r="E18">
        <f>C18</f>
        <v>5</v>
      </c>
      <c r="F18" t="s">
        <v>133</v>
      </c>
      <c r="G18" s="11">
        <f>COUNTIF(Table3[nps_category],F18)</f>
        <v>16</v>
      </c>
      <c r="H18" s="24">
        <f t="shared" ref="H18:H19" si="17">G18/SUM($G$17:$G$19)</f>
        <v>0.15384615384615385</v>
      </c>
      <c r="I18" s="11"/>
      <c r="J18" s="1" t="s">
        <v>128</v>
      </c>
      <c r="K18" s="1" t="s">
        <v>2</v>
      </c>
      <c r="L18" s="1" t="s">
        <v>3</v>
      </c>
      <c r="M18" s="1" t="s">
        <v>4</v>
      </c>
      <c r="N18" s="1" t="s">
        <v>129</v>
      </c>
      <c r="O18" s="1" t="s">
        <v>2</v>
      </c>
      <c r="P18" s="1" t="s">
        <v>3</v>
      </c>
      <c r="Q18" s="1" t="s">
        <v>4</v>
      </c>
      <c r="R18" s="1" t="s">
        <v>130</v>
      </c>
      <c r="S18" s="1" t="s">
        <v>2</v>
      </c>
      <c r="T18" s="1" t="s">
        <v>3</v>
      </c>
      <c r="U18" s="1" t="s">
        <v>4</v>
      </c>
      <c r="X18" s="1">
        <v>7</v>
      </c>
      <c r="Y18" s="1">
        <v>5</v>
      </c>
      <c r="Z18" s="1">
        <f t="shared" si="0"/>
        <v>5</v>
      </c>
      <c r="AA18" s="1" t="e">
        <f t="shared" si="1"/>
        <v>#N/A</v>
      </c>
    </row>
    <row r="19" spans="2:27" x14ac:dyDescent="0.25">
      <c r="B19" t="s">
        <v>7</v>
      </c>
      <c r="C19" s="11">
        <f>COUNTIF(Table3[city_residence],B19)</f>
        <v>20</v>
      </c>
      <c r="D19" s="11" t="e" vm="3">
        <v>#VALUE!</v>
      </c>
      <c r="E19" s="11">
        <f t="shared" ref="E19:E32" si="18">C19</f>
        <v>20</v>
      </c>
      <c r="F19" t="s">
        <v>134</v>
      </c>
      <c r="G19" s="11">
        <f>COUNTIF(Table3[nps_category],F19)</f>
        <v>2</v>
      </c>
      <c r="H19" s="24">
        <f t="shared" si="17"/>
        <v>1.9230769230769232E-2</v>
      </c>
      <c r="K19" s="1">
        <v>10</v>
      </c>
      <c r="L19" s="1">
        <f>IF(ROW()-18&lt;=ROUND($N$7*10,0)+ROUND($M$7*10,0),10,NA())</f>
        <v>10</v>
      </c>
      <c r="M19" s="11">
        <f>IF(ROW()-18&lt;=ROUND($M$7*10,0),10,NA())</f>
        <v>10</v>
      </c>
      <c r="O19" s="1">
        <v>10</v>
      </c>
      <c r="P19" s="1">
        <f>IF(ROW()-18&lt;=ROUND($N$6*10,0)+ROUND($M$6*10,0),10,NA())</f>
        <v>10</v>
      </c>
      <c r="Q19" s="1">
        <f>IF(ROW()-18&lt;=ROUND($M$6*10,0),10,NA())</f>
        <v>10</v>
      </c>
      <c r="S19" s="1">
        <v>10</v>
      </c>
      <c r="T19" s="1">
        <f>IF(ROW()-18&lt;=ROUND($N$5*10,0)+ROUND($M$5*10,0),10,NA())</f>
        <v>10</v>
      </c>
      <c r="U19" s="1">
        <f>IF(ROW()-18&lt;=ROUND($M$5*10,0),10,NA())</f>
        <v>10</v>
      </c>
      <c r="X19" s="1">
        <v>8</v>
      </c>
      <c r="Y19" s="1">
        <v>5</v>
      </c>
      <c r="Z19" s="1" t="e">
        <f t="shared" si="0"/>
        <v>#N/A</v>
      </c>
      <c r="AA19" s="1" t="e">
        <f t="shared" si="1"/>
        <v>#N/A</v>
      </c>
    </row>
    <row r="20" spans="2:27" x14ac:dyDescent="0.25">
      <c r="B20" t="s">
        <v>9</v>
      </c>
      <c r="C20" s="11">
        <f>COUNTIF(Table3[city_residence],B20)</f>
        <v>20</v>
      </c>
      <c r="D20" s="11" t="e" vm="4">
        <v>#VALUE!</v>
      </c>
      <c r="E20" s="11">
        <f t="shared" si="18"/>
        <v>20</v>
      </c>
      <c r="F20" t="s">
        <v>136</v>
      </c>
      <c r="G20" s="30">
        <f>H19+H17</f>
        <v>-0.8076923076923076</v>
      </c>
      <c r="H20"/>
      <c r="K20" s="1">
        <v>10</v>
      </c>
      <c r="L20" s="1">
        <f t="shared" ref="L20:L28" si="19">IF(ROW()-18&lt;=ROUND($N$7*10,0)+ROUND($M$7*10,0),10,NA())</f>
        <v>10</v>
      </c>
      <c r="M20" s="11" t="e">
        <f t="shared" ref="M20:M28" si="20">IF(ROW()-18&lt;=ROUND($M$7*10,0),10,NA())</f>
        <v>#N/A</v>
      </c>
      <c r="O20" s="1">
        <v>10</v>
      </c>
      <c r="P20" s="1">
        <f t="shared" ref="P20:P28" si="21">IF(ROW()-18&lt;=ROUND($N$6*10,0)+ROUND($M$6*10,0),10,NA())</f>
        <v>10</v>
      </c>
      <c r="Q20" s="1">
        <f t="shared" ref="Q20:Q28" si="22">IF(ROW()-18&lt;=ROUND($M$6*10,0),10,NA())</f>
        <v>10</v>
      </c>
      <c r="S20" s="1">
        <v>10</v>
      </c>
      <c r="T20" s="1">
        <f t="shared" ref="T20:T28" si="23">IF(ROW()-18&lt;=ROUND($N$5*10,0)+ROUND($M$5*10,0),10,NA())</f>
        <v>10</v>
      </c>
      <c r="U20" s="1">
        <f t="shared" ref="U20:U28" si="24">IF(ROW()-18&lt;=ROUND($M$5*10,0),10,NA())</f>
        <v>10</v>
      </c>
      <c r="X20" s="1">
        <v>9</v>
      </c>
      <c r="Y20" s="1">
        <v>5</v>
      </c>
      <c r="Z20" s="1" t="e">
        <f t="shared" si="0"/>
        <v>#N/A</v>
      </c>
      <c r="AA20" s="1" t="e">
        <f t="shared" si="1"/>
        <v>#N/A</v>
      </c>
    </row>
    <row r="21" spans="2:27" x14ac:dyDescent="0.25">
      <c r="B21" t="s">
        <v>10</v>
      </c>
      <c r="C21" s="11">
        <f>COUNTIF(Table3[city_residence],B21)</f>
        <v>13</v>
      </c>
      <c r="D21" s="11" t="e" vm="5">
        <v>#VALUE!</v>
      </c>
      <c r="E21" s="11">
        <f t="shared" si="18"/>
        <v>13</v>
      </c>
      <c r="F21"/>
      <c r="G21"/>
      <c r="H21"/>
      <c r="K21" s="1">
        <v>10</v>
      </c>
      <c r="L21" s="1">
        <f t="shared" si="19"/>
        <v>10</v>
      </c>
      <c r="M21" s="11" t="e">
        <f t="shared" si="20"/>
        <v>#N/A</v>
      </c>
      <c r="O21" s="1">
        <v>10</v>
      </c>
      <c r="P21" s="1">
        <f t="shared" si="21"/>
        <v>10</v>
      </c>
      <c r="Q21" s="1">
        <f t="shared" si="22"/>
        <v>10</v>
      </c>
      <c r="S21" s="1">
        <v>10</v>
      </c>
      <c r="T21" s="1">
        <f t="shared" si="23"/>
        <v>10</v>
      </c>
      <c r="U21" s="1">
        <f t="shared" si="24"/>
        <v>10</v>
      </c>
      <c r="X21" s="1">
        <v>10</v>
      </c>
      <c r="Y21" s="1">
        <v>5</v>
      </c>
      <c r="Z21" s="1" t="e">
        <f t="shared" si="0"/>
        <v>#N/A</v>
      </c>
      <c r="AA21" s="1" t="e">
        <f t="shared" si="1"/>
        <v>#N/A</v>
      </c>
    </row>
    <row r="22" spans="2:27" x14ac:dyDescent="0.25">
      <c r="B22" t="s">
        <v>11</v>
      </c>
      <c r="C22" s="11">
        <f>COUNTIF(Table3[city_residence],B22)</f>
        <v>8</v>
      </c>
      <c r="D22" s="11" t="e" vm="6">
        <v>#VALUE!</v>
      </c>
      <c r="E22" s="11">
        <f t="shared" si="18"/>
        <v>8</v>
      </c>
      <c r="F22"/>
      <c r="G22"/>
      <c r="H22"/>
      <c r="K22" s="1">
        <v>10</v>
      </c>
      <c r="L22" s="1">
        <f t="shared" si="19"/>
        <v>10</v>
      </c>
      <c r="M22" s="11" t="e">
        <f t="shared" si="20"/>
        <v>#N/A</v>
      </c>
      <c r="O22" s="1">
        <v>10</v>
      </c>
      <c r="P22" s="1">
        <f t="shared" si="21"/>
        <v>10</v>
      </c>
      <c r="Q22" s="1" t="e">
        <f t="shared" si="22"/>
        <v>#N/A</v>
      </c>
      <c r="S22" s="1">
        <v>10</v>
      </c>
      <c r="T22" s="1">
        <f t="shared" si="23"/>
        <v>10</v>
      </c>
      <c r="U22" s="1" t="e">
        <f t="shared" si="24"/>
        <v>#N/A</v>
      </c>
      <c r="X22" s="1">
        <v>1</v>
      </c>
      <c r="Y22" s="1">
        <v>8</v>
      </c>
      <c r="Z22" s="1" t="e">
        <f t="shared" si="0"/>
        <v>#N/A</v>
      </c>
      <c r="AA22" s="1" t="e">
        <f t="shared" si="1"/>
        <v>#N/A</v>
      </c>
    </row>
    <row r="23" spans="2:27" x14ac:dyDescent="0.25">
      <c r="B23" t="s">
        <v>12</v>
      </c>
      <c r="C23" s="11">
        <f>COUNTIF(Table3[city_residence],B23)</f>
        <v>2</v>
      </c>
      <c r="D23" s="11" t="e" vm="7">
        <v>#VALUE!</v>
      </c>
      <c r="E23" s="11">
        <f t="shared" si="18"/>
        <v>2</v>
      </c>
      <c r="F23"/>
      <c r="G23"/>
      <c r="H23"/>
      <c r="K23" s="1">
        <v>10</v>
      </c>
      <c r="L23" s="1" t="e">
        <f t="shared" si="19"/>
        <v>#N/A</v>
      </c>
      <c r="M23" s="11" t="e">
        <f t="shared" si="20"/>
        <v>#N/A</v>
      </c>
      <c r="O23" s="1">
        <v>10</v>
      </c>
      <c r="P23" s="1">
        <f t="shared" si="21"/>
        <v>10</v>
      </c>
      <c r="Q23" s="1" t="e">
        <f t="shared" si="22"/>
        <v>#N/A</v>
      </c>
      <c r="S23" s="1">
        <v>10</v>
      </c>
      <c r="T23" s="1">
        <f t="shared" si="23"/>
        <v>10</v>
      </c>
      <c r="U23" s="1" t="e">
        <f t="shared" si="24"/>
        <v>#N/A</v>
      </c>
      <c r="X23" s="1">
        <v>2</v>
      </c>
      <c r="Y23" s="1">
        <v>8</v>
      </c>
      <c r="Z23" s="1" t="e">
        <f t="shared" si="0"/>
        <v>#N/A</v>
      </c>
      <c r="AA23" s="1" t="e">
        <f t="shared" si="1"/>
        <v>#N/A</v>
      </c>
    </row>
    <row r="24" spans="2:27" x14ac:dyDescent="0.25">
      <c r="B24" t="s">
        <v>14</v>
      </c>
      <c r="C24" s="11">
        <f>COUNTIF(Table3[city_residence],B24)</f>
        <v>2</v>
      </c>
      <c r="D24" s="11" t="e" vm="8">
        <v>#VALUE!</v>
      </c>
      <c r="E24" s="11">
        <f t="shared" si="18"/>
        <v>2</v>
      </c>
      <c r="F24"/>
      <c r="G24"/>
      <c r="H24"/>
      <c r="K24" s="1">
        <v>10</v>
      </c>
      <c r="L24" s="1" t="e">
        <f t="shared" si="19"/>
        <v>#N/A</v>
      </c>
      <c r="M24" s="11" t="e">
        <f t="shared" si="20"/>
        <v>#N/A</v>
      </c>
      <c r="O24" s="1">
        <v>10</v>
      </c>
      <c r="P24" s="1">
        <f t="shared" si="21"/>
        <v>10</v>
      </c>
      <c r="Q24" s="1" t="e">
        <f t="shared" si="22"/>
        <v>#N/A</v>
      </c>
      <c r="S24" s="1">
        <v>10</v>
      </c>
      <c r="T24" s="1">
        <f t="shared" si="23"/>
        <v>10</v>
      </c>
      <c r="U24" s="1" t="e">
        <f t="shared" si="24"/>
        <v>#N/A</v>
      </c>
      <c r="X24" s="1">
        <v>3</v>
      </c>
      <c r="Y24" s="1">
        <v>8</v>
      </c>
      <c r="Z24" s="1" t="e">
        <f t="shared" si="0"/>
        <v>#N/A</v>
      </c>
      <c r="AA24" s="1" t="e">
        <f t="shared" si="1"/>
        <v>#N/A</v>
      </c>
    </row>
    <row r="25" spans="2:27" x14ac:dyDescent="0.25">
      <c r="B25" t="s">
        <v>15</v>
      </c>
      <c r="C25" s="11">
        <f>COUNTIF(Table3[city_residence],B25)</f>
        <v>4</v>
      </c>
      <c r="D25" s="11" t="e" vm="9">
        <v>#VALUE!</v>
      </c>
      <c r="E25" s="11">
        <f t="shared" si="18"/>
        <v>4</v>
      </c>
      <c r="F25"/>
      <c r="G25"/>
      <c r="K25" s="1">
        <v>10</v>
      </c>
      <c r="L25" s="1" t="e">
        <f t="shared" si="19"/>
        <v>#N/A</v>
      </c>
      <c r="M25" s="11" t="e">
        <f t="shared" si="20"/>
        <v>#N/A</v>
      </c>
      <c r="O25" s="1">
        <v>10</v>
      </c>
      <c r="P25" s="1" t="e">
        <f t="shared" si="21"/>
        <v>#N/A</v>
      </c>
      <c r="Q25" s="1" t="e">
        <f t="shared" si="22"/>
        <v>#N/A</v>
      </c>
      <c r="S25" s="1">
        <v>10</v>
      </c>
      <c r="T25" s="1">
        <f t="shared" si="23"/>
        <v>10</v>
      </c>
      <c r="U25" s="1" t="e">
        <f t="shared" si="24"/>
        <v>#N/A</v>
      </c>
      <c r="X25" s="1">
        <v>4</v>
      </c>
      <c r="Y25" s="1">
        <v>8</v>
      </c>
      <c r="Z25" s="1" t="e">
        <f t="shared" si="0"/>
        <v>#N/A</v>
      </c>
      <c r="AA25" s="1" t="e">
        <f t="shared" si="1"/>
        <v>#N/A</v>
      </c>
    </row>
    <row r="26" spans="2:27" x14ac:dyDescent="0.25">
      <c r="B26" t="s">
        <v>16</v>
      </c>
      <c r="C26" s="11">
        <f>COUNTIF(Table3[city_residence],B26)</f>
        <v>21</v>
      </c>
      <c r="D26" s="11" t="e" vm="10">
        <v>#VALUE!</v>
      </c>
      <c r="E26" s="11">
        <f t="shared" si="18"/>
        <v>21</v>
      </c>
      <c r="F26"/>
      <c r="G26"/>
      <c r="K26" s="1">
        <v>10</v>
      </c>
      <c r="L26" s="1" t="e">
        <f t="shared" si="19"/>
        <v>#N/A</v>
      </c>
      <c r="M26" s="11" t="e">
        <f t="shared" si="20"/>
        <v>#N/A</v>
      </c>
      <c r="O26" s="1">
        <v>10</v>
      </c>
      <c r="P26" s="1" t="e">
        <f t="shared" si="21"/>
        <v>#N/A</v>
      </c>
      <c r="Q26" s="1" t="e">
        <f t="shared" si="22"/>
        <v>#N/A</v>
      </c>
      <c r="S26" s="1">
        <v>10</v>
      </c>
      <c r="T26" s="1" t="e">
        <f t="shared" si="23"/>
        <v>#N/A</v>
      </c>
      <c r="U26" s="1" t="e">
        <f t="shared" si="24"/>
        <v>#N/A</v>
      </c>
      <c r="X26" s="1">
        <v>5</v>
      </c>
      <c r="Y26" s="1">
        <v>8</v>
      </c>
      <c r="Z26" s="1" t="e">
        <f t="shared" si="0"/>
        <v>#N/A</v>
      </c>
      <c r="AA26" s="1" t="e">
        <f t="shared" si="1"/>
        <v>#N/A</v>
      </c>
    </row>
    <row r="27" spans="2:27" x14ac:dyDescent="0.25">
      <c r="B27" t="s">
        <v>17</v>
      </c>
      <c r="C27" s="11">
        <f>COUNTIF(Table3[city_residence],B27)</f>
        <v>1</v>
      </c>
      <c r="D27" s="11" t="e" vm="11">
        <v>#VALUE!</v>
      </c>
      <c r="E27" s="11">
        <f t="shared" si="18"/>
        <v>1</v>
      </c>
      <c r="F27"/>
      <c r="G27"/>
      <c r="K27" s="1">
        <v>10</v>
      </c>
      <c r="L27" s="1" t="e">
        <f t="shared" si="19"/>
        <v>#N/A</v>
      </c>
      <c r="M27" s="11" t="e">
        <f t="shared" si="20"/>
        <v>#N/A</v>
      </c>
      <c r="O27" s="1">
        <v>10</v>
      </c>
      <c r="P27" s="1" t="e">
        <f t="shared" si="21"/>
        <v>#N/A</v>
      </c>
      <c r="Q27" s="1" t="e">
        <f t="shared" si="22"/>
        <v>#N/A</v>
      </c>
      <c r="S27" s="1">
        <v>10</v>
      </c>
      <c r="T27" s="1" t="e">
        <f t="shared" si="23"/>
        <v>#N/A</v>
      </c>
      <c r="U27" s="1" t="e">
        <f t="shared" si="24"/>
        <v>#N/A</v>
      </c>
      <c r="X27" s="1">
        <v>6</v>
      </c>
      <c r="Y27" s="1">
        <v>8</v>
      </c>
      <c r="Z27" s="1" t="e">
        <f t="shared" si="0"/>
        <v>#N/A</v>
      </c>
      <c r="AA27" s="1" t="e">
        <f t="shared" si="1"/>
        <v>#N/A</v>
      </c>
    </row>
    <row r="28" spans="2:27" x14ac:dyDescent="0.25">
      <c r="B28" t="s">
        <v>18</v>
      </c>
      <c r="C28" s="11">
        <f>COUNTIF(Table3[city_residence],B28)</f>
        <v>1</v>
      </c>
      <c r="D28" s="11" t="e" vm="12">
        <v>#VALUE!</v>
      </c>
      <c r="E28" s="11">
        <f t="shared" si="18"/>
        <v>1</v>
      </c>
      <c r="F28"/>
      <c r="G28"/>
      <c r="H28"/>
      <c r="K28" s="1">
        <v>10</v>
      </c>
      <c r="L28" s="1" t="e">
        <f t="shared" si="19"/>
        <v>#N/A</v>
      </c>
      <c r="M28" s="11" t="e">
        <f t="shared" si="20"/>
        <v>#N/A</v>
      </c>
      <c r="O28" s="1">
        <v>10</v>
      </c>
      <c r="P28" s="1" t="e">
        <f t="shared" si="21"/>
        <v>#N/A</v>
      </c>
      <c r="Q28" s="1" t="e">
        <f t="shared" si="22"/>
        <v>#N/A</v>
      </c>
      <c r="S28" s="1">
        <v>10</v>
      </c>
      <c r="T28" s="1" t="e">
        <f t="shared" si="23"/>
        <v>#N/A</v>
      </c>
      <c r="U28" s="1" t="e">
        <f t="shared" si="24"/>
        <v>#N/A</v>
      </c>
      <c r="X28" s="1">
        <v>7</v>
      </c>
      <c r="Y28" s="1">
        <v>8</v>
      </c>
      <c r="Z28" s="1" t="e">
        <f t="shared" si="0"/>
        <v>#N/A</v>
      </c>
      <c r="AA28" s="1" t="e">
        <f t="shared" si="1"/>
        <v>#N/A</v>
      </c>
    </row>
    <row r="29" spans="2:27" x14ac:dyDescent="0.25">
      <c r="B29" t="s">
        <v>19</v>
      </c>
      <c r="C29" s="11">
        <f>COUNTIF(Table3[city_residence],B29)</f>
        <v>1</v>
      </c>
      <c r="D29" s="11" t="e" vm="13">
        <v>#VALUE!</v>
      </c>
      <c r="E29" s="11">
        <f t="shared" si="18"/>
        <v>1</v>
      </c>
      <c r="F29"/>
      <c r="G29"/>
      <c r="H29"/>
      <c r="X29" s="1">
        <v>8</v>
      </c>
      <c r="Y29" s="1">
        <v>8</v>
      </c>
      <c r="Z29" s="1" t="e">
        <f t="shared" si="0"/>
        <v>#N/A</v>
      </c>
      <c r="AA29" s="1" t="e">
        <f t="shared" si="1"/>
        <v>#N/A</v>
      </c>
    </row>
    <row r="30" spans="2:27" x14ac:dyDescent="0.25">
      <c r="B30" t="s">
        <v>20</v>
      </c>
      <c r="C30" s="11">
        <f>COUNTIF(Table3[city_residence],B30)</f>
        <v>2</v>
      </c>
      <c r="D30" s="11" t="e" vm="14">
        <v>#VALUE!</v>
      </c>
      <c r="E30" s="11">
        <f t="shared" si="18"/>
        <v>2</v>
      </c>
      <c r="F30"/>
      <c r="G30"/>
      <c r="H30"/>
      <c r="J30" s="1" t="s">
        <v>29</v>
      </c>
      <c r="X30" s="1">
        <v>9</v>
      </c>
      <c r="Y30" s="1">
        <v>8</v>
      </c>
      <c r="Z30" s="1" t="e">
        <f t="shared" si="0"/>
        <v>#N/A</v>
      </c>
      <c r="AA30" s="1" t="e">
        <f t="shared" si="1"/>
        <v>#N/A</v>
      </c>
    </row>
    <row r="31" spans="2:27" x14ac:dyDescent="0.25">
      <c r="B31" t="s">
        <v>21</v>
      </c>
      <c r="C31" s="11">
        <f>COUNTIF(Table3[city_residence],B31)</f>
        <v>2</v>
      </c>
      <c r="D31" s="11" t="e" vm="15">
        <v>#VALUE!</v>
      </c>
      <c r="E31" s="11">
        <f t="shared" si="18"/>
        <v>2</v>
      </c>
      <c r="F31"/>
      <c r="G31"/>
      <c r="H31"/>
      <c r="J31" s="1" t="s">
        <v>128</v>
      </c>
      <c r="K31" s="1" t="s">
        <v>2</v>
      </c>
      <c r="L31" s="1" t="s">
        <v>3</v>
      </c>
      <c r="M31" s="1" t="s">
        <v>4</v>
      </c>
      <c r="N31" s="1" t="s">
        <v>129</v>
      </c>
      <c r="O31" s="1" t="s">
        <v>2</v>
      </c>
      <c r="P31" s="1" t="s">
        <v>3</v>
      </c>
      <c r="Q31" s="1" t="s">
        <v>4</v>
      </c>
      <c r="R31" s="1" t="s">
        <v>130</v>
      </c>
      <c r="S31" s="1" t="s">
        <v>2</v>
      </c>
      <c r="T31" s="1" t="s">
        <v>3</v>
      </c>
      <c r="U31" s="1" t="s">
        <v>4</v>
      </c>
      <c r="X31" s="1">
        <v>10</v>
      </c>
      <c r="Y31" s="1">
        <v>8</v>
      </c>
      <c r="Z31" s="1" t="e">
        <f t="shared" si="0"/>
        <v>#N/A</v>
      </c>
      <c r="AA31" s="1" t="e">
        <f t="shared" si="1"/>
        <v>#N/A</v>
      </c>
    </row>
    <row r="32" spans="2:27" x14ac:dyDescent="0.25">
      <c r="B32" t="s">
        <v>22</v>
      </c>
      <c r="C32" s="11">
        <f>COUNTIF(Table3[city_residence],B32)</f>
        <v>2</v>
      </c>
      <c r="D32" s="11" t="e" vm="16">
        <v>#VALUE!</v>
      </c>
      <c r="E32" s="11">
        <f t="shared" si="18"/>
        <v>2</v>
      </c>
      <c r="F32"/>
      <c r="G32"/>
      <c r="H32"/>
      <c r="I32"/>
      <c r="K32" s="1">
        <v>10</v>
      </c>
      <c r="L32" s="1">
        <f>IF(ROW()-31&lt;=ROUND($N$13*10,0)+ROUND($M$13*10,0),10,NA())</f>
        <v>10</v>
      </c>
      <c r="M32" s="11">
        <f>IF(ROW()-31&lt;=ROUND($M$13*10,0),10,NA())</f>
        <v>10</v>
      </c>
      <c r="O32" s="1">
        <v>10</v>
      </c>
      <c r="P32" s="1">
        <f>IF(ROW()-31&lt;=ROUND($N$12*10,0)+ROUND($M$12*10,0),10,NA())</f>
        <v>10</v>
      </c>
      <c r="Q32" s="1">
        <f>IF(ROW()-31&lt;=ROUND($M$12*10,0),10,NA())</f>
        <v>10</v>
      </c>
      <c r="S32" s="1">
        <v>10</v>
      </c>
      <c r="T32" s="1">
        <f>IF(ROW()-31&lt;=ROUND($N$11*10,0)+ROUND($M$11*10,0),10,NA())</f>
        <v>10</v>
      </c>
      <c r="U32" s="1">
        <f>IF(ROW()-31&lt;=ROUND($M$11*10,0),10,NA())</f>
        <v>10</v>
      </c>
      <c r="X32" s="1">
        <v>1</v>
      </c>
      <c r="Y32" s="1">
        <v>11</v>
      </c>
      <c r="Z32" s="1" t="e">
        <f t="shared" si="0"/>
        <v>#N/A</v>
      </c>
      <c r="AA32" s="1" t="e">
        <f t="shared" si="1"/>
        <v>#N/A</v>
      </c>
    </row>
    <row r="33" spans="2:27" x14ac:dyDescent="0.25">
      <c r="B33"/>
      <c r="C33"/>
      <c r="D33" s="11"/>
      <c r="F33"/>
      <c r="G33"/>
      <c r="H33"/>
      <c r="K33" s="1">
        <v>10</v>
      </c>
      <c r="L33" s="1">
        <f t="shared" ref="L33:L41" si="25">IF(ROW()-31&lt;=ROUND($N$13*10,0)+ROUND($M$13*10,0),10,NA())</f>
        <v>10</v>
      </c>
      <c r="M33" s="11">
        <f t="shared" ref="M33:M41" si="26">IF(ROW()-31&lt;=ROUND($M$13*10,0),10,NA())</f>
        <v>10</v>
      </c>
      <c r="O33" s="1">
        <v>10</v>
      </c>
      <c r="P33" s="1">
        <f t="shared" ref="P33:P41" si="27">IF(ROW()-31&lt;=ROUND($N$12*10,0)+ROUND($M$12*10,0),10,NA())</f>
        <v>10</v>
      </c>
      <c r="Q33" s="1">
        <f t="shared" ref="Q33:Q41" si="28">IF(ROW()-31&lt;=ROUND($M$12*10,0),10,NA())</f>
        <v>10</v>
      </c>
      <c r="S33" s="1">
        <v>10</v>
      </c>
      <c r="T33" s="1">
        <f t="shared" ref="T33:T41" si="29">IF(ROW()-31&lt;=ROUND($N$11*10,0)+ROUND($M$11*10,0),10,NA())</f>
        <v>10</v>
      </c>
      <c r="U33" s="1">
        <f t="shared" ref="U33:U41" si="30">IF(ROW()-31&lt;=ROUND($M$11*10,0),10,NA())</f>
        <v>10</v>
      </c>
      <c r="X33" s="1">
        <v>2</v>
      </c>
      <c r="Y33" s="1">
        <v>11</v>
      </c>
      <c r="Z33" s="1" t="e">
        <f t="shared" si="0"/>
        <v>#N/A</v>
      </c>
      <c r="AA33" s="1" t="e">
        <f t="shared" si="1"/>
        <v>#N/A</v>
      </c>
    </row>
    <row r="34" spans="2:27" x14ac:dyDescent="0.25">
      <c r="B34"/>
      <c r="C34"/>
      <c r="D34" s="11"/>
      <c r="F34"/>
      <c r="G34"/>
      <c r="H34"/>
      <c r="K34" s="1">
        <v>10</v>
      </c>
      <c r="L34" s="1">
        <f t="shared" si="25"/>
        <v>10</v>
      </c>
      <c r="M34" s="11" t="e">
        <f t="shared" si="26"/>
        <v>#N/A</v>
      </c>
      <c r="O34" s="1">
        <v>10</v>
      </c>
      <c r="P34" s="1">
        <f t="shared" si="27"/>
        <v>10</v>
      </c>
      <c r="Q34" s="1">
        <f t="shared" si="28"/>
        <v>10</v>
      </c>
      <c r="S34" s="1">
        <v>10</v>
      </c>
      <c r="T34" s="1">
        <f t="shared" si="29"/>
        <v>10</v>
      </c>
      <c r="U34" s="1">
        <f t="shared" si="30"/>
        <v>10</v>
      </c>
      <c r="X34" s="1">
        <v>3</v>
      </c>
      <c r="Y34" s="1">
        <v>11</v>
      </c>
      <c r="Z34" s="1" t="e">
        <f t="shared" si="0"/>
        <v>#N/A</v>
      </c>
      <c r="AA34" s="1" t="e">
        <f t="shared" si="1"/>
        <v>#N/A</v>
      </c>
    </row>
    <row r="35" spans="2:27" x14ac:dyDescent="0.25">
      <c r="B35"/>
      <c r="C35"/>
      <c r="D35" s="11"/>
      <c r="F35"/>
      <c r="G35"/>
      <c r="H35"/>
      <c r="K35" s="1">
        <v>10</v>
      </c>
      <c r="L35" s="1">
        <f t="shared" si="25"/>
        <v>10</v>
      </c>
      <c r="M35" s="11" t="e">
        <f t="shared" si="26"/>
        <v>#N/A</v>
      </c>
      <c r="O35" s="1">
        <v>10</v>
      </c>
      <c r="P35" s="1">
        <f t="shared" si="27"/>
        <v>10</v>
      </c>
      <c r="Q35" s="1">
        <f t="shared" si="28"/>
        <v>10</v>
      </c>
      <c r="S35" s="1">
        <v>10</v>
      </c>
      <c r="T35" s="1">
        <f t="shared" si="29"/>
        <v>10</v>
      </c>
      <c r="U35" s="1">
        <f t="shared" si="30"/>
        <v>10</v>
      </c>
      <c r="X35" s="1">
        <v>4</v>
      </c>
      <c r="Y35" s="1">
        <v>11</v>
      </c>
      <c r="Z35" s="1" t="e">
        <f t="shared" si="0"/>
        <v>#N/A</v>
      </c>
      <c r="AA35" s="1" t="e">
        <f t="shared" si="1"/>
        <v>#N/A</v>
      </c>
    </row>
    <row r="36" spans="2:27" x14ac:dyDescent="0.25">
      <c r="B36"/>
      <c r="C36"/>
      <c r="D36" s="11"/>
      <c r="F36"/>
      <c r="G36"/>
      <c r="H36"/>
      <c r="K36" s="1">
        <v>10</v>
      </c>
      <c r="L36" s="1" t="e">
        <f t="shared" si="25"/>
        <v>#N/A</v>
      </c>
      <c r="M36" s="11" t="e">
        <f t="shared" si="26"/>
        <v>#N/A</v>
      </c>
      <c r="O36" s="1">
        <v>10</v>
      </c>
      <c r="P36" s="1">
        <f t="shared" si="27"/>
        <v>10</v>
      </c>
      <c r="Q36" s="1" t="e">
        <f t="shared" si="28"/>
        <v>#N/A</v>
      </c>
      <c r="S36" s="1">
        <v>10</v>
      </c>
      <c r="T36" s="1">
        <f t="shared" si="29"/>
        <v>10</v>
      </c>
      <c r="U36" s="1" t="e">
        <f t="shared" si="30"/>
        <v>#N/A</v>
      </c>
      <c r="X36" s="1">
        <v>5</v>
      </c>
      <c r="Y36" s="1">
        <v>11</v>
      </c>
      <c r="Z36" s="1" t="e">
        <f t="shared" si="0"/>
        <v>#N/A</v>
      </c>
      <c r="AA36" s="1" t="e">
        <f t="shared" si="1"/>
        <v>#N/A</v>
      </c>
    </row>
    <row r="37" spans="2:27" x14ac:dyDescent="0.25">
      <c r="B37"/>
      <c r="C37"/>
      <c r="D37" s="11"/>
      <c r="F37"/>
      <c r="G37"/>
      <c r="H37"/>
      <c r="K37" s="1">
        <v>10</v>
      </c>
      <c r="L37" s="1" t="e">
        <f t="shared" si="25"/>
        <v>#N/A</v>
      </c>
      <c r="M37" s="11" t="e">
        <f t="shared" si="26"/>
        <v>#N/A</v>
      </c>
      <c r="O37" s="1">
        <v>10</v>
      </c>
      <c r="P37" s="1">
        <f t="shared" si="27"/>
        <v>10</v>
      </c>
      <c r="Q37" s="1" t="e">
        <f t="shared" si="28"/>
        <v>#N/A</v>
      </c>
      <c r="S37" s="1">
        <v>10</v>
      </c>
      <c r="T37" s="1">
        <f t="shared" si="29"/>
        <v>10</v>
      </c>
      <c r="U37" s="1" t="e">
        <f t="shared" si="30"/>
        <v>#N/A</v>
      </c>
      <c r="X37" s="1">
        <v>6</v>
      </c>
      <c r="Y37" s="1">
        <v>11</v>
      </c>
      <c r="Z37" s="1" t="e">
        <f t="shared" si="0"/>
        <v>#N/A</v>
      </c>
      <c r="AA37" s="1" t="e">
        <f t="shared" si="1"/>
        <v>#N/A</v>
      </c>
    </row>
    <row r="38" spans="2:27" x14ac:dyDescent="0.25">
      <c r="B38"/>
      <c r="C38"/>
      <c r="D38" s="11"/>
      <c r="F38"/>
      <c r="G38"/>
      <c r="H38"/>
      <c r="K38" s="1">
        <v>10</v>
      </c>
      <c r="L38" s="1" t="e">
        <f t="shared" si="25"/>
        <v>#N/A</v>
      </c>
      <c r="M38" s="11" t="e">
        <f t="shared" si="26"/>
        <v>#N/A</v>
      </c>
      <c r="O38" s="1">
        <v>10</v>
      </c>
      <c r="P38" s="1">
        <f t="shared" si="27"/>
        <v>10</v>
      </c>
      <c r="Q38" s="1" t="e">
        <f t="shared" si="28"/>
        <v>#N/A</v>
      </c>
      <c r="S38" s="1">
        <v>10</v>
      </c>
      <c r="T38" s="1">
        <f t="shared" si="29"/>
        <v>10</v>
      </c>
      <c r="U38" s="1" t="e">
        <f t="shared" si="30"/>
        <v>#N/A</v>
      </c>
      <c r="X38" s="1">
        <v>7</v>
      </c>
      <c r="Y38" s="1">
        <v>11</v>
      </c>
      <c r="Z38" s="1" t="e">
        <f t="shared" si="0"/>
        <v>#N/A</v>
      </c>
      <c r="AA38" s="1" t="e">
        <f t="shared" si="1"/>
        <v>#N/A</v>
      </c>
    </row>
    <row r="39" spans="2:27" x14ac:dyDescent="0.25">
      <c r="B39"/>
      <c r="C39"/>
      <c r="D39" s="11"/>
      <c r="F39"/>
      <c r="G39"/>
      <c r="H39"/>
      <c r="K39" s="1">
        <v>10</v>
      </c>
      <c r="L39" s="1" t="e">
        <f t="shared" si="25"/>
        <v>#N/A</v>
      </c>
      <c r="M39" s="11" t="e">
        <f t="shared" si="26"/>
        <v>#N/A</v>
      </c>
      <c r="O39" s="1">
        <v>10</v>
      </c>
      <c r="P39" s="1" t="e">
        <f t="shared" si="27"/>
        <v>#N/A</v>
      </c>
      <c r="Q39" s="1" t="e">
        <f t="shared" si="28"/>
        <v>#N/A</v>
      </c>
      <c r="S39" s="1">
        <v>10</v>
      </c>
      <c r="T39" s="1" t="e">
        <f t="shared" si="29"/>
        <v>#N/A</v>
      </c>
      <c r="U39" s="1" t="e">
        <f t="shared" si="30"/>
        <v>#N/A</v>
      </c>
      <c r="X39" s="1">
        <v>8</v>
      </c>
      <c r="Y39" s="1">
        <v>11</v>
      </c>
      <c r="Z39" s="1" t="e">
        <f t="shared" si="0"/>
        <v>#N/A</v>
      </c>
      <c r="AA39" s="1" t="e">
        <f t="shared" si="1"/>
        <v>#N/A</v>
      </c>
    </row>
    <row r="40" spans="2:27" x14ac:dyDescent="0.25">
      <c r="B40"/>
      <c r="C40"/>
      <c r="D40" s="11"/>
      <c r="F40"/>
      <c r="G40"/>
      <c r="H40"/>
      <c r="K40" s="1">
        <v>10</v>
      </c>
      <c r="L40" s="1" t="e">
        <f t="shared" si="25"/>
        <v>#N/A</v>
      </c>
      <c r="M40" s="11" t="e">
        <f t="shared" si="26"/>
        <v>#N/A</v>
      </c>
      <c r="O40" s="1">
        <v>10</v>
      </c>
      <c r="P40" s="1" t="e">
        <f t="shared" si="27"/>
        <v>#N/A</v>
      </c>
      <c r="Q40" s="1" t="e">
        <f t="shared" si="28"/>
        <v>#N/A</v>
      </c>
      <c r="S40" s="1">
        <v>10</v>
      </c>
      <c r="T40" s="1" t="e">
        <f t="shared" si="29"/>
        <v>#N/A</v>
      </c>
      <c r="U40" s="1" t="e">
        <f t="shared" si="30"/>
        <v>#N/A</v>
      </c>
      <c r="X40" s="1">
        <v>9</v>
      </c>
      <c r="Y40" s="1">
        <v>11</v>
      </c>
      <c r="Z40" s="1" t="e">
        <f t="shared" si="0"/>
        <v>#N/A</v>
      </c>
      <c r="AA40" s="1" t="e">
        <f t="shared" si="1"/>
        <v>#N/A</v>
      </c>
    </row>
    <row r="41" spans="2:27" x14ac:dyDescent="0.25">
      <c r="B41"/>
      <c r="C41"/>
      <c r="D41" s="11"/>
      <c r="F41"/>
      <c r="G41"/>
      <c r="H41"/>
      <c r="K41" s="1">
        <v>10</v>
      </c>
      <c r="L41" s="1" t="e">
        <f t="shared" si="25"/>
        <v>#N/A</v>
      </c>
      <c r="M41" s="11" t="e">
        <f t="shared" si="26"/>
        <v>#N/A</v>
      </c>
      <c r="O41" s="1">
        <v>10</v>
      </c>
      <c r="P41" s="1" t="e">
        <f t="shared" si="27"/>
        <v>#N/A</v>
      </c>
      <c r="Q41" s="1" t="e">
        <f t="shared" si="28"/>
        <v>#N/A</v>
      </c>
      <c r="S41" s="1">
        <v>10</v>
      </c>
      <c r="T41" s="1" t="e">
        <f t="shared" si="29"/>
        <v>#N/A</v>
      </c>
      <c r="U41" s="1" t="e">
        <f t="shared" si="30"/>
        <v>#N/A</v>
      </c>
      <c r="X41" s="1">
        <v>10</v>
      </c>
      <c r="Y41" s="1">
        <v>11</v>
      </c>
      <c r="Z41" s="1" t="e">
        <f t="shared" si="0"/>
        <v>#N/A</v>
      </c>
      <c r="AA41" s="1" t="e">
        <f t="shared" si="1"/>
        <v>#N/A</v>
      </c>
    </row>
    <row r="42" spans="2:27" x14ac:dyDescent="0.25">
      <c r="B42"/>
      <c r="C42"/>
      <c r="D42" s="11"/>
      <c r="F42"/>
      <c r="G42"/>
      <c r="H42" s="11"/>
      <c r="J42" s="3"/>
      <c r="X42" s="1">
        <v>1</v>
      </c>
      <c r="Y42" s="1">
        <v>14</v>
      </c>
      <c r="Z42" s="1" t="e">
        <f t="shared" si="0"/>
        <v>#N/A</v>
      </c>
      <c r="AA42" s="1" t="e">
        <f t="shared" si="1"/>
        <v>#N/A</v>
      </c>
    </row>
    <row r="43" spans="2:27" x14ac:dyDescent="0.25">
      <c r="B43"/>
      <c r="C43"/>
      <c r="D43" s="11"/>
      <c r="F43"/>
      <c r="G43"/>
      <c r="H43" s="11"/>
      <c r="I43"/>
      <c r="J43" s="3"/>
      <c r="X43" s="1">
        <v>2</v>
      </c>
      <c r="Y43" s="1">
        <v>14</v>
      </c>
      <c r="Z43" s="1" t="e">
        <f t="shared" si="0"/>
        <v>#N/A</v>
      </c>
      <c r="AA43" s="1" t="e">
        <f t="shared" si="1"/>
        <v>#N/A</v>
      </c>
    </row>
    <row r="44" spans="2:27" x14ac:dyDescent="0.25">
      <c r="B44"/>
      <c r="C44"/>
      <c r="D44" s="11"/>
      <c r="F44"/>
      <c r="G44"/>
      <c r="H44" s="11"/>
      <c r="I44"/>
      <c r="X44" s="1">
        <v>3</v>
      </c>
      <c r="Y44" s="1">
        <v>14</v>
      </c>
      <c r="Z44" s="1" t="e">
        <f t="shared" si="0"/>
        <v>#N/A</v>
      </c>
      <c r="AA44" s="1" t="e">
        <f t="shared" si="1"/>
        <v>#N/A</v>
      </c>
    </row>
    <row r="45" spans="2:27" x14ac:dyDescent="0.25">
      <c r="B45"/>
      <c r="C45"/>
      <c r="D45" s="11"/>
      <c r="F45"/>
      <c r="G45"/>
      <c r="I45"/>
      <c r="X45" s="1">
        <v>4</v>
      </c>
      <c r="Y45" s="1">
        <v>14</v>
      </c>
      <c r="Z45" s="1" t="e">
        <f t="shared" si="0"/>
        <v>#N/A</v>
      </c>
      <c r="AA45" s="1" t="e">
        <f t="shared" si="1"/>
        <v>#N/A</v>
      </c>
    </row>
    <row r="46" spans="2:27" x14ac:dyDescent="0.25">
      <c r="B46"/>
      <c r="C46"/>
      <c r="D46" s="11"/>
      <c r="F46"/>
      <c r="G46"/>
      <c r="H46"/>
      <c r="I46"/>
      <c r="X46" s="1">
        <v>5</v>
      </c>
      <c r="Y46" s="1">
        <v>14</v>
      </c>
      <c r="Z46" s="1" t="e">
        <f t="shared" si="0"/>
        <v>#N/A</v>
      </c>
      <c r="AA46" s="1" t="e">
        <f t="shared" si="1"/>
        <v>#N/A</v>
      </c>
    </row>
    <row r="47" spans="2:27" x14ac:dyDescent="0.25">
      <c r="B47"/>
      <c r="C47"/>
      <c r="D47" s="11"/>
      <c r="F47"/>
      <c r="G47"/>
      <c r="H47" s="11"/>
      <c r="I47"/>
      <c r="X47" s="1">
        <v>6</v>
      </c>
      <c r="Y47" s="1">
        <v>14</v>
      </c>
      <c r="Z47" s="1" t="e">
        <f t="shared" si="0"/>
        <v>#N/A</v>
      </c>
      <c r="AA47" s="1" t="e">
        <f t="shared" si="1"/>
        <v>#N/A</v>
      </c>
    </row>
    <row r="48" spans="2:27" x14ac:dyDescent="0.25">
      <c r="B48"/>
      <c r="C48"/>
      <c r="D48" s="11"/>
      <c r="F48"/>
      <c r="G48"/>
      <c r="H48" s="11"/>
      <c r="I48" s="11"/>
      <c r="X48" s="1">
        <v>7</v>
      </c>
      <c r="Y48" s="1">
        <v>14</v>
      </c>
      <c r="Z48" s="1" t="e">
        <f t="shared" si="0"/>
        <v>#N/A</v>
      </c>
      <c r="AA48" s="1" t="e">
        <f t="shared" si="1"/>
        <v>#N/A</v>
      </c>
    </row>
    <row r="49" spans="2:27" x14ac:dyDescent="0.25">
      <c r="B49"/>
      <c r="C49"/>
      <c r="D49" s="11"/>
      <c r="F49"/>
      <c r="G49"/>
      <c r="H49" s="11"/>
      <c r="X49" s="1">
        <v>8</v>
      </c>
      <c r="Y49" s="1">
        <v>14</v>
      </c>
      <c r="Z49" s="1" t="e">
        <f t="shared" si="0"/>
        <v>#N/A</v>
      </c>
      <c r="AA49" s="1" t="e">
        <f t="shared" si="1"/>
        <v>#N/A</v>
      </c>
    </row>
    <row r="50" spans="2:27" x14ac:dyDescent="0.25">
      <c r="B50"/>
      <c r="C50"/>
      <c r="D50" s="11"/>
      <c r="F50"/>
      <c r="G50"/>
      <c r="H50" s="11"/>
      <c r="X50" s="1">
        <v>9</v>
      </c>
      <c r="Y50" s="1">
        <v>14</v>
      </c>
      <c r="Z50" s="1" t="e">
        <f t="shared" si="0"/>
        <v>#N/A</v>
      </c>
      <c r="AA50" s="1" t="e">
        <f t="shared" si="1"/>
        <v>#N/A</v>
      </c>
    </row>
    <row r="51" spans="2:27" x14ac:dyDescent="0.25">
      <c r="B51"/>
      <c r="C51"/>
      <c r="D51" s="11"/>
      <c r="F51"/>
      <c r="G51"/>
      <c r="H51" s="11"/>
      <c r="X51" s="1">
        <v>10</v>
      </c>
      <c r="Y51" s="1">
        <v>14</v>
      </c>
      <c r="Z51" s="1" t="e">
        <f t="shared" si="0"/>
        <v>#N/A</v>
      </c>
      <c r="AA51" s="1" t="e">
        <f t="shared" si="1"/>
        <v>#N/A</v>
      </c>
    </row>
    <row r="52" spans="2:27" x14ac:dyDescent="0.25">
      <c r="B52"/>
      <c r="C52"/>
      <c r="D52" s="11"/>
      <c r="F52"/>
      <c r="G52"/>
      <c r="H52" s="11"/>
      <c r="X52" s="1">
        <v>1</v>
      </c>
      <c r="Y52" s="1">
        <v>17</v>
      </c>
      <c r="Z52" s="1" t="e">
        <f t="shared" si="0"/>
        <v>#N/A</v>
      </c>
      <c r="AA52" s="1" t="e">
        <f t="shared" si="1"/>
        <v>#N/A</v>
      </c>
    </row>
    <row r="53" spans="2:27" x14ac:dyDescent="0.25">
      <c r="B53"/>
      <c r="C53"/>
      <c r="D53" s="11"/>
      <c r="F53"/>
      <c r="G53"/>
      <c r="H53" s="11"/>
      <c r="X53" s="1">
        <v>2</v>
      </c>
      <c r="Y53" s="1">
        <v>17</v>
      </c>
      <c r="Z53" s="1" t="e">
        <f t="shared" si="0"/>
        <v>#N/A</v>
      </c>
      <c r="AA53" s="1" t="e">
        <f t="shared" si="1"/>
        <v>#N/A</v>
      </c>
    </row>
    <row r="54" spans="2:27" x14ac:dyDescent="0.25">
      <c r="B54"/>
      <c r="C54"/>
      <c r="D54" s="11"/>
      <c r="F54"/>
      <c r="G54"/>
      <c r="H54" s="11"/>
      <c r="X54" s="1">
        <v>3</v>
      </c>
      <c r="Y54" s="1">
        <v>17</v>
      </c>
      <c r="Z54" s="1" t="e">
        <f t="shared" si="0"/>
        <v>#N/A</v>
      </c>
      <c r="AA54" s="1" t="e">
        <f t="shared" si="1"/>
        <v>#N/A</v>
      </c>
    </row>
    <row r="55" spans="2:27" x14ac:dyDescent="0.25">
      <c r="B55"/>
      <c r="C55"/>
      <c r="D55" s="11"/>
      <c r="F55"/>
      <c r="G55"/>
      <c r="H55" s="11"/>
      <c r="X55" s="1">
        <v>4</v>
      </c>
      <c r="Y55" s="1">
        <v>17</v>
      </c>
      <c r="Z55" s="1" t="e">
        <f t="shared" si="0"/>
        <v>#N/A</v>
      </c>
      <c r="AA55" s="1" t="e">
        <f t="shared" si="1"/>
        <v>#N/A</v>
      </c>
    </row>
    <row r="56" spans="2:27" x14ac:dyDescent="0.25">
      <c r="B56"/>
      <c r="C56"/>
      <c r="D56" s="11"/>
      <c r="F56"/>
      <c r="G56"/>
      <c r="H56" s="11"/>
      <c r="X56" s="1">
        <v>5</v>
      </c>
      <c r="Y56" s="1">
        <v>17</v>
      </c>
      <c r="Z56" s="1" t="e">
        <f t="shared" si="0"/>
        <v>#N/A</v>
      </c>
      <c r="AA56" s="1" t="e">
        <f t="shared" si="1"/>
        <v>#N/A</v>
      </c>
    </row>
    <row r="57" spans="2:27" x14ac:dyDescent="0.25">
      <c r="B57"/>
      <c r="C57"/>
      <c r="D57" s="11"/>
      <c r="F57"/>
      <c r="G57"/>
      <c r="H57" s="11"/>
      <c r="X57" s="1">
        <v>6</v>
      </c>
      <c r="Y57" s="1">
        <v>17</v>
      </c>
      <c r="Z57" s="1" t="e">
        <f t="shared" si="0"/>
        <v>#N/A</v>
      </c>
      <c r="AA57" s="1" t="e">
        <f t="shared" si="1"/>
        <v>#N/A</v>
      </c>
    </row>
    <row r="58" spans="2:27" x14ac:dyDescent="0.25">
      <c r="B58"/>
      <c r="C58"/>
      <c r="D58" s="11"/>
      <c r="F58"/>
      <c r="G58"/>
      <c r="H58" s="11"/>
      <c r="X58" s="1">
        <v>7</v>
      </c>
      <c r="Y58" s="1">
        <v>17</v>
      </c>
      <c r="Z58" s="1" t="e">
        <f t="shared" si="0"/>
        <v>#N/A</v>
      </c>
      <c r="AA58" s="1" t="e">
        <f t="shared" si="1"/>
        <v>#N/A</v>
      </c>
    </row>
    <row r="59" spans="2:27" x14ac:dyDescent="0.25">
      <c r="B59"/>
      <c r="C59"/>
      <c r="D59" s="11"/>
      <c r="F59"/>
      <c r="G59"/>
      <c r="H59" s="11"/>
      <c r="I59" s="13"/>
      <c r="X59" s="1">
        <v>8</v>
      </c>
      <c r="Y59" s="1">
        <v>17</v>
      </c>
      <c r="Z59" s="1" t="e">
        <f t="shared" si="0"/>
        <v>#N/A</v>
      </c>
      <c r="AA59" s="1" t="e">
        <f t="shared" si="1"/>
        <v>#N/A</v>
      </c>
    </row>
    <row r="60" spans="2:27" x14ac:dyDescent="0.25">
      <c r="B60"/>
      <c r="C60"/>
      <c r="D60" s="11"/>
      <c r="F60"/>
      <c r="G60"/>
      <c r="H60" s="11"/>
      <c r="I60" s="13"/>
      <c r="X60" s="1">
        <v>9</v>
      </c>
      <c r="Y60" s="1">
        <v>17</v>
      </c>
      <c r="Z60" s="1" t="e">
        <f t="shared" si="0"/>
        <v>#N/A</v>
      </c>
      <c r="AA60" s="1" t="e">
        <f t="shared" si="1"/>
        <v>#N/A</v>
      </c>
    </row>
    <row r="61" spans="2:27" x14ac:dyDescent="0.25">
      <c r="B61"/>
      <c r="C61"/>
      <c r="D61" s="11"/>
      <c r="F61"/>
      <c r="G61"/>
      <c r="I61" s="13"/>
      <c r="X61" s="1">
        <v>10</v>
      </c>
      <c r="Y61" s="1">
        <v>17</v>
      </c>
      <c r="Z61" s="1" t="e">
        <f t="shared" si="0"/>
        <v>#N/A</v>
      </c>
      <c r="AA61" s="1" t="e">
        <f t="shared" si="1"/>
        <v>#N/A</v>
      </c>
    </row>
    <row r="62" spans="2:27" x14ac:dyDescent="0.25">
      <c r="B62"/>
      <c r="C62"/>
      <c r="D62" s="11"/>
      <c r="F62"/>
      <c r="G62"/>
      <c r="I62" s="13"/>
      <c r="X62" s="1">
        <v>1</v>
      </c>
      <c r="Y62" s="1">
        <v>20</v>
      </c>
      <c r="Z62" s="1" t="e">
        <f t="shared" si="0"/>
        <v>#N/A</v>
      </c>
      <c r="AA62" s="1" t="e">
        <f t="shared" si="1"/>
        <v>#N/A</v>
      </c>
    </row>
    <row r="63" spans="2:27" x14ac:dyDescent="0.25">
      <c r="B63"/>
      <c r="C63"/>
      <c r="D63" s="11"/>
      <c r="F63"/>
      <c r="G63"/>
      <c r="I63" s="13"/>
      <c r="X63" s="1">
        <v>2</v>
      </c>
      <c r="Y63" s="1">
        <v>20</v>
      </c>
      <c r="Z63" s="1" t="e">
        <f t="shared" si="0"/>
        <v>#N/A</v>
      </c>
      <c r="AA63" s="1" t="e">
        <f t="shared" si="1"/>
        <v>#N/A</v>
      </c>
    </row>
    <row r="64" spans="2:27" x14ac:dyDescent="0.25">
      <c r="B64"/>
      <c r="C64"/>
      <c r="D64" s="11"/>
      <c r="F64"/>
      <c r="G64"/>
      <c r="I64" s="13"/>
      <c r="X64" s="1">
        <v>3</v>
      </c>
      <c r="Y64" s="1">
        <v>20</v>
      </c>
      <c r="Z64" s="1" t="e">
        <f t="shared" si="0"/>
        <v>#N/A</v>
      </c>
      <c r="AA64" s="1" t="e">
        <f t="shared" si="1"/>
        <v>#N/A</v>
      </c>
    </row>
    <row r="65" spans="2:27" x14ac:dyDescent="0.25">
      <c r="B65"/>
      <c r="C65"/>
      <c r="D65" s="11"/>
      <c r="F65"/>
      <c r="G65"/>
      <c r="I65" s="14"/>
      <c r="X65" s="1">
        <v>4</v>
      </c>
      <c r="Y65" s="1">
        <v>20</v>
      </c>
      <c r="Z65" s="1" t="e">
        <f t="shared" si="0"/>
        <v>#N/A</v>
      </c>
      <c r="AA65" s="1" t="e">
        <f t="shared" si="1"/>
        <v>#N/A</v>
      </c>
    </row>
    <row r="66" spans="2:27" x14ac:dyDescent="0.25">
      <c r="B66"/>
      <c r="C66"/>
      <c r="D66" s="11"/>
      <c r="F66"/>
      <c r="G66"/>
      <c r="X66" s="1">
        <v>5</v>
      </c>
      <c r="Y66" s="1">
        <v>20</v>
      </c>
      <c r="Z66" s="1" t="e">
        <f t="shared" si="0"/>
        <v>#N/A</v>
      </c>
      <c r="AA66" s="1" t="e">
        <f t="shared" si="1"/>
        <v>#N/A</v>
      </c>
    </row>
    <row r="67" spans="2:27" x14ac:dyDescent="0.25">
      <c r="B67"/>
      <c r="C67"/>
      <c r="D67" s="11"/>
      <c r="F67"/>
      <c r="G67"/>
      <c r="X67" s="1">
        <v>6</v>
      </c>
      <c r="Y67" s="1">
        <v>20</v>
      </c>
      <c r="Z67" s="1" t="e">
        <f t="shared" ref="Z67:Z101" si="31">IF(ROW()-1&lt;=ROUND(100*$H$18,0)+ROUND(100*$H$19,0),Y67,NA())</f>
        <v>#N/A</v>
      </c>
      <c r="AA67" s="1" t="e">
        <f t="shared" ref="AA67:AA101" si="32">IF(ROW()-1&lt;=ROUND(100*($G$19/SUM($G$17:$G$19)),0),Y67,NA())</f>
        <v>#N/A</v>
      </c>
    </row>
    <row r="68" spans="2:27" x14ac:dyDescent="0.25">
      <c r="B68"/>
      <c r="C68"/>
      <c r="D68" s="11"/>
      <c r="F68"/>
      <c r="G68"/>
      <c r="X68" s="1">
        <v>7</v>
      </c>
      <c r="Y68" s="1">
        <v>20</v>
      </c>
      <c r="Z68" s="1" t="e">
        <f t="shared" si="31"/>
        <v>#N/A</v>
      </c>
      <c r="AA68" s="1" t="e">
        <f t="shared" si="32"/>
        <v>#N/A</v>
      </c>
    </row>
    <row r="69" spans="2:27" x14ac:dyDescent="0.25">
      <c r="B69"/>
      <c r="C69"/>
      <c r="D69" s="11"/>
      <c r="F69"/>
      <c r="G69"/>
      <c r="X69" s="1">
        <v>8</v>
      </c>
      <c r="Y69" s="1">
        <v>20</v>
      </c>
      <c r="Z69" s="1" t="e">
        <f t="shared" si="31"/>
        <v>#N/A</v>
      </c>
      <c r="AA69" s="1" t="e">
        <f t="shared" si="32"/>
        <v>#N/A</v>
      </c>
    </row>
    <row r="70" spans="2:27" x14ac:dyDescent="0.25">
      <c r="B70"/>
      <c r="C70"/>
      <c r="D70" s="11"/>
      <c r="F70"/>
      <c r="G70"/>
      <c r="X70" s="1">
        <v>9</v>
      </c>
      <c r="Y70" s="1">
        <v>20</v>
      </c>
      <c r="Z70" s="1" t="e">
        <f t="shared" si="31"/>
        <v>#N/A</v>
      </c>
      <c r="AA70" s="1" t="e">
        <f t="shared" si="32"/>
        <v>#N/A</v>
      </c>
    </row>
    <row r="71" spans="2:27" x14ac:dyDescent="0.25">
      <c r="B71"/>
      <c r="C71"/>
      <c r="D71" s="11"/>
      <c r="F71"/>
      <c r="G71"/>
      <c r="X71" s="1">
        <v>10</v>
      </c>
      <c r="Y71" s="1">
        <v>20</v>
      </c>
      <c r="Z71" s="1" t="e">
        <f t="shared" si="31"/>
        <v>#N/A</v>
      </c>
      <c r="AA71" s="1" t="e">
        <f t="shared" si="32"/>
        <v>#N/A</v>
      </c>
    </row>
    <row r="72" spans="2:27" x14ac:dyDescent="0.25">
      <c r="B72"/>
      <c r="C72"/>
      <c r="D72" s="11"/>
      <c r="F72"/>
      <c r="G72"/>
      <c r="X72" s="1">
        <v>1</v>
      </c>
      <c r="Y72" s="1">
        <v>23</v>
      </c>
      <c r="Z72" s="1" t="e">
        <f t="shared" si="31"/>
        <v>#N/A</v>
      </c>
      <c r="AA72" s="1" t="e">
        <f t="shared" si="32"/>
        <v>#N/A</v>
      </c>
    </row>
    <row r="73" spans="2:27" x14ac:dyDescent="0.25">
      <c r="B73"/>
      <c r="C73"/>
      <c r="D73" s="11"/>
      <c r="F73"/>
      <c r="G73"/>
      <c r="X73" s="1">
        <v>2</v>
      </c>
      <c r="Y73" s="1">
        <v>23</v>
      </c>
      <c r="Z73" s="1" t="e">
        <f t="shared" si="31"/>
        <v>#N/A</v>
      </c>
      <c r="AA73" s="1" t="e">
        <f t="shared" si="32"/>
        <v>#N/A</v>
      </c>
    </row>
    <row r="74" spans="2:27" x14ac:dyDescent="0.25">
      <c r="B74"/>
      <c r="C74"/>
      <c r="D74" s="11"/>
      <c r="F74"/>
      <c r="G74"/>
      <c r="X74" s="1">
        <v>3</v>
      </c>
      <c r="Y74" s="1">
        <v>23</v>
      </c>
      <c r="Z74" s="1" t="e">
        <f t="shared" si="31"/>
        <v>#N/A</v>
      </c>
      <c r="AA74" s="1" t="e">
        <f t="shared" si="32"/>
        <v>#N/A</v>
      </c>
    </row>
    <row r="75" spans="2:27" x14ac:dyDescent="0.25">
      <c r="B75"/>
      <c r="C75"/>
      <c r="D75" s="11"/>
      <c r="F75"/>
      <c r="G75"/>
      <c r="I75"/>
      <c r="X75" s="1">
        <v>4</v>
      </c>
      <c r="Y75" s="1">
        <v>23</v>
      </c>
      <c r="Z75" s="1" t="e">
        <f t="shared" si="31"/>
        <v>#N/A</v>
      </c>
      <c r="AA75" s="1" t="e">
        <f t="shared" si="32"/>
        <v>#N/A</v>
      </c>
    </row>
    <row r="76" spans="2:27" x14ac:dyDescent="0.25">
      <c r="B76"/>
      <c r="C76"/>
      <c r="D76" s="11"/>
      <c r="F76"/>
      <c r="G76"/>
      <c r="I76"/>
      <c r="X76" s="1">
        <v>5</v>
      </c>
      <c r="Y76" s="1">
        <v>23</v>
      </c>
      <c r="Z76" s="1" t="e">
        <f t="shared" si="31"/>
        <v>#N/A</v>
      </c>
      <c r="AA76" s="1" t="e">
        <f t="shared" si="32"/>
        <v>#N/A</v>
      </c>
    </row>
    <row r="77" spans="2:27" x14ac:dyDescent="0.25">
      <c r="B77"/>
      <c r="C77"/>
      <c r="D77" s="11"/>
      <c r="F77"/>
      <c r="G77"/>
      <c r="I77"/>
      <c r="X77" s="1">
        <v>6</v>
      </c>
      <c r="Y77" s="1">
        <v>23</v>
      </c>
      <c r="Z77" s="1" t="e">
        <f t="shared" si="31"/>
        <v>#N/A</v>
      </c>
      <c r="AA77" s="1" t="e">
        <f t="shared" si="32"/>
        <v>#N/A</v>
      </c>
    </row>
    <row r="78" spans="2:27" x14ac:dyDescent="0.25">
      <c r="B78"/>
      <c r="C78"/>
      <c r="D78" s="11"/>
      <c r="F78"/>
      <c r="G78"/>
      <c r="I78"/>
      <c r="X78" s="1">
        <v>7</v>
      </c>
      <c r="Y78" s="1">
        <v>23</v>
      </c>
      <c r="Z78" s="1" t="e">
        <f t="shared" si="31"/>
        <v>#N/A</v>
      </c>
      <c r="AA78" s="1" t="e">
        <f t="shared" si="32"/>
        <v>#N/A</v>
      </c>
    </row>
    <row r="79" spans="2:27" x14ac:dyDescent="0.25">
      <c r="B79"/>
      <c r="C79"/>
      <c r="D79" s="11"/>
      <c r="F79"/>
      <c r="G79"/>
      <c r="I79"/>
      <c r="X79" s="1">
        <v>8</v>
      </c>
      <c r="Y79" s="1">
        <v>23</v>
      </c>
      <c r="Z79" s="1" t="e">
        <f t="shared" si="31"/>
        <v>#N/A</v>
      </c>
      <c r="AA79" s="1" t="e">
        <f t="shared" si="32"/>
        <v>#N/A</v>
      </c>
    </row>
    <row r="80" spans="2:27" x14ac:dyDescent="0.25">
      <c r="B80"/>
      <c r="C80"/>
      <c r="D80" s="11"/>
      <c r="F80"/>
      <c r="G80"/>
      <c r="I80"/>
      <c r="X80" s="1">
        <v>9</v>
      </c>
      <c r="Y80" s="1">
        <v>23</v>
      </c>
      <c r="Z80" s="1" t="e">
        <f t="shared" si="31"/>
        <v>#N/A</v>
      </c>
      <c r="AA80" s="1" t="e">
        <f t="shared" si="32"/>
        <v>#N/A</v>
      </c>
    </row>
    <row r="81" spans="2:27" x14ac:dyDescent="0.25">
      <c r="B81"/>
      <c r="C81"/>
      <c r="D81" s="11"/>
      <c r="F81"/>
      <c r="G81"/>
      <c r="I81"/>
      <c r="X81" s="1">
        <v>10</v>
      </c>
      <c r="Y81" s="1">
        <v>23</v>
      </c>
      <c r="Z81" s="1" t="e">
        <f t="shared" si="31"/>
        <v>#N/A</v>
      </c>
      <c r="AA81" s="1" t="e">
        <f t="shared" si="32"/>
        <v>#N/A</v>
      </c>
    </row>
    <row r="82" spans="2:27" x14ac:dyDescent="0.25">
      <c r="B82"/>
      <c r="C82"/>
      <c r="D82" s="11"/>
      <c r="F82"/>
      <c r="G82"/>
      <c r="I82"/>
      <c r="X82" s="1">
        <v>1</v>
      </c>
      <c r="Y82" s="1">
        <v>26</v>
      </c>
      <c r="Z82" s="1" t="e">
        <f t="shared" si="31"/>
        <v>#N/A</v>
      </c>
      <c r="AA82" s="1" t="e">
        <f t="shared" si="32"/>
        <v>#N/A</v>
      </c>
    </row>
    <row r="83" spans="2:27" x14ac:dyDescent="0.25">
      <c r="B83"/>
      <c r="C83"/>
      <c r="D83" s="11"/>
      <c r="F83"/>
      <c r="G83"/>
      <c r="I83"/>
      <c r="X83" s="1">
        <v>2</v>
      </c>
      <c r="Y83" s="1">
        <v>26</v>
      </c>
      <c r="Z83" s="1" t="e">
        <f t="shared" si="31"/>
        <v>#N/A</v>
      </c>
      <c r="AA83" s="1" t="e">
        <f t="shared" si="32"/>
        <v>#N/A</v>
      </c>
    </row>
    <row r="84" spans="2:27" x14ac:dyDescent="0.25">
      <c r="B84"/>
      <c r="C84"/>
      <c r="D84" s="11"/>
      <c r="F84"/>
      <c r="G84"/>
      <c r="I84"/>
      <c r="X84" s="1">
        <v>3</v>
      </c>
      <c r="Y84" s="1">
        <v>26</v>
      </c>
      <c r="Z84" s="1" t="e">
        <f t="shared" si="31"/>
        <v>#N/A</v>
      </c>
      <c r="AA84" s="1" t="e">
        <f t="shared" si="32"/>
        <v>#N/A</v>
      </c>
    </row>
    <row r="85" spans="2:27" x14ac:dyDescent="0.25">
      <c r="B85"/>
      <c r="C85"/>
      <c r="D85" s="11"/>
      <c r="F85"/>
      <c r="G85"/>
      <c r="I85"/>
      <c r="X85" s="1">
        <v>4</v>
      </c>
      <c r="Y85" s="1">
        <v>26</v>
      </c>
      <c r="Z85" s="1" t="e">
        <f t="shared" si="31"/>
        <v>#N/A</v>
      </c>
      <c r="AA85" s="1" t="e">
        <f t="shared" si="32"/>
        <v>#N/A</v>
      </c>
    </row>
    <row r="86" spans="2:27" x14ac:dyDescent="0.25">
      <c r="B86"/>
      <c r="C86"/>
      <c r="D86" s="11"/>
      <c r="F86"/>
      <c r="G86"/>
      <c r="I86"/>
      <c r="X86" s="1">
        <v>5</v>
      </c>
      <c r="Y86" s="1">
        <v>26</v>
      </c>
      <c r="Z86" s="1" t="e">
        <f t="shared" si="31"/>
        <v>#N/A</v>
      </c>
      <c r="AA86" s="1" t="e">
        <f t="shared" si="32"/>
        <v>#N/A</v>
      </c>
    </row>
    <row r="87" spans="2:27" x14ac:dyDescent="0.25">
      <c r="B87"/>
      <c r="C87"/>
      <c r="D87" s="11"/>
      <c r="F87"/>
      <c r="G87"/>
      <c r="I87"/>
      <c r="X87" s="1">
        <v>6</v>
      </c>
      <c r="Y87" s="1">
        <v>26</v>
      </c>
      <c r="Z87" s="1" t="e">
        <f t="shared" si="31"/>
        <v>#N/A</v>
      </c>
      <c r="AA87" s="1" t="e">
        <f t="shared" si="32"/>
        <v>#N/A</v>
      </c>
    </row>
    <row r="88" spans="2:27" x14ac:dyDescent="0.25">
      <c r="B88"/>
      <c r="C88"/>
      <c r="D88" s="11"/>
      <c r="F88"/>
      <c r="G88"/>
      <c r="I88"/>
      <c r="X88" s="1">
        <v>7</v>
      </c>
      <c r="Y88" s="1">
        <v>26</v>
      </c>
      <c r="Z88" s="1" t="e">
        <f t="shared" si="31"/>
        <v>#N/A</v>
      </c>
      <c r="AA88" s="1" t="e">
        <f t="shared" si="32"/>
        <v>#N/A</v>
      </c>
    </row>
    <row r="89" spans="2:27" x14ac:dyDescent="0.25">
      <c r="B89"/>
      <c r="C89"/>
      <c r="D89" s="11"/>
      <c r="F89"/>
      <c r="G89"/>
      <c r="I89"/>
      <c r="X89" s="1">
        <v>8</v>
      </c>
      <c r="Y89" s="1">
        <v>26</v>
      </c>
      <c r="Z89" s="1" t="e">
        <f t="shared" si="31"/>
        <v>#N/A</v>
      </c>
      <c r="AA89" s="1" t="e">
        <f t="shared" si="32"/>
        <v>#N/A</v>
      </c>
    </row>
    <row r="90" spans="2:27" x14ac:dyDescent="0.25">
      <c r="B90"/>
      <c r="C90"/>
      <c r="D90" s="11"/>
      <c r="F90"/>
      <c r="G90"/>
      <c r="I90"/>
      <c r="X90" s="1">
        <v>9</v>
      </c>
      <c r="Y90" s="1">
        <v>26</v>
      </c>
      <c r="Z90" s="1" t="e">
        <f t="shared" si="31"/>
        <v>#N/A</v>
      </c>
      <c r="AA90" s="1" t="e">
        <f t="shared" si="32"/>
        <v>#N/A</v>
      </c>
    </row>
    <row r="91" spans="2:27" x14ac:dyDescent="0.25">
      <c r="B91"/>
      <c r="C91"/>
      <c r="D91" s="11"/>
      <c r="F91"/>
      <c r="G91"/>
      <c r="I91"/>
      <c r="X91" s="1">
        <v>10</v>
      </c>
      <c r="Y91" s="1">
        <v>26</v>
      </c>
      <c r="Z91" s="1" t="e">
        <f t="shared" si="31"/>
        <v>#N/A</v>
      </c>
      <c r="AA91" s="1" t="e">
        <f t="shared" si="32"/>
        <v>#N/A</v>
      </c>
    </row>
    <row r="92" spans="2:27" x14ac:dyDescent="0.25">
      <c r="B92"/>
      <c r="C92"/>
      <c r="D92" s="11"/>
      <c r="F92"/>
      <c r="G92"/>
      <c r="I92"/>
      <c r="X92" s="1">
        <v>1</v>
      </c>
      <c r="Y92" s="1">
        <v>29</v>
      </c>
      <c r="Z92" s="1" t="e">
        <f t="shared" si="31"/>
        <v>#N/A</v>
      </c>
      <c r="AA92" s="1" t="e">
        <f t="shared" si="32"/>
        <v>#N/A</v>
      </c>
    </row>
    <row r="93" spans="2:27" x14ac:dyDescent="0.25">
      <c r="B93"/>
      <c r="C93"/>
      <c r="D93" s="11"/>
      <c r="F93"/>
      <c r="G93"/>
      <c r="I93"/>
      <c r="X93" s="1">
        <v>2</v>
      </c>
      <c r="Y93" s="1">
        <v>29</v>
      </c>
      <c r="Z93" s="1" t="e">
        <f t="shared" si="31"/>
        <v>#N/A</v>
      </c>
      <c r="AA93" s="1" t="e">
        <f t="shared" si="32"/>
        <v>#N/A</v>
      </c>
    </row>
    <row r="94" spans="2:27" x14ac:dyDescent="0.25">
      <c r="B94"/>
      <c r="C94"/>
      <c r="D94" s="11"/>
      <c r="F94"/>
      <c r="G94"/>
      <c r="I94"/>
      <c r="X94" s="1">
        <v>3</v>
      </c>
      <c r="Y94" s="1">
        <v>29</v>
      </c>
      <c r="Z94" s="1" t="e">
        <f t="shared" si="31"/>
        <v>#N/A</v>
      </c>
      <c r="AA94" s="1" t="e">
        <f t="shared" si="32"/>
        <v>#N/A</v>
      </c>
    </row>
    <row r="95" spans="2:27" x14ac:dyDescent="0.25">
      <c r="B95"/>
      <c r="C95"/>
      <c r="D95" s="11"/>
      <c r="F95"/>
      <c r="G95"/>
      <c r="I95"/>
      <c r="X95" s="1">
        <v>4</v>
      </c>
      <c r="Y95" s="1">
        <v>29</v>
      </c>
      <c r="Z95" s="1" t="e">
        <f t="shared" si="31"/>
        <v>#N/A</v>
      </c>
      <c r="AA95" s="1" t="e">
        <f t="shared" si="32"/>
        <v>#N/A</v>
      </c>
    </row>
    <row r="96" spans="2:27" x14ac:dyDescent="0.25">
      <c r="B96"/>
      <c r="C96"/>
      <c r="D96" s="11"/>
      <c r="F96"/>
      <c r="G96"/>
      <c r="I96"/>
      <c r="X96" s="1">
        <v>5</v>
      </c>
      <c r="Y96" s="1">
        <v>29</v>
      </c>
      <c r="Z96" s="1" t="e">
        <f t="shared" si="31"/>
        <v>#N/A</v>
      </c>
      <c r="AA96" s="1" t="e">
        <f t="shared" si="32"/>
        <v>#N/A</v>
      </c>
    </row>
    <row r="97" spans="2:27" x14ac:dyDescent="0.25">
      <c r="B97"/>
      <c r="C97"/>
      <c r="D97" s="11"/>
      <c r="F97"/>
      <c r="G97"/>
      <c r="I97"/>
      <c r="X97" s="1">
        <v>6</v>
      </c>
      <c r="Y97" s="1">
        <v>29</v>
      </c>
      <c r="Z97" s="1" t="e">
        <f t="shared" si="31"/>
        <v>#N/A</v>
      </c>
      <c r="AA97" s="1" t="e">
        <f t="shared" si="32"/>
        <v>#N/A</v>
      </c>
    </row>
    <row r="98" spans="2:27" x14ac:dyDescent="0.25">
      <c r="B98"/>
      <c r="C98"/>
      <c r="D98" s="11"/>
      <c r="F98"/>
      <c r="G98"/>
      <c r="I98"/>
      <c r="X98" s="1">
        <v>7</v>
      </c>
      <c r="Y98" s="1">
        <v>29</v>
      </c>
      <c r="Z98" s="1" t="e">
        <f t="shared" si="31"/>
        <v>#N/A</v>
      </c>
      <c r="AA98" s="1" t="e">
        <f t="shared" si="32"/>
        <v>#N/A</v>
      </c>
    </row>
    <row r="99" spans="2:27" x14ac:dyDescent="0.25">
      <c r="B99"/>
      <c r="C99"/>
      <c r="D99" s="11"/>
      <c r="F99"/>
      <c r="G99"/>
      <c r="I99"/>
      <c r="X99" s="1">
        <v>8</v>
      </c>
      <c r="Y99" s="1">
        <v>29</v>
      </c>
      <c r="Z99" s="1" t="e">
        <f t="shared" si="31"/>
        <v>#N/A</v>
      </c>
      <c r="AA99" s="1" t="e">
        <f t="shared" si="32"/>
        <v>#N/A</v>
      </c>
    </row>
    <row r="100" spans="2:27" x14ac:dyDescent="0.25">
      <c r="B100"/>
      <c r="C100"/>
      <c r="D100" s="11"/>
      <c r="F100"/>
      <c r="G100"/>
      <c r="I100"/>
      <c r="X100" s="1">
        <v>9</v>
      </c>
      <c r="Y100" s="1">
        <v>29</v>
      </c>
      <c r="Z100" s="1" t="e">
        <f t="shared" si="31"/>
        <v>#N/A</v>
      </c>
      <c r="AA100" s="1" t="e">
        <f t="shared" si="32"/>
        <v>#N/A</v>
      </c>
    </row>
    <row r="101" spans="2:27" x14ac:dyDescent="0.25">
      <c r="B101"/>
      <c r="C101"/>
      <c r="D101" s="11"/>
      <c r="F101"/>
      <c r="G101"/>
      <c r="I101"/>
      <c r="X101" s="1">
        <v>10</v>
      </c>
      <c r="Y101" s="1">
        <v>29</v>
      </c>
      <c r="Z101" s="1" t="e">
        <f t="shared" si="31"/>
        <v>#N/A</v>
      </c>
      <c r="AA101" s="1" t="e">
        <f t="shared" si="32"/>
        <v>#N/A</v>
      </c>
    </row>
    <row r="102" spans="2:27" x14ac:dyDescent="0.25">
      <c r="B102"/>
      <c r="C102"/>
      <c r="D102" s="11"/>
      <c r="F102"/>
      <c r="G102"/>
      <c r="I102"/>
    </row>
    <row r="103" spans="2:27" x14ac:dyDescent="0.25">
      <c r="B103"/>
      <c r="C103"/>
      <c r="D103" s="11"/>
      <c r="F103"/>
      <c r="G103"/>
      <c r="I103"/>
    </row>
    <row r="104" spans="2:27" x14ac:dyDescent="0.25">
      <c r="B104"/>
      <c r="C104"/>
      <c r="D104" s="11"/>
      <c r="F104"/>
      <c r="G104"/>
      <c r="I104"/>
    </row>
    <row r="105" spans="2:27" x14ac:dyDescent="0.25">
      <c r="B105"/>
      <c r="C105"/>
      <c r="D105" s="11"/>
      <c r="F105"/>
      <c r="G105"/>
      <c r="I105"/>
    </row>
    <row r="106" spans="2:27" x14ac:dyDescent="0.25">
      <c r="B106"/>
      <c r="C106"/>
      <c r="D106" s="11"/>
      <c r="F106"/>
      <c r="G106"/>
      <c r="I106"/>
    </row>
    <row r="107" spans="2:27" x14ac:dyDescent="0.25">
      <c r="B107"/>
      <c r="C107"/>
      <c r="D107" s="11"/>
      <c r="F107"/>
      <c r="G107"/>
      <c r="I107"/>
    </row>
    <row r="108" spans="2:27" x14ac:dyDescent="0.25">
      <c r="B108"/>
      <c r="C108"/>
      <c r="D108" s="11"/>
      <c r="F108"/>
      <c r="G108"/>
      <c r="I108"/>
    </row>
    <row r="109" spans="2:27" x14ac:dyDescent="0.25">
      <c r="B109"/>
      <c r="C109"/>
      <c r="D109" s="11"/>
      <c r="F109"/>
      <c r="G109"/>
      <c r="I109"/>
    </row>
    <row r="110" spans="2:27" x14ac:dyDescent="0.25">
      <c r="B110"/>
      <c r="C110"/>
      <c r="D110" s="11"/>
      <c r="F110"/>
      <c r="I110"/>
    </row>
    <row r="111" spans="2:27" x14ac:dyDescent="0.25">
      <c r="B111"/>
      <c r="C111"/>
      <c r="D111" s="11"/>
      <c r="F111"/>
      <c r="I111"/>
    </row>
    <row r="112" spans="2:27" x14ac:dyDescent="0.25">
      <c r="B112"/>
      <c r="C112"/>
      <c r="D112" s="11"/>
      <c r="F112"/>
      <c r="I112"/>
    </row>
    <row r="113" spans="2:9" x14ac:dyDescent="0.25">
      <c r="B113"/>
      <c r="C113"/>
      <c r="D113" s="11"/>
      <c r="F113"/>
      <c r="I113"/>
    </row>
    <row r="114" spans="2:9" x14ac:dyDescent="0.25">
      <c r="B114"/>
      <c r="C114"/>
      <c r="D114" s="11"/>
      <c r="F114"/>
      <c r="I114"/>
    </row>
    <row r="115" spans="2:9" x14ac:dyDescent="0.25">
      <c r="B115"/>
      <c r="C115"/>
      <c r="D115" s="11"/>
      <c r="F115"/>
      <c r="I115"/>
    </row>
    <row r="116" spans="2:9" x14ac:dyDescent="0.25">
      <c r="B116"/>
      <c r="C116"/>
      <c r="D116" s="11"/>
      <c r="F116"/>
      <c r="I116"/>
    </row>
    <row r="117" spans="2:9" x14ac:dyDescent="0.25">
      <c r="B117"/>
      <c r="C117"/>
      <c r="D117" s="11"/>
      <c r="F117"/>
      <c r="I117"/>
    </row>
    <row r="118" spans="2:9" x14ac:dyDescent="0.25">
      <c r="B118"/>
      <c r="C118"/>
      <c r="D118" s="11"/>
      <c r="F118"/>
      <c r="I118"/>
    </row>
    <row r="119" spans="2:9" x14ac:dyDescent="0.25">
      <c r="B119"/>
      <c r="C119"/>
      <c r="D119" s="11"/>
      <c r="F119"/>
      <c r="I119"/>
    </row>
    <row r="120" spans="2:9" x14ac:dyDescent="0.25">
      <c r="B120"/>
      <c r="C120"/>
      <c r="D120" s="11"/>
      <c r="F120"/>
      <c r="I120"/>
    </row>
    <row r="121" spans="2:9" x14ac:dyDescent="0.25">
      <c r="B121"/>
      <c r="C121"/>
      <c r="D121" s="11"/>
      <c r="F121"/>
      <c r="I121"/>
    </row>
    <row r="122" spans="2:9" x14ac:dyDescent="0.25">
      <c r="F122"/>
      <c r="I122"/>
    </row>
    <row r="123" spans="2:9" x14ac:dyDescent="0.25">
      <c r="F123"/>
      <c r="I123"/>
    </row>
    <row r="124" spans="2:9" x14ac:dyDescent="0.25">
      <c r="F124"/>
      <c r="I124"/>
    </row>
    <row r="125" spans="2:9" x14ac:dyDescent="0.25">
      <c r="F125"/>
      <c r="I125"/>
    </row>
    <row r="126" spans="2:9" x14ac:dyDescent="0.25">
      <c r="F126"/>
      <c r="I126"/>
    </row>
    <row r="127" spans="2:9" x14ac:dyDescent="0.25">
      <c r="F127"/>
      <c r="I127"/>
    </row>
    <row r="128" spans="2:9" x14ac:dyDescent="0.25">
      <c r="F128"/>
      <c r="I128"/>
    </row>
    <row r="129" spans="6:9" x14ac:dyDescent="0.25">
      <c r="F129"/>
      <c r="I129"/>
    </row>
    <row r="130" spans="6:9" x14ac:dyDescent="0.25">
      <c r="F130"/>
      <c r="I130"/>
    </row>
    <row r="131" spans="6:9" x14ac:dyDescent="0.25">
      <c r="F131"/>
      <c r="I131"/>
    </row>
    <row r="132" spans="6:9" x14ac:dyDescent="0.25">
      <c r="F132"/>
      <c r="I132"/>
    </row>
    <row r="133" spans="6:9" x14ac:dyDescent="0.25">
      <c r="F133"/>
      <c r="I133"/>
    </row>
    <row r="134" spans="6:9" x14ac:dyDescent="0.25">
      <c r="F134"/>
      <c r="I134"/>
    </row>
    <row r="135" spans="6:9" x14ac:dyDescent="0.25">
      <c r="F135"/>
      <c r="I135"/>
    </row>
    <row r="136" spans="6:9" x14ac:dyDescent="0.25">
      <c r="F136"/>
      <c r="I136"/>
    </row>
    <row r="137" spans="6:9" x14ac:dyDescent="0.25">
      <c r="F137"/>
      <c r="I137"/>
    </row>
    <row r="138" spans="6:9" x14ac:dyDescent="0.25">
      <c r="F138"/>
      <c r="I138"/>
    </row>
    <row r="139" spans="6:9" x14ac:dyDescent="0.25">
      <c r="F139"/>
      <c r="I139"/>
    </row>
    <row r="140" spans="6:9" x14ac:dyDescent="0.25">
      <c r="F140"/>
      <c r="I140"/>
    </row>
    <row r="141" spans="6:9" x14ac:dyDescent="0.25">
      <c r="F141"/>
      <c r="I141"/>
    </row>
    <row r="142" spans="6:9" x14ac:dyDescent="0.25">
      <c r="F142"/>
      <c r="I142"/>
    </row>
    <row r="143" spans="6:9" x14ac:dyDescent="0.25">
      <c r="F143"/>
      <c r="I143"/>
    </row>
    <row r="144" spans="6:9" x14ac:dyDescent="0.25">
      <c r="F144"/>
      <c r="I144"/>
    </row>
    <row r="145" spans="6:9" x14ac:dyDescent="0.25">
      <c r="F145"/>
      <c r="I145"/>
    </row>
    <row r="146" spans="6:9" x14ac:dyDescent="0.25">
      <c r="F146"/>
      <c r="I146"/>
    </row>
    <row r="147" spans="6:9" x14ac:dyDescent="0.25">
      <c r="F147"/>
      <c r="I147"/>
    </row>
    <row r="148" spans="6:9" x14ac:dyDescent="0.25">
      <c r="F148"/>
      <c r="I148"/>
    </row>
    <row r="149" spans="6:9" x14ac:dyDescent="0.25">
      <c r="F149"/>
      <c r="I149"/>
    </row>
    <row r="150" spans="6:9" x14ac:dyDescent="0.25">
      <c r="I150"/>
    </row>
    <row r="151" spans="6:9" x14ac:dyDescent="0.25">
      <c r="I151"/>
    </row>
    <row r="152" spans="6:9" x14ac:dyDescent="0.25">
      <c r="I152"/>
    </row>
    <row r="153" spans="6:9" x14ac:dyDescent="0.25">
      <c r="I153"/>
    </row>
    <row r="154" spans="6:9" x14ac:dyDescent="0.25">
      <c r="I154"/>
    </row>
    <row r="155" spans="6:9" x14ac:dyDescent="0.25">
      <c r="I155"/>
    </row>
    <row r="156" spans="6:9" x14ac:dyDescent="0.25">
      <c r="I156"/>
    </row>
    <row r="157" spans="6:9" x14ac:dyDescent="0.25">
      <c r="I157"/>
    </row>
    <row r="158" spans="6:9" x14ac:dyDescent="0.25">
      <c r="I158"/>
    </row>
    <row r="159" spans="6:9" x14ac:dyDescent="0.25">
      <c r="I159"/>
    </row>
    <row r="160" spans="6:9" x14ac:dyDescent="0.25">
      <c r="I160"/>
    </row>
    <row r="161" spans="9:9" x14ac:dyDescent="0.25">
      <c r="I161"/>
    </row>
    <row r="162" spans="9:9" x14ac:dyDescent="0.25">
      <c r="I162"/>
    </row>
    <row r="163" spans="9:9" x14ac:dyDescent="0.25">
      <c r="I16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51C86-A9CC-44E1-A00E-2CBF96DAF7E7}">
  <sheetPr codeName="Sheet5"/>
  <dimension ref="B1:AG87"/>
  <sheetViews>
    <sheetView showGridLines="0" showRowColHeaders="0" workbookViewId="0"/>
  </sheetViews>
  <sheetFormatPr defaultColWidth="0" defaultRowHeight="15" zeroHeight="1" x14ac:dyDescent="0.25"/>
  <cols>
    <col min="1" max="14" width="9.140625" style="1" customWidth="1"/>
    <col min="15" max="15" width="3.28515625" style="1" customWidth="1"/>
    <col min="16" max="19" width="9.140625" style="1" customWidth="1"/>
    <col min="20" max="31" width="9.140625" style="1" hidden="1" customWidth="1"/>
    <col min="32" max="32" width="3.28515625" style="1" hidden="1" customWidth="1"/>
    <col min="33" max="33" width="9.140625" style="1" hidden="1" customWidth="1"/>
    <col min="34" max="16384" width="0" style="1" hidden="1"/>
  </cols>
  <sheetData>
    <row r="1" spans="2:2" x14ac:dyDescent="0.25"/>
    <row r="2" spans="2:2" ht="23.25" x14ac:dyDescent="0.25">
      <c r="B2" s="16" t="s">
        <v>107</v>
      </c>
    </row>
    <row r="3" spans="2:2" x14ac:dyDescent="0.25"/>
    <row r="4" spans="2:2" x14ac:dyDescent="0.25"/>
    <row r="5" spans="2:2" x14ac:dyDescent="0.25"/>
    <row r="6" spans="2:2" x14ac:dyDescent="0.25"/>
    <row r="7" spans="2:2" x14ac:dyDescent="0.25"/>
    <row r="8" spans="2:2" x14ac:dyDescent="0.25"/>
    <row r="9" spans="2:2" x14ac:dyDescent="0.25"/>
    <row r="10" spans="2:2" x14ac:dyDescent="0.25"/>
    <row r="11" spans="2:2" x14ac:dyDescent="0.25"/>
    <row r="12" spans="2:2" x14ac:dyDescent="0.25"/>
    <row r="13" spans="2:2" x14ac:dyDescent="0.25"/>
    <row r="14" spans="2:2" x14ac:dyDescent="0.25"/>
    <row r="15" spans="2:2" x14ac:dyDescent="0.25"/>
    <row r="16" spans="2:2" x14ac:dyDescent="0.25"/>
    <row r="17" spans="2:8" x14ac:dyDescent="0.25">
      <c r="B17" s="1" t="s">
        <v>140</v>
      </c>
      <c r="H17" s="1" t="s">
        <v>137</v>
      </c>
    </row>
    <row r="18" spans="2:8" x14ac:dyDescent="0.25">
      <c r="B18" s="1" t="s">
        <v>141</v>
      </c>
      <c r="H18" s="1" t="s">
        <v>138</v>
      </c>
    </row>
    <row r="19" spans="2:8" x14ac:dyDescent="0.25">
      <c r="B19" s="1" t="s">
        <v>142</v>
      </c>
      <c r="H19" s="1" t="s">
        <v>139</v>
      </c>
    </row>
    <row r="20" spans="2:8" x14ac:dyDescent="0.25">
      <c r="H20" s="1" t="s">
        <v>162</v>
      </c>
    </row>
    <row r="21" spans="2:8" x14ac:dyDescent="0.25">
      <c r="H21" s="1" t="s">
        <v>163</v>
      </c>
    </row>
    <row r="22" spans="2:8" x14ac:dyDescent="0.25"/>
    <row r="23" spans="2:8" x14ac:dyDescent="0.25"/>
    <row r="24" spans="2:8" x14ac:dyDescent="0.25"/>
    <row r="25" spans="2:8" x14ac:dyDescent="0.25"/>
    <row r="26" spans="2:8" x14ac:dyDescent="0.25"/>
    <row r="27" spans="2:8" x14ac:dyDescent="0.25"/>
    <row r="28" spans="2:8" x14ac:dyDescent="0.25"/>
    <row r="29" spans="2:8" x14ac:dyDescent="0.25"/>
    <row r="30" spans="2:8" x14ac:dyDescent="0.25"/>
    <row r="31" spans="2:8" x14ac:dyDescent="0.25"/>
    <row r="32" spans="2:8" x14ac:dyDescent="0.25"/>
    <row r="33" spans="2:2" x14ac:dyDescent="0.25"/>
    <row r="34" spans="2:2" x14ac:dyDescent="0.25"/>
    <row r="35" spans="2:2" x14ac:dyDescent="0.25"/>
    <row r="36" spans="2:2" x14ac:dyDescent="0.25"/>
    <row r="37" spans="2:2" x14ac:dyDescent="0.25"/>
    <row r="38" spans="2:2" x14ac:dyDescent="0.25">
      <c r="B38" s="1" t="s">
        <v>143</v>
      </c>
    </row>
    <row r="39" spans="2:2" x14ac:dyDescent="0.25">
      <c r="B39" s="1" t="s">
        <v>164</v>
      </c>
    </row>
    <row r="40" spans="2:2" x14ac:dyDescent="0.25">
      <c r="B40" s="1" t="s">
        <v>165</v>
      </c>
    </row>
    <row r="41" spans="2:2" x14ac:dyDescent="0.25"/>
    <row r="42" spans="2:2" x14ac:dyDescent="0.25"/>
    <row r="43" spans="2:2" ht="23.25" x14ac:dyDescent="0.25">
      <c r="B43" s="16" t="s">
        <v>144</v>
      </c>
    </row>
    <row r="44" spans="2:2" x14ac:dyDescent="0.25"/>
    <row r="45" spans="2:2" x14ac:dyDescent="0.25"/>
    <row r="46" spans="2:2" x14ac:dyDescent="0.25"/>
    <row r="47" spans="2:2" x14ac:dyDescent="0.25"/>
    <row r="48" spans="2:2" x14ac:dyDescent="0.25"/>
    <row r="49" spans="2:10" x14ac:dyDescent="0.25"/>
    <row r="50" spans="2:10" x14ac:dyDescent="0.25"/>
    <row r="51" spans="2:10" x14ac:dyDescent="0.25"/>
    <row r="52" spans="2:10" x14ac:dyDescent="0.25"/>
    <row r="53" spans="2:10" x14ac:dyDescent="0.25"/>
    <row r="54" spans="2:10" x14ac:dyDescent="0.25"/>
    <row r="55" spans="2:10" x14ac:dyDescent="0.25"/>
    <row r="56" spans="2:10" x14ac:dyDescent="0.25"/>
    <row r="57" spans="2:10" x14ac:dyDescent="0.25"/>
    <row r="58" spans="2:10" x14ac:dyDescent="0.25">
      <c r="B58" s="1" t="s">
        <v>166</v>
      </c>
      <c r="J58" s="1" t="s">
        <v>150</v>
      </c>
    </row>
    <row r="59" spans="2:10" x14ac:dyDescent="0.25">
      <c r="B59" s="1" t="s">
        <v>147</v>
      </c>
      <c r="J59" s="1" t="s">
        <v>151</v>
      </c>
    </row>
    <row r="60" spans="2:10" x14ac:dyDescent="0.25">
      <c r="B60" s="1" t="s">
        <v>148</v>
      </c>
      <c r="J60" s="1" t="s">
        <v>152</v>
      </c>
    </row>
    <row r="61" spans="2:10" x14ac:dyDescent="0.25">
      <c r="B61" s="1" t="s">
        <v>149</v>
      </c>
      <c r="J61" s="1" t="s">
        <v>153</v>
      </c>
    </row>
    <row r="62" spans="2:10" x14ac:dyDescent="0.25">
      <c r="J62" s="1" t="s">
        <v>154</v>
      </c>
    </row>
    <row r="63" spans="2:10" x14ac:dyDescent="0.25"/>
    <row r="64" spans="2:10" x14ac:dyDescent="0.25"/>
    <row r="65" spans="2:2" ht="23.25" x14ac:dyDescent="0.25">
      <c r="B65" s="16" t="s">
        <v>155</v>
      </c>
    </row>
    <row r="66" spans="2:2" x14ac:dyDescent="0.25"/>
    <row r="67" spans="2:2" x14ac:dyDescent="0.25"/>
    <row r="68" spans="2:2" x14ac:dyDescent="0.25"/>
    <row r="69" spans="2:2" x14ac:dyDescent="0.25"/>
    <row r="70" spans="2:2" x14ac:dyDescent="0.25"/>
    <row r="71" spans="2:2" x14ac:dyDescent="0.25"/>
    <row r="72" spans="2:2" x14ac:dyDescent="0.25"/>
    <row r="73" spans="2:2" x14ac:dyDescent="0.25"/>
    <row r="74" spans="2:2" x14ac:dyDescent="0.25"/>
    <row r="75" spans="2:2" x14ac:dyDescent="0.25"/>
    <row r="76" spans="2:2" x14ac:dyDescent="0.25"/>
    <row r="77" spans="2:2" x14ac:dyDescent="0.25"/>
    <row r="78" spans="2:2" x14ac:dyDescent="0.25"/>
    <row r="79" spans="2:2" x14ac:dyDescent="0.25"/>
    <row r="80" spans="2:2" x14ac:dyDescent="0.25">
      <c r="B80" s="1" t="s">
        <v>156</v>
      </c>
    </row>
    <row r="81" spans="2:2" x14ac:dyDescent="0.25">
      <c r="B81" s="6" t="s">
        <v>157</v>
      </c>
    </row>
    <row r="82" spans="2:2" x14ac:dyDescent="0.25">
      <c r="B82" s="1" t="s">
        <v>158</v>
      </c>
    </row>
    <row r="83" spans="2:2" x14ac:dyDescent="0.25">
      <c r="B83" s="1" t="s">
        <v>159</v>
      </c>
    </row>
    <row r="84" spans="2:2" x14ac:dyDescent="0.25">
      <c r="B84" s="1" t="s">
        <v>160</v>
      </c>
    </row>
    <row r="85" spans="2:2" x14ac:dyDescent="0.25">
      <c r="B85" s="1" t="s">
        <v>161</v>
      </c>
    </row>
    <row r="86" spans="2:2" x14ac:dyDescent="0.25"/>
    <row r="87" spans="2:2" x14ac:dyDescent="0.25"/>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0143E-B322-446E-A079-E8335BAAAA90}">
  <sheetPr codeName="Sheet6"/>
  <dimension ref="A1:U66"/>
  <sheetViews>
    <sheetView showGridLines="0" showRowColHeaders="0" workbookViewId="0"/>
  </sheetViews>
  <sheetFormatPr defaultColWidth="0" defaultRowHeight="15" zeroHeight="1" x14ac:dyDescent="0.25"/>
  <cols>
    <col min="1" max="21" width="9.140625" style="18" customWidth="1"/>
    <col min="22" max="16384" width="9.140625" style="18" hidden="1"/>
  </cols>
  <sheetData>
    <row r="1" spans="2:14" x14ac:dyDescent="0.25"/>
    <row r="2" spans="2:14" ht="21" x14ac:dyDescent="0.25">
      <c r="B2" s="17" t="s">
        <v>107</v>
      </c>
    </row>
    <row r="3" spans="2:14" x14ac:dyDescent="0.25"/>
    <row r="4" spans="2:14" x14ac:dyDescent="0.25"/>
    <row r="5" spans="2:14" x14ac:dyDescent="0.25"/>
    <row r="6" spans="2:14" x14ac:dyDescent="0.25">
      <c r="M6" s="19"/>
    </row>
    <row r="7" spans="2:14" x14ac:dyDescent="0.25"/>
    <row r="8" spans="2:14" x14ac:dyDescent="0.25">
      <c r="N8" s="19"/>
    </row>
    <row r="9" spans="2:14" x14ac:dyDescent="0.25"/>
    <row r="10" spans="2:14" x14ac:dyDescent="0.25"/>
    <row r="11" spans="2:14" x14ac:dyDescent="0.25"/>
    <row r="12" spans="2:14" x14ac:dyDescent="0.25"/>
    <row r="13" spans="2:14" x14ac:dyDescent="0.25"/>
    <row r="14" spans="2:14" x14ac:dyDescent="0.25"/>
    <row r="15" spans="2:14" x14ac:dyDescent="0.25"/>
    <row r="16" spans="2:14" x14ac:dyDescent="0.25"/>
    <row r="17" spans="2:13" x14ac:dyDescent="0.25"/>
    <row r="18" spans="2:13" x14ac:dyDescent="0.25"/>
    <row r="19" spans="2:13" x14ac:dyDescent="0.25">
      <c r="B19" s="18" t="s">
        <v>167</v>
      </c>
      <c r="F19" s="18" t="s">
        <v>137</v>
      </c>
      <c r="M19" s="18" t="s">
        <v>171</v>
      </c>
    </row>
    <row r="20" spans="2:13" x14ac:dyDescent="0.25">
      <c r="B20" s="18" t="s">
        <v>168</v>
      </c>
      <c r="F20" s="18" t="s">
        <v>138</v>
      </c>
      <c r="M20" s="18" t="s">
        <v>172</v>
      </c>
    </row>
    <row r="21" spans="2:13" x14ac:dyDescent="0.25">
      <c r="B21" s="18" t="s">
        <v>169</v>
      </c>
      <c r="F21" s="18" t="s">
        <v>139</v>
      </c>
      <c r="M21" s="18" t="s">
        <v>173</v>
      </c>
    </row>
    <row r="22" spans="2:13" x14ac:dyDescent="0.25">
      <c r="B22" s="18" t="s">
        <v>170</v>
      </c>
      <c r="F22" s="18" t="s">
        <v>162</v>
      </c>
      <c r="M22" s="18" t="s">
        <v>174</v>
      </c>
    </row>
    <row r="23" spans="2:13" x14ac:dyDescent="0.25">
      <c r="F23" s="18" t="s">
        <v>163</v>
      </c>
      <c r="M23" s="18" t="s">
        <v>175</v>
      </c>
    </row>
    <row r="24" spans="2:13" x14ac:dyDescent="0.25"/>
    <row r="25" spans="2:13" x14ac:dyDescent="0.25"/>
    <row r="26" spans="2:13" ht="21" x14ac:dyDescent="0.25">
      <c r="B26" s="17" t="s">
        <v>176</v>
      </c>
    </row>
    <row r="27" spans="2:13" x14ac:dyDescent="0.25"/>
    <row r="28" spans="2:13" x14ac:dyDescent="0.25"/>
    <row r="29" spans="2:13" x14ac:dyDescent="0.25"/>
    <row r="30" spans="2:13" x14ac:dyDescent="0.25"/>
    <row r="31" spans="2:13" x14ac:dyDescent="0.25"/>
    <row r="32" spans="2:13" x14ac:dyDescent="0.25"/>
    <row r="33" spans="2:10" x14ac:dyDescent="0.25"/>
    <row r="34" spans="2:10" x14ac:dyDescent="0.25"/>
    <row r="35" spans="2:10" x14ac:dyDescent="0.25"/>
    <row r="36" spans="2:10" x14ac:dyDescent="0.25"/>
    <row r="37" spans="2:10" x14ac:dyDescent="0.25"/>
    <row r="38" spans="2:10" x14ac:dyDescent="0.25"/>
    <row r="39" spans="2:10" x14ac:dyDescent="0.25"/>
    <row r="40" spans="2:10" x14ac:dyDescent="0.25"/>
    <row r="41" spans="2:10" x14ac:dyDescent="0.25">
      <c r="B41" s="18" t="s">
        <v>166</v>
      </c>
      <c r="J41" s="18" t="s">
        <v>150</v>
      </c>
    </row>
    <row r="42" spans="2:10" x14ac:dyDescent="0.25">
      <c r="B42" s="18" t="s">
        <v>147</v>
      </c>
      <c r="J42" s="18" t="s">
        <v>151</v>
      </c>
    </row>
    <row r="43" spans="2:10" x14ac:dyDescent="0.25">
      <c r="B43" s="18" t="s">
        <v>148</v>
      </c>
      <c r="J43" s="18" t="s">
        <v>152</v>
      </c>
    </row>
    <row r="44" spans="2:10" x14ac:dyDescent="0.25">
      <c r="B44" s="18" t="s">
        <v>149</v>
      </c>
      <c r="J44" s="18" t="s">
        <v>153</v>
      </c>
    </row>
    <row r="45" spans="2:10" x14ac:dyDescent="0.25">
      <c r="J45" s="18" t="s">
        <v>154</v>
      </c>
    </row>
    <row r="46" spans="2:10" x14ac:dyDescent="0.25"/>
    <row r="47" spans="2:10" x14ac:dyDescent="0.25"/>
    <row r="48" spans="2:10" ht="21" x14ac:dyDescent="0.25">
      <c r="B48" s="17" t="s">
        <v>178</v>
      </c>
    </row>
    <row r="49" spans="10:10" x14ac:dyDescent="0.25"/>
    <row r="50" spans="10:10" x14ac:dyDescent="0.25">
      <c r="J50" s="18" t="s">
        <v>156</v>
      </c>
    </row>
    <row r="51" spans="10:10" x14ac:dyDescent="0.25">
      <c r="J51" s="18" t="s">
        <v>157</v>
      </c>
    </row>
    <row r="52" spans="10:10" x14ac:dyDescent="0.25">
      <c r="J52" s="18" t="s">
        <v>158</v>
      </c>
    </row>
    <row r="53" spans="10:10" x14ac:dyDescent="0.25">
      <c r="J53" s="18" t="s">
        <v>159</v>
      </c>
    </row>
    <row r="54" spans="10:10" x14ac:dyDescent="0.25">
      <c r="J54" s="18" t="s">
        <v>180</v>
      </c>
    </row>
    <row r="55" spans="10:10" x14ac:dyDescent="0.25">
      <c r="J55" s="18" t="s">
        <v>179</v>
      </c>
    </row>
    <row r="56" spans="10:10" x14ac:dyDescent="0.25"/>
    <row r="57" spans="10:10" x14ac:dyDescent="0.25"/>
    <row r="58" spans="10:10" x14ac:dyDescent="0.25"/>
    <row r="59" spans="10:10" x14ac:dyDescent="0.25"/>
    <row r="60" spans="10:10" x14ac:dyDescent="0.25"/>
    <row r="61" spans="10:10" x14ac:dyDescent="0.25"/>
    <row r="62" spans="10:10" x14ac:dyDescent="0.25"/>
    <row r="63" spans="10:10" x14ac:dyDescent="0.25"/>
    <row r="64" spans="10:10" x14ac:dyDescent="0.25"/>
    <row r="65" x14ac:dyDescent="0.25"/>
    <row r="66" x14ac:dyDescent="0.25"/>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FDF89-F024-4DB0-A27B-C1C09728EEDE}">
  <sheetPr codeName="Sheet7"/>
  <dimension ref="A1:U66"/>
  <sheetViews>
    <sheetView showGridLines="0" showRowColHeaders="0" workbookViewId="0"/>
  </sheetViews>
  <sheetFormatPr defaultColWidth="0" defaultRowHeight="15" zeroHeight="1" x14ac:dyDescent="0.25"/>
  <cols>
    <col min="1" max="21" width="9.140625" style="18" customWidth="1"/>
    <col min="22" max="16384" width="9.140625" style="18" hidden="1"/>
  </cols>
  <sheetData>
    <row r="1" spans="2:2" x14ac:dyDescent="0.25"/>
    <row r="2" spans="2:2" ht="21" x14ac:dyDescent="0.25">
      <c r="B2" s="17" t="s">
        <v>107</v>
      </c>
    </row>
    <row r="3" spans="2:2" x14ac:dyDescent="0.25"/>
    <row r="4" spans="2:2" x14ac:dyDescent="0.25"/>
    <row r="5" spans="2:2" x14ac:dyDescent="0.25"/>
    <row r="6" spans="2:2" x14ac:dyDescent="0.25"/>
    <row r="7" spans="2:2" x14ac:dyDescent="0.25"/>
    <row r="8" spans="2:2" x14ac:dyDescent="0.25"/>
    <row r="9" spans="2:2" x14ac:dyDescent="0.25"/>
    <row r="10" spans="2:2" x14ac:dyDescent="0.25"/>
    <row r="11" spans="2:2" x14ac:dyDescent="0.25"/>
    <row r="12" spans="2:2" x14ac:dyDescent="0.25"/>
    <row r="13" spans="2:2" x14ac:dyDescent="0.25"/>
    <row r="14" spans="2:2" x14ac:dyDescent="0.25"/>
    <row r="15" spans="2:2" x14ac:dyDescent="0.25"/>
    <row r="16" spans="2:2" x14ac:dyDescent="0.25"/>
    <row r="17" spans="2:13" x14ac:dyDescent="0.25"/>
    <row r="18" spans="2:13" x14ac:dyDescent="0.25"/>
    <row r="19" spans="2:13" x14ac:dyDescent="0.25">
      <c r="B19" s="18" t="s">
        <v>167</v>
      </c>
      <c r="F19" s="18" t="s">
        <v>137</v>
      </c>
      <c r="M19" s="18" t="s">
        <v>171</v>
      </c>
    </row>
    <row r="20" spans="2:13" x14ac:dyDescent="0.25">
      <c r="B20" s="18" t="s">
        <v>168</v>
      </c>
      <c r="F20" s="18" t="s">
        <v>138</v>
      </c>
      <c r="M20" s="18" t="s">
        <v>172</v>
      </c>
    </row>
    <row r="21" spans="2:13" x14ac:dyDescent="0.25">
      <c r="B21" s="18" t="s">
        <v>169</v>
      </c>
      <c r="F21" s="18" t="s">
        <v>139</v>
      </c>
      <c r="M21" s="18" t="s">
        <v>173</v>
      </c>
    </row>
    <row r="22" spans="2:13" x14ac:dyDescent="0.25">
      <c r="B22" s="18" t="s">
        <v>170</v>
      </c>
      <c r="F22" s="18" t="s">
        <v>162</v>
      </c>
      <c r="M22" s="18" t="s">
        <v>174</v>
      </c>
    </row>
    <row r="23" spans="2:13" x14ac:dyDescent="0.25">
      <c r="F23" s="18" t="s">
        <v>163</v>
      </c>
      <c r="M23" s="18" t="s">
        <v>175</v>
      </c>
    </row>
    <row r="24" spans="2:13" x14ac:dyDescent="0.25"/>
    <row r="25" spans="2:13" x14ac:dyDescent="0.25"/>
    <row r="26" spans="2:13" ht="21" x14ac:dyDescent="0.25">
      <c r="B26" s="17" t="s">
        <v>176</v>
      </c>
    </row>
    <row r="27" spans="2:13" x14ac:dyDescent="0.25"/>
    <row r="28" spans="2:13" x14ac:dyDescent="0.25"/>
    <row r="29" spans="2:13" x14ac:dyDescent="0.25"/>
    <row r="30" spans="2:13" x14ac:dyDescent="0.25"/>
    <row r="31" spans="2:13" x14ac:dyDescent="0.25"/>
    <row r="32" spans="2:13" x14ac:dyDescent="0.25"/>
    <row r="33" spans="2:10" x14ac:dyDescent="0.25"/>
    <row r="34" spans="2:10" x14ac:dyDescent="0.25"/>
    <row r="35" spans="2:10" x14ac:dyDescent="0.25"/>
    <row r="36" spans="2:10" x14ac:dyDescent="0.25"/>
    <row r="37" spans="2:10" x14ac:dyDescent="0.25"/>
    <row r="38" spans="2:10" x14ac:dyDescent="0.25"/>
    <row r="39" spans="2:10" x14ac:dyDescent="0.25"/>
    <row r="40" spans="2:10" x14ac:dyDescent="0.25"/>
    <row r="41" spans="2:10" x14ac:dyDescent="0.25">
      <c r="B41" s="18" t="s">
        <v>166</v>
      </c>
      <c r="J41" s="18" t="s">
        <v>150</v>
      </c>
    </row>
    <row r="42" spans="2:10" x14ac:dyDescent="0.25">
      <c r="B42" s="18" t="s">
        <v>147</v>
      </c>
      <c r="J42" s="18" t="s">
        <v>151</v>
      </c>
    </row>
    <row r="43" spans="2:10" x14ac:dyDescent="0.25">
      <c r="B43" s="18" t="s">
        <v>148</v>
      </c>
      <c r="J43" s="18" t="s">
        <v>152</v>
      </c>
    </row>
    <row r="44" spans="2:10" x14ac:dyDescent="0.25">
      <c r="B44" s="18" t="s">
        <v>149</v>
      </c>
      <c r="J44" s="18" t="s">
        <v>153</v>
      </c>
    </row>
    <row r="45" spans="2:10" x14ac:dyDescent="0.25">
      <c r="J45" s="18" t="s">
        <v>154</v>
      </c>
    </row>
    <row r="46" spans="2:10" x14ac:dyDescent="0.25"/>
    <row r="47" spans="2:10" x14ac:dyDescent="0.25"/>
    <row r="48" spans="2:10" ht="21" x14ac:dyDescent="0.25">
      <c r="B48" s="17" t="s">
        <v>178</v>
      </c>
    </row>
    <row r="49" spans="10:10" x14ac:dyDescent="0.25"/>
    <row r="50" spans="10:10" x14ac:dyDescent="0.25">
      <c r="J50" s="18" t="s">
        <v>156</v>
      </c>
    </row>
    <row r="51" spans="10:10" x14ac:dyDescent="0.25">
      <c r="J51" s="18" t="s">
        <v>157</v>
      </c>
    </row>
    <row r="52" spans="10:10" x14ac:dyDescent="0.25">
      <c r="J52" s="18" t="s">
        <v>158</v>
      </c>
    </row>
    <row r="53" spans="10:10" x14ac:dyDescent="0.25">
      <c r="J53" s="18" t="s">
        <v>159</v>
      </c>
    </row>
    <row r="54" spans="10:10" x14ac:dyDescent="0.25">
      <c r="J54" s="18" t="s">
        <v>180</v>
      </c>
    </row>
    <row r="55" spans="10:10" x14ac:dyDescent="0.25">
      <c r="J55" s="18" t="s">
        <v>179</v>
      </c>
    </row>
    <row r="56" spans="10:10" x14ac:dyDescent="0.25"/>
    <row r="57" spans="10:10" x14ac:dyDescent="0.25"/>
    <row r="58" spans="10:10" x14ac:dyDescent="0.25"/>
    <row r="59" spans="10:10" x14ac:dyDescent="0.25"/>
    <row r="60" spans="10:10" x14ac:dyDescent="0.25"/>
    <row r="61" spans="10:10" x14ac:dyDescent="0.25"/>
    <row r="62" spans="10:10" x14ac:dyDescent="0.25"/>
    <row r="63" spans="10:10" x14ac:dyDescent="0.25"/>
    <row r="64" spans="10:10" x14ac:dyDescent="0.25"/>
    <row r="65" x14ac:dyDescent="0.25"/>
    <row r="66"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563B5-E9AC-4DC1-BCCD-5C5F2EF08A63}">
  <sheetPr codeName="Sheet8"/>
  <dimension ref="A1:U91"/>
  <sheetViews>
    <sheetView showGridLines="0" showRowColHeaders="0" workbookViewId="0"/>
  </sheetViews>
  <sheetFormatPr defaultColWidth="0" defaultRowHeight="15" zeroHeight="1" x14ac:dyDescent="0.25"/>
  <cols>
    <col min="1" max="21" width="9.140625" style="18" customWidth="1"/>
    <col min="22" max="16384" width="9.140625" style="18" hidden="1"/>
  </cols>
  <sheetData>
    <row r="1" spans="2:2" x14ac:dyDescent="0.25"/>
    <row r="2" spans="2:2" x14ac:dyDescent="0.25"/>
    <row r="3" spans="2:2" ht="26.25" x14ac:dyDescent="0.25">
      <c r="B3" s="23" t="s">
        <v>224</v>
      </c>
    </row>
    <row r="4" spans="2:2" ht="26.25" x14ac:dyDescent="0.25">
      <c r="B4" s="23" t="s">
        <v>262</v>
      </c>
    </row>
    <row r="5" spans="2:2" ht="18.75" x14ac:dyDescent="0.25">
      <c r="B5" s="22" t="s">
        <v>225</v>
      </c>
    </row>
    <row r="6" spans="2:2" x14ac:dyDescent="0.25"/>
    <row r="7" spans="2:2" x14ac:dyDescent="0.25"/>
    <row r="8" spans="2:2" ht="21" x14ac:dyDescent="0.25">
      <c r="B8" s="17" t="s">
        <v>107</v>
      </c>
    </row>
    <row r="9" spans="2:2" x14ac:dyDescent="0.25"/>
    <row r="10" spans="2:2" x14ac:dyDescent="0.25"/>
    <row r="11" spans="2:2" x14ac:dyDescent="0.25"/>
    <row r="12" spans="2:2" x14ac:dyDescent="0.25"/>
    <row r="13" spans="2:2" x14ac:dyDescent="0.25"/>
    <row r="14" spans="2:2" x14ac:dyDescent="0.25"/>
    <row r="15" spans="2:2" x14ac:dyDescent="0.25"/>
    <row r="16" spans="2:2" x14ac:dyDescent="0.25"/>
    <row r="17" spans="2:13" x14ac:dyDescent="0.25"/>
    <row r="18" spans="2:13" x14ac:dyDescent="0.25"/>
    <row r="19" spans="2:13" x14ac:dyDescent="0.25"/>
    <row r="20" spans="2:13" x14ac:dyDescent="0.25"/>
    <row r="21" spans="2:13" x14ac:dyDescent="0.25"/>
    <row r="22" spans="2:13" x14ac:dyDescent="0.25"/>
    <row r="23" spans="2:13" x14ac:dyDescent="0.25"/>
    <row r="24" spans="2:13" x14ac:dyDescent="0.25"/>
    <row r="25" spans="2:13" x14ac:dyDescent="0.25">
      <c r="B25" s="18" t="s">
        <v>191</v>
      </c>
      <c r="F25" s="18" t="s">
        <v>192</v>
      </c>
      <c r="M25" s="18" t="s">
        <v>171</v>
      </c>
    </row>
    <row r="26" spans="2:13" x14ac:dyDescent="0.25">
      <c r="B26" s="18" t="s">
        <v>190</v>
      </c>
      <c r="F26" s="18" t="s">
        <v>193</v>
      </c>
      <c r="M26" s="18" t="s">
        <v>172</v>
      </c>
    </row>
    <row r="27" spans="2:13" x14ac:dyDescent="0.25">
      <c r="B27" s="18" t="s">
        <v>168</v>
      </c>
      <c r="F27" s="18" t="s">
        <v>194</v>
      </c>
      <c r="M27" s="18" t="s">
        <v>173</v>
      </c>
    </row>
    <row r="28" spans="2:13" x14ac:dyDescent="0.25">
      <c r="B28" s="18" t="s">
        <v>169</v>
      </c>
      <c r="M28" s="18" t="s">
        <v>174</v>
      </c>
    </row>
    <row r="29" spans="2:13" x14ac:dyDescent="0.25">
      <c r="B29" s="18" t="s">
        <v>170</v>
      </c>
      <c r="F29" s="18" t="s">
        <v>137</v>
      </c>
      <c r="M29" s="18" t="s">
        <v>175</v>
      </c>
    </row>
    <row r="30" spans="2:13" x14ac:dyDescent="0.25">
      <c r="F30" s="18" t="s">
        <v>138</v>
      </c>
    </row>
    <row r="31" spans="2:13" x14ac:dyDescent="0.25">
      <c r="F31" s="18" t="s">
        <v>139</v>
      </c>
    </row>
    <row r="32" spans="2:13" x14ac:dyDescent="0.25">
      <c r="F32" s="18" t="s">
        <v>162</v>
      </c>
    </row>
    <row r="33" spans="2:15" x14ac:dyDescent="0.25">
      <c r="F33" s="18" t="s">
        <v>163</v>
      </c>
    </row>
    <row r="34" spans="2:15" x14ac:dyDescent="0.25"/>
    <row r="35" spans="2:15" x14ac:dyDescent="0.25"/>
    <row r="36" spans="2:15" ht="21" x14ac:dyDescent="0.25">
      <c r="B36" s="17" t="s">
        <v>176</v>
      </c>
    </row>
    <row r="37" spans="2:15" x14ac:dyDescent="0.25"/>
    <row r="38" spans="2:15" x14ac:dyDescent="0.25">
      <c r="O38" s="18" t="s">
        <v>200</v>
      </c>
    </row>
    <row r="39" spans="2:15" x14ac:dyDescent="0.25">
      <c r="O39" s="18" t="s">
        <v>201</v>
      </c>
    </row>
    <row r="40" spans="2:15" x14ac:dyDescent="0.25">
      <c r="O40" s="18" t="s">
        <v>204</v>
      </c>
    </row>
    <row r="41" spans="2:15" x14ac:dyDescent="0.25">
      <c r="O41" s="18" t="s">
        <v>202</v>
      </c>
    </row>
    <row r="42" spans="2:15" x14ac:dyDescent="0.25">
      <c r="O42" s="18" t="s">
        <v>203</v>
      </c>
    </row>
    <row r="43" spans="2:15" x14ac:dyDescent="0.25">
      <c r="O43" s="18" t="s">
        <v>205</v>
      </c>
    </row>
    <row r="44" spans="2:15" x14ac:dyDescent="0.25"/>
    <row r="45" spans="2:15" x14ac:dyDescent="0.25"/>
    <row r="46" spans="2:15" x14ac:dyDescent="0.25"/>
    <row r="47" spans="2:15" x14ac:dyDescent="0.25"/>
    <row r="48" spans="2:15" x14ac:dyDescent="0.25"/>
    <row r="49" spans="2:15" x14ac:dyDescent="0.25">
      <c r="B49" s="18" t="s">
        <v>195</v>
      </c>
    </row>
    <row r="50" spans="2:15" x14ac:dyDescent="0.25">
      <c r="B50" s="18" t="s">
        <v>196</v>
      </c>
    </row>
    <row r="51" spans="2:15" x14ac:dyDescent="0.25">
      <c r="B51" s="18" t="s">
        <v>197</v>
      </c>
    </row>
    <row r="52" spans="2:15" x14ac:dyDescent="0.25">
      <c r="B52" s="18" t="s">
        <v>198</v>
      </c>
    </row>
    <row r="53" spans="2:15" x14ac:dyDescent="0.25"/>
    <row r="54" spans="2:15" x14ac:dyDescent="0.25">
      <c r="O54" s="18" t="s">
        <v>206</v>
      </c>
    </row>
    <row r="55" spans="2:15" x14ac:dyDescent="0.25">
      <c r="O55" s="18" t="s">
        <v>207</v>
      </c>
    </row>
    <row r="56" spans="2:15" x14ac:dyDescent="0.25">
      <c r="O56" s="18" t="s">
        <v>208</v>
      </c>
    </row>
    <row r="57" spans="2:15" x14ac:dyDescent="0.25">
      <c r="O57" s="20" t="s">
        <v>209</v>
      </c>
    </row>
    <row r="58" spans="2:15" x14ac:dyDescent="0.25">
      <c r="O58" s="18" t="s">
        <v>210</v>
      </c>
    </row>
    <row r="59" spans="2:15" x14ac:dyDescent="0.25"/>
    <row r="60" spans="2:15" x14ac:dyDescent="0.25"/>
    <row r="61" spans="2:15" x14ac:dyDescent="0.25"/>
    <row r="62" spans="2:15" x14ac:dyDescent="0.25"/>
    <row r="63" spans="2:15" x14ac:dyDescent="0.25"/>
    <row r="64" spans="2:15" x14ac:dyDescent="0.25"/>
    <row r="65" spans="2:13" x14ac:dyDescent="0.25">
      <c r="B65" s="18" t="s">
        <v>150</v>
      </c>
    </row>
    <row r="66" spans="2:13" x14ac:dyDescent="0.25">
      <c r="B66" s="18" t="s">
        <v>151</v>
      </c>
    </row>
    <row r="67" spans="2:13" x14ac:dyDescent="0.25">
      <c r="B67" s="18" t="s">
        <v>152</v>
      </c>
    </row>
    <row r="68" spans="2:13" x14ac:dyDescent="0.25">
      <c r="B68" s="18" t="s">
        <v>153</v>
      </c>
    </row>
    <row r="69" spans="2:13" x14ac:dyDescent="0.25">
      <c r="B69" s="18" t="s">
        <v>154</v>
      </c>
    </row>
    <row r="70" spans="2:13" x14ac:dyDescent="0.25"/>
    <row r="71" spans="2:13" x14ac:dyDescent="0.25"/>
    <row r="72" spans="2:13" ht="21" x14ac:dyDescent="0.25">
      <c r="B72" s="17" t="s">
        <v>178</v>
      </c>
    </row>
    <row r="73" spans="2:13" x14ac:dyDescent="0.25"/>
    <row r="74" spans="2:13" x14ac:dyDescent="0.25">
      <c r="J74" s="28">
        <f>'Charts Backbone'!G20</f>
        <v>-0.8076923076923076</v>
      </c>
      <c r="K74" s="29"/>
      <c r="L74" s="29"/>
      <c r="M74" s="18" t="s">
        <v>216</v>
      </c>
    </row>
    <row r="75" spans="2:13" x14ac:dyDescent="0.25">
      <c r="J75" s="29"/>
      <c r="K75" s="29"/>
      <c r="L75" s="29"/>
      <c r="M75" s="18" t="s">
        <v>217</v>
      </c>
    </row>
    <row r="76" spans="2:13" x14ac:dyDescent="0.25">
      <c r="J76" s="29"/>
      <c r="K76" s="29"/>
      <c r="L76" s="29"/>
      <c r="M76" s="18" t="s">
        <v>218</v>
      </c>
    </row>
    <row r="77" spans="2:13" x14ac:dyDescent="0.25">
      <c r="J77" s="29"/>
      <c r="K77" s="29"/>
      <c r="L77" s="29"/>
    </row>
    <row r="78" spans="2:13" x14ac:dyDescent="0.25">
      <c r="J78" s="29"/>
      <c r="K78" s="29"/>
      <c r="L78" s="29"/>
    </row>
    <row r="79" spans="2:13" x14ac:dyDescent="0.25"/>
    <row r="80" spans="2:13" x14ac:dyDescent="0.25">
      <c r="J80" s="18" t="s">
        <v>211</v>
      </c>
    </row>
    <row r="81" spans="10:10" x14ac:dyDescent="0.25">
      <c r="J81" s="18" t="s">
        <v>212</v>
      </c>
    </row>
    <row r="82" spans="10:10" x14ac:dyDescent="0.25">
      <c r="J82" s="18" t="s">
        <v>213</v>
      </c>
    </row>
    <row r="83" spans="10:10" x14ac:dyDescent="0.25">
      <c r="J83" s="18" t="s">
        <v>214</v>
      </c>
    </row>
    <row r="84" spans="10:10" x14ac:dyDescent="0.25">
      <c r="J84" s="18" t="s">
        <v>215</v>
      </c>
    </row>
    <row r="85" spans="10:10" x14ac:dyDescent="0.25"/>
    <row r="86" spans="10:10" x14ac:dyDescent="0.25"/>
    <row r="87" spans="10:10" x14ac:dyDescent="0.25"/>
    <row r="88" spans="10:10" x14ac:dyDescent="0.25"/>
    <row r="89" spans="10:10" x14ac:dyDescent="0.25"/>
    <row r="90" spans="10:10" x14ac:dyDescent="0.25"/>
    <row r="91" spans="10:10" x14ac:dyDescent="0.25"/>
  </sheetData>
  <mergeCells count="1">
    <mergeCell ref="J74:L78"/>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FB822-C821-4BC5-A978-8F02841B5B54}">
  <sheetPr codeName="Sheet9"/>
  <dimension ref="A1:Z110"/>
  <sheetViews>
    <sheetView showGridLines="0" showRowColHeaders="0" tabSelected="1" zoomScaleNormal="100" workbookViewId="0"/>
  </sheetViews>
  <sheetFormatPr defaultColWidth="0" defaultRowHeight="15" zeroHeight="1" x14ac:dyDescent="0.25"/>
  <cols>
    <col min="1" max="26" width="9.140625" style="18" customWidth="1"/>
    <col min="27" max="16384" width="9.140625" style="18" hidden="1"/>
  </cols>
  <sheetData>
    <row r="1" spans="2:17" x14ac:dyDescent="0.25"/>
    <row r="2" spans="2:17" x14ac:dyDescent="0.25"/>
    <row r="3" spans="2:17" ht="26.25" x14ac:dyDescent="0.25">
      <c r="B3" s="23" t="s">
        <v>224</v>
      </c>
    </row>
    <row r="4" spans="2:17" ht="26.25" x14ac:dyDescent="0.25">
      <c r="B4" s="23" t="s">
        <v>262</v>
      </c>
    </row>
    <row r="5" spans="2:17" ht="18.75" x14ac:dyDescent="0.25">
      <c r="B5" s="22" t="s">
        <v>225</v>
      </c>
    </row>
    <row r="6" spans="2:17" x14ac:dyDescent="0.25"/>
    <row r="7" spans="2:17" x14ac:dyDescent="0.25"/>
    <row r="8" spans="2:17" ht="21" x14ac:dyDescent="0.25">
      <c r="B8" s="17" t="s">
        <v>107</v>
      </c>
    </row>
    <row r="9" spans="2:17" x14ac:dyDescent="0.25"/>
    <row r="10" spans="2:17" ht="15.75" x14ac:dyDescent="0.25">
      <c r="B10" s="25" t="s">
        <v>226</v>
      </c>
      <c r="I10" s="25" t="s">
        <v>230</v>
      </c>
      <c r="Q10" s="25" t="s">
        <v>226</v>
      </c>
    </row>
    <row r="11" spans="2:17" x14ac:dyDescent="0.25"/>
    <row r="12" spans="2:17" x14ac:dyDescent="0.25"/>
    <row r="13" spans="2:17" x14ac:dyDescent="0.25"/>
    <row r="14" spans="2:17" x14ac:dyDescent="0.25"/>
    <row r="15" spans="2:17" x14ac:dyDescent="0.25"/>
    <row r="16" spans="2:17" x14ac:dyDescent="0.25"/>
    <row r="17" spans="2:17" x14ac:dyDescent="0.25"/>
    <row r="18" spans="2:17" x14ac:dyDescent="0.25"/>
    <row r="19" spans="2:17" x14ac:dyDescent="0.25"/>
    <row r="20" spans="2:17" x14ac:dyDescent="0.25"/>
    <row r="21" spans="2:17" x14ac:dyDescent="0.25"/>
    <row r="22" spans="2:17" x14ac:dyDescent="0.25">
      <c r="B22" s="18" t="s">
        <v>227</v>
      </c>
      <c r="I22" s="18" t="s">
        <v>231</v>
      </c>
    </row>
    <row r="23" spans="2:17" x14ac:dyDescent="0.25">
      <c r="B23" s="18" t="s">
        <v>228</v>
      </c>
      <c r="I23" s="18" t="s">
        <v>232</v>
      </c>
    </row>
    <row r="24" spans="2:17" x14ac:dyDescent="0.25">
      <c r="B24" s="18" t="s">
        <v>229</v>
      </c>
      <c r="I24" s="18" t="s">
        <v>233</v>
      </c>
    </row>
    <row r="25" spans="2:17" x14ac:dyDescent="0.25"/>
    <row r="26" spans="2:17" x14ac:dyDescent="0.25">
      <c r="I26" s="18" t="s">
        <v>234</v>
      </c>
    </row>
    <row r="27" spans="2:17" x14ac:dyDescent="0.25">
      <c r="I27" s="18" t="s">
        <v>235</v>
      </c>
    </row>
    <row r="28" spans="2:17" x14ac:dyDescent="0.25">
      <c r="I28" s="18" t="s">
        <v>236</v>
      </c>
    </row>
    <row r="29" spans="2:17" x14ac:dyDescent="0.25">
      <c r="I29" s="18" t="s">
        <v>237</v>
      </c>
    </row>
    <row r="30" spans="2:17" x14ac:dyDescent="0.25">
      <c r="Q30" s="18" t="s">
        <v>171</v>
      </c>
    </row>
    <row r="31" spans="2:17" x14ac:dyDescent="0.25">
      <c r="Q31" s="18" t="s">
        <v>172</v>
      </c>
    </row>
    <row r="32" spans="2:17" x14ac:dyDescent="0.25">
      <c r="Q32" s="18" t="s">
        <v>173</v>
      </c>
    </row>
    <row r="33" spans="2:17" x14ac:dyDescent="0.25">
      <c r="Q33" s="18" t="s">
        <v>174</v>
      </c>
    </row>
    <row r="34" spans="2:17" x14ac:dyDescent="0.25">
      <c r="Q34" s="18" t="s">
        <v>238</v>
      </c>
    </row>
    <row r="35" spans="2:17" x14ac:dyDescent="0.25"/>
    <row r="36" spans="2:17" x14ac:dyDescent="0.25"/>
    <row r="37" spans="2:17" ht="21" x14ac:dyDescent="0.25">
      <c r="B37" s="17" t="s">
        <v>176</v>
      </c>
    </row>
    <row r="38" spans="2:17" x14ac:dyDescent="0.25"/>
    <row r="39" spans="2:17" ht="15.75" x14ac:dyDescent="0.25">
      <c r="B39" s="25" t="s">
        <v>243</v>
      </c>
    </row>
    <row r="40" spans="2:17" x14ac:dyDescent="0.25"/>
    <row r="41" spans="2:17" x14ac:dyDescent="0.25">
      <c r="J41" s="27" t="s">
        <v>246</v>
      </c>
    </row>
    <row r="42" spans="2:17" x14ac:dyDescent="0.25">
      <c r="J42" s="18" t="s">
        <v>252</v>
      </c>
    </row>
    <row r="43" spans="2:17" x14ac:dyDescent="0.25">
      <c r="J43" s="18" t="s">
        <v>248</v>
      </c>
    </row>
    <row r="44" spans="2:17" x14ac:dyDescent="0.25">
      <c r="J44" s="18" t="s">
        <v>249</v>
      </c>
    </row>
    <row r="45" spans="2:17" x14ac:dyDescent="0.25"/>
    <row r="46" spans="2:17" x14ac:dyDescent="0.25">
      <c r="J46" s="27" t="s">
        <v>245</v>
      </c>
    </row>
    <row r="47" spans="2:17" x14ac:dyDescent="0.25">
      <c r="J47" s="18" t="s">
        <v>253</v>
      </c>
    </row>
    <row r="48" spans="2:17" x14ac:dyDescent="0.25">
      <c r="J48" s="18" t="s">
        <v>250</v>
      </c>
    </row>
    <row r="49" spans="2:10" ht="17.25" x14ac:dyDescent="0.25">
      <c r="J49" s="18" t="s">
        <v>251</v>
      </c>
    </row>
    <row r="50" spans="2:10" x14ac:dyDescent="0.25"/>
    <row r="51" spans="2:10" x14ac:dyDescent="0.25">
      <c r="J51" s="27" t="s">
        <v>244</v>
      </c>
    </row>
    <row r="52" spans="2:10" x14ac:dyDescent="0.25">
      <c r="J52" s="18" t="s">
        <v>254</v>
      </c>
    </row>
    <row r="53" spans="2:10" x14ac:dyDescent="0.25">
      <c r="J53" s="18" t="s">
        <v>255</v>
      </c>
    </row>
    <row r="54" spans="2:10" x14ac:dyDescent="0.25"/>
    <row r="55" spans="2:10" x14ac:dyDescent="0.25"/>
    <row r="56" spans="2:10" x14ac:dyDescent="0.25"/>
    <row r="57" spans="2:10" x14ac:dyDescent="0.25"/>
    <row r="58" spans="2:10" ht="15.75" x14ac:dyDescent="0.25">
      <c r="B58" s="25" t="s">
        <v>247</v>
      </c>
    </row>
    <row r="59" spans="2:10" x14ac:dyDescent="0.25"/>
    <row r="60" spans="2:10" x14ac:dyDescent="0.25">
      <c r="J60" s="27" t="s">
        <v>246</v>
      </c>
    </row>
    <row r="61" spans="2:10" x14ac:dyDescent="0.25">
      <c r="J61" s="18" t="s">
        <v>256</v>
      </c>
    </row>
    <row r="62" spans="2:10" x14ac:dyDescent="0.25">
      <c r="J62" s="18" t="s">
        <v>257</v>
      </c>
    </row>
    <row r="63" spans="2:10" x14ac:dyDescent="0.25"/>
    <row r="64" spans="2:10" x14ac:dyDescent="0.25"/>
    <row r="65" spans="2:13" x14ac:dyDescent="0.25">
      <c r="J65" s="27" t="s">
        <v>245</v>
      </c>
    </row>
    <row r="66" spans="2:13" x14ac:dyDescent="0.25">
      <c r="J66" s="18" t="s">
        <v>258</v>
      </c>
    </row>
    <row r="67" spans="2:13" x14ac:dyDescent="0.25">
      <c r="J67" s="18" t="s">
        <v>259</v>
      </c>
    </row>
    <row r="68" spans="2:13" x14ac:dyDescent="0.25"/>
    <row r="69" spans="2:13" x14ac:dyDescent="0.25"/>
    <row r="70" spans="2:13" x14ac:dyDescent="0.25">
      <c r="J70" s="27" t="s">
        <v>244</v>
      </c>
    </row>
    <row r="71" spans="2:13" x14ac:dyDescent="0.25">
      <c r="J71" s="18" t="s">
        <v>260</v>
      </c>
    </row>
    <row r="72" spans="2:13" x14ac:dyDescent="0.25">
      <c r="J72" s="18" t="s">
        <v>261</v>
      </c>
    </row>
    <row r="73" spans="2:13" x14ac:dyDescent="0.25"/>
    <row r="74" spans="2:13" x14ac:dyDescent="0.25"/>
    <row r="75" spans="2:13" x14ac:dyDescent="0.25"/>
    <row r="76" spans="2:13" x14ac:dyDescent="0.25"/>
    <row r="77" spans="2:13" ht="21" x14ac:dyDescent="0.25">
      <c r="B77" s="17" t="s">
        <v>178</v>
      </c>
    </row>
    <row r="78" spans="2:13" x14ac:dyDescent="0.25"/>
    <row r="79" spans="2:13" x14ac:dyDescent="0.25">
      <c r="M79" s="18" t="s">
        <v>269</v>
      </c>
    </row>
    <row r="80" spans="2:13" x14ac:dyDescent="0.25">
      <c r="M80" s="18" t="s">
        <v>270</v>
      </c>
    </row>
    <row r="81" spans="13:13" x14ac:dyDescent="0.25">
      <c r="M81" s="18" t="s">
        <v>271</v>
      </c>
    </row>
    <row r="82" spans="13:13" x14ac:dyDescent="0.25">
      <c r="M82" s="18" t="s">
        <v>272</v>
      </c>
    </row>
    <row r="83" spans="13:13" x14ac:dyDescent="0.25">
      <c r="M83" s="18" t="s">
        <v>273</v>
      </c>
    </row>
    <row r="84" spans="13:13" x14ac:dyDescent="0.25"/>
    <row r="85" spans="13:13" x14ac:dyDescent="0.25"/>
    <row r="86" spans="13:13" x14ac:dyDescent="0.25"/>
    <row r="87" spans="13:13" x14ac:dyDescent="0.25"/>
    <row r="88" spans="13:13" x14ac:dyDescent="0.25"/>
    <row r="89" spans="13:13" x14ac:dyDescent="0.25"/>
    <row r="90" spans="13:13" x14ac:dyDescent="0.25"/>
    <row r="91" spans="13:13" x14ac:dyDescent="0.25"/>
    <row r="92" spans="13:13" x14ac:dyDescent="0.25"/>
    <row r="93" spans="13:13" x14ac:dyDescent="0.25"/>
    <row r="94" spans="13:13" x14ac:dyDescent="0.25"/>
    <row r="95" spans="13:13" x14ac:dyDescent="0.25"/>
    <row r="96" spans="13:13" x14ac:dyDescent="0.25"/>
    <row r="97" spans="2:2" x14ac:dyDescent="0.25"/>
    <row r="98" spans="2:2" x14ac:dyDescent="0.25"/>
    <row r="99" spans="2:2" x14ac:dyDescent="0.25"/>
    <row r="100" spans="2:2" x14ac:dyDescent="0.25"/>
    <row r="101" spans="2:2" x14ac:dyDescent="0.25"/>
    <row r="102" spans="2:2" x14ac:dyDescent="0.25"/>
    <row r="103" spans="2:2" x14ac:dyDescent="0.25"/>
    <row r="104" spans="2:2" x14ac:dyDescent="0.25"/>
    <row r="105" spans="2:2" x14ac:dyDescent="0.25">
      <c r="B105" s="32" t="s">
        <v>277</v>
      </c>
    </row>
    <row r="106" spans="2:2" x14ac:dyDescent="0.25">
      <c r="B106" s="32" t="s">
        <v>274</v>
      </c>
    </row>
    <row r="107" spans="2:2" x14ac:dyDescent="0.25">
      <c r="B107" s="32" t="s">
        <v>275</v>
      </c>
    </row>
    <row r="108" spans="2:2" x14ac:dyDescent="0.25">
      <c r="B108" s="32" t="s">
        <v>276</v>
      </c>
    </row>
    <row r="109" spans="2:2" x14ac:dyDescent="0.25"/>
    <row r="110" spans="2:2" x14ac:dyDescent="0.25"/>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 ME!</vt:lpstr>
      <vt:lpstr>Raw Data</vt:lpstr>
      <vt:lpstr>Progressive Capstone</vt:lpstr>
      <vt:lpstr>Charts Backbone</vt:lpstr>
      <vt:lpstr>week1</vt:lpstr>
      <vt:lpstr>week2</vt:lpstr>
      <vt:lpstr>week3</vt:lpstr>
      <vt:lpstr>week4</vt:lpstr>
      <vt:lpstr>week5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Study on the Satisfaction of the NCR Residents on the Government's Responses against the COVID-19 Pandemic</dc:title>
  <dc:creator>Josh Valdeleon;imjbmkz@gmail.com</dc:creator>
  <cp:lastModifiedBy>COLLABERA TECH</cp:lastModifiedBy>
  <dcterms:created xsi:type="dcterms:W3CDTF">2020-08-09T13:30:29Z</dcterms:created>
  <dcterms:modified xsi:type="dcterms:W3CDTF">2020-08-23T14:44:17Z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