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6.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Ex2.xml" ContentType="application/vnd.ms-office.chartex+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COLLABERA TECH\Downloads\"/>
    </mc:Choice>
  </mc:AlternateContent>
  <xr:revisionPtr revIDLastSave="0" documentId="13_ncr:1_{32831A75-5AFF-4D2A-9F19-66A32F162743}" xr6:coauthVersionLast="45" xr6:coauthVersionMax="45" xr10:uidLastSave="{00000000-0000-0000-0000-000000000000}"/>
  <bookViews>
    <workbookView xWindow="-120" yWindow="-120" windowWidth="20730" windowHeight="11160" xr2:uid="{00000000-000D-0000-FFFF-FFFF00000000}"/>
  </bookViews>
  <sheets>
    <sheet name="READ ME!" sheetId="6" r:id="rId1"/>
    <sheet name="Raw Data" sheetId="2" r:id="rId2"/>
    <sheet name="Progressive Capstone" sheetId="3" r:id="rId3"/>
    <sheet name="Charts Backbone" sheetId="4" r:id="rId4"/>
    <sheet name="week1" sheetId="5" r:id="rId5"/>
    <sheet name="week2" sheetId="8" r:id="rId6"/>
    <sheet name="week3" sheetId="9" r:id="rId7"/>
    <sheet name="week4" sheetId="10" r:id="rId8"/>
    <sheet name="week5" sheetId="11" r:id="rId9"/>
  </sheets>
  <definedNames>
    <definedName name="_xlnm._FilterDatabase" localSheetId="3" hidden="1">'Charts Backbone'!$F$4:$M$7</definedName>
    <definedName name="_xlchart.v1.4" hidden="1">'Raw Data'!$C$3:$C$106</definedName>
    <definedName name="_xlchart.v6.0" hidden="1">'Charts Backbone'!$D$17</definedName>
    <definedName name="_xlchart.v6.1" hidden="1">'Charts Backbone'!$D$18:$D$32</definedName>
    <definedName name="_xlchart.v6.2" hidden="1">'Charts Backbone'!$E$17</definedName>
    <definedName name="_xlchart.v6.3" hidden="1">'Charts Backbone'!$E$18:$E$32</definedName>
    <definedName name="age_group">{19,25,"19-25";26,32,"26-32";33,39,"33-39";40,46,"40-46";47,53,"47-53"}</definedName>
    <definedName name="class_range">(MAX('Raw Data'!$C$3:$C$106)-MIN('Raw Data'!$C$3:$C$106))/5</definedName>
    <definedName name="min_age">MIN('Raw Data'!$C$3:$C$106)</definedName>
    <definedName name="satisfaction">{"Very Dissatisfied",1;"Dissatisfied",2;"Neutral",3;"Satisfied",4;"Very Satisfied",5}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4" l="1"/>
  <c r="N5" i="4"/>
  <c r="O5" i="4"/>
  <c r="M6" i="4"/>
  <c r="N6" i="4"/>
  <c r="O6" i="4"/>
  <c r="M7" i="4"/>
  <c r="N7" i="4"/>
  <c r="O7" i="4"/>
  <c r="M8" i="4"/>
  <c r="N8" i="4"/>
  <c r="O8" i="4"/>
  <c r="M11" i="4"/>
  <c r="N11" i="4"/>
  <c r="O11" i="4"/>
  <c r="M12" i="4"/>
  <c r="N12" i="4"/>
  <c r="O12" i="4"/>
  <c r="M13" i="4"/>
  <c r="N13" i="4"/>
  <c r="O13" i="4"/>
  <c r="M14" i="4"/>
  <c r="N14" i="4"/>
  <c r="O14" i="4"/>
  <c r="Z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2"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2" i="4"/>
  <c r="H17" i="4"/>
  <c r="G20" i="4"/>
  <c r="H18" i="4"/>
  <c r="H19" i="4"/>
  <c r="Q7" i="4" l="1"/>
  <c r="Q6" i="4"/>
  <c r="Q4" i="4"/>
  <c r="M20" i="4"/>
  <c r="M21" i="4"/>
  <c r="M22" i="4"/>
  <c r="M23" i="4"/>
  <c r="M24" i="4"/>
  <c r="M25" i="4"/>
  <c r="M26" i="4"/>
  <c r="M27" i="4"/>
  <c r="M28" i="4"/>
  <c r="U33" i="4"/>
  <c r="U34" i="4"/>
  <c r="U35" i="4"/>
  <c r="U36" i="4"/>
  <c r="U37" i="4"/>
  <c r="U38" i="4"/>
  <c r="U39" i="4"/>
  <c r="U40" i="4"/>
  <c r="U41" i="4"/>
  <c r="U32" i="4"/>
  <c r="T33" i="4"/>
  <c r="T34" i="4"/>
  <c r="T35" i="4"/>
  <c r="T36" i="4"/>
  <c r="T37" i="4"/>
  <c r="T38" i="4"/>
  <c r="T39" i="4"/>
  <c r="T40" i="4"/>
  <c r="T41" i="4"/>
  <c r="T32" i="4"/>
  <c r="Q33" i="4"/>
  <c r="Q34" i="4"/>
  <c r="Q35" i="4"/>
  <c r="Q36" i="4"/>
  <c r="Q37" i="4"/>
  <c r="Q38" i="4"/>
  <c r="Q39" i="4"/>
  <c r="Q40" i="4"/>
  <c r="Q41" i="4"/>
  <c r="Q32" i="4"/>
  <c r="P33" i="4"/>
  <c r="P34" i="4"/>
  <c r="P35" i="4"/>
  <c r="P36" i="4"/>
  <c r="P37" i="4"/>
  <c r="P38" i="4"/>
  <c r="P39" i="4"/>
  <c r="P40" i="4"/>
  <c r="P41" i="4"/>
  <c r="P32" i="4"/>
  <c r="M33" i="4"/>
  <c r="M34" i="4"/>
  <c r="M35" i="4"/>
  <c r="M36" i="4"/>
  <c r="M37" i="4"/>
  <c r="M38" i="4"/>
  <c r="M39" i="4"/>
  <c r="M40" i="4"/>
  <c r="M41" i="4"/>
  <c r="M32" i="4"/>
  <c r="L33" i="4"/>
  <c r="L34" i="4"/>
  <c r="L35" i="4"/>
  <c r="L36" i="4"/>
  <c r="L37" i="4"/>
  <c r="L38" i="4"/>
  <c r="L39" i="4"/>
  <c r="L40" i="4"/>
  <c r="L41" i="4"/>
  <c r="L32" i="4"/>
  <c r="U20" i="4"/>
  <c r="U21" i="4"/>
  <c r="U22" i="4"/>
  <c r="U23" i="4"/>
  <c r="U24" i="4"/>
  <c r="U25" i="4"/>
  <c r="U26" i="4"/>
  <c r="U27" i="4"/>
  <c r="U28" i="4"/>
  <c r="U19" i="4"/>
  <c r="T20" i="4"/>
  <c r="T21" i="4"/>
  <c r="T22" i="4"/>
  <c r="T23" i="4"/>
  <c r="T24" i="4"/>
  <c r="T25" i="4"/>
  <c r="T26" i="4"/>
  <c r="T27" i="4"/>
  <c r="T28" i="4"/>
  <c r="T19" i="4"/>
  <c r="L20" i="4"/>
  <c r="L21" i="4"/>
  <c r="L22" i="4"/>
  <c r="L23" i="4"/>
  <c r="L24" i="4"/>
  <c r="L25" i="4"/>
  <c r="L26" i="4"/>
  <c r="L27" i="4"/>
  <c r="L28" i="4"/>
  <c r="L19" i="4"/>
  <c r="P20" i="4"/>
  <c r="P21" i="4"/>
  <c r="P22" i="4"/>
  <c r="P23" i="4"/>
  <c r="P24" i="4"/>
  <c r="P25" i="4"/>
  <c r="P26" i="4"/>
  <c r="P27" i="4"/>
  <c r="P28" i="4"/>
  <c r="P19" i="4"/>
  <c r="Q20" i="4"/>
  <c r="Q21" i="4"/>
  <c r="Q22" i="4"/>
  <c r="Q23" i="4"/>
  <c r="Q24" i="4"/>
  <c r="Q25" i="4"/>
  <c r="Q26" i="4"/>
  <c r="Q27" i="4"/>
  <c r="Q28" i="4"/>
  <c r="Q19" i="4"/>
  <c r="M19" i="4"/>
  <c r="G11" i="4"/>
  <c r="H11" i="4" l="1"/>
  <c r="I11" i="4"/>
  <c r="J11" i="4"/>
  <c r="K11" i="4"/>
  <c r="K13" i="4"/>
  <c r="J13" i="4"/>
  <c r="I13" i="4"/>
  <c r="H13" i="4"/>
  <c r="G13" i="4"/>
  <c r="H5" i="4"/>
  <c r="I5" i="4"/>
  <c r="J5" i="4"/>
  <c r="K5" i="4"/>
  <c r="G5" i="4"/>
  <c r="H7" i="4"/>
  <c r="I7" i="4"/>
  <c r="J7" i="4"/>
  <c r="K7" i="4"/>
  <c r="G7" i="4"/>
  <c r="L5" i="4" l="1"/>
  <c r="L11" i="4"/>
  <c r="L7" i="4"/>
  <c r="L13" i="4"/>
  <c r="G18" i="4"/>
  <c r="G19" i="4"/>
  <c r="G17" i="4"/>
  <c r="H12" i="4"/>
  <c r="H14" i="4" s="1"/>
  <c r="I12" i="4"/>
  <c r="I14" i="4" s="1"/>
  <c r="J12" i="4"/>
  <c r="J14" i="4" s="1"/>
  <c r="K12" i="4"/>
  <c r="K14" i="4" s="1"/>
  <c r="G12" i="4"/>
  <c r="G14" i="4" s="1"/>
  <c r="H6" i="4"/>
  <c r="H8" i="4" s="1"/>
  <c r="I6" i="4"/>
  <c r="I8" i="4" s="1"/>
  <c r="J6" i="4"/>
  <c r="J8" i="4" s="1"/>
  <c r="K6" i="4"/>
  <c r="K8" i="4" s="1"/>
  <c r="G6" i="4"/>
  <c r="G8" i="4" s="1"/>
  <c r="C19" i="4"/>
  <c r="E19" i="4" s="1"/>
  <c r="C20" i="4"/>
  <c r="E20" i="4" s="1"/>
  <c r="C21" i="4"/>
  <c r="E21" i="4" s="1"/>
  <c r="C22" i="4"/>
  <c r="E22" i="4" s="1"/>
  <c r="C23" i="4"/>
  <c r="E23" i="4" s="1"/>
  <c r="C24" i="4"/>
  <c r="E24" i="4" s="1"/>
  <c r="C25" i="4"/>
  <c r="E25" i="4" s="1"/>
  <c r="C26" i="4"/>
  <c r="E26" i="4" s="1"/>
  <c r="C27" i="4"/>
  <c r="E27" i="4" s="1"/>
  <c r="C28" i="4"/>
  <c r="E28" i="4" s="1"/>
  <c r="C29" i="4"/>
  <c r="E29" i="4" s="1"/>
  <c r="C30" i="4"/>
  <c r="E30" i="4" s="1"/>
  <c r="C31" i="4"/>
  <c r="E31" i="4" s="1"/>
  <c r="C32" i="4"/>
  <c r="E32" i="4" s="1"/>
  <c r="C18" i="4"/>
  <c r="E18" i="4" s="1"/>
  <c r="C12" i="4"/>
  <c r="C13" i="4"/>
  <c r="C14" i="4"/>
  <c r="C15" i="4"/>
  <c r="C11" i="4"/>
  <c r="C6" i="4"/>
  <c r="C7" i="4"/>
  <c r="C5" i="4"/>
  <c r="C8" i="4" l="1"/>
  <c r="D8" i="4" s="1"/>
  <c r="J74" i="10"/>
  <c r="L12" i="4"/>
  <c r="L6" i="4"/>
  <c r="D105" i="2"/>
  <c r="D106" i="2"/>
  <c r="G105" i="2"/>
  <c r="G106" i="2"/>
  <c r="I105" i="2"/>
  <c r="I106" i="2"/>
  <c r="K105" i="2"/>
  <c r="K106" i="2"/>
  <c r="M105" i="2"/>
  <c r="M106" i="2"/>
  <c r="O105" i="2"/>
  <c r="O106" i="2"/>
  <c r="Q105" i="2"/>
  <c r="Q106" i="2"/>
  <c r="S105" i="2"/>
  <c r="S106" i="2"/>
  <c r="D7" i="4" l="1"/>
  <c r="D5" i="4"/>
  <c r="L14" i="4"/>
  <c r="D6" i="4"/>
  <c r="L8" i="4"/>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8"/>
        </ext>
      </extLst>
    </bk>
    <bk>
      <extLst>
        <ext uri="{3e2802c4-a4d2-4d8b-9148-e3be6c30e623}">
          <xlrd:rvb i="15"/>
        </ext>
      </extLst>
    </bk>
    <bk>
      <extLst>
        <ext uri="{3e2802c4-a4d2-4d8b-9148-e3be6c30e623}">
          <xlrd:rvb i="21"/>
        </ext>
      </extLst>
    </bk>
    <bk>
      <extLst>
        <ext uri="{3e2802c4-a4d2-4d8b-9148-e3be6c30e623}">
          <xlrd:rvb i="27"/>
        </ext>
      </extLst>
    </bk>
    <bk>
      <extLst>
        <ext uri="{3e2802c4-a4d2-4d8b-9148-e3be6c30e623}">
          <xlrd:rvb i="34"/>
        </ext>
      </extLst>
    </bk>
    <bk>
      <extLst>
        <ext uri="{3e2802c4-a4d2-4d8b-9148-e3be6c30e623}">
          <xlrd:rvb i="40"/>
        </ext>
      </extLst>
    </bk>
    <bk>
      <extLst>
        <ext uri="{3e2802c4-a4d2-4d8b-9148-e3be6c30e623}">
          <xlrd:rvb i="47"/>
        </ext>
      </extLst>
    </bk>
    <bk>
      <extLst>
        <ext uri="{3e2802c4-a4d2-4d8b-9148-e3be6c30e623}">
          <xlrd:rvb i="53"/>
        </ext>
      </extLst>
    </bk>
    <bk>
      <extLst>
        <ext uri="{3e2802c4-a4d2-4d8b-9148-e3be6c30e623}">
          <xlrd:rvb i="59"/>
        </ext>
      </extLst>
    </bk>
    <bk>
      <extLst>
        <ext uri="{3e2802c4-a4d2-4d8b-9148-e3be6c30e623}">
          <xlrd:rvb i="65"/>
        </ext>
      </extLst>
    </bk>
    <bk>
      <extLst>
        <ext uri="{3e2802c4-a4d2-4d8b-9148-e3be6c30e623}">
          <xlrd:rvb i="71"/>
        </ext>
      </extLst>
    </bk>
    <bk>
      <extLst>
        <ext uri="{3e2802c4-a4d2-4d8b-9148-e3be6c30e623}">
          <xlrd:rvb i="77"/>
        </ext>
      </extLst>
    </bk>
    <bk>
      <extLst>
        <ext uri="{3e2802c4-a4d2-4d8b-9148-e3be6c30e623}">
          <xlrd:rvb i="83"/>
        </ext>
      </extLst>
    </bk>
    <bk>
      <extLst>
        <ext uri="{3e2802c4-a4d2-4d8b-9148-e3be6c30e623}">
          <xlrd:rvb i="90"/>
        </ext>
      </extLst>
    </bk>
    <bk>
      <extLst>
        <ext uri="{3e2802c4-a4d2-4d8b-9148-e3be6c30e623}">
          <xlrd:rvb i="96"/>
        </ext>
      </extLst>
    </bk>
    <bk>
      <extLst>
        <ext uri="{3e2802c4-a4d2-4d8b-9148-e3be6c30e623}">
          <xlrd:rvb i="102"/>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<sst xmlns="http://schemas.openxmlformats.org/spreadsheetml/2006/main" count="1250" uniqueCount="278">
  <si>
    <t>Male</t>
  </si>
  <si>
    <t>Parañaque</t>
  </si>
  <si>
    <t>Dissatisfied</t>
  </si>
  <si>
    <t>Neutral</t>
  </si>
  <si>
    <t>Satisfied</t>
  </si>
  <si>
    <t>Female</t>
  </si>
  <si>
    <t>Very Dissatisfied</t>
  </si>
  <si>
    <t>Pasig</t>
  </si>
  <si>
    <t>Prefer not to say</t>
  </si>
  <si>
    <t>Quezon City</t>
  </si>
  <si>
    <t>Mandaluyong</t>
  </si>
  <si>
    <t>Caloocan</t>
  </si>
  <si>
    <t>Muntinlupa</t>
  </si>
  <si>
    <t>Very Satisfied</t>
  </si>
  <si>
    <t>Taguig</t>
  </si>
  <si>
    <t>San Juan</t>
  </si>
  <si>
    <t>Manila</t>
  </si>
  <si>
    <t>Malabon</t>
  </si>
  <si>
    <t>Navotas</t>
  </si>
  <si>
    <t>Marikina</t>
  </si>
  <si>
    <t>Las Piñas</t>
  </si>
  <si>
    <t>Pasay</t>
  </si>
  <si>
    <t>Makati</t>
  </si>
  <si>
    <t>id</t>
  </si>
  <si>
    <t>gender</t>
  </si>
  <si>
    <t>age</t>
  </si>
  <si>
    <t>age_group</t>
  </si>
  <si>
    <t>city_residence</t>
  </si>
  <si>
    <t>On Responses</t>
  </si>
  <si>
    <t>On Assistance</t>
  </si>
  <si>
    <t>nat_govt_resp</t>
  </si>
  <si>
    <t>loc_govt_resp</t>
  </si>
  <si>
    <t>brgy_resp</t>
  </si>
  <si>
    <t>nat_govt_asst</t>
  </si>
  <si>
    <t>loc_gov_asst</t>
  </si>
  <si>
    <t>brgy_asst</t>
  </si>
  <si>
    <t>safety_nps</t>
  </si>
  <si>
    <t>This study aims to get the satisfaction of the Metro Manila residents on the actions taken and with the assistance given by the government in the national, local, and barangay</t>
  </si>
  <si>
    <t>policies imposed on different levels of the government.</t>
  </si>
  <si>
    <t>levels in response to the COVID-19 pandemic. It also took the chance to get the residents' personal assessment on how safe they are living the "new normal" with all of the</t>
  </si>
  <si>
    <t>Who is your intended audience?</t>
  </si>
  <si>
    <t>the people's assessment as to how effective and reasonable their policies are. This brief study was conducted to quickly pulse</t>
  </si>
  <si>
    <t>Purpose</t>
  </si>
  <si>
    <t>1. How satisfied are you with the responses by the government in national, local, and barangay levels against the spread of COVID-19?</t>
  </si>
  <si>
    <t>The questions included in this survey are as follow. The survey also included questions on respondents' demographics, such as, age, gender, and city residence.</t>
  </si>
  <si>
    <t>2. How satisfied are you with the assistance given by the government in national, local, and barangay levels during quarantine and/or lockdown?</t>
  </si>
  <si>
    <t>3. How safe do you feel living the "new normal" given the policies of the government in all levels?</t>
  </si>
  <si>
    <t>The government in the national, local, and barangay levels is the intended audience of the findings of this study. The news,</t>
  </si>
  <si>
    <t xml:space="preserve">stating how the government fought with the pandemic, only tells the story on the government's perspective without putting </t>
  </si>
  <si>
    <t>the residents' overall feedback on the policies mandated and assistance provided by the government in all levels.</t>
  </si>
  <si>
    <t>a resident when they lived within NCR for the past five years, or had lived within NCR during quarantine period. This study acquired 102</t>
  </si>
  <si>
    <r>
      <t>responses and it was done via Microsoft Forms</t>
    </r>
    <r>
      <rPr>
        <vertAlign val="superscript"/>
        <sz val="11"/>
        <color theme="1"/>
        <rFont val="Calibri"/>
        <family val="2"/>
        <scheme val="minor"/>
      </rPr>
      <t>[1]</t>
    </r>
    <r>
      <rPr>
        <sz val="11"/>
        <color theme="1"/>
        <rFont val="Calibri"/>
        <family val="2"/>
        <scheme val="minor"/>
      </rPr>
      <t>. With the population of more than 13 million</t>
    </r>
    <r>
      <rPr>
        <vertAlign val="superscript"/>
        <sz val="11"/>
        <color theme="1"/>
        <rFont val="Calibri"/>
        <family val="2"/>
        <scheme val="minor"/>
      </rPr>
      <t>[2]</t>
    </r>
    <r>
      <rPr>
        <sz val="11"/>
        <color theme="1"/>
        <rFont val="Calibri"/>
        <family val="2"/>
        <scheme val="minor"/>
      </rPr>
      <t>, this number of respondents gives us</t>
    </r>
  </si>
  <si>
    <t>Metro Manila residents are the intended respondents of the survey for this study. A respondent is considered</t>
  </si>
  <si>
    <r>
      <t>±10% margin of error</t>
    </r>
    <r>
      <rPr>
        <vertAlign val="superscript"/>
        <sz val="11"/>
        <color theme="1"/>
        <rFont val="Calibri"/>
        <family val="2"/>
        <scheme val="minor"/>
      </rPr>
      <t>[3]</t>
    </r>
    <r>
      <rPr>
        <sz val="11"/>
        <color theme="1"/>
        <rFont val="Calibri"/>
        <family val="2"/>
        <scheme val="minor"/>
      </rPr>
      <t>. In addition, simple random sampling was conducted in this study which means that the number of respondents</t>
    </r>
  </si>
  <si>
    <t>are not equally distributed among Metro Manila cities. Hence, a city or municipal level of checking residents' satisfaction is not a scope of this study.</t>
  </si>
  <si>
    <t>What data, insight, or finding you wish to share?</t>
  </si>
  <si>
    <t>A simple understanding of people's high-level sentiment on what has been done by the government to prevent the spread of COVID-19, how satisfied</t>
  </si>
  <si>
    <t>they were with the assistance given by the government, and with how safe they think they are living their normal lives during the time of pandemic</t>
  </si>
  <si>
    <t>with all of the policies imposed is the main story the I want to share to everyone.</t>
  </si>
  <si>
    <t>Personally, I want the government to think differently. This time, I want them to focus on what the people really think about the processes in place.</t>
  </si>
  <si>
    <t>I want the government to really be careful and to put into consideration all of the sentiments of the Filipino people everytime they implement</t>
  </si>
  <si>
    <t>a protocol, set aside any political concerns, and most importantly, ensure integrity within all aspects of the government. This study won't give</t>
  </si>
  <si>
    <t>any comprehensive findings on people's sentiments but just an overview of what the people feel, at least for those within NCR.</t>
  </si>
  <si>
    <t>How will you want people to act?</t>
  </si>
  <si>
    <t>For the government, as mentioned before, I want them to have a different point of view on working to prevent the spread of COVID-19 and</t>
  </si>
  <si>
    <t>to continue helping those badly affected by the pandemic. In addition, perhaps they could scrutinize every processes and policies in place</t>
  </si>
  <si>
    <t>to ensure that for every scenario, flattening the curve is prioritized.</t>
  </si>
  <si>
    <t>Net Promoter Score</t>
  </si>
  <si>
    <t>nps_category</t>
  </si>
  <si>
    <t>Demographics</t>
  </si>
  <si>
    <t>Hypothesis</t>
  </si>
  <si>
    <t>Findings may vary based on location. It's highly suggested to have a systematic random sampling to gather enough responses from different cities.</t>
  </si>
  <si>
    <t>nat_govt_resp_num</t>
  </si>
  <si>
    <t>loc_govt_resp_num</t>
  </si>
  <si>
    <t>brgy_resp_num</t>
  </si>
  <si>
    <t>nat_govt_asst_num</t>
  </si>
  <si>
    <t>loc_gov_asst_num</t>
  </si>
  <si>
    <t>brgy_asst_num</t>
  </si>
  <si>
    <t>19-25</t>
  </si>
  <si>
    <t>26-32</t>
  </si>
  <si>
    <t>33-39</t>
  </si>
  <si>
    <t>40-46</t>
  </si>
  <si>
    <t>47-53</t>
  </si>
  <si>
    <r>
      <t>[1]</t>
    </r>
    <r>
      <rPr>
        <sz val="11"/>
        <color theme="1"/>
        <rFont val="Calibri"/>
        <family val="2"/>
        <scheme val="minor"/>
      </rPr>
      <t xml:space="preserve">Response link to the survey in Teams: </t>
    </r>
  </si>
  <si>
    <t>https://forms.office.com/Pages/ResponsePage.aspx?id=h2QPqA3yUEyxVMv8_O-6KyV59hl9gPxMiWxEPsJC4ltUQk1FNk5IVUc2MjQ2REJSQjA0VDc1MjhBVC4u</t>
  </si>
  <si>
    <r>
      <rPr>
        <vertAlign val="superscript"/>
        <sz val="11"/>
        <color theme="1"/>
        <rFont val="Calibri"/>
        <family val="2"/>
        <scheme val="minor"/>
      </rPr>
      <t>[2]</t>
    </r>
    <r>
      <rPr>
        <sz val="11"/>
        <color theme="1"/>
        <rFont val="Calibri"/>
        <family val="2"/>
        <scheme val="minor"/>
      </rPr>
      <t>NCR 2020 population:</t>
    </r>
  </si>
  <si>
    <t>https://worldpopulationreview.com/world-cities/manila-population</t>
  </si>
  <si>
    <t>http://www.tools4dev.org/resources/how-to-choose-a-sample-size/#:~:text=The%20minimum%20sample%20size%20is,to%20survey%20all%20of%20them.</t>
  </si>
  <si>
    <r>
      <rPr>
        <vertAlign val="superscript"/>
        <sz val="11"/>
        <color theme="1"/>
        <rFont val="Calibri"/>
        <family val="2"/>
        <scheme val="minor"/>
      </rPr>
      <t>[3]</t>
    </r>
    <r>
      <rPr>
        <sz val="11"/>
        <color theme="1"/>
        <rFont val="Calibri"/>
        <family val="2"/>
        <scheme val="minor"/>
      </rPr>
      <t>Sampling size and margin or error:</t>
    </r>
  </si>
  <si>
    <t>Count</t>
  </si>
  <si>
    <t>Before proceeding on assessing my work, please note on the following as this will be your guide in understanding the format I have in this project</t>
  </si>
  <si>
    <t>and some technicalities that need to be considered when working on this file.</t>
  </si>
  <si>
    <r>
      <rPr>
        <b/>
        <sz val="11"/>
        <color theme="1"/>
        <rFont val="Calibri"/>
        <family val="2"/>
        <scheme val="minor"/>
      </rPr>
      <t>Raw Data</t>
    </r>
    <r>
      <rPr>
        <sz val="11"/>
        <color theme="1"/>
        <rFont val="Calibri"/>
        <family val="2"/>
        <scheme val="minor"/>
      </rPr>
      <t xml:space="preserve"> is where all the survey responses are located. I manipulated it to get the visuals that I need for this project.</t>
    </r>
  </si>
  <si>
    <t>Week 1</t>
  </si>
  <si>
    <t>Week 2</t>
  </si>
  <si>
    <r>
      <rPr>
        <b/>
        <sz val="11"/>
        <color theme="1"/>
        <rFont val="Calibri"/>
        <family val="2"/>
        <scheme val="minor"/>
      </rPr>
      <t xml:space="preserve">Progressive Capstone </t>
    </r>
    <r>
      <rPr>
        <sz val="11"/>
        <color theme="1"/>
        <rFont val="Calibri"/>
        <family val="2"/>
        <scheme val="minor"/>
      </rPr>
      <t>has all the essay answers to the weekly progressive capstone activities in the course.</t>
    </r>
  </si>
  <si>
    <r>
      <t xml:space="preserve">Charts Backbone </t>
    </r>
    <r>
      <rPr>
        <sz val="11"/>
        <color theme="1"/>
        <rFont val="Calibri"/>
        <family val="2"/>
        <scheme val="minor"/>
      </rPr>
      <t>is the sheet where all my helper cells for the charts are found.</t>
    </r>
  </si>
  <si>
    <t>Course Code</t>
  </si>
  <si>
    <t>SP501</t>
  </si>
  <si>
    <t>Course Name</t>
  </si>
  <si>
    <t>Data Visualization Fundamentals</t>
  </si>
  <si>
    <t>Student Name</t>
  </si>
  <si>
    <t>Valdeleon, Josh</t>
  </si>
  <si>
    <r>
      <t xml:space="preserve">Week 1 to 4 </t>
    </r>
    <r>
      <rPr>
        <sz val="11"/>
        <color theme="1"/>
        <rFont val="Calibri"/>
        <family val="2"/>
        <scheme val="minor"/>
      </rPr>
      <t>worksheets have all the data visuals for this capstone project.</t>
    </r>
  </si>
  <si>
    <t>week1</t>
  </si>
  <si>
    <t>week2</t>
  </si>
  <si>
    <t>Respondents' Demographics</t>
  </si>
  <si>
    <t>Gender</t>
  </si>
  <si>
    <t>According to these definitions, where does your data fall under?</t>
  </si>
  <si>
    <t>week3</t>
  </si>
  <si>
    <r>
      <t xml:space="preserve">The demographics of the respondents can be illustrated using </t>
    </r>
    <r>
      <rPr>
        <b/>
        <sz val="11"/>
        <color theme="1"/>
        <rFont val="Calibri"/>
        <family val="2"/>
        <scheme val="minor"/>
      </rPr>
      <t>composition charts</t>
    </r>
    <r>
      <rPr>
        <sz val="11"/>
        <color theme="1"/>
        <rFont val="Calibri"/>
        <family val="2"/>
        <scheme val="minor"/>
      </rPr>
      <t>. As for the respondents' satisfaction, comparison charts are</t>
    </r>
  </si>
  <si>
    <r>
      <t xml:space="preserve">also the most suitable tool. But this can also be illustrated using </t>
    </r>
    <r>
      <rPr>
        <b/>
        <sz val="11"/>
        <color theme="1"/>
        <rFont val="Calibri"/>
        <family val="2"/>
        <scheme val="minor"/>
      </rPr>
      <t>comparison charts</t>
    </r>
    <r>
      <rPr>
        <sz val="11"/>
        <color theme="1"/>
        <rFont val="Calibri"/>
        <family val="2"/>
        <scheme val="minor"/>
      </rPr>
      <t>.</t>
    </r>
  </si>
  <si>
    <t>Are there aspects to your study you can portray using composition and comparison? Provide one for each. You may slice your data according</t>
  </si>
  <si>
    <t>to how you initially planned your capstone.</t>
  </si>
  <si>
    <t>For gender, age group, and responses on satisfaction, a composition chart can be used. For city residence, as well as responses on satisfaction,</t>
  </si>
  <si>
    <t xml:space="preserve">can be illustrated using comparison chart. It all depends on the numbers that we get. </t>
  </si>
  <si>
    <t>week4</t>
  </si>
  <si>
    <t>Chart Design Principles and Data Visualization Ethics</t>
  </si>
  <si>
    <r>
      <t>Overview of Data Visualization</t>
    </r>
    <r>
      <rPr>
        <vertAlign val="superscript"/>
        <sz val="11"/>
        <color theme="1"/>
        <rFont val="Calibri"/>
        <family val="2"/>
        <scheme val="minor"/>
      </rPr>
      <t>[1]</t>
    </r>
  </si>
  <si>
    <t>Charts and Graphs by Type of Story (Composition and Comparison)</t>
  </si>
  <si>
    <t>Charts and Graphs by Type of Story (Distribution and Relationship)</t>
  </si>
  <si>
    <r>
      <t xml:space="preserve">This workbook contains </t>
    </r>
    <r>
      <rPr>
        <b/>
        <sz val="11"/>
        <color theme="1"/>
        <rFont val="Calibri"/>
        <family val="2"/>
        <scheme val="minor"/>
      </rPr>
      <t xml:space="preserve">8 sheets </t>
    </r>
    <r>
      <rPr>
        <sz val="11"/>
        <color theme="1"/>
        <rFont val="Calibri"/>
        <family val="2"/>
        <scheme val="minor"/>
      </rPr>
      <t>(including READ ME! tab).</t>
    </r>
  </si>
  <si>
    <t>My Excel version is based on Office 365 for Enterprise. I used some features that may not be available in versions 2013 and older.</t>
  </si>
  <si>
    <t>Age Group</t>
  </si>
  <si>
    <t>City Residence</t>
  </si>
  <si>
    <t>Satisfaction</t>
  </si>
  <si>
    <t>On Prevention</t>
  </si>
  <si>
    <t>National</t>
  </si>
  <si>
    <t>Local</t>
  </si>
  <si>
    <t>Barangay</t>
  </si>
  <si>
    <t>Do you feel safe?</t>
  </si>
  <si>
    <t>Detractors</t>
  </si>
  <si>
    <t>Neutrals</t>
  </si>
  <si>
    <t>Promoters</t>
  </si>
  <si>
    <t>Satisfaction Rate</t>
  </si>
  <si>
    <t>NPS</t>
  </si>
  <si>
    <t>Microsoft Forms was used to gather survey responses. Hence,</t>
  </si>
  <si>
    <t>access to an internet-capable device and internet connectivity</t>
  </si>
  <si>
    <t>are needed. People who are part of younger age group has more</t>
  </si>
  <si>
    <t>Although analysis on the results based on gender is not</t>
  </si>
  <si>
    <t>part of the study, this portion shows that the study has</t>
  </si>
  <si>
    <t>no sexual biases.</t>
  </si>
  <si>
    <t>Simple random sampling was the method used in selecting the respondents of this study. Having unbalanced responses from</t>
  </si>
  <si>
    <t>Respondents' Satisfaction</t>
  </si>
  <si>
    <t>Dissatisfaction Rate</t>
  </si>
  <si>
    <t>Neutral Rate</t>
  </si>
  <si>
    <t>levels of the government. Local government had almost equal number of</t>
  </si>
  <si>
    <t>satisfied, dissatisfied, and neutrals. While the  barangay level had the highest</t>
  </si>
  <si>
    <t>neutral rate.</t>
  </si>
  <si>
    <t>The national level still had the lowest satisfaction rate on the assistance</t>
  </si>
  <si>
    <t>provided to the Metro Manila residents, having a score of 20.19%. On contrary,</t>
  </si>
  <si>
    <t>the local level had the highest satisfaction rate of 39.42%. It was followed by</t>
  </si>
  <si>
    <t>the barangay level with a satisfaction rate of 37.50% which has also the lowest</t>
  </si>
  <si>
    <t>dissatisfaction rate of 28.85%.</t>
  </si>
  <si>
    <t>Safety Confidence on the New Normal</t>
  </si>
  <si>
    <t>The overall Net Promoter Score (NPS) on safety living the new normal is</t>
  </si>
  <si>
    <t>-80.77%, which means that most people say that they don't feel safe living</t>
  </si>
  <si>
    <t>the new normal with all the policies and protocols imposed by the</t>
  </si>
  <si>
    <t>government in all levels. In figures, 86 people blatantly say that they don't feel</t>
  </si>
  <si>
    <t>safe, while only 2 of the respondents gladly say that they are safe. The rest are</t>
  </si>
  <si>
    <t>neutrals.</t>
  </si>
  <si>
    <t>exposure to these. This could be the reason behind high number</t>
  </si>
  <si>
    <t>of responses from the younger age group.</t>
  </si>
  <si>
    <t>each city, an analysis of the results per city is not recommended. It also suggests that in the next study comprising an entire region,</t>
  </si>
  <si>
    <t>a systematic random sampling is the best method to use to have an equal proportion of responses from different areas of the region.</t>
  </si>
  <si>
    <t>The national level had the lowest satisfaction rate of 12.50% in all</t>
  </si>
  <si>
    <t>This shows that the study has no</t>
  </si>
  <si>
    <t>sexual biases, although it would have</t>
  </si>
  <si>
    <t>been better to have a balance number</t>
  </si>
  <si>
    <t>of respondents from each gender.</t>
  </si>
  <si>
    <t>Simple random sampling was used in selecting the respondents of this study.</t>
  </si>
  <si>
    <t>An analysis of the responses per city is not suggested due to inconsistent number</t>
  </si>
  <si>
    <t>of responses from each city. A systematic random sampling is suggested when</t>
  </si>
  <si>
    <t>selecting respondents for studies that includes an entire region for each city or</t>
  </si>
  <si>
    <t>municipality to have sufficient data to represent its city.</t>
  </si>
  <si>
    <t>Respondents' Satisfaction to Governments' Responses against the COVID-19 Pandemic</t>
  </si>
  <si>
    <t>Total</t>
  </si>
  <si>
    <t>Confidence on Safety Living the New Normal</t>
  </si>
  <si>
    <t>gladly say that they are safe. The rest are neutrals.</t>
  </si>
  <si>
    <t>safe even with all policies imposed by the government, while only 2 of the respondents</t>
  </si>
  <si>
    <t>Week 3</t>
  </si>
  <si>
    <t>According to these definitions, where does your data fall under? Again, apply the definition to your data, keeping in mind what you wish to</t>
  </si>
  <si>
    <t>convey based on your analysis.</t>
  </si>
  <si>
    <t>Distribution charts can be used for the count of respondents per age group. As for the relationship charts, I can't use it for my study since</t>
  </si>
  <si>
    <t>my goal is to only present the respondents' satisfaction which is best presented by either composition or comparison charts. For exploratory</t>
  </si>
  <si>
    <t>data analysis (EDA), I can use it to check on the relationship of, let's say, age with the satisfaction on the assistance given by the government.</t>
  </si>
  <si>
    <t>Week 4</t>
  </si>
  <si>
    <t>Review your data sets and apply these principles and ethics to your charts. If you were invited to a policy design program, what would be the title of your work?</t>
  </si>
  <si>
    <t>Again, the emphasis is on being concise and accurate, to get people to act. Write a short description to accompany your work.</t>
  </si>
  <si>
    <t>were female, this study has no</t>
  </si>
  <si>
    <t>Although the most of the respondents</t>
  </si>
  <si>
    <t>Age group class range of 6 was calculated based on the responses on</t>
  </si>
  <si>
    <t>age. The difference of the highest and lowest age value was divided</t>
  </si>
  <si>
    <t>by the number of desired class intervals of 5 (ie. (49-19) / 5 = 6).</t>
  </si>
  <si>
    <t>The national government had the lowest satisfaction rate of 12.50% on its</t>
  </si>
  <si>
    <t>action against the spread of COVID-19 in the Philippines. The local government,</t>
  </si>
  <si>
    <t>on the other hand, had the highest satisfaction rate of 34.62% following by the</t>
  </si>
  <si>
    <t>barangay level with a satisfaction rate if 29.81%.</t>
  </si>
  <si>
    <t>Overall</t>
  </si>
  <si>
    <t>The NCR residents' overall satisfaction rate on the actions</t>
  </si>
  <si>
    <t>taken by the government in all levels to prevent the spread</t>
  </si>
  <si>
    <t>41.03% are dissatisfied on the government's responses.</t>
  </si>
  <si>
    <t xml:space="preserve">While 33.33% are neutral or undecided on how they think of </t>
  </si>
  <si>
    <t>of COVID-19 is 25.64%, or around 2-3 out of 10 Metropolitans.</t>
  </si>
  <si>
    <t>the government's action against the spread of the virus.</t>
  </si>
  <si>
    <t>The respondents's overall satisfaction rate on the assistance</t>
  </si>
  <si>
    <t>provided during quarantines and lockdowns is 32.37%, while,</t>
  </si>
  <si>
    <t>still, the majority is not satisfied with these, having a score of</t>
  </si>
  <si>
    <t>40.48%. The rest, 27.24%, were undecided on what they feel</t>
  </si>
  <si>
    <t>about these.</t>
  </si>
  <si>
    <t>From the responses on NPS, 83% of the respondents</t>
  </si>
  <si>
    <t>says that they are not safe living the "new normal"</t>
  </si>
  <si>
    <t>even with all policies in place. Only 2% says that they</t>
  </si>
  <si>
    <t>are safe. While the rest, 15%, says that they're unsure</t>
  </si>
  <si>
    <t>or neutrals in this aspect.</t>
  </si>
  <si>
    <t>The overall NPS score of -80.77% says that the</t>
  </si>
  <si>
    <t>pulse of the respondents to the question</t>
  </si>
  <si>
    <t>that is being asked is negative.</t>
  </si>
  <si>
    <t>I had to run a different survey since this study wouldn't be that beneficial to the audience since the pandemic has caused several</t>
  </si>
  <si>
    <t>lockdowns/quarantines that forced people to stay at home. This time, my survey was about the satisfaction of residents of NCR on the</t>
  </si>
  <si>
    <t>what the government in national, local, and barangay levels has done to control the spread of COVID-19, the support that it has given to</t>
  </si>
  <si>
    <t>its citizens, and with how safe they feel living the new normal with all policies and protocols imposed.</t>
  </si>
  <si>
    <r>
      <rPr>
        <vertAlign val="superscript"/>
        <sz val="8"/>
        <color theme="1"/>
        <rFont val="Calibri"/>
        <family val="2"/>
        <scheme val="minor"/>
      </rPr>
      <t>[1]</t>
    </r>
    <r>
      <rPr>
        <sz val="8"/>
        <color theme="1"/>
        <rFont val="Calibri"/>
        <family val="2"/>
        <scheme val="minor"/>
      </rPr>
      <t xml:space="preserve">Defined visualizations from SP201. My study that time was about time and money spent on travelling from home to school or work. </t>
    </r>
  </si>
  <si>
    <t>Study on the Satisfaction of the NCR Residents on the Government's</t>
  </si>
  <si>
    <t>By Josh Valdeleon</t>
  </si>
  <si>
    <t>Respondents' Gender Classification</t>
  </si>
  <si>
    <t>Although the most of the respondents were female, this study</t>
  </si>
  <si>
    <t>has no sexual biases, although it would have been better to have a</t>
  </si>
  <si>
    <t>balanced number of respondents from each gender.</t>
  </si>
  <si>
    <t>Respondents' Age Distribution</t>
  </si>
  <si>
    <t>To make a more dispersed view of the age distribution, I decided to re-create</t>
  </si>
  <si>
    <t>the histogram for age which now have 7 bins, with a class range of 4. This has</t>
  </si>
  <si>
    <t>been made using Excel's histogram (availabke in Excel 2016 and newer versions).</t>
  </si>
  <si>
    <t>Microsoft Forms was used to gather survey responses. Hence, access to an</t>
  </si>
  <si>
    <t>internet-capable device and internet connectivity are needed. People who</t>
  </si>
  <si>
    <t>are part of younger age group has more exposure to these. This could be the</t>
  </si>
  <si>
    <t>reason behind high number of responses from the younger age group.</t>
  </si>
  <si>
    <t>municipality to have an equal number of representatives.</t>
  </si>
  <si>
    <t>week5</t>
  </si>
  <si>
    <t>I used Excel for Office 365. In the final output, in sheet week5, I used some features which may not be available to older</t>
  </si>
  <si>
    <t>versions, particularly, histograms (available only as an add-in), and map chart. Should you have any problems viewing my</t>
  </si>
  <si>
    <r>
      <t>final output, go to my GitHub repository</t>
    </r>
    <r>
      <rPr>
        <vertAlign val="superscript"/>
        <sz val="11"/>
        <color theme="1"/>
        <rFont val="Calibri"/>
        <family val="2"/>
        <scheme val="minor"/>
      </rPr>
      <t>[2]</t>
    </r>
    <r>
      <rPr>
        <sz val="11"/>
        <color theme="1"/>
        <rFont val="Calibri"/>
        <family val="2"/>
        <scheme val="minor"/>
      </rPr>
      <t>.</t>
    </r>
  </si>
  <si>
    <t>On acts against the spread of COVID-19</t>
  </si>
  <si>
    <t>Barangay Level</t>
  </si>
  <si>
    <t>Local Level</t>
  </si>
  <si>
    <t>National Level</t>
  </si>
  <si>
    <t>On the assistance given during quarantines/lockdowns</t>
  </si>
  <si>
    <t>The majority of them, 62.50%, or 6 out of 10 Metro Manila residents, were dissatisfied on the efforts that the national government had exerted to prevent</t>
  </si>
  <si>
    <t>the spread of the virus. The rest, 25%, roughly 3 out of residents, were neutral.</t>
  </si>
  <si>
    <t>31.73%, or 3 out of 10 Metro Manila residents, were dissatisfied on the efforts that the local government had exerted to prevent the spread of the virus.</t>
  </si>
  <si>
    <r>
      <t>The rest, 33.65%, roughly 3 out of residents, were neutral.</t>
    </r>
    <r>
      <rPr>
        <vertAlign val="superscript"/>
        <sz val="11"/>
        <color theme="1" tint="0.249977111117893"/>
        <rFont val="Calibri"/>
        <family val="2"/>
        <scheme val="minor"/>
      </rPr>
      <t>[1]</t>
    </r>
  </si>
  <si>
    <t>On the acts to control the spread of the virus, the national government had the lowest satisfaction rate of 12.50%, which is roughly, 1 out of 10 Metropolitans.</t>
  </si>
  <si>
    <t>On the acts to control the spread of the virus, the national government had the highest satisfaction rate of 34.62%, which is roughly, 3 out of 10 Metropolitans.</t>
  </si>
  <si>
    <t>On the acts to control the spread of the virus, the barangay level had 29.85% satisfaction rate, that is, 3 out of 10 residents. 28.85% were dissatisfied with the</t>
  </si>
  <si>
    <t>actions they did to control the spread of virus. While, the rest, 41.35%, were neutral on this matter.</t>
  </si>
  <si>
    <t>On the assistance provided during quarantines and lockdowns, the national government still had the lowest satisfaction rate across all levels of the government,</t>
  </si>
  <si>
    <t>having a score of 20.19%. The majority, 60.58%, or 6 out of 10 people, were dissatisfied. While the rest, 19.23%, or 2 out of 10, were neutral.</t>
  </si>
  <si>
    <t>On the assistance provided during quarantines and lockdowns, the local government still had the highest satisfaction rate of 39.42%, or 4 out of 10 Metropolitans.</t>
  </si>
  <si>
    <t>31.73, or about 3 out of 10 people, were dissatisfied, while the rest, 28.85%, or 3 out of 10 people, were neutral.</t>
  </si>
  <si>
    <t>On the assistance provided during quarantines and lockdowns, the barangay level had a satisfaction rate of 37.50%, roughly 4 out of 10 residents. 28.85%, or 3 out of</t>
  </si>
  <si>
    <t>10 residents were dissatisfied, while the rest, 33.65%, or 3 out of 10 residents were neutral.</t>
  </si>
  <si>
    <t>Responses against the COVID-19 Pandemic</t>
  </si>
  <si>
    <r>
      <rPr>
        <vertAlign val="superscript"/>
        <sz val="8"/>
        <color theme="1"/>
        <rFont val="Calibri"/>
        <family val="2"/>
        <scheme val="minor"/>
      </rPr>
      <t>[2]</t>
    </r>
    <r>
      <rPr>
        <sz val="8"/>
        <color theme="1"/>
        <rFont val="Calibri"/>
        <family val="2"/>
        <scheme val="minor"/>
      </rPr>
      <t>Go to https://github.com/imjbmkz/covid19ph to access my repository on this file.</t>
    </r>
  </si>
  <si>
    <t>%</t>
  </si>
  <si>
    <t>D</t>
  </si>
  <si>
    <t>N</t>
  </si>
  <si>
    <t>P</t>
  </si>
  <si>
    <t>X</t>
  </si>
  <si>
    <t>From the survey I gathered, only 2 out of 100 residents were</t>
  </si>
  <si>
    <t>says that they are safe living the "new normal" with all of</t>
  </si>
  <si>
    <t>the policies of all levels in the government. The majority,</t>
  </si>
  <si>
    <t>86 out of 100 people say that, they are not safe. While the rest,</t>
  </si>
  <si>
    <t>15 people, say that they're not sure.</t>
  </si>
  <si>
    <t>By rounding off the numbers, it should have been 4 out of 10 for satisfied, 3 out of 10 for neutral, and 3 out of 10 for dissatisfied. However,</t>
  </si>
  <si>
    <t>in the graph that I presented, it says that there are only 3 out of 10 satisfied respondents, while there are 4 out of 10 dissatisfied respondents.</t>
  </si>
  <si>
    <t>For some reason, the ROUND function of Excel calculates the satisfaction rate to 34%.</t>
  </si>
  <si>
    <r>
      <rPr>
        <vertAlign val="superscript"/>
        <sz val="9"/>
        <color theme="1" tint="0.249977111117893"/>
        <rFont val="Calibri"/>
        <family val="2"/>
        <scheme val="minor"/>
      </rPr>
      <t>[1]</t>
    </r>
    <r>
      <rPr>
        <sz val="9"/>
        <color theme="1" tint="0.249977111117893"/>
        <rFont val="Calibri"/>
        <family val="2"/>
        <scheme val="minor"/>
      </rPr>
      <t>The visual had a small but impactful discrepancy. From the data, 34.62% were satisfied, 33.65% were neutral, and 31.73% were dissatisfied.</t>
    </r>
  </si>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</sst>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scheme val="minor"/>
    </font>
    <font>
      <b/>
      <sz val="16"/>
      <color theme="1" tint="0.249977111117893"/>
      <name val="Calibri"/>
      <family val="2"/>
      <scheme val="minor"/>
    </font>
    <font>
      <sz val="11"/>
      <color theme="1" tint="0.249977111117893"/>
      <name val="Calibri"/>
      <family val="2"/>
      <scheme val="minor"/>
    </font>
    <font>
      <b/>
      <sz val="24"/>
      <color theme="0"/>
      <name val="Calibri"/>
      <family val="2"/>
      <scheme val="minor"/>
    </font>
    <font>
      <sz val="8"/>
      <color theme="1"/>
      <name val="Calibri"/>
      <family val="2"/>
      <scheme val="minor"/>
    </font>
    <font>
      <vertAlign val="superscript"/>
      <sz val="8"/>
      <color theme="1"/>
      <name val="Calibri"/>
      <family val="2"/>
      <scheme val="minor"/>
    </font>
    <font>
      <sz val="14"/>
      <color theme="1" tint="0.249977111117893"/>
      <name val="Calibri"/>
      <family val="2"/>
      <scheme val="minor"/>
    </font>
    <font>
      <b/>
      <sz val="20"/>
      <color theme="1" tint="0.249977111117893"/>
      <name val="Calibri"/>
      <family val="2"/>
      <scheme val="minor"/>
    </font>
    <font>
      <b/>
      <sz val="12"/>
      <color theme="1" tint="0.249977111117893"/>
      <name val="Calibri"/>
      <family val="2"/>
      <scheme val="minor"/>
    </font>
    <font>
      <b/>
      <sz val="11"/>
      <color theme="1" tint="0.249977111117893"/>
      <name val="Calibri"/>
      <family val="2"/>
      <scheme val="minor"/>
    </font>
    <font>
      <vertAlign val="superscript"/>
      <sz val="11"/>
      <color theme="1" tint="0.249977111117893"/>
      <name val="Calibri"/>
      <family val="2"/>
      <scheme val="minor"/>
    </font>
    <font>
      <sz val="9"/>
      <color theme="1" tint="0.249977111117893"/>
      <name val="Calibri"/>
      <family val="2"/>
      <scheme val="minor"/>
    </font>
    <font>
      <vertAlign val="superscript"/>
      <sz val="9"/>
      <color theme="1" tint="0.249977111117893"/>
      <name val="Calibri"/>
      <family val="2"/>
      <scheme val="minor"/>
    </font>
    <font>
      <b/>
      <sz val="11"/>
      <color rgb="FF00B0F0"/>
      <name val="Calibri"/>
      <family val="2"/>
      <scheme val="minor"/>
    </font>
    <font>
      <b/>
      <sz val="11"/>
      <color rgb="FFFF6464"/>
      <name val="Calibri"/>
      <family val="2"/>
      <scheme val="minor"/>
    </font>
  </fonts>
  <fills count="3">
    <fill>
      <patternFill patternType="none"/>
    </fill>
    <fill>
      <patternFill patternType="gray125"/>
    </fill>
    <fill>
      <patternFill patternType="solid">
        <fgColor rgb="FFFF6464"/>
        <bgColor indexed="64"/>
      </patternFill>
    </fill>
  </fills>
  <borders count="2">
    <border>
      <left/>
      <right/>
      <top/>
      <bottom/>
      <diagonal/>
    </border>
    <border>
      <left/>
      <right/>
      <top/>
      <bottom style="medium">
        <color theme="1" tint="0.14996795556505021"/>
      </bottom>
      <diagonal/>
    </border>
  </borders>
  <cellStyleXfs count="2">
    <xf numFmtId="0" fontId="0" fillId="0" borderId="0"/>
    <xf numFmtId="0" fontId="1" fillId="0" borderId="0" applyNumberFormat="0"/>
  </cellStyleXfs>
  <cellXfs count="35">
    <xf numFmtId="0" fontId="0" fillId="0" borderId="0" xfId="0"/>
    <xf numFmtId="0" fontId="0" fillId="0" borderId="0" xfId="0" applyAlignment="1">
      <alignment vertical="center"/>
    </xf>
    <xf numFmtId="0" fontId="2" fillId="0" borderId="1" xfId="0" applyNumberFormat="1" applyFont="1" applyBorder="1" applyAlignment="1">
      <alignment vertical="center"/>
    </xf>
    <xf numFmtId="0" fontId="0" fillId="0" borderId="0" xfId="0" applyNumberFormat="1" applyAlignment="1">
      <alignment vertical="center"/>
    </xf>
    <xf numFmtId="0" fontId="0" fillId="0" borderId="0" xfId="0" quotePrefix="1" applyNumberFormat="1" applyAlignment="1">
      <alignment vertical="center"/>
    </xf>
    <xf numFmtId="0" fontId="2" fillId="0" borderId="0" xfId="0" applyFont="1" applyAlignment="1">
      <alignment vertical="center"/>
    </xf>
    <xf numFmtId="0" fontId="0" fillId="0" borderId="0" xfId="0" quotePrefix="1" applyAlignment="1">
      <alignment vertical="center"/>
    </xf>
    <xf numFmtId="0" fontId="2" fillId="0" borderId="1" xfId="0" applyFont="1" applyBorder="1" applyAlignment="1">
      <alignment vertical="center"/>
    </xf>
    <xf numFmtId="0" fontId="3" fillId="0" borderId="0" xfId="0" applyFont="1" applyAlignment="1">
      <alignment vertical="center"/>
    </xf>
    <xf numFmtId="0" fontId="1" fillId="0" borderId="0" xfId="1"/>
    <xf numFmtId="0" fontId="0" fillId="0" borderId="0" xfId="0" applyBorder="1" applyAlignment="1">
      <alignment vertical="center"/>
    </xf>
    <xf numFmtId="0" fontId="0" fillId="0" borderId="0" xfId="0"/>
    <xf numFmtId="0" fontId="0" fillId="0" borderId="0" xfId="0" applyFill="1" applyBorder="1" applyAlignment="1">
      <alignment horizontal="left"/>
    </xf>
    <xf numFmtId="3" fontId="0" fillId="0" borderId="0" xfId="0" applyNumberFormat="1"/>
    <xf numFmtId="3" fontId="0" fillId="0" borderId="0" xfId="0" applyNumberFormat="1" applyAlignment="1">
      <alignment vertical="center"/>
    </xf>
    <xf numFmtId="10" fontId="0" fillId="0" borderId="0" xfId="0" applyNumberForma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6" fillId="0" borderId="0" xfId="0" applyFont="1"/>
    <xf numFmtId="10" fontId="6" fillId="0" borderId="0" xfId="0" applyNumberFormat="1" applyFont="1" applyAlignment="1">
      <alignment vertical="center"/>
    </xf>
    <xf numFmtId="0" fontId="8"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9" fontId="0" fillId="0" borderId="0" xfId="0" applyNumberFormat="1" applyAlignment="1">
      <alignment vertical="center"/>
    </xf>
    <xf numFmtId="0" fontId="12" fillId="0" borderId="0" xfId="0" applyFont="1" applyAlignment="1">
      <alignment vertical="center"/>
    </xf>
    <xf numFmtId="169" fontId="0" fillId="0" borderId="0" xfId="0" applyNumberFormat="1" applyAlignment="1">
      <alignment vertical="center"/>
    </xf>
    <xf numFmtId="0" fontId="13" fillId="0" borderId="0" xfId="0" applyFont="1" applyAlignment="1">
      <alignment vertical="center"/>
    </xf>
    <xf numFmtId="9" fontId="0" fillId="0" borderId="0" xfId="0" applyNumberFormat="1"/>
    <xf numFmtId="4" fontId="0" fillId="0" borderId="0" xfId="0" applyNumberFormat="1" applyAlignment="1">
      <alignment vertical="center"/>
    </xf>
    <xf numFmtId="0" fontId="15" fillId="0" borderId="0" xfId="0" applyFont="1" applyAlignment="1">
      <alignment vertical="center"/>
    </xf>
    <xf numFmtId="10" fontId="7" fillId="2" borderId="0" xfId="0" applyNumberFormat="1" applyFont="1" applyFill="1" applyAlignment="1">
      <alignment horizontal="center" vertical="center"/>
    </xf>
    <xf numFmtId="0" fontId="7" fillId="2" borderId="0" xfId="0" applyFont="1" applyFill="1" applyAlignment="1">
      <alignment horizontal="center" vertical="center"/>
    </xf>
    <xf numFmtId="0" fontId="17" fillId="0" borderId="0" xfId="0" applyFont="1" applyAlignment="1">
      <alignment vertical="center"/>
    </xf>
    <xf numFmtId="0" fontId="18" fillId="0" borderId="0" xfId="0" applyFont="1" applyAlignment="1">
      <alignment vertical="center"/>
    </xf>
  </cellXfs>
  <cellStyles count="2">
    <cellStyle name="Hyperlink" xfId="1" builtinId="8"/>
    <cellStyle name="Normal" xfId="0" builtinId="0"/>
  </cellStyles>
  <dxfs count="22">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bottom style="medium">
          <color theme="1" tint="0.14996795556505021"/>
        </bottom>
      </border>
    </dxf>
    <dxf>
      <font>
        <b/>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s>
  <tableStyles count="0" defaultTableStyle="TableStyleMedium2" defaultPivotStyle="PivotStyleLight16"/>
  <colors>
    <mruColors>
      <color rgb="FFFF6464"/>
      <color rgb="FFFF9696"/>
      <color rgb="FFFF6E6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theme" Target="theme/theme1.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0"/>
          <a:lstStyle/>
          <a:p>
            <a:pPr algn="l">
              <a:defRPr sz="1400" b="0" i="0" u="none" strike="noStrike" kern="1200" spc="0" baseline="0">
                <a:solidFill>
                  <a:schemeClr val="tx1">
                    <a:lumMod val="65000"/>
                    <a:lumOff val="35000"/>
                  </a:schemeClr>
                </a:solidFill>
                <a:latin typeface="+mn-lt"/>
                <a:ea typeface="+mn-ea"/>
                <a:cs typeface="+mn-cs"/>
              </a:defRPr>
            </a:pPr>
            <a:r>
              <a:rPr lang="en-PH"/>
              <a:t>Gender composition of the respondents</a:t>
            </a:r>
          </a:p>
        </c:rich>
      </c:tx>
      <c:layout>
        <c:manualLayout>
          <c:xMode val="edge"/>
          <c:yMode val="edge"/>
          <c:x val="5.7497518692516382E-2"/>
          <c:y val="4.2496679946879147E-2"/>
        </c:manualLayout>
      </c:layout>
      <c:overlay val="0"/>
      <c:spPr>
        <a:noFill/>
        <a:ln>
          <a:noFill/>
        </a:ln>
        <a:effectLst/>
      </c:spPr>
      <c:txPr>
        <a:bodyPr rot="0" spcFirstLastPara="1" vertOverflow="ellipsis" vert="horz" wrap="square" anchor="ctr" anchorCtr="0"/>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Backbone'!$C$4</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0-D10E-4B82-BC96-830F8D6D9C8C}"/>
            </c:ext>
          </c:extLst>
        </c:ser>
        <c:dLbls>
          <c:showLegendKey val="0"/>
          <c:showVal val="0"/>
          <c:showCatName val="0"/>
          <c:showSerName val="0"/>
          <c:showPercent val="0"/>
          <c:showBubbleSize val="0"/>
        </c:dLbls>
        <c:gapWidth val="182"/>
        <c:axId val="1809423184"/>
        <c:axId val="1493137600"/>
      </c:barChart>
      <c:catAx>
        <c:axId val="180942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37600"/>
        <c:crosses val="autoZero"/>
        <c:auto val="1"/>
        <c:lblAlgn val="ctr"/>
        <c:lblOffset val="100"/>
        <c:noMultiLvlLbl val="0"/>
      </c:catAx>
      <c:valAx>
        <c:axId val="1493137600"/>
        <c:scaling>
          <c:orientation val="minMax"/>
        </c:scaling>
        <c:delete val="1"/>
        <c:axPos val="b"/>
        <c:numFmt formatCode="General" sourceLinked="1"/>
        <c:majorTickMark val="none"/>
        <c:minorTickMark val="none"/>
        <c:tickLblPos val="nextTo"/>
        <c:crossAx val="18094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BDB7-4032-BD48-DAAD701E50EE}"/>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BDB7-4032-BD48-DAAD701E50EE}"/>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BDB7-4032-BD48-DAAD701E50EE}"/>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DB7-4032-BD48-DAAD701E50EE}"/>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DB7-4032-BD48-DAAD701E50EE}"/>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DB7-4032-BD48-DAAD701E50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BDB7-4032-BD48-DAAD701E50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acts</a:t>
            </a:r>
            <a:r>
              <a:rPr lang="en-PH" sz="1100" b="1" baseline="0"/>
              <a:t> against the spread of COVID-19</a:t>
            </a:r>
            <a:endParaRPr lang="en-PH" sz="1100" b="1"/>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9047-46FE-902A-673A93A54214}"/>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9047-46FE-902A-673A93A54214}"/>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9047-46FE-902A-673A93A54214}"/>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9047-46FE-902A-673A93A54214}"/>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9047-46FE-902A-673A93A54214}"/>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PH" sz="1100" b="1"/>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C825-4D75-9702-8836889AE6D1}"/>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C825-4D75-9702-8836889AE6D1}"/>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C825-4D75-9702-8836889AE6D1}"/>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C825-4D75-9702-8836889AE6D1}"/>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C825-4D75-9702-8836889AE6D1}"/>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Gender composition of the respondents</a:t>
            </a: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859C-464A-B3D9-2EBEB2736979}"/>
              </c:ext>
            </c:extLst>
          </c:dPt>
          <c:dPt>
            <c:idx val="1"/>
            <c:bubble3D val="0"/>
            <c:spPr>
              <a:solidFill>
                <a:srgbClr val="FF6E6E"/>
              </a:solidFill>
              <a:ln w="19050">
                <a:solidFill>
                  <a:schemeClr val="lt1"/>
                </a:solidFill>
              </a:ln>
              <a:effectLst/>
            </c:spPr>
            <c:extLst>
              <c:ext xmlns:c16="http://schemas.microsoft.com/office/drawing/2014/chart" uri="{C3380CC4-5D6E-409C-BE32-E72D297353CC}">
                <c16:uniqueId val="{00000003-859C-464A-B3D9-2EBEB2736979}"/>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859C-464A-B3D9-2EBEB2736979}"/>
              </c:ext>
            </c:extLst>
          </c:dPt>
          <c:dLbls>
            <c:dLbl>
              <c:idx val="0"/>
              <c:layout>
                <c:manualLayout>
                  <c:x val="0.2293034858246025"/>
                  <c:y val="-4.1666666666666685E-2"/>
                </c:manualLayout>
              </c:layout>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859C-464A-B3D9-2EBEB2736979}"/>
                </c:ext>
              </c:extLst>
            </c:dLbl>
            <c:dLbl>
              <c:idx val="1"/>
              <c:layout>
                <c:manualLayout>
                  <c:x val="3.305785123966952E-2"/>
                  <c:y val="0.148148148148147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9C-464A-B3D9-2EBEB2736979}"/>
                </c:ext>
              </c:extLst>
            </c:dLbl>
            <c:dLbl>
              <c:idx val="2"/>
              <c:layout>
                <c:manualLayout>
                  <c:x val="0.12672176308539945"/>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9C-464A-B3D9-2EBEB27369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859C-464A-B3D9-2EBEB27369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Number of respondents based on age</a:t>
            </a:r>
            <a:r>
              <a:rPr lang="en-US" sz="1100" b="1" baseline="0"/>
              <a:t> group</a:t>
            </a:r>
            <a:endParaRPr lang="en-US" sz="1100" b="1"/>
          </a:p>
        </c:rich>
      </c:tx>
      <c:layout>
        <c:manualLayout>
          <c:xMode val="edge"/>
          <c:yMode val="edge"/>
          <c:x val="0.10097900262467191"/>
          <c:y val="3.7037037037037035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Backbone'!$C$10</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5DED-46C6-9F8E-B7DF65739565}"/>
            </c:ext>
          </c:extLst>
        </c:ser>
        <c:dLbls>
          <c:showLegendKey val="0"/>
          <c:showVal val="0"/>
          <c:showCatName val="0"/>
          <c:showSerName val="0"/>
          <c:showPercent val="0"/>
          <c:showBubbleSize val="0"/>
        </c:dLbls>
        <c:gapWidth val="0"/>
        <c:axId val="1772082031"/>
        <c:axId val="1686589967"/>
      </c:barChart>
      <c:catAx>
        <c:axId val="1772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l"/>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City residence</a:t>
            </a:r>
            <a:r>
              <a:rPr lang="en-US" sz="1100" b="1" baseline="0"/>
              <a:t> of the respondents during the time of pandemic</a:t>
            </a:r>
            <a:endParaRPr lang="en-US" sz="1100" b="1"/>
          </a:p>
        </c:rich>
      </c:tx>
      <c:layout>
        <c:manualLayout>
          <c:xMode val="edge"/>
          <c:yMode val="edge"/>
          <c:x val="2.511811023622047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B9F0-4950-8993-97C994B335EB}"/>
            </c:ext>
          </c:extLst>
        </c:ser>
        <c:dLbls>
          <c:showLegendKey val="0"/>
          <c:showVal val="0"/>
          <c:showCatName val="0"/>
          <c:showSerName val="0"/>
          <c:showPercent val="0"/>
          <c:showBubbleSize val="0"/>
        </c:dLbls>
        <c:gapWidth val="219"/>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FA77-46AB-A3E6-FA5DF222FEFF}"/>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FA77-46AB-A3E6-FA5DF222FEFF}"/>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FA77-46AB-A3E6-FA5DF222FEFF}"/>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77-46AB-A3E6-FA5DF222FEFF}"/>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77-46AB-A3E6-FA5DF222FEFF}"/>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77-46AB-A3E6-FA5DF222FE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FA77-46AB-A3E6-FA5DF222FE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acts</a:t>
            </a:r>
            <a:r>
              <a:rPr lang="en-PH" sz="1100" b="1" baseline="0"/>
              <a:t> against the spread of COVID-19</a:t>
            </a:r>
            <a:endParaRPr lang="en-PH" sz="1100" b="1"/>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71D6-48F9-BA99-8ED746CFB8E1}"/>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71D6-48F9-BA99-8ED746CFB8E1}"/>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71D6-48F9-BA99-8ED746CFB8E1}"/>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71D6-48F9-BA99-8ED746CFB8E1}"/>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71D6-48F9-BA99-8ED746CFB8E1}"/>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PH" sz="1100" b="1"/>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C8AD-4BEA-BEA1-FDC6BD48D364}"/>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C8AD-4BEA-BEA1-FDC6BD48D364}"/>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C8AD-4BEA-BEA1-FDC6BD48D364}"/>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C8AD-4BEA-BEA1-FDC6BD48D364}"/>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C8AD-4BEA-BEA1-FDC6BD48D364}"/>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75000"/>
                    <a:lumOff val="25000"/>
                  </a:schemeClr>
                </a:solidFill>
                <a:latin typeface="+mn-lt"/>
                <a:ea typeface="+mn-ea"/>
                <a:cs typeface="+mn-cs"/>
              </a:defRPr>
            </a:pPr>
            <a:r>
              <a:rPr lang="en-US" sz="1100" b="1">
                <a:solidFill>
                  <a:schemeClr val="tx1">
                    <a:lumMod val="75000"/>
                    <a:lumOff val="25000"/>
                  </a:schemeClr>
                </a:solidFill>
              </a:rPr>
              <a:t>Most</a:t>
            </a:r>
            <a:r>
              <a:rPr lang="en-US" sz="1100" b="1" baseline="0">
                <a:solidFill>
                  <a:schemeClr val="tx1">
                    <a:lumMod val="75000"/>
                    <a:lumOff val="25000"/>
                  </a:schemeClr>
                </a:solidFill>
              </a:rPr>
              <a:t> of the respondents were female</a:t>
            </a:r>
            <a:endParaRPr lang="en-US" sz="11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F18D-4946-A77E-2CF7EBCD6456}"/>
              </c:ext>
            </c:extLst>
          </c:dPt>
          <c:dPt>
            <c:idx val="1"/>
            <c:bubble3D val="0"/>
            <c:spPr>
              <a:solidFill>
                <a:srgbClr val="FF6464"/>
              </a:solidFill>
              <a:ln w="19050">
                <a:solidFill>
                  <a:schemeClr val="lt1"/>
                </a:solidFill>
              </a:ln>
              <a:effectLst/>
            </c:spPr>
            <c:extLst>
              <c:ext xmlns:c16="http://schemas.microsoft.com/office/drawing/2014/chart" uri="{C3380CC4-5D6E-409C-BE32-E72D297353CC}">
                <c16:uniqueId val="{00000003-F18D-4946-A77E-2CF7EBCD6456}"/>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F18D-4946-A77E-2CF7EBCD6456}"/>
              </c:ext>
            </c:extLst>
          </c:dPt>
          <c:dLbls>
            <c:dLbl>
              <c:idx val="0"/>
              <c:layout>
                <c:manualLayout>
                  <c:x val="0.2293034858246025"/>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F18D-4946-A77E-2CF7EBCD6456}"/>
                </c:ext>
              </c:extLst>
            </c:dLbl>
            <c:dLbl>
              <c:idx val="1"/>
              <c:layout>
                <c:manualLayout>
                  <c:x val="3.305785123966952E-2"/>
                  <c:y val="0.148148148148147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8D-4946-A77E-2CF7EBCD6456}"/>
                </c:ext>
              </c:extLst>
            </c:dLbl>
            <c:dLbl>
              <c:idx val="2"/>
              <c:layout>
                <c:manualLayout>
                  <c:x val="0.1267217630853994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8D-4946-A77E-2CF7EBCD64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F18D-4946-A77E-2CF7EBCD64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a:t>
            </a:r>
            <a:r>
              <a:rPr lang="en-PH" baseline="0"/>
              <a:t> of respondents per age group</a:t>
            </a:r>
            <a:endParaRPr lang="en-PH"/>
          </a:p>
        </c:rich>
      </c:tx>
      <c:layout>
        <c:manualLayout>
          <c:xMode val="edge"/>
          <c:yMode val="edge"/>
          <c:x val="0.1057222222222222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Backbone'!$C$10</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2677-4532-8700-4B8138F9F310}"/>
            </c:ext>
          </c:extLst>
        </c:ser>
        <c:dLbls>
          <c:showLegendKey val="0"/>
          <c:showVal val="0"/>
          <c:showCatName val="0"/>
          <c:showSerName val="0"/>
          <c:showPercent val="0"/>
          <c:showBubbleSize val="0"/>
        </c:dLbls>
        <c:gapWidth val="182"/>
        <c:axId val="1640645776"/>
        <c:axId val="1819916048"/>
      </c:barChart>
      <c:catAx>
        <c:axId val="164064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16048"/>
        <c:crosses val="autoZero"/>
        <c:auto val="1"/>
        <c:lblAlgn val="ctr"/>
        <c:lblOffset val="100"/>
        <c:noMultiLvlLbl val="0"/>
      </c:catAx>
      <c:valAx>
        <c:axId val="1819916048"/>
        <c:scaling>
          <c:orientation val="minMax"/>
        </c:scaling>
        <c:delete val="1"/>
        <c:axPos val="t"/>
        <c:numFmt formatCode="General" sourceLinked="1"/>
        <c:majorTickMark val="none"/>
        <c:minorTickMark val="none"/>
        <c:tickLblPos val="nextTo"/>
        <c:crossAx val="16406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Majority of the respondents belong</a:t>
            </a:r>
            <a:r>
              <a:rPr lang="en-US" sz="1100" b="1" baseline="0"/>
              <a:t> to the youngest age groups (19-25 and 26-32)</a:t>
            </a:r>
            <a:endParaRPr lang="en-US" sz="1100" b="1"/>
          </a:p>
        </c:rich>
      </c:tx>
      <c:layout>
        <c:manualLayout>
          <c:xMode val="edge"/>
          <c:yMode val="edge"/>
          <c:x val="7.3456139083531991E-2"/>
          <c:y val="3.7037037037037035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Backbone'!$C$10</c:f>
              <c:strCache>
                <c:ptCount val="1"/>
                <c:pt idx="0">
                  <c:v>Count</c:v>
                </c:pt>
              </c:strCache>
            </c:strRef>
          </c:tx>
          <c:spPr>
            <a:solidFill>
              <a:schemeClr val="bg1">
                <a:lumMod val="50000"/>
              </a:schemeClr>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2-97C5-4EFF-A0E6-63AACB45F964}"/>
              </c:ext>
            </c:extLst>
          </c:dPt>
          <c:dPt>
            <c:idx val="1"/>
            <c:invertIfNegative val="0"/>
            <c:bubble3D val="0"/>
            <c:spPr>
              <a:solidFill>
                <a:srgbClr val="00B0F0"/>
              </a:solidFill>
              <a:ln>
                <a:solidFill>
                  <a:schemeClr val="bg1"/>
                </a:solidFill>
              </a:ln>
              <a:effectLst/>
            </c:spPr>
            <c:extLst>
              <c:ext xmlns:c16="http://schemas.microsoft.com/office/drawing/2014/chart" uri="{C3380CC4-5D6E-409C-BE32-E72D297353CC}">
                <c16:uniqueId val="{00000003-97C5-4EFF-A0E6-63AACB45F964}"/>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7C5-4EFF-A0E6-63AACB45F964}"/>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97C5-4EFF-A0E6-63AACB45F9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97C5-4EFF-A0E6-63AACB45F964}"/>
            </c:ext>
          </c:extLst>
        </c:ser>
        <c:dLbls>
          <c:showLegendKey val="0"/>
          <c:showVal val="0"/>
          <c:showCatName val="0"/>
          <c:showSerName val="0"/>
          <c:showPercent val="0"/>
          <c:showBubbleSize val="0"/>
        </c:dLbls>
        <c:gapWidth val="0"/>
        <c:axId val="1772082031"/>
        <c:axId val="1686589967"/>
      </c:barChart>
      <c:catAx>
        <c:axId val="1772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l"/>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Most of the respondents</a:t>
            </a:r>
            <a:r>
              <a:rPr lang="en-US" sz="1100" b="1" baseline="0"/>
              <a:t> are residents of Manila, Pasig, and Quezon City</a:t>
            </a:r>
            <a:endParaRPr lang="en-US" sz="1100" b="1"/>
          </a:p>
        </c:rich>
      </c:tx>
      <c:layout>
        <c:manualLayout>
          <c:xMode val="edge"/>
          <c:yMode val="edge"/>
          <c:x val="6.1863517060367454E-2"/>
          <c:y val="4.6296296296296294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3-BE3C-4A43-B32E-E04EBC56CA90}"/>
              </c:ext>
            </c:extLst>
          </c:dPt>
          <c:dPt>
            <c:idx val="2"/>
            <c:invertIfNegative val="0"/>
            <c:bubble3D val="0"/>
            <c:spPr>
              <a:solidFill>
                <a:srgbClr val="00B0F0"/>
              </a:solidFill>
              <a:ln>
                <a:noFill/>
              </a:ln>
              <a:effectLst/>
            </c:spPr>
            <c:extLst>
              <c:ext xmlns:c16="http://schemas.microsoft.com/office/drawing/2014/chart" uri="{C3380CC4-5D6E-409C-BE32-E72D297353CC}">
                <c16:uniqueId val="{00000004-BE3C-4A43-B32E-E04EBC56CA90}"/>
              </c:ext>
            </c:extLst>
          </c:dPt>
          <c:dPt>
            <c:idx val="8"/>
            <c:invertIfNegative val="0"/>
            <c:bubble3D val="0"/>
            <c:spPr>
              <a:solidFill>
                <a:srgbClr val="00B0F0"/>
              </a:solidFill>
              <a:ln>
                <a:noFill/>
              </a:ln>
              <a:effectLst/>
            </c:spPr>
            <c:extLst>
              <c:ext xmlns:c16="http://schemas.microsoft.com/office/drawing/2014/chart" uri="{C3380CC4-5D6E-409C-BE32-E72D297353CC}">
                <c16:uniqueId val="{00000002-BE3C-4A43-B32E-E04EBC56CA90}"/>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BE3C-4A43-B32E-E04EBC56CA9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BE3C-4A43-B32E-E04EBC56CA90}"/>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BE3C-4A43-B32E-E04EBC56C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BE3C-4A43-B32E-E04EBC56CA90}"/>
            </c:ext>
          </c:extLst>
        </c:ser>
        <c:dLbls>
          <c:showLegendKey val="0"/>
          <c:showVal val="0"/>
          <c:showCatName val="0"/>
          <c:showSerName val="0"/>
          <c:showPercent val="0"/>
          <c:showBubbleSize val="0"/>
        </c:dLbls>
        <c:gapWidth val="15"/>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acts against</a:t>
            </a:r>
            <a:r>
              <a:rPr lang="en-PH" sz="1100" b="1" baseline="0"/>
              <a:t> the spread of COVID-19</a:t>
            </a:r>
            <a:endParaRPr lang="en-PH" sz="1100" b="1"/>
          </a:p>
        </c:rich>
      </c:tx>
      <c:layout>
        <c:manualLayout>
          <c:xMode val="edge"/>
          <c:yMode val="edge"/>
          <c:x val="9.8236001749781268E-2"/>
          <c:y val="4.166666666666666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Backbone'!$M$4</c:f>
              <c:strCache>
                <c:ptCount val="1"/>
                <c:pt idx="0">
                  <c:v>Satisfaction Rate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Backbone'!$M$5:$M$7</c:f>
              <c:numCache>
                <c:formatCode>0.00%</c:formatCode>
                <c:ptCount val="3"/>
                <c:pt idx="0">
                  <c:v>0.29807692307692307</c:v>
                </c:pt>
                <c:pt idx="1">
                  <c:v>0.34615384615384615</c:v>
                </c:pt>
                <c:pt idx="2">
                  <c:v>0.125</c:v>
                </c:pt>
              </c:numCache>
            </c:numRef>
          </c:val>
          <c:extLst>
            <c:ext xmlns:c16="http://schemas.microsoft.com/office/drawing/2014/chart" uri="{C3380CC4-5D6E-409C-BE32-E72D297353CC}">
              <c16:uniqueId val="{00000000-7FC0-447B-A61F-7F66CCC25C3D}"/>
            </c:ext>
          </c:extLst>
        </c:ser>
        <c:ser>
          <c:idx val="1"/>
          <c:order val="1"/>
          <c:tx>
            <c:strRef>
              <c:f>'Charts Backbone'!$N$4</c:f>
              <c:strCache>
                <c:ptCount val="1"/>
                <c:pt idx="0">
                  <c:v>Neutral Rate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Backbone'!$N$5:$N$7</c:f>
              <c:numCache>
                <c:formatCode>0.00%</c:formatCode>
                <c:ptCount val="3"/>
                <c:pt idx="0">
                  <c:v>0.41346153846153844</c:v>
                </c:pt>
                <c:pt idx="1">
                  <c:v>0.33653846153846156</c:v>
                </c:pt>
                <c:pt idx="2">
                  <c:v>0.25</c:v>
                </c:pt>
              </c:numCache>
            </c:numRef>
          </c:val>
          <c:extLst>
            <c:ext xmlns:c16="http://schemas.microsoft.com/office/drawing/2014/chart" uri="{C3380CC4-5D6E-409C-BE32-E72D297353CC}">
              <c16:uniqueId val="{00000001-7FC0-447B-A61F-7F66CCC25C3D}"/>
            </c:ext>
          </c:extLst>
        </c:ser>
        <c:ser>
          <c:idx val="2"/>
          <c:order val="2"/>
          <c:tx>
            <c:strRef>
              <c:f>'Charts Backbone'!$O$4</c:f>
              <c:strCache>
                <c:ptCount val="1"/>
                <c:pt idx="0">
                  <c:v>Dissatisfaction Rate</c:v>
                </c:pt>
              </c:strCache>
            </c:strRef>
          </c:tx>
          <c:spPr>
            <a:solidFill>
              <a:srgbClr val="FF6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Backbone'!$O$5:$O$7</c:f>
              <c:numCache>
                <c:formatCode>0.00%</c:formatCode>
                <c:ptCount val="3"/>
                <c:pt idx="0">
                  <c:v>0.28846153846153844</c:v>
                </c:pt>
                <c:pt idx="1">
                  <c:v>0.31730769230769229</c:v>
                </c:pt>
                <c:pt idx="2">
                  <c:v>0.625</c:v>
                </c:pt>
              </c:numCache>
            </c:numRef>
          </c:val>
          <c:extLst>
            <c:ext xmlns:c16="http://schemas.microsoft.com/office/drawing/2014/chart" uri="{C3380CC4-5D6E-409C-BE32-E72D297353CC}">
              <c16:uniqueId val="{00000002-7FC0-447B-A61F-7F66CCC25C3D}"/>
            </c:ext>
          </c:extLst>
        </c:ser>
        <c:dLbls>
          <c:showLegendKey val="0"/>
          <c:showVal val="0"/>
          <c:showCatName val="0"/>
          <c:showSerName val="0"/>
          <c:showPercent val="0"/>
          <c:showBubbleSize val="0"/>
        </c:dLbls>
        <c:gapWidth val="20"/>
        <c:overlap val="100"/>
        <c:axId val="1746259887"/>
        <c:axId val="1488419567"/>
      </c:barChart>
      <c:catAx>
        <c:axId val="174625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19567"/>
        <c:crosses val="autoZero"/>
        <c:auto val="1"/>
        <c:lblAlgn val="ctr"/>
        <c:lblOffset val="100"/>
        <c:noMultiLvlLbl val="0"/>
      </c:catAx>
      <c:valAx>
        <c:axId val="1488419567"/>
        <c:scaling>
          <c:orientation val="minMax"/>
        </c:scaling>
        <c:delete val="1"/>
        <c:axPos val="b"/>
        <c:numFmt formatCode="0%" sourceLinked="1"/>
        <c:majorTickMark val="none"/>
        <c:minorTickMark val="none"/>
        <c:tickLblPos val="nextTo"/>
        <c:crossAx val="174625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assistance provided</a:t>
            </a:r>
            <a:r>
              <a:rPr lang="en-PH" sz="1100" b="1" baseline="0"/>
              <a:t> during lockdowns/quarantines</a:t>
            </a:r>
            <a:endParaRPr lang="en-PH" sz="1100" b="1"/>
          </a:p>
        </c:rich>
      </c:tx>
      <c:layout>
        <c:manualLayout>
          <c:xMode val="edge"/>
          <c:yMode val="edge"/>
          <c:x val="6.3166666666666663E-2"/>
          <c:y val="5.003940110323089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Backbone'!$M$10</c:f>
              <c:strCache>
                <c:ptCount val="1"/>
                <c:pt idx="0">
                  <c:v>Satisfaction Rate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Backbone'!$M$11:$M$13</c:f>
              <c:numCache>
                <c:formatCode>0.00%</c:formatCode>
                <c:ptCount val="3"/>
                <c:pt idx="0">
                  <c:v>0.375</c:v>
                </c:pt>
                <c:pt idx="1">
                  <c:v>0.39423076923076922</c:v>
                </c:pt>
                <c:pt idx="2">
                  <c:v>0.20192307692307693</c:v>
                </c:pt>
              </c:numCache>
            </c:numRef>
          </c:val>
          <c:extLst>
            <c:ext xmlns:c16="http://schemas.microsoft.com/office/drawing/2014/chart" uri="{C3380CC4-5D6E-409C-BE32-E72D297353CC}">
              <c16:uniqueId val="{00000000-2554-4FAC-962F-17860CFB2BE4}"/>
            </c:ext>
          </c:extLst>
        </c:ser>
        <c:ser>
          <c:idx val="1"/>
          <c:order val="1"/>
          <c:tx>
            <c:strRef>
              <c:f>'Charts Backbone'!$N$10</c:f>
              <c:strCache>
                <c:ptCount val="1"/>
                <c:pt idx="0">
                  <c:v>Neutral Rate</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Backbone'!$N$11:$N$13</c:f>
              <c:numCache>
                <c:formatCode>0.00%</c:formatCode>
                <c:ptCount val="3"/>
                <c:pt idx="0">
                  <c:v>0.33653846153846156</c:v>
                </c:pt>
                <c:pt idx="1">
                  <c:v>0.28846153846153844</c:v>
                </c:pt>
                <c:pt idx="2">
                  <c:v>0.19230769230769232</c:v>
                </c:pt>
              </c:numCache>
            </c:numRef>
          </c:val>
          <c:extLst>
            <c:ext xmlns:c16="http://schemas.microsoft.com/office/drawing/2014/chart" uri="{C3380CC4-5D6E-409C-BE32-E72D297353CC}">
              <c16:uniqueId val="{00000001-2554-4FAC-962F-17860CFB2BE4}"/>
            </c:ext>
          </c:extLst>
        </c:ser>
        <c:ser>
          <c:idx val="2"/>
          <c:order val="2"/>
          <c:tx>
            <c:strRef>
              <c:f>'Charts Backbone'!$O$10</c:f>
              <c:strCache>
                <c:ptCount val="1"/>
                <c:pt idx="0">
                  <c:v>Dissatisfaction Rate</c:v>
                </c:pt>
              </c:strCache>
            </c:strRef>
          </c:tx>
          <c:spPr>
            <a:solidFill>
              <a:srgbClr val="FF6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Backbone'!$O$11:$O$13</c:f>
              <c:numCache>
                <c:formatCode>0.00%</c:formatCode>
                <c:ptCount val="3"/>
                <c:pt idx="0">
                  <c:v>0.28846153846153844</c:v>
                </c:pt>
                <c:pt idx="1">
                  <c:v>0.31730769230769229</c:v>
                </c:pt>
                <c:pt idx="2">
                  <c:v>0.60576923076923073</c:v>
                </c:pt>
              </c:numCache>
            </c:numRef>
          </c:val>
          <c:extLst>
            <c:ext xmlns:c16="http://schemas.microsoft.com/office/drawing/2014/chart" uri="{C3380CC4-5D6E-409C-BE32-E72D297353CC}">
              <c16:uniqueId val="{00000002-2554-4FAC-962F-17860CFB2BE4}"/>
            </c:ext>
          </c:extLst>
        </c:ser>
        <c:dLbls>
          <c:showLegendKey val="0"/>
          <c:showVal val="0"/>
          <c:showCatName val="0"/>
          <c:showSerName val="0"/>
          <c:showPercent val="0"/>
          <c:showBubbleSize val="0"/>
        </c:dLbls>
        <c:gapWidth val="20"/>
        <c:overlap val="100"/>
        <c:axId val="1229579487"/>
        <c:axId val="1745868383"/>
      </c:barChart>
      <c:catAx>
        <c:axId val="122957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68383"/>
        <c:crosses val="autoZero"/>
        <c:auto val="1"/>
        <c:lblAlgn val="ctr"/>
        <c:lblOffset val="100"/>
        <c:noMultiLvlLbl val="0"/>
      </c:catAx>
      <c:valAx>
        <c:axId val="1745868383"/>
        <c:scaling>
          <c:orientation val="minMax"/>
        </c:scaling>
        <c:delete val="1"/>
        <c:axPos val="b"/>
        <c:numFmt formatCode="0%" sourceLinked="1"/>
        <c:majorTickMark val="none"/>
        <c:minorTickMark val="none"/>
        <c:tickLblPos val="nextTo"/>
        <c:crossAx val="1229579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Overall satisfaction on acts against the spread of COVID-19</a:t>
            </a:r>
          </a:p>
        </c:rich>
      </c:tx>
      <c:layout>
        <c:manualLayout>
          <c:xMode val="edge"/>
          <c:yMode val="edge"/>
          <c:x val="1.94603372420174E-2"/>
          <c:y val="2.777777777777777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Backbone'!$F$8</c:f>
              <c:strCache>
                <c:ptCount val="1"/>
                <c:pt idx="0">
                  <c:v>Overall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1070-4A33-910B-8CB8EA00B4F5}"/>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070-4A33-910B-8CB8EA00B4F5}"/>
              </c:ext>
            </c:extLst>
          </c:dPt>
          <c:dPt>
            <c:idx val="2"/>
            <c:bubble3D val="0"/>
            <c:spPr>
              <a:solidFill>
                <a:srgbClr val="FF6464"/>
              </a:solidFill>
              <a:ln w="19050">
                <a:solidFill>
                  <a:schemeClr val="lt1"/>
                </a:solidFill>
              </a:ln>
              <a:effectLst/>
            </c:spPr>
            <c:extLst>
              <c:ext xmlns:c16="http://schemas.microsoft.com/office/drawing/2014/chart" uri="{C3380CC4-5D6E-409C-BE32-E72D297353CC}">
                <c16:uniqueId val="{00000005-1070-4A33-910B-8CB8EA00B4F5}"/>
              </c:ext>
            </c:extLst>
          </c:dPt>
          <c:dLbls>
            <c:dLbl>
              <c:idx val="0"/>
              <c:layout>
                <c:manualLayout>
                  <c:x val="0.46522781774580346"/>
                  <c:y val="-0.16666666666666669"/>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00B0F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311750599520386"/>
                      <c:h val="0.1325696267133275"/>
                    </c:manualLayout>
                  </c15:layout>
                </c:ext>
                <c:ext xmlns:c16="http://schemas.microsoft.com/office/drawing/2014/chart" uri="{C3380CC4-5D6E-409C-BE32-E72D297353CC}">
                  <c16:uniqueId val="{00000001-1070-4A33-910B-8CB8EA00B4F5}"/>
                </c:ext>
              </c:extLst>
            </c:dLbl>
            <c:dLbl>
              <c:idx val="1"/>
              <c:layout>
                <c:manualLayout>
                  <c:x val="0.11510791366906466"/>
                  <c:y val="8.7963145231846021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479597424422668"/>
                      <c:h val="0.14951407115777193"/>
                    </c:manualLayout>
                  </c15:layout>
                </c:ext>
                <c:ext xmlns:c16="http://schemas.microsoft.com/office/drawing/2014/chart" uri="{C3380CC4-5D6E-409C-BE32-E72D297353CC}">
                  <c16:uniqueId val="{00000003-1070-4A33-910B-8CB8EA00B4F5}"/>
                </c:ext>
              </c:extLst>
            </c:dLbl>
            <c:dLbl>
              <c:idx val="2"/>
              <c:layout>
                <c:manualLayout>
                  <c:x val="0.41247002398081534"/>
                  <c:y val="3.7037219305920091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FF6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1702637889688251"/>
                      <c:h val="0.14951407115777193"/>
                    </c:manualLayout>
                  </c15:layout>
                </c:ext>
                <c:ext xmlns:c16="http://schemas.microsoft.com/office/drawing/2014/chart" uri="{C3380CC4-5D6E-409C-BE32-E72D297353CC}">
                  <c16:uniqueId val="{00000005-1070-4A33-910B-8CB8EA00B4F5}"/>
                </c:ext>
              </c:extLst>
            </c:dLbl>
            <c:spPr>
              <a:noFill/>
              <a:ln>
                <a:noFill/>
              </a:ln>
              <a:effectLst/>
            </c:spPr>
            <c:txPr>
              <a:bodyPr rot="0" spcFirstLastPara="1" vertOverflow="ellipsis" vert="horz" wrap="square" lIns="38100" tIns="19050" rIns="38100" bIns="19050" anchor="ctr" anchorCtr="0">
                <a:spAutoFit/>
              </a:bodyPr>
              <a:lstStyle/>
              <a:p>
                <a:pPr algn="l">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Backbone'!$M$4:$O$4</c:f>
              <c:strCache>
                <c:ptCount val="3"/>
                <c:pt idx="0">
                  <c:v>Satisfaction Rate</c:v>
                </c:pt>
                <c:pt idx="1">
                  <c:v>Neutral Rate</c:v>
                </c:pt>
                <c:pt idx="2">
                  <c:v>Dissatisfaction Rate</c:v>
                </c:pt>
              </c:strCache>
            </c:strRef>
          </c:cat>
          <c:val>
            <c:numRef>
              <c:f>'Charts Backbone'!$M$8:$O$8</c:f>
              <c:numCache>
                <c:formatCode>0.00%</c:formatCode>
                <c:ptCount val="3"/>
                <c:pt idx="0">
                  <c:v>0.25641025641025639</c:v>
                </c:pt>
                <c:pt idx="1">
                  <c:v>0.33333333333333331</c:v>
                </c:pt>
                <c:pt idx="2">
                  <c:v>0.41025641025641024</c:v>
                </c:pt>
              </c:numCache>
            </c:numRef>
          </c:val>
          <c:extLst>
            <c:ext xmlns:c16="http://schemas.microsoft.com/office/drawing/2014/chart" uri="{C3380CC4-5D6E-409C-BE32-E72D297353CC}">
              <c16:uniqueId val="{00000006-1070-4A33-910B-8CB8EA00B4F5}"/>
            </c:ext>
          </c:extLst>
        </c:ser>
        <c:dLbls>
          <c:showLegendKey val="0"/>
          <c:showVal val="0"/>
          <c:showCatName val="0"/>
          <c:showSerName val="0"/>
          <c:showPercent val="0"/>
          <c:showBubbleSize val="0"/>
          <c:showLeaderLines val="1"/>
        </c:dLbls>
        <c:firstSliceAng val="269"/>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Overall satisfaction</a:t>
            </a:r>
            <a:r>
              <a:rPr lang="en-US" sz="1100" b="1" baseline="0"/>
              <a:t> rate on assistance provided during lockdowns/quarantines</a:t>
            </a:r>
            <a:endParaRPr lang="en-US" sz="1100" b="1"/>
          </a:p>
        </c:rich>
      </c:tx>
      <c:layout>
        <c:manualLayout>
          <c:xMode val="edge"/>
          <c:yMode val="edge"/>
          <c:x val="3.1538722826086961E-2"/>
          <c:y val="3.240740740740740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Backbone'!$F$14</c:f>
              <c:strCache>
                <c:ptCount val="1"/>
                <c:pt idx="0">
                  <c:v>Overall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C990-4A3A-88D1-B5F0CA6C5427}"/>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990-4A3A-88D1-B5F0CA6C5427}"/>
              </c:ext>
            </c:extLst>
          </c:dPt>
          <c:dPt>
            <c:idx val="2"/>
            <c:bubble3D val="0"/>
            <c:spPr>
              <a:solidFill>
                <a:srgbClr val="FF6464"/>
              </a:solidFill>
              <a:ln w="19050">
                <a:solidFill>
                  <a:schemeClr val="lt1"/>
                </a:solidFill>
              </a:ln>
              <a:effectLst/>
            </c:spPr>
            <c:extLst>
              <c:ext xmlns:c16="http://schemas.microsoft.com/office/drawing/2014/chart" uri="{C3380CC4-5D6E-409C-BE32-E72D297353CC}">
                <c16:uniqueId val="{00000005-C990-4A3A-88D1-B5F0CA6C5427}"/>
              </c:ext>
            </c:extLst>
          </c:dPt>
          <c:dLbls>
            <c:dLbl>
              <c:idx val="0"/>
              <c:layout>
                <c:manualLayout>
                  <c:x val="0.10305329106280184"/>
                  <c:y val="-0.1759255613881598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00B0F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325898248792269"/>
                      <c:h val="0.16645851560221639"/>
                    </c:manualLayout>
                  </c15:layout>
                </c:ext>
                <c:ext xmlns:c16="http://schemas.microsoft.com/office/drawing/2014/chart" uri="{C3380CC4-5D6E-409C-BE32-E72D297353CC}">
                  <c16:uniqueId val="{00000001-C990-4A3A-88D1-B5F0CA6C5427}"/>
                </c:ext>
              </c:extLst>
            </c:dLbl>
            <c:dLbl>
              <c:idx val="1"/>
              <c:layout>
                <c:manualLayout>
                  <c:x val="0.25883152173913043"/>
                  <c:y val="1.3889071157771946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984450483091789"/>
                      <c:h val="0.14951407115777193"/>
                    </c:manualLayout>
                  </c15:layout>
                </c:ext>
                <c:ext xmlns:c16="http://schemas.microsoft.com/office/drawing/2014/chart" uri="{C3380CC4-5D6E-409C-BE32-E72D297353CC}">
                  <c16:uniqueId val="{00000003-C990-4A3A-88D1-B5F0CA6C5427}"/>
                </c:ext>
              </c:extLst>
            </c:dLbl>
            <c:dLbl>
              <c:idx val="2"/>
              <c:layout>
                <c:manualLayout>
                  <c:x val="-9.5865413647342988E-3"/>
                  <c:y val="0.375"/>
                </c:manualLayout>
              </c:layout>
              <c:spPr>
                <a:noFill/>
                <a:ln>
                  <a:noFill/>
                </a:ln>
                <a:effectLst/>
              </c:spPr>
              <c:txPr>
                <a:bodyPr rot="0" spcFirstLastPara="1" vertOverflow="ellipsis" vert="horz" wrap="square" lIns="38100" tIns="19050" rIns="38100" bIns="19050" anchor="ctr" anchorCtr="0">
                  <a:noAutofit/>
                </a:bodyPr>
                <a:lstStyle/>
                <a:p>
                  <a:pPr algn="l">
                    <a:defRPr sz="800" b="1" i="0" u="none" strike="noStrike" kern="1200" baseline="0">
                      <a:solidFill>
                        <a:srgbClr val="FF6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917225241545893"/>
                      <c:h val="0.11546296296296296"/>
                    </c:manualLayout>
                  </c15:layout>
                </c:ext>
                <c:ext xmlns:c16="http://schemas.microsoft.com/office/drawing/2014/chart" uri="{C3380CC4-5D6E-409C-BE32-E72D297353CC}">
                  <c16:uniqueId val="{00000005-C990-4A3A-88D1-B5F0CA6C54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Backbone'!$M$10:$O$10</c:f>
              <c:strCache>
                <c:ptCount val="3"/>
                <c:pt idx="0">
                  <c:v>Satisfaction Rate</c:v>
                </c:pt>
                <c:pt idx="1">
                  <c:v>Neutral Rate</c:v>
                </c:pt>
                <c:pt idx="2">
                  <c:v>Dissatisfaction Rate</c:v>
                </c:pt>
              </c:strCache>
            </c:strRef>
          </c:cat>
          <c:val>
            <c:numRef>
              <c:f>'Charts Backbone'!$M$14:$O$14</c:f>
              <c:numCache>
                <c:formatCode>0.00%</c:formatCode>
                <c:ptCount val="3"/>
                <c:pt idx="0">
                  <c:v>0.32371794871794873</c:v>
                </c:pt>
                <c:pt idx="1">
                  <c:v>0.27243589743589741</c:v>
                </c:pt>
                <c:pt idx="2">
                  <c:v>0.40384615384615385</c:v>
                </c:pt>
              </c:numCache>
            </c:numRef>
          </c:val>
          <c:extLst>
            <c:ext xmlns:c16="http://schemas.microsoft.com/office/drawing/2014/chart" uri="{C3380CC4-5D6E-409C-BE32-E72D297353CC}">
              <c16:uniqueId val="{00000006-C990-4A3A-88D1-B5F0CA6C54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7080-4BFD-A42D-961E4BDC32D5}"/>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7080-4BFD-A42D-961E4BDC32D5}"/>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7080-4BFD-A42D-961E4BDC32D5}"/>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080-4BFD-A42D-961E4BDC32D5}"/>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080-4BFD-A42D-961E4BDC32D5}"/>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080-4BFD-A42D-961E4BDC32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7080-4BFD-A42D-961E4BDC32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Male</c:v>
          </c:tx>
          <c:spPr>
            <a:solidFill>
              <a:srgbClr val="00B0F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40</c:v>
              </c:pt>
            </c:numLit>
          </c:val>
          <c:extLst>
            <c:ext xmlns:c16="http://schemas.microsoft.com/office/drawing/2014/chart" uri="{C3380CC4-5D6E-409C-BE32-E72D297353CC}">
              <c16:uniqueId val="{00000000-9D50-4FD3-A3E2-B5FE6C4F6D41}"/>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Prefer not to say</c:v>
          </c:tx>
          <c:spPr>
            <a:solidFill>
              <a:schemeClr val="bg1">
                <a:lumMod val="50000"/>
              </a:schemeClr>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6</c:v>
              </c:pt>
            </c:numLit>
          </c:val>
          <c:extLst>
            <c:ext xmlns:c16="http://schemas.microsoft.com/office/drawing/2014/chart" uri="{C3380CC4-5D6E-409C-BE32-E72D297353CC}">
              <c16:uniqueId val="{00000000-1F04-4E16-B21F-07417722FB4C}"/>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Female</c:v>
          </c:tx>
          <c:spPr>
            <a:solidFill>
              <a:srgbClr val="FF6464"/>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6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54</c:v>
              </c:pt>
            </c:numLit>
          </c:val>
          <c:extLst>
            <c:ext xmlns:c16="http://schemas.microsoft.com/office/drawing/2014/chart" uri="{C3380CC4-5D6E-409C-BE32-E72D297353CC}">
              <c16:uniqueId val="{00000000-6A9D-4CA3-ADC2-0976B0708761}"/>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residence of respondents during the time of pandemic</a:t>
            </a:r>
            <a:endParaRPr lang="en-US"/>
          </a:p>
        </c:rich>
      </c:tx>
      <c:layout>
        <c:manualLayout>
          <c:xMode val="edge"/>
          <c:yMode val="edge"/>
          <c:x val="5.43794668614326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9D1B-48B8-A151-413C3574B6FE}"/>
            </c:ext>
          </c:extLst>
        </c:ser>
        <c:dLbls>
          <c:showLegendKey val="0"/>
          <c:showVal val="0"/>
          <c:showCatName val="0"/>
          <c:showSerName val="0"/>
          <c:showPercent val="0"/>
          <c:showBubbleSize val="0"/>
        </c:dLbls>
        <c:gapWidth val="219"/>
        <c:overlap val="-27"/>
        <c:axId val="1820768816"/>
        <c:axId val="1493137184"/>
      </c:barChart>
      <c:catAx>
        <c:axId val="18207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37184"/>
        <c:crosses val="autoZero"/>
        <c:auto val="1"/>
        <c:lblAlgn val="ctr"/>
        <c:lblOffset val="100"/>
        <c:noMultiLvlLbl val="0"/>
      </c:catAx>
      <c:valAx>
        <c:axId val="1493137184"/>
        <c:scaling>
          <c:orientation val="minMax"/>
        </c:scaling>
        <c:delete val="1"/>
        <c:axPos val="l"/>
        <c:numFmt formatCode="General" sourceLinked="1"/>
        <c:majorTickMark val="none"/>
        <c:minorTickMark val="none"/>
        <c:tickLblPos val="nextTo"/>
        <c:crossAx val="182076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62DB-45DF-8201-ED5F45958346}"/>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Backbone'!$L$19:$L$28</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1-62DB-45DF-8201-ED5F45958346}"/>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Backbone'!$M$19:$M$28</c:f>
              <c:numCache>
                <c:formatCode>General</c:formatCode>
                <c:ptCount val="10"/>
                <c:pt idx="0">
                  <c:v>10</c:v>
                </c:pt>
                <c:pt idx="1">
                  <c:v>#N/A</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62DB-45DF-8201-ED5F45958346}"/>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9653-4C5A-92EA-B966D4654BBF}"/>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Backbone'!$T$19:$T$28</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9653-4C5A-92EA-B966D4654BBF}"/>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Backbone'!$U$19:$U$28</c:f>
              <c:numCache>
                <c:formatCode>General</c:formatCode>
                <c:ptCount val="10"/>
                <c:pt idx="0">
                  <c:v>10</c:v>
                </c:pt>
                <c:pt idx="1">
                  <c:v>10</c:v>
                </c:pt>
                <c:pt idx="2">
                  <c:v>10</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9653-4C5A-92EA-B966D4654BBF}"/>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CC3C-4400-B3EB-1352D9177AC0}"/>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Backbone'!$L$32:$L$41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1-CC3C-4400-B3EB-1352D9177AC0}"/>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Backbone'!$M$32:$M$41</c:f>
              <c:numCache>
                <c:formatCode>General</c:formatCode>
                <c:ptCount val="10"/>
                <c:pt idx="0">
                  <c:v>10</c:v>
                </c:pt>
                <c:pt idx="1">
                  <c:v>10</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CC3C-4400-B3EB-1352D9177AC0}"/>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E7ED-4522-9BB7-CE011621D5F9}"/>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Backbone'!$P$32:$P$41</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E7ED-4522-9BB7-CE011621D5F9}"/>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Backbone'!$Q$32:$Q$41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E7ED-4522-9BB7-CE011621D5F9}"/>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0824-486B-8BD6-A6BDD56E8F67}"/>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Backbone'!$T$32:$T$41</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0824-486B-8BD6-A6BDD56E8F67}"/>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Backbone'!$U$32:$U$41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0824-486B-8BD6-A6BDD56E8F67}"/>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C650-4F1E-8916-E849E2157018}"/>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Backbone'!$P$19:$P$28</c:f>
              <c:numCache>
                <c:formatCode>General</c:formatCode>
                <c:ptCount val="10"/>
                <c:pt idx="0">
                  <c:v>10</c:v>
                </c:pt>
                <c:pt idx="1">
                  <c:v>10</c:v>
                </c:pt>
                <c:pt idx="2">
                  <c:v>10</c:v>
                </c:pt>
                <c:pt idx="3">
                  <c:v>10</c:v>
                </c:pt>
                <c:pt idx="4">
                  <c:v>10</c:v>
                </c:pt>
                <c:pt idx="5">
                  <c:v>10</c:v>
                </c:pt>
                <c:pt idx="6">
                  <c:v>#N/A</c:v>
                </c:pt>
                <c:pt idx="7">
                  <c:v>#N/A</c:v>
                </c:pt>
                <c:pt idx="8">
                  <c:v>#N/A</c:v>
                </c:pt>
                <c:pt idx="9">
                  <c:v>#N/A</c:v>
                </c:pt>
              </c:numCache>
            </c:numRef>
          </c:yVal>
          <c:smooth val="0"/>
          <c:extLst>
            <c:ext xmlns:c16="http://schemas.microsoft.com/office/drawing/2014/chart" uri="{C3380CC4-5D6E-409C-BE32-E72D297353CC}">
              <c16:uniqueId val="{00000001-C650-4F1E-8916-E849E2157018}"/>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Backbone'!$Q$19:$Q$28</c:f>
              <c:numCache>
                <c:formatCode>General</c:formatCode>
                <c:ptCount val="10"/>
                <c:pt idx="0">
                  <c:v>10</c:v>
                </c:pt>
                <c:pt idx="1">
                  <c:v>10</c:v>
                </c:pt>
                <c:pt idx="2">
                  <c:v>10</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C650-4F1E-8916-E849E2157018}"/>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Backbone'!$Y$2:$Y$101</c:f>
              <c:numCache>
                <c:formatCode>General</c:formatCode>
                <c:ptCount val="100"/>
                <c:pt idx="0">
                  <c:v>2</c:v>
                </c:pt>
                <c:pt idx="1">
                  <c:v>2</c:v>
                </c:pt>
                <c:pt idx="2">
                  <c:v>2</c:v>
                </c:pt>
                <c:pt idx="3">
                  <c:v>2</c:v>
                </c:pt>
                <c:pt idx="4">
                  <c:v>2</c:v>
                </c:pt>
                <c:pt idx="5">
                  <c:v>2</c:v>
                </c:pt>
                <c:pt idx="6">
                  <c:v>2</c:v>
                </c:pt>
                <c:pt idx="7">
                  <c:v>2</c:v>
                </c:pt>
                <c:pt idx="8">
                  <c:v>2</c:v>
                </c:pt>
                <c:pt idx="9">
                  <c:v>2</c:v>
                </c:pt>
                <c:pt idx="10">
                  <c:v>5</c:v>
                </c:pt>
                <c:pt idx="11">
                  <c:v>5</c:v>
                </c:pt>
                <c:pt idx="12">
                  <c:v>5</c:v>
                </c:pt>
                <c:pt idx="13">
                  <c:v>5</c:v>
                </c:pt>
                <c:pt idx="14">
                  <c:v>5</c:v>
                </c:pt>
                <c:pt idx="15">
                  <c:v>5</c:v>
                </c:pt>
                <c:pt idx="16">
                  <c:v>5</c:v>
                </c:pt>
                <c:pt idx="17">
                  <c:v>5</c:v>
                </c:pt>
                <c:pt idx="18">
                  <c:v>5</c:v>
                </c:pt>
                <c:pt idx="19">
                  <c:v>5</c:v>
                </c:pt>
                <c:pt idx="20">
                  <c:v>8</c:v>
                </c:pt>
                <c:pt idx="21">
                  <c:v>8</c:v>
                </c:pt>
                <c:pt idx="22">
                  <c:v>8</c:v>
                </c:pt>
                <c:pt idx="23">
                  <c:v>8</c:v>
                </c:pt>
                <c:pt idx="24">
                  <c:v>8</c:v>
                </c:pt>
                <c:pt idx="25">
                  <c:v>8</c:v>
                </c:pt>
                <c:pt idx="26">
                  <c:v>8</c:v>
                </c:pt>
                <c:pt idx="27">
                  <c:v>8</c:v>
                </c:pt>
                <c:pt idx="28">
                  <c:v>8</c:v>
                </c:pt>
                <c:pt idx="29">
                  <c:v>8</c:v>
                </c:pt>
                <c:pt idx="30">
                  <c:v>11</c:v>
                </c:pt>
                <c:pt idx="31">
                  <c:v>11</c:v>
                </c:pt>
                <c:pt idx="32">
                  <c:v>11</c:v>
                </c:pt>
                <c:pt idx="33">
                  <c:v>11</c:v>
                </c:pt>
                <c:pt idx="34">
                  <c:v>11</c:v>
                </c:pt>
                <c:pt idx="35">
                  <c:v>11</c:v>
                </c:pt>
                <c:pt idx="36">
                  <c:v>11</c:v>
                </c:pt>
                <c:pt idx="37">
                  <c:v>11</c:v>
                </c:pt>
                <c:pt idx="38">
                  <c:v>11</c:v>
                </c:pt>
                <c:pt idx="39">
                  <c:v>11</c:v>
                </c:pt>
                <c:pt idx="40">
                  <c:v>14</c:v>
                </c:pt>
                <c:pt idx="41">
                  <c:v>14</c:v>
                </c:pt>
                <c:pt idx="42">
                  <c:v>14</c:v>
                </c:pt>
                <c:pt idx="43">
                  <c:v>14</c:v>
                </c:pt>
                <c:pt idx="44">
                  <c:v>14</c:v>
                </c:pt>
                <c:pt idx="45">
                  <c:v>14</c:v>
                </c:pt>
                <c:pt idx="46">
                  <c:v>14</c:v>
                </c:pt>
                <c:pt idx="47">
                  <c:v>14</c:v>
                </c:pt>
                <c:pt idx="48">
                  <c:v>14</c:v>
                </c:pt>
                <c:pt idx="49">
                  <c:v>14</c:v>
                </c:pt>
                <c:pt idx="50">
                  <c:v>17</c:v>
                </c:pt>
                <c:pt idx="51">
                  <c:v>17</c:v>
                </c:pt>
                <c:pt idx="52">
                  <c:v>17</c:v>
                </c:pt>
                <c:pt idx="53">
                  <c:v>17</c:v>
                </c:pt>
                <c:pt idx="54">
                  <c:v>17</c:v>
                </c:pt>
                <c:pt idx="55">
                  <c:v>17</c:v>
                </c:pt>
                <c:pt idx="56">
                  <c:v>17</c:v>
                </c:pt>
                <c:pt idx="57">
                  <c:v>17</c:v>
                </c:pt>
                <c:pt idx="58">
                  <c:v>17</c:v>
                </c:pt>
                <c:pt idx="59">
                  <c:v>17</c:v>
                </c:pt>
                <c:pt idx="60">
                  <c:v>20</c:v>
                </c:pt>
                <c:pt idx="61">
                  <c:v>20</c:v>
                </c:pt>
                <c:pt idx="62">
                  <c:v>20</c:v>
                </c:pt>
                <c:pt idx="63">
                  <c:v>20</c:v>
                </c:pt>
                <c:pt idx="64">
                  <c:v>20</c:v>
                </c:pt>
                <c:pt idx="65">
                  <c:v>20</c:v>
                </c:pt>
                <c:pt idx="66">
                  <c:v>20</c:v>
                </c:pt>
                <c:pt idx="67">
                  <c:v>20</c:v>
                </c:pt>
                <c:pt idx="68">
                  <c:v>20</c:v>
                </c:pt>
                <c:pt idx="69">
                  <c:v>20</c:v>
                </c:pt>
                <c:pt idx="70">
                  <c:v>23</c:v>
                </c:pt>
                <c:pt idx="71">
                  <c:v>23</c:v>
                </c:pt>
                <c:pt idx="72">
                  <c:v>23</c:v>
                </c:pt>
                <c:pt idx="73">
                  <c:v>23</c:v>
                </c:pt>
                <c:pt idx="74">
                  <c:v>23</c:v>
                </c:pt>
                <c:pt idx="75">
                  <c:v>23</c:v>
                </c:pt>
                <c:pt idx="76">
                  <c:v>23</c:v>
                </c:pt>
                <c:pt idx="77">
                  <c:v>23</c:v>
                </c:pt>
                <c:pt idx="78">
                  <c:v>23</c:v>
                </c:pt>
                <c:pt idx="79">
                  <c:v>23</c:v>
                </c:pt>
                <c:pt idx="80">
                  <c:v>26</c:v>
                </c:pt>
                <c:pt idx="81">
                  <c:v>26</c:v>
                </c:pt>
                <c:pt idx="82">
                  <c:v>26</c:v>
                </c:pt>
                <c:pt idx="83">
                  <c:v>26</c:v>
                </c:pt>
                <c:pt idx="84">
                  <c:v>26</c:v>
                </c:pt>
                <c:pt idx="85">
                  <c:v>26</c:v>
                </c:pt>
                <c:pt idx="86">
                  <c:v>26</c:v>
                </c:pt>
                <c:pt idx="87">
                  <c:v>26</c:v>
                </c:pt>
                <c:pt idx="88">
                  <c:v>26</c:v>
                </c:pt>
                <c:pt idx="89">
                  <c:v>26</c:v>
                </c:pt>
                <c:pt idx="90">
                  <c:v>29</c:v>
                </c:pt>
                <c:pt idx="91">
                  <c:v>29</c:v>
                </c:pt>
                <c:pt idx="92">
                  <c:v>29</c:v>
                </c:pt>
                <c:pt idx="93">
                  <c:v>29</c:v>
                </c:pt>
                <c:pt idx="94">
                  <c:v>29</c:v>
                </c:pt>
                <c:pt idx="95">
                  <c:v>29</c:v>
                </c:pt>
                <c:pt idx="96">
                  <c:v>29</c:v>
                </c:pt>
                <c:pt idx="97">
                  <c:v>29</c:v>
                </c:pt>
                <c:pt idx="98">
                  <c:v>29</c:v>
                </c:pt>
                <c:pt idx="99">
                  <c:v>29</c:v>
                </c:pt>
              </c:numCache>
            </c:numRef>
          </c:yVal>
          <c:smooth val="0"/>
          <c:extLst>
            <c:ext xmlns:c16="http://schemas.microsoft.com/office/drawing/2014/chart" uri="{C3380CC4-5D6E-409C-BE32-E72D297353CC}">
              <c16:uniqueId val="{00000000-325F-41AD-AF8D-E555A5656021}"/>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Backbone'!$Z$2:$Z$101</c:f>
              <c:numCache>
                <c:formatCode>General</c:formatCode>
                <c:ptCount val="100"/>
                <c:pt idx="0">
                  <c:v>2</c:v>
                </c:pt>
                <c:pt idx="1">
                  <c:v>2</c:v>
                </c:pt>
                <c:pt idx="2">
                  <c:v>2</c:v>
                </c:pt>
                <c:pt idx="3">
                  <c:v>2</c:v>
                </c:pt>
                <c:pt idx="4">
                  <c:v>2</c:v>
                </c:pt>
                <c:pt idx="5">
                  <c:v>2</c:v>
                </c:pt>
                <c:pt idx="6">
                  <c:v>2</c:v>
                </c:pt>
                <c:pt idx="7">
                  <c:v>2</c:v>
                </c:pt>
                <c:pt idx="8">
                  <c:v>2</c:v>
                </c:pt>
                <c:pt idx="9">
                  <c:v>2</c:v>
                </c:pt>
                <c:pt idx="10">
                  <c:v>5</c:v>
                </c:pt>
                <c:pt idx="11">
                  <c:v>5</c:v>
                </c:pt>
                <c:pt idx="12">
                  <c:v>5</c:v>
                </c:pt>
                <c:pt idx="13">
                  <c:v>5</c:v>
                </c:pt>
                <c:pt idx="14">
                  <c:v>5</c:v>
                </c:pt>
                <c:pt idx="15">
                  <c:v>5</c:v>
                </c:pt>
                <c:pt idx="16">
                  <c:v>5</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yVal>
          <c:smooth val="0"/>
          <c:extLst>
            <c:ext xmlns:c16="http://schemas.microsoft.com/office/drawing/2014/chart" uri="{C3380CC4-5D6E-409C-BE32-E72D297353CC}">
              <c16:uniqueId val="{00000003-325F-41AD-AF8D-E555A5656021}"/>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Backbone'!$AA$2:$AA$101</c:f>
              <c:numCache>
                <c:formatCode>General</c:formatCode>
                <c:ptCount val="100"/>
                <c:pt idx="0">
                  <c:v>2</c:v>
                </c:pt>
                <c:pt idx="1">
                  <c:v>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yVal>
          <c:smooth val="0"/>
          <c:extLst>
            <c:ext xmlns:c16="http://schemas.microsoft.com/office/drawing/2014/chart" uri="{C3380CC4-5D6E-409C-BE32-E72D297353CC}">
              <c16:uniqueId val="{00000004-325F-41AD-AF8D-E555A5656021}"/>
            </c:ext>
          </c:extLst>
        </c:ser>
        <c:dLbls>
          <c:showLegendKey val="0"/>
          <c:showVal val="0"/>
          <c:showCatName val="0"/>
          <c:showSerName val="0"/>
          <c:showPercent val="0"/>
          <c:showBubbleSize val="0"/>
        </c:dLbls>
        <c:axId val="2016739744"/>
        <c:axId val="1820215696"/>
      </c:scatterChart>
      <c:valAx>
        <c:axId val="2016739744"/>
        <c:scaling>
          <c:orientation val="minMax"/>
          <c:max val="11"/>
          <c:min val="0"/>
        </c:scaling>
        <c:delete val="1"/>
        <c:axPos val="t"/>
        <c:numFmt formatCode="General" sourceLinked="1"/>
        <c:majorTickMark val="out"/>
        <c:minorTickMark val="none"/>
        <c:tickLblPos val="nextTo"/>
        <c:crossAx val="1820215696"/>
        <c:crosses val="autoZero"/>
        <c:crossBetween val="midCat"/>
      </c:valAx>
      <c:valAx>
        <c:axId val="1820215696"/>
        <c:scaling>
          <c:orientation val="maxMin"/>
          <c:max val="30"/>
          <c:min val="0"/>
        </c:scaling>
        <c:delete val="1"/>
        <c:axPos val="l"/>
        <c:numFmt formatCode="General" sourceLinked="1"/>
        <c:majorTickMark val="out"/>
        <c:minorTickMark val="none"/>
        <c:tickLblPos val="nextTo"/>
        <c:crossAx val="2016739744"/>
        <c:crosses val="autoZero"/>
        <c:crossBetween val="midCat"/>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On the acts</a:t>
            </a:r>
            <a:r>
              <a:rPr lang="en-PH" baseline="0"/>
              <a:t> against the spread of COVID-19</a:t>
            </a:r>
            <a:endParaRPr lang="en-PH"/>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6463-4B21-AC8F-2F0CC2C6E4CB}"/>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6463-4B21-AC8F-2F0CC2C6E4CB}"/>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6463-4B21-AC8F-2F0CC2C6E4CB}"/>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6463-4B21-AC8F-2F0CC2C6E4CB}"/>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6463-4B21-AC8F-2F0CC2C6E4CB}"/>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PH"/>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1191-4659-834F-1126E5B24DD3}"/>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1191-4659-834F-1126E5B24DD3}"/>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1191-4659-834F-1126E5B24DD3}"/>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1191-4659-834F-1126E5B24DD3}"/>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1191-4659-834F-1126E5B24DD3}"/>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safe</a:t>
            </a:r>
            <a:r>
              <a:rPr lang="en-US" baseline="0"/>
              <a:t> do you feel living the "new normal"?</a:t>
            </a:r>
            <a:endParaRPr lang="en-US"/>
          </a:p>
        </c:rich>
      </c:tx>
      <c:layout>
        <c:manualLayout>
          <c:xMode val="edge"/>
          <c:yMode val="edge"/>
          <c:x val="4.069444444444443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Backbone'!$G$16</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0-D06A-49B0-B118-CB95524B620B}"/>
            </c:ext>
          </c:extLst>
        </c:ser>
        <c:dLbls>
          <c:showLegendKey val="0"/>
          <c:showVal val="0"/>
          <c:showCatName val="0"/>
          <c:showSerName val="0"/>
          <c:showPercent val="0"/>
          <c:showBubbleSize val="0"/>
        </c:dLbls>
        <c:gapWidth val="182"/>
        <c:axId val="899706239"/>
        <c:axId val="714875615"/>
      </c:barChart>
      <c:catAx>
        <c:axId val="89970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5615"/>
        <c:crosses val="autoZero"/>
        <c:auto val="1"/>
        <c:lblAlgn val="ctr"/>
        <c:lblOffset val="100"/>
        <c:noMultiLvlLbl val="0"/>
      </c:catAx>
      <c:valAx>
        <c:axId val="714875615"/>
        <c:scaling>
          <c:orientation val="minMax"/>
        </c:scaling>
        <c:delete val="1"/>
        <c:axPos val="b"/>
        <c:numFmt formatCode="General" sourceLinked="1"/>
        <c:majorTickMark val="none"/>
        <c:minorTickMark val="none"/>
        <c:tickLblPos val="nextTo"/>
        <c:crossAx val="89970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Gender composition of the respondents</a:t>
            </a: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0982-4561-835D-7EC3C9FB9D58}"/>
              </c:ext>
            </c:extLst>
          </c:dPt>
          <c:dPt>
            <c:idx val="1"/>
            <c:bubble3D val="0"/>
            <c:spPr>
              <a:solidFill>
                <a:srgbClr val="FF6E6E"/>
              </a:solidFill>
              <a:ln w="19050">
                <a:solidFill>
                  <a:schemeClr val="lt1"/>
                </a:solidFill>
              </a:ln>
              <a:effectLst/>
            </c:spPr>
            <c:extLst>
              <c:ext xmlns:c16="http://schemas.microsoft.com/office/drawing/2014/chart" uri="{C3380CC4-5D6E-409C-BE32-E72D297353CC}">
                <c16:uniqueId val="{00000003-0982-4561-835D-7EC3C9FB9D5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0982-4561-835D-7EC3C9FB9D58}"/>
              </c:ext>
            </c:extLst>
          </c:dPt>
          <c:dLbls>
            <c:dLbl>
              <c:idx val="0"/>
              <c:layout>
                <c:manualLayout>
                  <c:x val="0.2293034858246025"/>
                  <c:y val="-4.1666666666666685E-2"/>
                </c:manualLayout>
              </c:layout>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0982-4561-835D-7EC3C9FB9D58}"/>
                </c:ext>
              </c:extLst>
            </c:dLbl>
            <c:dLbl>
              <c:idx val="1"/>
              <c:layout>
                <c:manualLayout>
                  <c:x val="3.305785123966952E-2"/>
                  <c:y val="0.148148148148147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82-4561-835D-7EC3C9FB9D58}"/>
                </c:ext>
              </c:extLst>
            </c:dLbl>
            <c:dLbl>
              <c:idx val="2"/>
              <c:layout>
                <c:manualLayout>
                  <c:x val="0.12672176308539945"/>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82-4561-835D-7EC3C9FB9D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0982-4561-835D-7EC3C9FB9D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Number of respondents based on age</a:t>
            </a:r>
            <a:r>
              <a:rPr lang="en-US" sz="1100" b="1" baseline="0"/>
              <a:t> group</a:t>
            </a:r>
            <a:endParaRPr lang="en-US" sz="1100" b="1"/>
          </a:p>
        </c:rich>
      </c:tx>
      <c:layout>
        <c:manualLayout>
          <c:xMode val="edge"/>
          <c:yMode val="edge"/>
          <c:x val="0.10097900262467191"/>
          <c:y val="3.703703703703703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Backbone'!$C$10</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8AE7-4546-91A8-4E0AC8A413CF}"/>
            </c:ext>
          </c:extLst>
        </c:ser>
        <c:dLbls>
          <c:showLegendKey val="0"/>
          <c:showVal val="0"/>
          <c:showCatName val="0"/>
          <c:showSerName val="0"/>
          <c:showPercent val="0"/>
          <c:showBubbleSize val="0"/>
        </c:dLbls>
        <c:gapWidth val="182"/>
        <c:axId val="1772082031"/>
        <c:axId val="1686589967"/>
      </c:barChart>
      <c:catAx>
        <c:axId val="17720820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t"/>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City residence</a:t>
            </a:r>
            <a:r>
              <a:rPr lang="en-US" sz="1100" b="1" baseline="0"/>
              <a:t> of the respondents during the time of pandemic</a:t>
            </a:r>
            <a:endParaRPr lang="en-US" sz="1100" b="1"/>
          </a:p>
        </c:rich>
      </c:tx>
      <c:layout>
        <c:manualLayout>
          <c:xMode val="edge"/>
          <c:yMode val="edge"/>
          <c:x val="2.511811023622047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1136-46B8-9EF6-2B3B2FDFF320}"/>
            </c:ext>
          </c:extLst>
        </c:ser>
        <c:dLbls>
          <c:showLegendKey val="0"/>
          <c:showVal val="0"/>
          <c:showCatName val="0"/>
          <c:showSerName val="0"/>
          <c:showPercent val="0"/>
          <c:showBubbleSize val="0"/>
        </c:dLbls>
        <c:gapWidth val="219"/>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plotArea>
      <cx:plotAreaRegion>
        <cx:series layoutId="clusteredColumn" uniqueId="{F002DB62-DAD4-458C-ACBD-728206741579}">
          <cx:spPr>
            <a:solidFill>
              <a:schemeClr val="bg1">
                <a:lumMod val="50000"/>
              </a:schemeClr>
            </a:solidFill>
          </cx:spPr>
          <cx:dataPt idx="0">
            <cx:spPr>
              <a:solidFill>
                <a:srgbClr val="00B0F0"/>
              </a:solidFill>
            </cx:spPr>
          </cx:dataPt>
          <cx:dataPt idx="1">
            <cx:spPr>
              <a:solidFill>
                <a:srgbClr val="00B0F0"/>
              </a:solidFill>
            </cx:spPr>
          </cx:dataPt>
          <cx:dataId val="0"/>
          <cx:layoutPr>
            <cx:binning intervalClosed="r">
              <cx:binCount val="7"/>
            </cx:binning>
          </cx:layoutPr>
        </cx:series>
      </cx:plotAreaRegion>
      <cx:axis id="0">
        <cx:catScaling gapWidth="0"/>
        <cx:tickLabels/>
        <cx:numFmt formatCode="#,##0" sourceLinked="0"/>
      </cx:axis>
      <cx:axis id="1" hidden="1">
        <cx:valScaling/>
        <cx:tickLabels/>
      </cx:axis>
    </cx:plotArea>
  </cx:chart>
  <cx:spPr>
    <a:ln>
      <a:solidFill>
        <a:schemeClr val="bg1">
          <a:lumMod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5">
          <cx:pt idx="0">7897982504534016001</cx:pt>
          <cx:pt idx="1">7897981920854671363</cx:pt>
          <cx:pt idx="2">7897978519106355201</cx:pt>
          <cx:pt idx="3">7897981714796904468</cx:pt>
          <cx:pt idx="4">7897977965105905667</cx:pt>
          <cx:pt idx="5">7897994909724966913</cx:pt>
          <cx:pt idx="6">7897982117986959362</cx:pt>
          <cx:pt idx="7">7897978759825850374</cx:pt>
          <cx:pt idx="8">7897981301959950337</cx:pt>
          <cx:pt idx="9">7897977866338435074</cx:pt>
          <cx:pt idx="10">7897977941533917186</cx:pt>
          <cx:pt idx="11">7897978862737293314</cx:pt>
          <cx:pt idx="12">7897982667709218818</cx:pt>
          <cx:pt idx="13">7897981577223733250</cx:pt>
          <cx:pt idx="14">7897981714729795618</cx:pt>
        </cx:lvl>
      </cx:strDim>
      <cx:strDim type="cat">
        <cx:f>_xlchart.v6.1</cx:f>
        <cx:nf>_xlchart.v6.0</cx:nf>
      </cx:strDim>
      <cx:numDim type="colorVal">
        <cx:f>_xlchart.v6.3</cx:f>
        <cx:nf>_xlchart.v6.2</cx:nf>
      </cx:numDim>
    </cx:data>
  </cx:chartData>
  <cx:chart>
    <cx:plotArea>
      <cx:plotAreaRegion>
        <cx:series layoutId="regionMap" uniqueId="{D625D2B5-3141-483E-A860-ABA70ADE1055}">
          <cx:dataLabels/>
          <cx:dataId val="0"/>
          <cx:layoutPr>
            <cx:geography cultureLanguage="en-US" cultureRegion="PH" attribution="Powered by Bing">
              <cx:geoCache provider="{E9337A44-BEBE-4D9F-B70C-5C5E7DAFC167}">
                <cx:binary>5HpZc8O4teZf6ernYTcB7qnkPhyAq3bJlmW/sGTZ5gYS3LdfP8ednvSSm8ykah6mamyVZYmLRBDn
fBv++pj/8hCf9/aHuRRV95fH/Lcf076v//Lzz90j/Szv3U9l9mhlJ7/6nx6y/Fl+fWWPz58/2vuU
VcnPVCX6z4/03vaf84//9Vc8W/Ip+b2/u1Wf9ctp+GyX82c3iL77t1v/xcYfPn85zdNSf/7tx/tH
mVU86/o2e/Q//rop/Pjbj4rlOKZDNEvXfvzh59+f6ted9vcSj9/f+0xWd/EDu9dZj8/nzwTf+Jdn
+rx3/d9+JJT8RDTDMg3VMkxbM5wff5g+/75F/cl2HFu3Hc1ybJvaP/5QybZP8SD9J8u2NOIQW9N0
x1TxoE4Ov27SdMuijmlTh1LN1P4xbkcplkRW/xipX1//UA3lUWZV3/3tR5uaP/5Q/32/70u3bAcv
XrdNUzMMG//YBLc/7me8Obg7+R9Tki9JN8t+Y3X03tT9Nl30Xa03JUtSPUhj4dli5LphMFnu10oJ
xrU4dK3SgdkRP1GNBJqpdE1HAbOI3aW3WN8ve80RLKVfaVvC0nSgDKnXZSnEdQ7KvGs71x6IL7si
kMIMlbnyuzVhVAroiuowVCUYlcN7LSBEbu0691vBc7OH0jL9QfWb/EjUhhut6aZFyQzZQrkOoA+7
vp9AaO/rGvtZmbGkfzhrwbXi7NSnVHVYS1Ju29fYmrhecTvddE0Sxcp5mRKvFjwxTT+2c0bjiq29
bzV+b+DNPKgT8Ul5I/Zz2S1+NmTcXmtPZvmmSzPojA21DUhNk2XLwe7VbS5fh7GCTot0baeLjyw/
SSUBe532qq5DNnzUZQPjurBiWaFLPtViVyYKy6sJ4nGFtQpttXCFFjiZ3y8NrxfNgXTpdVZZBdhJ
z2Saw9rWQNSNNptgi6MsEqhoD9n4nvUmGG2o1pTZTcqmuvBiSwudfmfJgDqXoTzrc4wXMXhWHaXL
S7XEEA+CVVNU6hVMxSlLj4kpIVMT6HPKVJXPllfPIzj2TTG3qiNZkpjQKqe5fVbs98J669sFViWY
4wLiNmVll3HVLjxrHZma4iSaWm7iwDdmiYcn4KwHmcY8qVOoRhUWcjTNCgplcNO+9lVJjkuvgEUb
lteu0D/UsWWTstHrR2U5QOdQHyiQ6UJsI0hXgzfjp6Wf8vTaV6OXpinkeEGL/drhVNFK4812aj7X
NhN1slkqAUOTH7pFElaT4oMYwu3IwGN1DrtB99NEcZ3G3g1WtpGF9FUxlpA31udYTzZrZCyg6uoJ
El31DYo3YJyKjeEQPg4yIp2M1kn2sNJzFhuh0tWQjDr0pDwOovU1QwuoUXhLehjT0iOp56yXbhiY
tEY2K8PZWcJBmoHe011d7TscpZTi/U9mvy/SSz12fKUFJCk9mK0FrbOGw2q4S7unkgRGVvOMWnjb
dsnU454pNOvAZmOBRh25Sog7S7kZZgsafWROTfbEwNpMvjLHOdTt6EDShIr9ZQ2pm0190EljgrYm
LKd2MCf9zjE1SMr72jpMyAzqZQS5Et7ZCo87HKbMgKWOIVkntzdXyLoJelsERvUxT3enKYFOklfz
ZzLXp7k0a9AoG7Sh9kihTocCp5GSKTiVCrysnVR1plslc7SSgOxxJucjt+wUzIGycs0hnxpWKAlz
hI3tY+aFlvNKGzwSm2DJ9qSNZQ5ZHIzGXY6JT/qzkbRPIk1YO76Xy62xtAMRE/YG41B1qqtnlOWd
AKp8WdV1ahOud3W4ENXTnN7VJtu1DQkSC790DFBoHlhS43lHvbi0wqrtmFqtbBRZGNdiY9hR02uu
aizeqJS+McvA0hMoS8HiYQodmQRqWrNsbXY1NoHJAV3tIM8vq3IZ6hUnefJYlJFPZRlUcvAT/WJO
LaRVu5XmygviZXXsOeRkqJnbGyMkUw1F2TILq2OVH2Y2+ho2x2JuQS1jHL0sGi0Lysb2pJxZLE2Y
LeGTpvNINYYZ9hRLpryTtm/HJZtKnauqV+CAC108j6Vk2dyzqanOSaWB1DVWDs5+lY+47H0xNWAl
W7UN6v6kDSavSQmWfZGdGtZW4Srp7Kna0SomNs2Tuxh4gYnBnLiC3pTcynVXyLCRc9C2myFteU7N
UFttPiEYqPkKc+Mww9rrSsUGuwPDVJlKG5isl7Tay5y6qWnzxSJM0tofLZY5p1m/EKdyx6IO02UX
Vy00yimdE25Vgo0qjpj5iPueCaNkWW1D2cW8p1ixecJKtWdNe8AmMA6v8+raXewTrOSa1I3XLPlp
bGKexasrTYRQrJXEsKK0anBidlu5mm6mzTulo2wyBXPwOhwnDbI+82u1hDReongi+6YY/UJFIBAW
SW9JKd1eL0FxbC8XNYvHmnWpEumtDsPcPw35wJZiZELU4bwKGJWZlQbFMdfBqppgGTI/rR5l7LBm
VRtYqjpQZ8NvRM81WTtgTpVrLUXlrrTCtmS7tMxG1xhp4Var0ka2NSFyjrrORItVY6/7wYgRZ0q/
ryh0Q850aYf9TNzeWphUhZelDm9ay89ma2LV2G112jJlnatQ16doGsvdMOpbzVGCaly3U1GpUOXL
xiTPan2Li0veeVm+MLN+auYUUuez6ix3MDLW5edYj0Q3QFOabkPOTfWa5Aeh7En1Oi0XYVxseV3T
JaBqw/Q895bFS80GUpJwpHyB1E2QmQkZweY3OlwbLW7rbcr7xDPT4klJcO5kFTaYgimJAL0sokLc
V+VdIYZvd+9C3q3xPIuBOcQ5EpoQZvZB1ZJNnRvYR6ue66XJql7xmzg/5c7oJ6bDqvZMlafeusax
cVHqLminmiPNDVtFdQtzcsf1qehSXti7xIixdeVgEYNRgR0I341LWJOCK87WxHdJnkJSYFOLtwKf
vrcqqcNKudMmk2n5l+k4jE77JHO+X8VLsS2d7r0okpmpueKmq/Az/AqEPAv5VGQNX6eBj4oDdrsY
fM61vZaMhPer4Ztjwiyz3qrDfG+KbRbvM9VPLO3ZiN/WqdsivLGGZgQcMbnz4JZmwdT1fdKFH0vX
JoeFPEw75k0ifEdNzwu2O6M40JiyKlX3mQxJQ3wliWSmlVBNJWvbaZ+nka0FObEO6aSytFQv9nSd
7fa8IGcrs/U4IF1aq+q+2gcnjdql5rqm8nr1y0yHRitgrvbaqoKtC2YWL9YYqmoOXRyzvhKbvE98
O21UX6Z3mzpMNidhX40yETwtX1dnlTj/nH250HZTV9o1s0YbWrN6LmoyuLXEOSnJTRuSzhWEPo8r
0t81M5kzSyC1fJ2bT0fq3FSQfMUZCKyfodt13ZdYFt7mIuidl8V01cVGCivpTc9Vb0zMc58aPZZj
9lbGJs/V76lDXEe7DkhoY5kDrXLPqQpeUJyBXUT1BcSYs1RRkTzZfm8nkA6DO2uZa2UFjN+tnFqR
s3TXQt0XugBDNZGDPdXfQIVHmkvC1WwImqx9KnINe8vE7D7nrXLtEKTL+bOyK3+WT2ltBjVVPEvT
uVLVK1u6uIe8dLAmGmibfZoWKahr85yVwu+F+TlNOityLKzy2kwx/KK0fv674PuDcHnIemmzJP1V
8f3j5X89yRIff/0+5rc3vyXjb6/8T/mt1bo/7/SHY1Af/fq530LzDy/+SXX+Xgz+n278g+gU8nEX
qGR/rxJ/EV2o7wzHpoZtqCg8/53uvNyrH6IB/3x8ih922FA+/7cn+016qoZDVZ2oxDCp8ZvyJD+p
xELZZ1iUmgZqyN8pT5Noto2CWKf4j2n9XnkifyXEsUyTIkM16H+iPHUHP+TPyvN3g2BQ1Li/V55i
1dIkSdZh4zTBJD+qrUC+ciNIc0PVgM6dHwZ8/y7RxJLrEGmX1qsUXxhsvcSfPd0r0y0b3+jzFLvE
2cni0rnGAFjeB+QlmnFuktnVid+nvDYoqKwUkbV4g/aq0tfKfCiHka+e2Z9l/z5XI6gps1myb59S
nWeDd5LF6utVpOq3rPVoFlZdFJ9G3m47P0V2ma0RXQXPYI50sCcwLzG5ruKLtkEhvK4NJ+egOvBC
lgPq5G1rg9ZvhOfIcJpZfViTbXkyNqqODYTPBdMCXTKhcsHtgQ/IPrLQUP3Bq2OXHloXof0tCdMr
NjveOfiikDBGxC+2rYuoBcV2eEyPXMBqAPE7PjIkCPB4HI+P46Ngia8hTzoaLbOfFhycvc1HUBgi
ugpU38fhHJSsZJ/nh+8fXX/7Qj0hQJ02UcZE6S41dGTrsHnwYmwgj+RoQBMaUez4jc7oLdZdy7f8
1dw0iT8bnqmxdwKTHzo5y1BThWYOyUk0ARJAlJMVNDP4znx2iKuZO0VHSsXrKkARqL9Wy1b6luF3
OqBycEkgOB14dRlbP0MxsxcXSw+JZx2SfRZOD70B81q8yef+Jcu5iJmcWOyZl8IXUG5dzZ+2zznU
4O/3FHoW2cG478IuLEISGafa7cFx46dPajBrn+2MPdkvxyrA27vtPJ330EMFhmu4eF3noQb1w2qZ
dm4Da1/uhGdsVkjclBFImfDiBgY/9zI3PdjH7DP5jGuovj8AmzxX2EMP9YvyFh/cYXs3It1rPMVE
4EECwttzu2/3KmLHeaBc+yLxfrzS+nVFJnmsztrMHWzEOp82l4pZPk6mIlgNzwazj9xZALFZde+6
4LVDHsiTGOzFU9Rdvn/Fn+T4+pqTCur6SDeFfco/U5OJBhQ0GxKQWBqtt+o8ha8pqNjX6Ss4XT5y
Py1BfTI++wJav6XepELTMevVGU/4LMR7/myOn3O+cXL/QlVoJUPzoU2Y/l4X7tKhRbFu6XuqXPM3
1u/EFHygTcORL/npTrqG9pntLfzs5qpGozfyLsq3iurZb2ghKB+O5SJBX/x2FxOmv8jLBVXr8Epy
VACBuMVY2a7wbWTsr1+1X3jzzFoHio4Voyeeqe0pGo9xtuWwzNf/38HIJogStqGbFvk2FP+NCXq8
d1nyT/jz5+N/wx9CqG2Z9vfp0en8AwAZxFbRcLQRYwj2/t+sT0QXPKFmINSY1P6D9WnoFP1KBy1R
3UDT9j8BIAQz+s8IZFNCLZVoiJD4WX9EIKtORlp/I9CwgJO40mZ6C8ohfYp36ETOt/FGbsmeRu12
9kQGxofYxWfjFZWb3rIuslIoU6a/9YSbp1Xxqi314x1BG5w3Fr+VNhsmnq0su9cSyonvkhd18Gx3
1V429exRhUCzBI6F5ibS9Kh/tImrNAEqtFSCudMup9yP2Wq5ehXMY7hooZqzeWL1o0jZ4idfyVfj
ShedigQ/BC+hCXqvABGKsM1AGt68eHRxWwqWxuTdeSQZMxI/Dbur3YLtZ2dVwCKgH5HMfj9GREkB
mgQH+icrA3woaKyCWm/eqmNNQJ9BRpnJx8ugg7FydBIaN+VVwZpnM5wzr32P0UcZPZpEmfLVT9ee
sOyUTW7Om2ckzbTnYuUtvinZGCT4Za1Iyzxt2erYi3Qe52BLL9b39lEpoURgzX2Epmdk/wndDLsM
EsddnhEqTckQKAvNo9+qGJB5t5cyqlXuvCtoAnioAbXAemne1PHQHgRl1OBPaMnWCm/m0HppEwmz
DdPOaFx0ZMNiDlYJ8eKuOITKpj1KmEpumrd2u3wt/XZynaVyEXSRK0fFygz8b3JNi0/rW6y8dCLK
AgvtiqOquPqXA+U+a6+6uNyaa6OGM89LbIdMG1hd85a6mgr4aNJgMFlZcFnwBKi5megpqVyBV2Mp
3sSIFXTmJleiZmVxzVTia/MlPS4NU0UUIwLhTRuUfT0yRJ4VrBLpQkha3nUexQkc2ivqkG+8zXNA
IVyZLpoM5mf5pvFmn38UgEeuW1MmMDX7g+qazT5Gb+BWl8wmvnHL1GBNubN4XRmoZOJL+SDbudJd
BBOBxKN1G+EXFksbXpo821gqy23A2zj77XuuH7rc70yWGNxsmCCgGt5yX65IeJpdKsN5oxHWfoxP
aHqinYrO0ep4fcFWUF4W46K9aBv86rpra54SQyNdMTLjMdzHIepMWL3lq6J8MjztVkXc3uTBs8bW
K3ExquAFr06l17J4YwZmkLu52+6KQ+sLF22pezlAFYlI38zIHjYlX0KD7ZsWBNpd17Xl8Ruf8Fjf
wfADBlduMI/wurN+X70cK+XQRQrqJrZZmLojPP9InyaUWi1X3fZSP3UuTil/crMA7+1JHIxA88r7
/KhCHGFkWeZlRcpYsmGHFbQ3v8YQhVrK5AyUoQmnCNbZLH8S23IjfOVJA+NR8W73rkC/VVmyaSLF
zfw1WHYrmhYv0z5DetEHuotFch6u8xaH3EUDLTC3WSj9IgqTqHCRxT0LT57UXeYWPnpDnD5G1r8r
7jfzk8zYoIvqO65+6F1UyD4JVJwoJOhOK9RuxuqNHaJpv77kF+O9v5jcOBmnhptblIUXcRmDPnBY
jDTHCLD5+JKtYRbJXd5CH8zv60t8jMP0IJDgjkEVNNxhFps32ALkW7fL3opmu6agf8nrzKvX5i2d
PEuFNOMG8qll9tGfaVa3/5Cn9FG8mU/Kc5K6aIPLQDLLYnRAHo2Mt+GD13mDNyRurLlkYQ3hycDI
SXwB8uEX423wmts3Q54NQA7dujXya6TtDc8yeFQk0i94ugTrysP0AC2fMUqvxpuWvWRx1PntoUlQ
Bh+Q9reH+aMdIL52GsB6FhZMQ1AvOCJVkKbeMrjVgjxc1/hqMRMdwH43vRnbBBI4P9QQHU+q8OFQ
RSXX3O7YIZ13bX2rIIfPvCRh64i+WiQb+H5MYYLRS6fe1hdZ7DG6ITHvKMgRRhefsxiQBDoL0Ax0
j3p5xatzdR6SHtCAKwZXTY5i3K7YWzK28BdR+eILIxCTcAdnHgKAGo7aiaZocAZ5B1JsNday529K
GAqsKCea3X3XHozncdfu0G5jFhpWvN7WWw0qhgkDwZCPG2kUq2e0pUd5ruxtdpg2a379yncYIJCc
l5mXTiNUOLzZlEJtECCIkaJwteMUJNhUJhddzLF5brqX7LBADjLUPTNIBkDbp/+09xMomBwABhO8
ZvQdzTKldPtPLbksUF7EzATmiDgl39b08jw6bjW7pIDpA93M9py8NiFSZyx0MMF57l6RUO7VDwMn
fMnEi3Weg+wTFUpqQ3aadECfBTFimYNp1+FE9UdNQKue62VroFeto1HCSe07vYeZ3NhChcCPAUHn
aczAPIMPx7bZ4E22G1fFfEVh1AZ701BGPseRj8jiDaYxildZcBX/jpovuQ2YS0DLdE8ELW6U/Bkv
wNzM/hDGyOuxy7nrzg5Mzw76c8+e8Tv66DDt+3N2U6GOaljgfq9cGpxqaEHf5u7p1faKm3DNgKIU
qmHv5kDcAmvmk8KEv6xmGA1MFSaTUHq5Kzna4S4KJj87UI6vvSpaYJqAati4nGs/3tVbkvLGnwp4
lyd5ati78W7I0EEh0EQE8BZLK9yOrPMqiAObXhJMdRWVCe3Q5K5uVezsYMkgy3pP4JjUFfhqYsG5
VKB6P9pNkB1VLEGPRPldS1K2LlCnDIqpds3Za9oFjUNIqlelAGO3HGmIyhTdRYV/9VzhJupxqNfD
4jmnxZMUFAPQ2X9SEx9jEccvjjVQTz6pvIW96bXn4cPKolxw7bk/RViSdh2uBZAsEIKXlj/7yW1g
A+tHPr/Zm0hX+JoFOCw1gk3l2p7KrajFGHbwM505vtNczVs6oyUY6RK6bT2inEbudaYjTi95xojB
yDeW9MRenzfFU4IBnDTc+GFYXDM8YYL21WDBU4QVcE4O4sZRlm9JWbNJHsowNSE3AVj2hPTx2l/R
ybZ4dlzbS/OcTCFms/UBA+5qwozbN2NokREuW4wg8u8Kyt1GhYRLPXTGoCEslSwuTnrOrCMmIjlg
iN7EXivcuTvUClCV4cNsmazdPPcNDWK3Jxsbhdyn81ogBbS3mKVqo2vGLI26gqVv2CQ2Vmi8oszM
Dgpi2MSMIz4X6J9ji5a8tq+zBtmL4s0HzFuN47RRjsqxT7508m6LXau4cvX0lBslH0Ky6+H1lfJ6
j/1jdteS4xC5mGgqCxQfVuUOOqvP5WHZTgZmjigEOaY12A1LuFUUY9oKtOmpeJEbbInFS6uAdKcI
GfhEniZk0wYIBAN+G1AAoMOCLLDDtPNqVaBsk9GbGn/p98axRJopvX4MB4QwDO2UF/3EKh9FM56g
2KTYmBI2Ln79nHlFtykfQ4SLXKL5YM9Q74o6yvBcNqwNetbIOuaKG7zcLKFo2T1gm/WDhNSIMK7E
ZFfrvXjh9Nyg/cKGrxn9+Zvx8aWEYwNlz3yyWx02ntsVihp779bWGfbEBpdLcG3A41IKyb6ncDN9
5fItsdEXeMF0lp7lxgjTTzSPlRxU7JVRgUzpP9fIu/+18ufPduwfPNv/3tb9f9CxRdWpOhZF7fm9
WOjfieTdgMuOKjHU9x/Yf+f9/vlMv8ll1cBFSLpqU1Ujf/Jr1d/pZRSyv8ll3bRV6jiWYX+7s/jF
/q+sFKJEVf9ZLuNSIcvQTIPiehbjXy4VmthKwOqZWrpFyZP9rt8qjyQoA+VBJHq43dd40/0KmfKj
2loHXlxFOLjORV7tE42WFhn0EBUv+h7XopysQ7xTLoLyMYYUscuVFlcxqm4xzgBLMNvH0LHG2J5u
ncKjpww1a9SlmNCjdxgYl3KB+YFl2yD+22zCMNONfaTRDooBlGtKRIQ3t5yycYtCt4rBREGfgX3C
06cjWA5odjhcURgvamAJr9cS0L79SmREKMNdqz0MCXQ1GzVGHoNrnzD0QWMABTXycefRQH4szhsD
yi/Ms7+MgTUmLOglf++nOb6Vuqg3R8iCZJNsOjVobzlKz0PvbUTKp/ubiCG7p0/I6viy190yMjZl
ZG1qLx9hQNy7Tcu3JsdH+qEhqsLMh3u8AIY96Omy5j6gARxJGL60x8iz++x12BOv2AXA2vbeKph2
mG8F8WfdNQ5iix65cxHbBHckj2yv4pmARvhU3kcen5prgdzogfEbBbwrOD4O/bbmd7iHjl8Hh/VW
IilXw0lx0TGonnDwWw35GaAspm4cEU7dIpjD8jxvy/Ny7e7VduU4M97MX+yVo3hSHmMGtAWagBr0
z/QlPambyk88gbCRvo3P8jA/qyglUb6pYAa93+9KtE4sjqliGO8xzK2Q25QP6xMX+/ndoeDme+7O
yKSQAhVwFwvHwFUqLMa1FOga3KlPGepmzaufsu/1aMxGJf+g51yyogL1HdODdxPXzCAfi4ybGVVP
1VN+nG/T13rLP4ineQja52zTH4fT6rVhjX4ldu6zvQLdYxWg5n/gx+P6mRE81U2a/ft7dqo3+iGL
kk3/GAnUIRowbQzLfvlMThbTD+NmelYu34Vyw+RjBIzZJ4dN91/qoN/2W207TS4Oa5wijWCzzsan
omEjz8MS4p1ds2/0xEY+BeWjeO334376SJBqvikZOLgw50OB5lygX4VidLjnR/QOvvQIPZ8CE34R
WDdFw7TVI7w5d/tsgzYBii6B5lBoXkde7rVbj7YQnyyUxP+TnfPKcR3LuvSI2KA3r4eH3kkKSaHQ
CxEKQ+89Z/WPoSfWi1loZFb9VQ0U0A8NVOPevBl5M0KiyOP2Wt/a+c2doua0OHO43qRrWumiHjSX
BCzKY7oIfqqvKIBXqlpF2HyOfn5ClS6YMBovy737XCn/K9PByil+gc0yEzd9m72j5AT+FP70KOQq
1KUqSkj1lNKU7nZqpuZKVlRMZNWdysrOqckYzIWz66h92+0OVXDiJlD/gcvY8kSXoDvjRDpZQIkI
6mo9M4bbQCAMmc1tt6tz65idO6MkjxtcfroQsdPTa7dQiC1mgXN++9ZHrVlg+on4m/oK0EzndcBI
uIiZfDH3LTem2Rg98Sp/FE+8DNirS+HxP2lNINfo4LLUT8VWXsc9566wmf12ghfSuepdvjM4vVwz
j7/j6dTfqJneOfswOQoU7/1p9Z9/TJSSjlFl96chzN9Eul5Qo9+AitnQxC2AmUbianAmop4jVUnl
lSwX3qg/Cok0BalpE7L6cBnt3RIs0dn/+PSaGbt4PPcpbFzJHp6VwVHMhVNGOO8o02W9wOUeH7kJ
BVPDCpRTzcxs/lZG6VtjCagFHM0UsbZKZv8hf4q66mKWOEs4X6dQMpcQd96arAG3Pnb5e3dmXkuQ
PvDZY+AYX9ttCfpI89Tf6gKYU8vxgFaIYCmBQtWEwEh5GVILhn8bDSFW3spOVtJZDM7Fbq0QfLgh
rHMieOAtZzqFrOoVv1h3gJi9KbxdGUtjMA0pIdfMfpnRqSPtW6LoHcwQWd/P4PUE8ti/Is3co8xu
/Qa7kmiJgXQqyA6ZgTdYxsZkJcJFy/GvqxNFuHJ9PO2R13gjTr1W7veVmfykqnlV3p1jO6hiIwkx
X3nUF4XBRjWVsZI+psRUK6PGAWuvdE/xVbyRaAhhZqzR6mSeTLUKGm7libzXtyjSdWHGp4W3Dn0h
e+d8UXCHVefeOVJY/Fd1BtDw2dySGyrN0WvfCn98TRCzUgtS7ljjSa7g/XAgJdkPwIgGXn4Fmy99
h6UIKXRzU6f7DLgrexfMwu2dGDtsbfG1WWIg2csFB3Pe7gXoVtqs5wtpJ+dvfCwrmFARmToQr5w/
qHS4sC2pDMwcSBkb5XC1mBizlVnLRdErg3cqu/Qw/g22psobPoqJnew18qcet+9trUn9UTv9B2Bb
efbFu7gTMYkkzdZYfeXBeZBWIC9Mk+2MxwvJi8qW7Kbf+1WwqwBaswlt0u8YMn0kFdH0vKGYfqhc
/Fd8B1XWhaOPcht7owvBZPavHCxaBzUXvVy5i2LDAh1C8Vm5Sa9rvkaAz6HW/unCxBa89G2xvuD1
ebxV+ukVOiVUQM4ZIENYgy4azRlaOMkqwn0P7t6Szu0grN4xNPrvbtHH796OVcr58RmU1Y2umOQP
WJLrQPOabL+dSEBwQGIffkT8zIEQ11vmjt+5OSs4IKhO4snfu89weinqg4LaA8wulqUaO0oXlh/z
S0AxfQXkp+npB+MP4QqKjGqTXgRDpqd+fS2/k1ZX7BlEpsd/9h4KZHvTF3hrmYIrq+xq1VUJa0QD
Yfj6hMAmW+VJeMcwZexFJtCNh3v+JX6mX/0HpiYnAu8xQEahPDMZk/1VvEIk2zckSziQRKXV7fWa
oZtaibdObvk90klHfeFpZPrsnUOKHAfKEQnDkaYC5UzWykW6Wdvn7rywudg/mGUajjIPYSHnR0Ne
10p3XhHkfxxMXpV+KBbGRYCqqBnl++xh8H2U3y3Eh1D+3L349Ird1qlxVrMgtdlYvLHfqbR3Rlig
xpIb6TsM8AxbHmkaMrryN5DEeDaSY/3hP0Y7f2k1nYAy1oCr4UuPZqYD9l1MYH44onzNIQ+5CyPB
773eOzXgt+FNXxRolHQ5SZef3JRPTEN7WzKgawYThXfeGg0+FEfUEU78iNOb4YhXEfbGCbhrOuiQ
jgSNKhecNvt32dFOFUYIyYuRMM6Ck6IuGCHjSky4/rFK6rh/l+Qnh+rnpxc5NRS3DRVXhENjwcw+
gTxDFTf+vP3eIHaXtL1A1ND0MYSJWwFlNGt9IfXPRuqgnOhvA38gGrO3vtMBZINTfvooJ5++hdWg
xcyGzHVJ8flTztK7zhaqMCc4SFuygnKRiOBNE+geszvlpP6cepo5TPkuMLCwF4d7rnoOHXWksc9N
/sa4UCpQlMathZNKl1rNqbx8bfNbi4Mu+8OtVJt9BUcF9pFhdQD1ngftlzgQL/ntqeAMv5DZcdYj
070KFTrYqwQayXzKrvIYPnMtkOswKJ+SrCvcmezcYQrLqK5PMvTdkXQqdkVg4E7+nvklaymslfl1
9TYBgqN2b3EtqHYAlgYXQmKuddJd5+7UDIHV9l5mtkEs6pvDZwaw2j4hsZll35IIPZoAs+dNrTXY
kUIYV0Lwy+Virh6OBwm2nOPY0bNUdKD9sgwRMbp6MnyJcVR6wmfZGG8puQEQwNSw+l8BcvRRqJA1
xae18QUGa9M7+Mu6sEUMy1kw5WjX1a+xonhua0XrT740WQQrCAAJkobsYIA4AatlTnSABHYAIHig
ZO1MaSUYFZALcokoyHlAZFxDbaW3LjNwgMOMAYiH1VT6kBMPXzf8KYYbSLfhmsROqz2WM1uZ9aUn
n5wxOaoJcBwVmmCtGKUp9nPglLtX1HrP6irkpsaoeaeJCcTQgTtBNuUGzEuz202IOvhaU/U23LlA
Ygz8F35PMPpTii9U4Q4RtTOb0uyKZ99DWjYhhtd0m6Eh46C5y7TsTlL7I8yoOqZLVfqK4DIlDoqj
Wcc17T5m0QXkJumLQJOFFBA7UQeNJnSVcT++Lmoz9RjYcYZS2jqQXvzWShv4LmZNYk5//FeLGEYG
MtPObYQjgCKmVpyA0eUiFCYaXhRqDtY1iR73dolSJWTf+x8htbU5Wnd3eBuf62rLSqBzq4NyZTdm
a2Foe4asVhAWB6Bb89GHLcgP3t+ui6+46lfjKC4mjN2ZpbE53Yn120vnpAnk2t6tTAk3nTOG6/Et
XAAQwwSVjQcomqkt6KoJSckCGP+uiDC4cImjDr3ZjEltjJYLPUh3BYj5ohludPJZE7ukuRqwLHCH
ecjItQEp0+Mp4+6f3L05ccZ+bzG4JGs0FqpZPbCVytmxnmX6gp/m9BjqW/ZdXZPvNoRCieutTtkp
DxVrosp5MUcDex6NTWhqZo+DQeIMVLBYWBQM9GzI53AjBD23FwcimH07ZO4l0lQqfea2iu9iTc2C
jgc5Gi4dyQ3pJt1ku3Z/a72B5iqbo967R33YmKJd2jUGjmDwfuyNsP8a3K/hioeFJZL1IaeD/mm+
xwsWxMmZnDpkKe+L/hoC8m6Av9QQ0FJjs1lvtKDK23hFA4sqKs9DDS/+0MX7sDlpruJ+5gbeiPK4
hNwWDHyLlRq9nkM0b/Vad1s9NerbZot4rd5i7TZoUdoWb4W5B72LNyayyeHWj/rfPtwf3x/UFoIv
BNvSAQRddqNzNFc2IT7rMj5tCSuTx6WzPhgpvHWPq0oe43mKuKCgFWXt2mKchLYWVgg9VTBUhHvx
0TeW5nZgnvKL8Lsbgl5eNNBHeOPaSHRO9wsnuYoP1oRAfMFYuUwznmp3Ha48hR8BeZKxNrpj4CzO
bkw0uS50cGp86wr2DBajDz3axg024D9Z4lkOcqt77zwwPo5wArGjObQMhvdfBeXlbGgLyUUCXVhD
dOOnQgDoa8JSKHs7BMU1QIW/eLEhfUgfFCcCKATcSTWq10T+r2E8/w+KjyBFWVGCNMjJLAvh7V/H
FE+f/ef//K/PbvrvmOg/vshfdEdRkVhW5gDkgBT9E9Nh/4emgB6V1L+lEAHw/Kk7Skc0UVM4ReF4
kYUk+afuKAqCwGuSyvOciGDhv4Xp4Of+u+6o8oqiiQCCeF5TIXH+FRSNp4kr1Eocj/NlwD0UknYB
6pzGeLUCHU/Yngcyf6NA3K9m8Uc9vGEVIChp8Av8qD4YkyFbSD5ha90MLVJQaA4lCJhqMJUv8BLA
MiARsr8zQJ6WF01vwXnPZntz2Z0F/stEht3m4J5M0CXNXSOQbDTEA3FuxRH2mk5G/30E007FL5I2
ArKDDNkUXXA6TFr3WIZ/x9lYvAILYmvKIc5B+wiLyUh5c3oxgBxgpWTfmwUXaMbi1BiQCGDRB7nZ
9J7X8MGOMNwdjKSe6wC7scytOt+ag+UwHMW7b29yUKvWqlhyAKe6dNtCP4hTiJ3QC0+SQAsEMlSL
zjg8wkt6GpsWMFugPuZ754RZZW6SPtoqdoXq+j7gLE1Y4Iqz3nxZEoqAZzoCsDVQxYjsQ8DEl3yc
5Wuc3jJfVt4AklybS4d1Bp4CDNEWyQWyNV4r+povwI/T3JG2X4lXwxGN+v19c/mFKl8jVgAfnF6i
15mFeqQEvlta0YDTSNh3tjmqFthfc75KBCAHLBziPdTPLcQfcJ3BScKSy96EEooNElUTbYKdND+A
lPTURO1SonI41RnN7PGKgVEYL1T100+JCrg4FxcVdTDKGKgFp9kH3FNCg81AMHyfkb6B8rzh5D12
0e4/FYhBS+sBo8D5fCc1irDTtBq46Dh1JMSuWpJr31xyy9ew4yMkuiDnQNoYIfCoFyl2Kggz7P65
fhebLfmV0bTW+oaYCNe7KLYV2mURKJdVNvLqJmZBg6puOvcf/B1CBuf3+IOWp/HKI4uCaBzJPI5W
KBxO0ExWHKhHk5stfFev2SiKkQ4cjx9rzVmyOZYKFGrYYO2D1a1Ga/KrPeCODBaHOhQoGhwolE7b
b+HNbygvm9WQfzSV1BNJJIxl0prTGRMn4IjZFBvpX6JiaLheJ0u/JYXMwFoAwzioCuOP+IR4WLE4
aaHPCFE1ACFwq1SHMfr3WTnn/OfaIbTzZHTri2hBkSCfsZGBFr6IP4eCThIVXtVzum1QA8+dNd3W
lqq8OWCImPDiJxxr/V5xS2hrTyBKxiU5x9cd9wMa5i19Y4zBrHztPJko/izs0F/iCXVda2wmcOWa
vIsOLgnAiZ6+i7T3Kqv28BChgSBrbC+n2Wh3Y3lIrmSJ/ubEUZsBJwbHuwhHpVReuo/UZs41uL8H
oAErsRKnu8H+DpDi4eEaWEqwwv9tHHjO2jmOhIC7rHg1GaBCIL/Bqf0WXPDAEEd1FjPR2hZAxXFm
AK3GnKF5KNIalzaZCyW1jZdc7elHAvLDubwJtsPPWRtaA3Dw03DdHihdzBUCgRIK1oSRAaALh4i7
8quiKkMh1NtqtBuAnMzaEE32Uf/uYf17HOViG/WNNX11P1fJKIL0Dajy9KEEAm4oAIjhFjsK7ub2
VeHg6O8XkkJDXV85iuknnu866EBZXC1DgEiyGkSfi4ObUPN73Hw2i73uNOVeqanmwGmIskXKjoyf
kcykxZzT3vae+NaqH4fDCsgM84A5k+vJQW/7iaNGgiv9yg/Y5umuK2eQPPt5+ICiQ2Zv9YabNBKO
0wWP0REPpuCdcEtbjwul57rb/Bf/tYKzym6jJ60+C266MYUcLCWBIIrlXzHWPhDvsFMwU9LUK7in
EsPQJhxgNAIlsbI5nBtHePIUERwgP531h+YEzTSDWK5CSC1sFmrdqq8O2GU9RcLS2z6XGsKeKSHJ
MwJB1I91AAbKIxlIykSI1uy0QYmByQpeC5+rpSO0nzqoBYORMSG3Zy4Ai/GlmsxvSYnZugimgIUc
WXL11B1/AfxS7Qh/g0Zzq4EgAqfY7dVENAGqkPzdX3fJHjGgDuk70QtXesf0iXB5HDIBA63swVIp
6uPRy838Czped1lyj8VZ2WCAtmNmfGV6/l7BHWf0dQSgCiEVFfib+Kbd2Ag5gBQGy+i29al5LAll
ekVXlU/EbZ+ZFkg4tOOtsOtk/DemU+asJZUAzypB6YmjHttfArA1IgZa6sxnBnfQVN9QabJktpSN
qJw+cOQgXgruW0x9PvXXKqP1DhQUJ0zF3KUzSkx44+5RZ95Qt/jDrMsz6WvQoLSGJa5SBSBuCvRW
A06/pNbYZSTWmqfSIpg3qeAkB0izKRKWPyqPUnsxVCWmE9jJBruGuiFdjGIdvD1vJcHo5r++/9Fd
PyWIYH72Udogd0zhvlqwrFALx5GW6ZS7xYWOnGKCZWqlFX/id3MG3S8b4HJaoJ4ofheo9Fi154uG
9AEPT8FQML4ZCwnvSkelA9vuVHenlrdwApemC4KGwlGanfsJHLAEMsNAvVwm5gjlEsuGHeuMLzmx
ru5OVxlotbBeyvgitERFXTDPkRp00QSmcnXr+AYNZUV4kNE5VLb9jUt+0EUASkCLZMZF4IJt1GWW
guPCzQSgoP2gBq28XbAgHODgvpKK0dsA2h3CzyxYQdycykphJ9oaZpiOiEKcmYPNxl7tc4xZ5sZW
OW+sghwtnh1Zg0a01KC1lAzIwwq4C9mDOoNE1T4HyCTvGFXI8eF90G8CrJQ6A8SdSPPCsYtKJ8AU
jL7ZqPL5d3Ek7U8RFWaBMsrNMsw35/eBPfPEapRpb/J0gvBeQ6eTA4TsHeUuwArmfUQtsJyGKLjO
4sHuoNoNcaEo11rAbhxIKtlUDgLDQIWEkgv1LWM139wnBKdZT1U6fjb5pRwwZsEyia/UnbFtFbht
ZC9OKo4G2W/yWGEV6WOvdx9IT7dJBNID6laCeS1geLxrVSRugcc1GDZeg81zu2wKQUoeTqUYdoKj
fMsa1RgLIjyWeaq1qJ9GcKr2MlAxJZvsDCfGBdqCknyJr11jj2h9ARjuDIV3pApdEdZHqLczxkCq
wtIGNQMrXD/ENRl6QKwCVbHsiWwJ7i8PcTjWFZzRMso8JGR+8bSemwVdXja44+UYB2MNHikP38EC
iYLs96xvFXpkQFaAoftR46BbvTPCOx+Wo3XvcetvNfSEjWZthJGcw1IxcJveWOB6pD/3F4COAGlA
CcGrVA2gQRgf7bOD1JMC0yE5qlnRU+3itB0cpjxZDFQ94Z4mKO4xHp/LFXgSU3h77GvfGafzOMEo
es5gLFN0GsleikDExu2KINv8orETWidOL+sb1FXawOgZSXou3iC5zh0ZcK4EUUMTiojKMmLiGcX7
fzwNo3IKJyqICaJfiYzgxL8uSIPP+vuznLam/mfBkb9/lb9UpDKHgOTBmwisiBDi/+6ZcyQXZUUS
OeQmNfYIq/xZkcosj7yjIIsCp6Ktzl8rUklWRFGTZE1hUZOq/05FKvH/rCDlFPTy4WQkVfh/BGHa
shb7IZknD21VllZPYKa2EB+DQTvFsCY3ff7a3KL2xJLW8ivZIqAhm74xfrbQZiPZbs+g+8EmG2px
cBMdOGEWXUYCxl8mU3BUAxCJ3dmTi+4WMr4lgsn5RXuB3PnVKNaIe6sZqLpIUnEOvJ9c5xhrVIzO
GxddvICZCVeGlPDCGAVseKarjbVztC6puEe1zsxOe9v6t+yyA6G+Sw8A9E53N4+iTYPf7TZozIK4
wcI+q0sswx8vIQiBqNyOkEgaI5qOUKXB/wIAWVrYsfdE8dITghty7o1oh9BcBFCO5RUOI4d6pAhx
/JHhoPK0+0zFe+vI6rF9gMWZfaThQa4LtGn11mQzW2IoXOLtOQFl0XFKf6DrhWLB5uYzm8WtgNND
o2g6izdUdGrmogyar5n9ZAhrLHcIt6S4tE6F+rW2pjurK2hmgku30it8rjii2X076HiduZHpi6R3
MjzAeaurme5AgyefNEcTiGjoniJKzBcLQwA8s8HvxmaUeHkmmjjnyDEcXY1I/AvLGbkFvz4hE2Mt
4QoLTzKRnsEmg6owBqzhKB6+CZ6iSgPY24XNG8xsverJiKrWwnK7PdkSrnlNX43NeIuVfi1PmHjM
+wj9PdG75xKAS/UQFu2I9D5YggsgJNpzl5ftrTDV7iHVKPh365Ijt4jy4dIgqwknoGQBHsSfWXaZ
jV3Pw7z/YtGYqP2okQ9R8XHHAqovoKkJvQtmQxkv+05c+B0jjArQoZcV3VcQ9ril8zNZHxMfbt/r
pUK+gkHltZ9jW3zDJuuUcBpAnz8HqgLotiSJ1PcVg8VtpK82t/f1nqBZEWMkIhVUs7qViOgN+gxp
Bri22VkJ2T6hT6A5CmcA7wAbcdQ92/Qhmdf2TXqHHzoE6malNAYB8QObfngknDm7LLTo3iicDCIv
QqV+2fwguxvAhMGWoE9XYPUV1n5I5yrEVvhCkPL7q4Jw/VvhVKdxhfwKXtlqPkbBhe/FOhUSHpf5
Xq+3Okwmt7pqcQh0uAwRWWJDMPYQrje02bDE8jkDJ6otlYSNg63Yn1UcPfVkZyiKsGRwfDmn2cdG
cYf0ytF+m+pwPbrBFr+Ql50N/JHWxnrXcKx0cMiWVl34YRYjfk+Je4MiuhF78YDDbzud3iUGCITV
i6Ece4BImdlWBWfM79P7rEEY6p/xBu5AsFXEPyD8JtjzNEfILbkiIxJVRtLSOpDycAW3BjubOaIv
eYxDbGZOtuiuQPGBADOSXo1eg4jo5jIOj135B625DFC9z7wj6KYgNeYy6LgYFW1+Fsf+j98nFVVC
GzdsVJLE/5+F2/P0szf1PydG//FV/twn/3VvOQ293VhwpAqCjyok4z/3SQUJflE7JF9k+Q+590/l
FhApmtEhDimzisb9O9ukwB7xyX9oLYdTAtrb8Zwic+rR5eCvum23cmucL/zkyXvU542J3m3o1AKE
p2pcrQer0YMeSfre2Ga089DQpyRfv4ShNZSDM+wwE+rWireUKNggG+1dyy/cvlIlRQIkjhg2tvmm
SwxN3JxBc5lJdZS6j6qqNtGpw6vL1N9zxi5T2G4i2E3oX5lcI76XkrX45LLMUav5U1tnhIegFncI
RMlY49FfYKo/RaTdBOwyc2lN6AnHKudyw2YJAXju6/dhv65sjvYdr7jraY85mqIxSbHbE7o8oXFL
xCRIbNXtj1ozobAVepm1mC/Sb8Hd/n/Pq3+/51XZ9ehfhV1gctFXxl/apdBbBg1eckb86rM8YtQ5
qMTC6lIsdylaCeaLP9cpmtRABz+ONYUCLOBjXJGAbb5aDipB078l40etBAkP0btojHjmLQHJdbl6
9ZvTNqekQNouPivxKWVk2teqJ1UIeyAw1SNjn4mpMXWrFUMdSvDTm7dxIjq71XaLo0GJcxC3tl6J
w8UCBYyXP492Ml1mFansFmBrc1WweFRSwozmNfmil/IZDTsQEUK5sk/nhEc7laJ0sqVB4zKOsopi
t8VPLY5Wq0hklZEgRMlWtZkEaBXZE+QhuiU/mrWYMfb+DCBsh3ZlnIR45oTFP5m9bd/QaetRSH4B
nXVseaol6IB35bVoTF2WRXpBAGeDIEOHva1HWnaENI+ALB934Toh7lwALMiwiaGTEpuuLGESECh8
/BP3yklYFLIKTxy/DS6DQwyCij2XmnIVRc5UWzi4GoS1RQaGDCRb2KBhpLEeMx94HBc5wf6mwdln
IACkHTINMGiUNUBOnPIpBGIRUqCRydNE+oOwjAdX5BR9UxDkwFaUaosjoP1bzXVk3Y7uGuw53+Fq
MMl5GxqrGzlHVdnzLrG/m5p9Jw2a8zUV2EYtBf2HhOB//EaGpDyHNqWydlRYcPv+dcF3/Uymf9Yk
4B9e4C97GIs2pwo8REEUlL/vUnM4iCon8AIv8n+XepBEBXsUi/YCxwb3d6kHUeY4WcMPqEd3AeXf
2cR42Jn/ZBfjNUQy0IVV5FTxKAb/0iCVnbqMYfZ08uIfCODo9NGfEtuBjAcQVTRkNPqLyfAJ6ck4
moAUl6dHJQckLmhRD3pPZ4GEa8KBDOCY0YEJTV4oIMij6MHQDXNQCuSBfJ8GyJr0JjKFiCpwB25s
ICwvX0d7ti8vjlwvMSVOpKHaeHjaYYQxJIoKKzKfnumdHx15zbZ1q8mpQoD6BQhzoMgD49SNZN5m
AK/LdahrR76iphXWP2jQFSpEBXjhTkcfveQoQ66RCi0dJR2wWh4E0/HzWyCZ013Ur5OV6jAtDAjN
/TW20IkVdSoLq4wGaAJj7H4Xto5q5WDjuQ80t8IR1UBvGzMLszB2l7AyOqsKRk92RJr4MkWhZRTw
eHL6WkJ5peI9/1B/Obpc8ELX5c4aL9DVBHjg84HWDBYTjUflZdROFaqWQI48Xk9BSWGZQi2GZRit
uuiKe4eOP+9SmJDoNYTPYCLt6hbkAQwL/UrROwZXm+FzgDEmEMnoTDcedeNdNgqYxX9Yumj/en0x
X3970WuE+u3ppFDNyRUQIVhFoNT6HcqcR5+jEw1gtMlLIWDcBrwCkg4N8PrP7Qz2AR3+wERXN/Vb
C3sHxwcT4GX9PTvqRhKYljargze89Fdw2xY4KhOUeKdH4A95AY9hIA906oz1u2RqAIbv7B3IkQ0k
GbLatXcUU7UecthSiQBj7XT+lCBiHruiMZwb4CEHt3ppLqwRdZfRgT7mADatdXQBaB14yxXpPxCp
hkUBMBPNdpAC9738AXB2PD048jVORon4oKanM6K1jA23Aw9TNgUAYmjMg8JCRD+8LGaJ1ObwlzFg
jnJcI9Sj+2wjI2HMPiR+RFYWJAMUhPbRrcxE1yWrI1fJ3GkEnJ1kGK+GYiZ2cWlwk2hw/z4/IvzP
FbioQoK715AIBB3SLr3TEDPi8ZSeEUg360ivW+SrNRhd/kDLiNlLzZ10GLqTdaRjGPL0jiYzSNbj
wT3uEh5coCGyw5AXItkGGFtcHl7+KOOPL1AxE43mluIMXmejNtbhPNEMqVcZdljsDARSQ4dXxNTQ
FcApf7wA0kV0M4AQIyfCYR41YeL9bRJriOpD6cekHkJsg1ZDrrBwQxwaEK3X8Qv35qCcodjT+LJ4
0JXReIDVY316KR+P1WRacsdIBZW/m6P/vM4eYPHWbu3COho4gdLUn2AQdvITH8kKjGYM1lKnpqxf
/5AoMLQV8piMmT7NHwYL0OsFqR4P4Ag2PAOM20W/3781CjE2iRT0bCJyRcqg/ImNHJ9/AvO/YxpX
5D4edw+ff0BMV1/fZxshAYIgAcxXTC6DMw8VJrYwbZPz6gHej0afv6cfq6fBqsBlcGZ6yh18EIqr
jEPAVljzBLLZf6i+CyQJGPsbmmugwxAgCbw6G7C/pjwbULCI5OUUcQ1Gx04P3QCLaOL+tN47cgK0
JMYPgTsIi9dxNiMyge8PxAxK3bW/g6jD5LiaFih5jM6GBAcccqf07n1jbC1GgO/tkHCI9uOTORHg
UgHjEaj2jGuAP2QpFHdJyskDI/zprCR2nGeU4vF1JMDtxe9vhi7EM3OaRo1uPqPn83iyC+QurJVu
8Ixez+eRJgke90dFoifWtQC484Rf37jhw/sZY0+nGAEPvKL3wPMKoqg+ORd0SrkxhnONKBPhY0fP
+wFHM45EFUwHdLdEkgUrM3oqgj3mvNh53+FpZFfY5k5qMmjvlRgiRvHsMwRvfTRVm9EFG5NI/MVi
tYUgMZzpM9sJ4id478A0KQ3gFG1e9gatvIKbXQXsoG/vGI/I5dloeuHgyGot9hO5Wwe5LmR9did9
O3I7MnQxWtyajnDv14QUP4k7YL1pT5vBvOFYhw6wOk51MPQZ/CPgE0FhPO1UxjOSsfcde9ym89bm
buDIsCZjH8HMpjVGd+sgBuug0XUXZpckPEYm4iM6cUgY09Xu3MRG3WgwToknlgAZ/KiJC+gu18Ho
m8lFOZoVXHj6qZITOlec8H/BRgbqKz2PP2c7OKZfZRzz5glXF1/gIR3r4zMAPoQbhmvEcmU6zsU0
I6y60v8i78yaU0ewLf1f+p0OoQFJr5pBzIPBflEYGzQjCU2IX38/5a0bN7OqbndUv3VU5Mkz+Rhj
0LD32mt9m+szP3HKXTmqdpZAfN4bE/V3z1sszi/TsL/XgB3MNQKiU80xaRq2Z6rAPFcP07QhilmY
iBeeOeo9OyLsVrKjf+SZD8ZhxALI3n3nWxxPvDFTYxNYHFhfFAGMLAye7vgvIztjfuUdxkOpwI5o
Lxb3311i/jJKMReR8TEeWLsTipyJ+680DhBGvDu3Srt3zj8jmowkn38rvdzS6cqx1zJbFK1hObV5
5uPVEJj7IsN7xJVo9RuaJfhL+21/v821BMEg8kb7KF/odLpzCnBm7bx7aN29aLfjDwzdFyMk4rnA
OP5iEu41hYsWDNqBlHOJeyOBGjLZhDWIviU3FIKPtbQDKJ6Gfllt3xOvTefwYiXEt9+8Ok+CFawj
pum0ha28Y14DVuzQC14nLdVkjZ+qSo5EuuuZk2muwsVCIbACrNWAFzTBstEsU92mOdKexEStlgeq
oZNaBXYwCEutmWt+/0Wd1OGZHLgc4YLknfnKgDR8T9bhEUtChcfpluU7qVgA9G6f4A+4opGNGtOc
FW7SAqyGgx4f+OXMkX8GGtPOq7nSSctJ62of3Fgz7KjgKRpm/Q9tNdCCzUaff3eIonXS2Hmbcuq5
o0lh8ItoR35p/rqmgxX8cgNmci/UBqYfgQyNmRLJQ2T/HFQfiS7BGhVYAuy+wU90F7ghLvgpqYtv
IoNJj7sh3U837fq1Ab0h9r+BXayNd01zOKZcYfhyGATvfXoPTnDtJxw+31JnPvCUf8/yxVcnWa+G
SwLptec47Mdx5MELEnMLNDrBzhIH6mwt/YaH4oxamDsvd1gKOF6J3fq9l60I1L5+Xpv4amUXCdxO
ZFYTuwTEHJvqpvq+qn6/V5YCoU3dexII4IhLRyMdg0QuEbrxvJff2qVcB37hPFfRSbHeW1/e51dt
30A+4KIKfJws6M9zlR/CiWmlymrky/aeVk+ASuwa/NgV6UGukpHZMUAhRUUsa0deZnqKnw9Di371
cvGqFgmMI5Xay3kd3+GayugZcUP9glfU4YCntETxPoo2FRPXBV6XJZ4ll8644/s+ddcfbNKWxqVL
tFEEAH54KZi8Szi4oBHrk05qhDm36Aehx0lAe90Qet2IBZxICzyGJoFNMfGvZIqLai6iKA/urMCI
E+7CxdQApnN2Y2PzKLGpAAByscWALJiauKYEypldupvyRAhrKFZs01VTZtBfH3CkmZ3fAeXp7feZ
p2xBO2lvlYUjpeM+hiPaUSM3+kwxwS9rM+CjcIM0TiHMXngletY6eAFmgWnluIJ01u1p60RnO+BO
TED7MnASPQnVmACMLWji0Xe+bJ33QpIJMZCbKS65bkxuwpw8FnEcard9vpr9lnf4KVjMi2X5kXxk
H8DlRzcX0Aru0ly6yKHixWRokC44bULmQVSPt9m89KV9gwxw5j1hHqDC/Fgqg1EsG7LTe7llim5V
1TKxBN18y8uaCzyw0WMXE7n2HyPNHCsToY3f6CPrLfGnYnhmSfsJ1ng8lL85VRCnG6yQFlIUbv15
4ifGOFWomKAb8QXyJXL+W8AYGHIZapZPQngyKB+dhRc4nZ7r+Ld6+UwSutSb0OZpbrkYeLvopbhT
bRsvdjXGRUcOFawBNj9w4Ty8YPnwg9a7Ddzmj8sgdc49R78NabTUgHOQhDRh89opeCyFlRrumymb
zUukuCVEbGcCnz8QLUNlbF8YS2wwr7cpdNjLE6+cWWZ8mRCMzTaHB17zmiIHU6wM4nv+mjkD+Kz1
sMyBXVdMOLSD5JZneRvetOPw8yQFwizl2BE76o3IDYGzWMENTjMom2wxzHXXeLu1w+gDr4bP6z8y
VbD/+M148yA5shY99nJ0tqfhm/NYd4A9brqLly1i3RfE+TkToB4/3XL5+F6+3Pee+dChOsRWZyMF
rShSQydZtf77BMX4MkURM5HFeocbqog/Q5/3xgGnxcMgk0RoggYReAz/V4dLi8+Nd2Shg2VVbNVO
9urdVndvN/oAB/Ut4kXJFoLxHTDUIgLmlzZ+h9a0BWtyjz5Ikj08GaI4/fV8dlEjCq3nx2TX2OWd
yM4y+dBXyWjCsJiD4TicRmY581OSi4CVYS2JgLN4M/DYQrR5KKCaXAndICcYDDnE5pMabk+0dw83
mmyhrLrhsQD5ElndXUoXPSDygUCIIxUMpjCodt/FMo4suNcKOjc0rbyzjPe6tMFry9ZZ4dyGEup3
qz1TWx/r1zY7kDn2vwIXaBkytVGPZak71ggP6FwqWWTo/3gyts0M3mpqMsA6SovQhXCVulx5aK8o
ktE57YrBJAliwyG+zBu9Fy6l/8M4Cy5pPu9sM95GXsZr/14LlKDkr00wP9zh8FO6whyDc0qE8rnB
eLxEGHVzd5QGVLNdcSGdY9JcZFTQstmOWAQzX9U78VSQ9as+JobC1daXF9U6XRnjWSLMp/uEJNP9
DXrB4oFbl/na4emP14V8VfG9NfPHgRiffCE0KI/x+HQfbesPIm2cOxbMXhpn/UJk6KTvMYwtujno
H1c+6iYPMd3fmrNyZS9KaGaiPS8p0uA3HPvBxfS6mwHTej/dqMfq2G7xPj5TEwf38zMEHv6Wvx+I
1aHBd58uGnowFqTwLdtDOD8ev3qsrlN2qhjSN/awE5dJXqFf+fhyOzfxX0RqFfshu67+PTPKdfGb
bqeunV/2Dd84FQvZDNmhQp8j0GrXHsUFHD1RxPHgFTaBhwMX3/jzZTbh/KXZiVpTZKoEgOV98iUQ
dnlrtuBnOO6cw4HoyAFjk314pHBhnq54VTT7ifl29xh2ERt8CrTV+QsPbZ4pRum+Rb+MFq92kzG9
9zv0mpnZzaARmrpH9bLRlI0m7LvKkK/J4qUKdnOCgLGS0GaVAWAwo2LgjYc3nDS8Be/bBPqT++Sw
oPbtOYqIY5kq7FmMkieG5TA1zOaUfYnXRuElpkLnOF3V+OgNQWU6CWvE8AMzVb56rhXid6vuqnNg
09Ru6W7rwmuJm6SUQPOsMPWt/kkSRZ2/ubyzqoBgQfSrzrV4I+GluD4wOzMdfq+Ivu8ITHJfRXNv
DY27+A2sGH/RHggf/QzOeWa5IuEvwahrfNje9IW9rCRZVbtCTTSpYIMG1mb+MvJfHBUPi+qkm3od
SOXClQEwzBzidt26/cVqNqfO6UgPfpb7co3rD/nFL3XG2ellGu/wyIXKslOOjWCr4BVwYlv4DoXn
gtVLPWZ4GIeBnwwjESIjZohXU5yH0r6eGiyC+ea25Oj9Jib0FJ7q6S+u+mACBG5Obd68SOxUZ5Eb
4V5EkCwsSnKFdSBbiandkXGbTRdl1SQqaHlIxjtjqQVUpLKfDuVAgU8vdn7lfb9rWITzM+wjcmiy
8VH5lc8qAxxfBNi27X06XmxktyXTaT5ejp/Tlj3MMRLNAq9r7U0/e8G4650t0K3+RksyGCmU04x2
JjzjgiQe9MTezdYVMm6FM3iFNbArg6BXOz/p28GvPodlo5kvUmyZ3frpWbMjAyBa46BNZebp83xe
nLzMPJw+l3u5N5YaKePvxW/L2XLSvPgzcFKZyBrV+YsMlAwJmZMXrliDIzC4cPmazd3YxPz7rWcL
kBi86+bplJ1U2jHCkbHxv0YB/W8c+n9H/j2ivjBllqDj45LQ3P/ncQL+sTj7/ifM4b8+wH+PEwRx
hljPJOFv0+3/so4RZpKnEiMMkckB84M/j8RnmMkkyMKSqMG//8s4QZFHHv74Maj4/5p1DJPaPx2K
sw5Ok5jpM7n4u3GCUvaqkqdJ6xOASR/EAsyGtlQz6wGABSqOQHqbcRc8MYFIoF6MuKCldoaeRmnF
iir0kcwSTlljOrk9B0pQsURjnXABOGEXUjzQJ4JVf0neLLXeiUMAGUyouioW4q0BfbvroYWsoIFy
2xVu/IF/DbLvNXMV/9k775KVb07CLfY1ZwcPfNGHiIe83Ey4SVZ21zsYkt4YhyK6nXwHnhW80FDv
RYiEwOQttCsADr2vrbQ6djonAbC2UnzEvC9tFagms3c4a756aKzBRNzM5imwklFjg2lDwmlAPcRn
4iYd/KTOio7vy+tyGRNcs8Xrxn0hREFfyS58ZZUqd8OFgdloKDkROcqHH3bf0x/uBQwiHXlKY2eQ
7HBfJ24i5YvekUSQ+f7ChJqtpMnodXu9fCVzRMXhZ5rPgpVWzEIozjG8rfG1MSZQcBOYgFcVhPvx
B4hg+mk4UC5Mj0W4T470jj0+ulTwpAvEpJAACXCEtQRt1RBGla2qTOUiL1SSl0SMxk8M99jo6gm5
tC95AVPhJ9zDuWI08eyIpek/L6AOP80yyA7SJdzz1e/oGK0pL8adM5Z0IWTt8kF6bR6kQxXji8P1
CczyOLnAo1rLkKNnawGjBeh+T3OFHZj6zXPkKJPjmEBMXKTUnqvfDrknsp4ujff7B0SScbhPrJZO
Hu0rq7kpItROnZ6OBLwohEiXV+oZ2a9w/A0RLL5Bvj1eCCDCvC4C8C5Ykgbf/EU3gM8gTV+hpU7O
4zKG24x9UzwFH2CKftFrO59A2uOn/g5qWKGKrR0KO3HRjrq7PXwriXUphPnwxlcV2qzt4ccFuVZe
fGHta121NUPhCz3lLXLUjFpmAEYr2qq8tXiPP2RxkWyT4KReHkfEmUyf63iEffl7TD8htohWvhcW
+QfPPJaP3RwXmsJALPVlnPqwTlbiBxY+LvzGLe+9duWkX/HkQ7qW7+UbwH2V2sqVlIXUUFuYkmAc
g8Qd4Dp2t/SUZ1dWgQXdTvvkVyQBFoTVLprO7Ib6w44u93bcM0jcg+A3X944BqHRpxQ1PkGQ0qbz
ZrFjJr1l2k4CyKP4Ol0BuW/qiq9CNbvGTNkao7pJaEmkmcAk+bXDWol4+STk76WlCYTnrE1v4Txt
uc1/0vXfOv/tT054bND8NDLshZflbLZB8imsavIiD4NCZvCUoXI/5tK+Uw1l/7gquiXTpQqft8c5
5ls05G0ZudPZjf5dswILxQJN/DPl+RL8LgHZ8pf5LZO+py0wJwI0TrGSb8HLLBa1WWHlS10oSmM6
3KDNso02IvpEGsIWL9BPaod0Okq3M08XYcqEPtmk9JhFO2aaJjs2Thk1Y7WW/JrEqq8beaSGXWh8
OMXHMZ8kJt+tJXarQNkWJnOhGSM6L70RUlOyFd9gg2n8zUGYGxodxvvSnXHrRdgBWiPaBNKBf4KA
x3ymR16RkFqtC2jw9wHzZ7HPqd98lTMRJNnDHsbli7QLisMkuJ+BIHCZCmO8JeMTEcJZC5kH3Kcn
Mo8RkOHkJ+IRM7kPjiFGoF6Xw1n6Gs+IP4jrzGajT6kBchJ7qZlCSnckGmGhOOnKoh0uGmk14jtC
vK0UTMWt4aaK6bbV/J1ZbpnbYN4cYU6LvRYIq7y+3x9vmzAM4RXzNrJ+QrDMMkOM/fThcU7/OOUT
WDRQE2jrgJx9xe4/lWAZonUTESCSdnncG3qq1iDmMLYFxNu/UsHSWLVAsICLKcGNlFvLIdJtCZS5
IwJe/q5+aunnwVTuKFxQuStEh2NC+eai1mS+/q3ApVIIG5i6uZT20jo70xQWl0wdTbilL9Idvjgl
3AATFvLOG0VPWo//vZKdIHFz5IihogMAijfW5Se2SLYPRzzy8izDYzxvbNJm3V1xFQAC3znDEG4I
qDrdvWK8wCATTsF0toiJu8WL95zecXKzTQ7eh58VfhVZomQ29dOQrtO6Ia5u6tzF0u37+hrHW+NR
suUWE8KdAWqhvL0twakH5+xxUl9dWgOr4fBG+Bgwf8Ij5fmw/Q/oPLdERLIon5pC7GuTH9xkIHP2
Dw9Sg0I2rMjAGtHYWp+ZTXcGhIBQigtgyoBpxdBnKK2czM/bGlA8H5DE0RhSASBe4TExY5AUucAK
E9ymZfZyr9OwtpNG9aVmhYOzUFBUaTduQMwOAijb92k4DAflVtG3sPxzw/UP0p0Fx8XhHfvNzslG
kLlIgyVT6M+D4xPUUr4u8k1HqKv6WU5KwBhGU5+00acH7fgYS/MIrDQZ3BEMD8WQ3EnCOGP6g4HH
ms4TGVp85Eg0cLR1eJpgdncMkF7bZoENFjelYbblBVXWUp6QhwsJadj627K0viS6oc7J/bQbGrCe
bLOtEU8DZ9MnixnPCT99A/Ued/mSnWM6K/7YopYmXsKWLUTeTRxaVDDb6qdketOctu9hPv7TcZsV
EZKGnvsuzL47FuYsHviXZIc1axnExiH3Q7AJglUuJsGyx3BIf7wrF33g1NlNeO7r8MQzyqNTWC8i
RqfxWXzaM8lOR8bS65gBZBz5ck7m5OMVKNm0BKodgmcSV66vBxNoyXvM6/WwqlxxqzORYdzeVHa8
m80RWg6EK7HAQd3fsKIA+gzbF1BaRpTeFj6ly7iNO+tXjAmOuiRPjXlFjkBblpCCGMT3qwcHc5Vu
ixO/70r8kPMShxxW8DKEAutL1alinUS4HDfFZYTfdHbwzHwZlzHHMJrZg9N5LkaO+qnRrp1abmgj
MAeVzkkqZziI7agzige4R1qB0yzsD/o1G4zXxzBwYE6ZGk76b0Fmj86D5Q0vGrELxgb8F07kcjog
UlSUQyat6FrYs7WWLP48Wk58aTsOw+6oFJx2hVneSGtxOrynXsIGudxrmaqJwXe1fE2hr6lzoSIu
7+Yv5t5u8yHixrBGtAnMk0lvBZva6YgB5QFu6aVuseCuodj6BX4sIGi1a1U+l6KjVqodO4Uf7N4c
lR5+6kmyfacPUB+tTlX0E63yfbpWQaczExBUP/kNGtSPgdl9cYB+KWd2dhG5yLEfrxC/x/ml4kyu
9W2c2xWYIJgvs2Wi3j0wwL+8KZEHBujW85h7pA9OHZ5RLAMuMx2o+gXj21RaIS69wGrAASkOOb51
iOrh9JzxRY7FEgHq+TF9flQyWJvUIVBZzKM+wFEnmCzhq18SdW0yhhsWOdX7yNy5ULl5otsBof/P
1XyYWt16yXK+4b3JA+U2mR9i3RGoP2BHjXv6QtEWmcj2TCOeu6KdeoQcgZh69QSY6YLXTeDVnms/
EbEQJT2/e40Fnn5ILHimGXHycKgnV9LlxRDW7WNHx4exnXwm7JxwnwJrLyPWKGnLQ4YTICiXtbhj
1PfmYgwiko21KIKgLsOVjDDBsHIOtpirIZGt4pvlqTOSjbT53ogoqX/YRkwnDm/NqUfA+kRZ5xKS
2BN7DrmRc8hSBs1+fJA3nRH5P9S6E1GNmgN/Ts/6Jzuga/+xKpmcOMyeZkDPj+/RmTF6HNj8mgEW
37B3tqi4VoGYCwADyUxPF7P+B8WkOKvb8qTFn2hUk0+0tSlvjwIrnyOL0c/AkixrYE4ZqIsH4keA
5745lOzQmMiq08S3P+hNHyxrcpIZ8wDMRKheO0J85N8R1F1m7/NCmbPHMN/MCNgz2189PsqK2VJC
QrTc9tE+XzagZfvLJIAAaDf3lLxsQR8H5IFw/MNOFpVX2yWOFkn8QB7EO+lKs3M93F8s2ZVlVmhI
XGg+u1W3gmNhlrsJYyKuWAWOVuffXd9Q1XGpuqTBPxHU/+N+v9V39n0t/rJH/j83BP7dI/xJ4BAE
edwXT/Tsv4NxqBuioAkzkm+jqf8vwThVUCQB4QPJ4Q9H5J8M/zOZgJ0uCQgfElzrf8UsibH/H72S
cFpYHYjhH11n+nfiRheoac+P1oemgktPmAtEhezkONkwGFYks31v0myRIloHK3rMQTPVahWz35Lx
XkxhCo0oBqlvxS/z7RUrkK1v7IhsMX2fO2sFrUUbcGzxQPl3Ly56u9KWAP9yQkqM7+gwxhaMexq7
WZlhIiCf+pfXHLjRjavZRLx5a2k5XdJ7TYMRN6pQW5ZupNpwSFLES4vM8gNB+W2w4zYUjOlvGozw
zvCMAFjhQSlswq20DYPO3gdMBjgirMRk+nwIvXILAWXtCB+YBRtANHQNDTYsmNUYwTQ+vX46xd33
PS/lUlNsQDvP9tK1RqMghEQMld9IIOC5MSSEsonOc8d9OhhuNo/cbLAfQUCCos2+UPT7MWF72Pn+
bFfb5A2ty2ol72BQG8KdBpol9nZ2qr2Wi9hoY0E7QpQB6UlsHVj8cCxey/Q8sydOtMyW+uGxTI7B
joXSH/kH8kmVLoR6ibZLZmGpHOTVdC7NJ45yJB72sPsNY05qu8nL6TFp8PQtXhtfYgU2FhFfDldY
KbANnApuDJN5UsLCof/tD3GwbXCl4T8MvllOPOwaQF3V0yxJ+Zsz5ZIDupw/5pHmEROEuDbvliLt
OJUuV6lpawY7MNTXr9FrBlzSfizZncv2qjFJ+bzIX7rHhALgNWzw7vKmcTFfF9yK+6eIpDJ9r2Um
r4Ax8SC43FWAaBP5xQ8E3hnNBSPIZoUOVI/YYx48+GoQPnhXjI2UmSV3IXQuU+LV39UMoVdQyEuY
eFQxQQqzxuKLPi/BaUbJyzxyHy1ZhAvZ9LnOsWhu2asBuCEdKaB1Rf3FMOzR3WVmHVQi677eaIx/
CVV128n5+C1fpAHwjCn+6ME2o20KVxowCEdjMdg+x4j482ZIiWtoVzJIp/b54ebCSFG6axfWu8Rv
R53YyriNYkAY0czuPvuRknlLR8qqGfdNsF0ZbAaG6TE4RGxRDMBUcijkVjo444hyWXE6zksQsXNh
HiN1N+eQslK4pOxvZJp2ir/GahMDHsCMwBx6+jQRiC2F/AXmIhhCkRYroH0NJ/Mc+gmFL0OizsnR
kbh9HbKfERmML59TUQUd3K/bkFTm9G2pbyvX7KFnOxhTsK20osF9sreXzeLTRXUZZ8o5U3z4KOFd
g6RstHik8FDCS8DzyveKcBVDW242JEdhHJ6LldgT8SYHaisvu8msz+5OYt/YaoA/4k3uqtpR6mMj
kd0ZklBoMQJ+Ok12SIGfzWd4jFmqSCb0Ee7A5imaGcz2OTQgOCSho7EP2E8O5SbobUC5HNk1TOF8
keaezH4jLys9hp6nyR6bgn516PFLFmnD1xOhXZ5zKMSiKWOHIhU/cx9AeLCXuQSqjI6mLu/mBeIp
yy4x3jF5e4t2Ed+qgaVlt+JL4fraexxQhfmoAEhXK6DY1qbfyyfguZGpnFFx+xPmDqaB7NKa8jxg
VbZcKY1OXbSgZ3jJ8fyOTUn1NRqjdGcTsw5GMoWf5v6usZ6wcomDQLzFjA2hQTPim23b8BBlvdGS
lWdWzeO9cHLwp2e+4tmM7rhsNJPUNJtYAQ5sc3/7BDz70uQ8Vh2qDZxUlRsv+NSHRqxnlM4wdLLg
DVx+aw/4o2RprZYqS4DmNuX7y2OBaL+bPOZKO3MqmePoNpE3L203QSQR6LQRoWI8NJhIw45FJZyS
s8n3FIuO6mvpcuJO8EgqgS38BGwDwz8hVx7fWAIpuFqFjaeAz/tt0nF7EfNFlldL/afOBN+kyFZb
Vp5YM815ztZFcYFVIMBt7z2ACM8FmBJZWMq1C1NhOFdqbLJSU0YGKuJNoSMC6J9Du22vJW3SwZ+1
zmPqt81aDksjm+x5urTrQXt/Je6b7dFcSkNT03Yl8H7q50m1DQGavA2p28jYedDT82v01YAbgq4E
ySEZzIfCO7ERFE8jn8DmNCg8+IDO4pmVmAemC89zMybRsVCWuCxt5rPphpJZOdHzcSCJusOWJiZ0
CczaG54ebUdVDoL1WS4T3hgW1qYsPmEZzOcop7ecm2SAzFJZM+6NFumhPNUQtNJDxWCAGK1kdOxA
QLUS12+2otl0RNXE7NNNvllU8MIxLINHQ6i80A5MQXkIwP+43zSjVtBlPp9abLrVYKD083sCs3gR
WAJAkAc+NX/uS5Qq71mYycsUrskX5Fa528oKqSqq4njDL6yQYvqwevR+cc8k9CmEVB7O4vfcpu7K
4UnDycRzSwMbYMpz8blGqRvzpeE9Upb7JIKYFvDEo+cJyghlesOQ5bWb0dmwkmzy0cv/D7nXf74H
5S+rUv5/Wm894voUSdLBRGgkTP/n8d76uyua7/of5nt/AP/+9Aj/Vf5S5wKdoGQFDjGVhb/AChnT
qbqiSOIfW63/PN9TwRTOWCcqsiuFneV/jrxSpYuMClV+liX9X4IVUmv/kwpYA4xB/kiistbHNNGf
0kIlYIhJWjetX3B9aV2szgvEqcWL2pee/0X8AWu3ql5F8YibhvH3BzseSVSEuEeVKZaEcAPatL8O
VxWiDGVTizO2McRrjXrTMmvJrRIfGcWc7axUaIH4ETw9ZqnKTkDM3Md7FuFyrj8R5+ynNRr92w9Y
dEza/tgK+nJw8g+L4uMyXiRPkOPxpyTsrUQAtbjUeB2SEKhmR0hBK4okhiYsYHKeNXsuWWBFYgcg
r3p9V255VfezecSaJGhmTDPMGeeeL0hs4mKnGtXAVvuMNuxp2DycuHLqmsx46vYpZKaFFBwb1jCR
3mCB4ZNFgLEZ0Zv31jQDbvNmQGVOibJj5UWf3zZ+bqbraDhELciA4jatjjIrtb+qU8JGymslH1gw
Gn9x9+ETduE4QQmIxrhNbr1kj3kNA04Vg8xr1zIB5HTONvHz9IQc9iImabz9XLFK2QNshniWTUxw
M8g1XB0I0zzxfk13QNKs12Ai5owLk3oihibLth9+ukyX1DQZL+GmcvlFQW7utuh26df0msJmQ66S
vVcJoA05h+qZjdFYi1L74TBbpeR/Mx8lrpiafebHqvnkSmhGP5gHxZeBFB5dGOtA4lMn4BwXvJov
lljyDKH52ELyK4R/fGpvh9SxLGnunezQcEGuTtkBNEbpVMqa5azcZnsgvoiHwecbO3/qNo0/3nhZ
gpDarG19s6zGyG/MT+ikCm0psSNBM0BTBB/v0kJaHb8e9d7by7ipDQv1eaZ2O6AXnKkzEsoCc5JC
x/SnitdtCm5KOjenfoZt12wrysU+v9LZKcS8u41KjTHKQludTqVKP3Rt9FSppHQwKCfupL2rONdY
YDDZK9wou2ZdTH21ddxjxW20u77bbad/ltxey3ijcLNlVPbk1vs+T3Dm1K4iLDluU5+n2vfeVN7M
yMsUl3q2VtmCl7Bf3X4IFCTYWGXu84EFanAWLSgktbs+Wcng9YSVJOLSNvrB65zBDGIg5FnGjuwx
P1a3SzVlASDV9TVm0qt1NsOyhudThyGK7lgdvc5PHbctTWKdsoam98R+NwVfoiZM3qa5K0595N3J
vo85Kgr6P2kNBO8pO9MHQuyPMnw9grMYnYrp8vFa9p3XyRtVZd4uGnL8UQZm/8mUD5TMMVsDZM7t
cCvRKSlMcUDswfcA8j3DDLBpfx/+GxiIsIwQJCkF2WCDSPbi5HJqABqxhaLdJk4nAhpRF/rY1s42
F26YDM/7jfQx87KdlFNKUR2TWlCh+ZKKA6lYqAvUwJRdu6/dw9QZteE5eO+L2OlZCtTVSzXeDuBN
rFBxh7DaJamtBy9fLYFVRZ/4NxHZOMclr61NQUw/X/FvI/o1xJtnOJ8wm8Xed0ZhjnaD1+tewzJ2
3scVAez9dGZQagA5fVH8IIxximi2jOOHOSrRBd3JuRTspqcJRU3Ze3egw72ywgfedk5FzVZxObUQ
gMu9ekPhC85Dt30p69k5oL7yhiv6KG4xgdATV8r+rke/6cSv88sEu+pwbq99bYrX9MC/yUSH+gKi
fs8SPBCfbCOFjEgP9jA+hgUxF0P3VAvC1MFL2M+7Ay+JGJnZ+eFxU+e/xOA+HqsE48H81MBggfzu
N5yBJEBflHhAqaarxPgtM0efWvfIHv3PhifOVjNvGnkM8IXU9GbBAqiiDHuNlDfWQjP5HFfZsVOa
ChX2yYr32x32kG+TOUmQCJwfUkpjnhg0Q5knXyKzQiQ2fDF2Bp/XjABhaYebByl6o7c6CGA7uJQG
9ZLwNOI1UTJfP4YODtnHvdxRib2UM+Y5MDsF04rDVOLFFy8es0DI70jCT5y4xuCLZ8BdlH2303oI
rW6hHTDsEvYABDYlP+L/BnBWljP7bk8ZVGx0l+3VXvwdOyIt+7ya83JLIPvQMG2OR0h0yEE/CTLD
EneYNaOgvY6u39Nyy0eNE4c7rbDpk7IBywKJm0P3mZxyGHyr7sVrg6/RlYs5x0E8+NhkFVOFRC+f
Z5in6X8dBiLD4OTxJ6S2m4SpPWUAiJBHd8aqRUR/3qCCK4Lg6wni9pQSFVUXbyMfTjcJkD0OqzIK
7T5VeHswJtPURdU3nsV81aU2FXUTOrOI1Y1hxVVkMGYzKzIfxGSpkidIG3KeLmT9B31pch321yRE
6YY2f2Er15Kh28HbtaxhxVtpEsvpx59kAjo4674+fiPD+/BXrCjD8bB7k0cCqL44VYf773RrfZAz
E3e/uBoXlPXx6ulquvO0yhOKlYLuu+AIhG3/b6/xsruealIVdUma/l803mecxo9/dLGpf/cQ/1Xl
Tv/3FLo2hG0V2hkF73/rvADQYKpIs1G2VVThLzovYLSZPlaegqChIf+lyp1qoqSTsVdVQddn/5rO
yyP9PdmFJ45irKqKAjgcusyfq9zZNH3kWR60LAzbT7S5TASNLLlqPdlRR/yndTnf7ZKISWMr8lJ4
blPBlvpFwwH8PBJ1rilLQ08kCigamHbiGCcL2WAeh1+FAKwhO+XXw/kpXCYoLY9+/qADo4ONFgPN
G4JiPIqkQkw0PZUX9V6FnlWw10uaWAx5a9Leu/s98LuvflgB4u5wyEjWE6eb9WrtkH1jnrgqoK61
HgLmsB/RasqJLEf+k+cbpmM5pzygajd++El/bn4aTHhRuROZb7qcmFJohR9JwJdBB8QWN72LWEs7
hxq90Q3syPPZl+g2P7DPDMVAZzKUAyol53eJdh3YOXuSXMEV3cpWjIioDCkVAmZgwA3pOgGc221V
9psDJCbNTjaO6BTxTuU8I7vzI12Jjj237eqxobZ7HkoSmCKCq1PVTpObBOKm+WlD+KtlewUbeApX
7cwstNgVlc5w+FHpcM0gJaAHm47Z2Nu59nYxXcnhjqDzrSFz/aTgJm9WOEjOqxVToBGcblQfKKXl
KBiPrjJt3TlIlgitb9H51RYsXxRXLK6WjNqf7XujmThdj+GAzRxmBb5t6vLS0EdQWkNDWwsLYQFB
QJyne0qpbvmF8HsMVmlvWQ/a7dmXwMWtsOsFWTFpXvmspV5lp+RGnz7ebnFk3HQrc5U5wTrNBIdX
qUbBDBc7EsDX/biFoTfeW0FFLyTUNn5scEdgOyLzZzYxcu50T4b9pYl+u3guk3nG///B3pk1qY1m
6/qvVPS9IjQjRZzuiK1ZCDEPmXmjIAeEQAihARC/fj+yu6tst+2K3he1w+ecKJedzsSAkPR9a73r
HYqRHjcgjoQiMZ9FX4KjATWDq8fMycbtOFmf0ZczP2AwjfP3olDBklzDnOUzZpTDLkI4l8ems/c1
px0e8IfYoE9zTacN6oBv2Ve0ryle5r3zH8bWFMg+E1asKW84AzNjhyDZUi8x+1YwJX/Ujkici263
W6p6qNzaCUAwOL6cZ4KOMzJIlltfSKQZpmakOCe3hWypoEaruHKYHiNxH1TOkfjxw9QYRJP6hGm5
U03VjGvRuuWhwoBES14vIrNmLBxkN3//ZGkHb4kxRoYCkpknONQlLMwP24kfnWfMUkjZb4el7AvP
p/UZqmDhd+sL2YjYt2uvd45g/opAscVKt4C6YUsEb9qkfnk3Gl7op2h8X2nJjJtrcujIy/zjPYDG
VSGQ01DNkRHvyfQ0D/8oPSV0G+Rh7IOqgN3Ab/mk5mCmBSI03PaOmu6nMHXa9hkUP8HM35cBwZSo
MZ0BbwDvczG8JHAZkZKV3dU6Y4RYGxC5YT3dp304JD0lqOy1W5/uS0ELr4cJpXi+3hv2GTZlvTnl
AEzYsxXvzHXLZ/PCfEDeaTAL9h/S6zkbF+WuZZXK8Dk8vS5PKkl7sMUvdje5oIOjHp3sz5F4j/Lx
QZn1gSfnZEUuDoZX92Js5N4BKYy8VGvXmLQOU34P+z5fmJXra18JqW+bhkH1xketPFLYr7fb0sLr
ZyTMBr6keWodE3IZXmAHTbDNfaRwtNZSN9RuQem70sXOvMqHolVhqrp3cX90yriYPeI82EfmELFU
9g7GCj/LhOu0S97ALUj/6HNBxrRTJJ0klouGLxsZsFRyIgAPNAYH/yQgwCVQ3pocPJ286Y8S4f6z
PFGvsSRSRFhZ4x6XGRg4dQ1rxM3plnDloEc40taFsycIXgWrpEI6Va1BBtXgEWMiTIVDz/d4uT4m
wky/R+ii9JphBYnfM94kFLhRNm1Hdxy3wb7pd3rd+36STuVkcgFBRt4suXI9I2IFnSRO5fCYptOW
J5XsATpZeUrwi7slNsZepV4CgSs8vwvC4kb6bNDYmCERd1753QZs8ARgj+cdeaR0sh8g4Q45TDBz
Btrw6BePmSG9Uanlhwiv6E6j4jS8PtQlHwsxnrJ+P2q5k7CirQbUaIASwtKIav4mDrNiYoq+NKud
jkjrU0ImlgE8ZKNB2wCmYJpksfOwnJn+hYk7Gr8E6hWGxTMR8k8dX54SZZQxSMtt9U19y2h7ZGGo
7J43pKOPkK9SATPuR9zRThVXRk/NwrJ6MC27vA/28aV2Hpcx0U+XZy0Pr/Nad5Vn7bndXDSyrFMP
aR0Wxni9jOrwupZskpKIa1K965r145O0iyEiH2k5lomNymLR6TURNhMa+FeVB6+hG9fORsS6OQuL
nUL4om7ZV1f2VuhZ/GTTNnHVWxBYV/Jx+rGMW+jO9UXkqoGCzGWRjFno6ed6xNoBmod3CFWjaV4U
uqzGNdHSMYzMi3kdqcYzXr8DOIEYvN+s/Qrm8xwZz/5/wFEggaY61+dd839HpDWmRnpfD8r45Uoo
FX6M0o629W/TjFyZfwdqv32SP0pYUVaJhpFUSsSBQY34hRBD1zUcn6geDc2kcv7DmxCPM1U0cQtU
JN0Ajf2CqgCYTAkr6XoP1+r/UQkrSWpfo37jTmiqmgkzAo4G0O83XIX0qnS36/HaROt2qMZCIC2E
4DBaDxQXZBRWEXGISe6qL/IA+pR/XXaZfQ3vOLJDBcI1teGnfA11Fycc/mbk/S+oZQEe9eSojlBQ
l6K3hzsMSU3svz6SKfiwUrgDji4F1T7St4cBbC7RG2ioE3CIbUcaly5T1Ub7KKXp4YGOVJ9fGMUo
eH/bpqcA+Xbdi8q4miw195hvyoeXnJxWivmCX/nJU4Q4n8Kl529pb0DviVD8mAkzmE1n1cPDm+iR
hNjPGoyriJlkdmZGJSBt7jxGzXSQ+PjXiPjU9pTmC04YJPgyZJ/m1fPtNMy0pejKFA/7WVrZehkV
xQsRK3zNLDdn9m+VaxdNVL7RQbwBG28B0ldHxV0FPI4qnh18kc36MbDsogmFOa/b5xR3pfwcHLpR
dYy18xDd++H1CtcQv1yifjCZgIpA2ti7CDM5j6rEU9fHlwP+R82JzB/QNj8j4dnvGEbNH6EWkfYS
gyECVvPr8kK5AQpI0jC1/Qs+B6hZSJWpZ0xepddlc7QHHrEqCVvVY9K5jMBtaJIHa7o/+co4VTck
crDHpVjfqC7eUfoFekhPwMdWxleYkrHiMXscGo7cOAMXbjOk0CdmbLloP9YpmGPj3BOGXzbW+sxf
rRAMFrTSjMjNALcWmZNRft2JZR0jfoUr0s/AYWrdIaQ58uRGhjeq6XNwT5aoH2icqJrmDz0kEFfF
VykA2E5CCNQoX282nATBH5iO8V4poTYWAANR8eMe0s3LIkyyaJ+MQT7i0iAfVmJTBcQg00c3HPMy
OXFStxpyTDtXgJ/FbMeHJR6nFGF8TAx2s6H2WrFFeczc0+t8/y7t3Uy0Jad8h1VeYSMGYIreZpkI
bpGEiCEJq4Dyz2eK15P/QsVMigXY5AxLBAqwjHJqrOLPXzxTQcJ3+8TmASptKTtXEkX+eDOCP3oN
Dxk5Ftin5V4+uXxohGpuTvRHASxzTMWm6A3s8pWMZrNvEW0aHJE0IIg7lM29lfLlpZzS2EC95dMY
FxEEgIt/HJWq38VcH1S10gAfpVN4ImZBxatAQq0eCHSailNDwhzpbdAMU8FDZ1+foBFaSAQvMa/O
69SIsxwh8U+niDsTQi38iAcMTWsgOo/GHghxuZQqvAh7to+cftQrGYCIYUN3cJCCV/dVex9eKYcn
R+BeyAumq5Kzm8wf9/mmS12xCuHSh2nMZCTgWmtNcjH6u518U5GUOyzC5vqzYfgZfG4QN8geF+PV
PH/gnWo17UjaY/4b6kl8wFNDWZYUkLQq97tbRXtw23Awl5+RWMPbxsaKlCmL4S7LzgW7svdiQHOP
CYkrYamD7zfJOhCCUd4sr0oPOBOlJ0EnzB0YPxqFeukJw3pKriY61lp1W0LM6fiQtoyz0WnVs/pH
SepC6jTeIARrsq9tJbb9EmcCB3QSzjgGnieJcIgAW+MNLgr8aoHv9DfU9vw7bahTCZNhM+aja2Yg
Z4d1NrrPTzdr09iQgFdJERtqAO6qmjNyAih/8SgTSf6O026HBYFdDO+8E7vy74Q3ut3By4Rl3a1l
sccwhbAkI5XwIxblUK5t6ADdGSUb+ETWPgHaJdfx8TgHIUdEMjrXfmcQ97iHZ2sGmg3cvu8wzzns
h6NRaY2Hi93iZhFI0bOhaG2Bjp3zoorNULpOEsint2eQ2xv8CkcggD0T0c94xT24bVolOC4Gp1e1
e+uhcnUCcVQU53fIZhBaGBUNYazyZd2TZnpWrwGCSwHINX8lPwvOrkAner37QjFKEc7dQRRJW2bt
U9dwj57VGcEOkLyQyzmxNuk5TI6xwtPPxzha0kh9tkq4JNOK5gYRmowNTtbr6o6T2wLrj0dMgXaY
nQE/WwDbRU+9vfcS9e2RFKK1OVSGxZbTdXf3Azj5xqv42VHqFgHitMzb8XNg/cWHGiHJR/uKzGIH
zwVAvcNMhQrVGh9wFkIKTUVP5hg5jJcJAzioPghRSEp0UHYT9d1L9YKTvAXIlJNQXF5XctBeORj/
gZOpgZcR9IbyCe85xhhZH7VRHZxWnFNQntmNXjIn4DScBTt5GyB3k+3GdJkvcH9eTXhazkOCZJa/
3JgIkm5D6o97/1iQrYEcmYdg8rWrw125El+7qCSiRNyIJIMwVs0c2CSASknEPILT0XMyduYzFzLs
4jyeCQf3/MBZCAHNFPKxFgpypHGxYiszGZSj0zOcru6pXeobRguIqzOqejroZSX75ZZWtqXlgxm4
PU5R+kwG73ATjTmv28DGZwCCtJ7kJZh/kHEIS4I1NWDB6emL+zMRH5fOlW8EhVm9I9cbrXAkwhq5
fnBV51gJokF9Slhiy0/DlJ5kZF1X1fw8OazuU3kshRjEDfeEkFKZd7hUdW/4CyW8AhDWNSbDGLoJ
+MoNmvHiQWfll3eyMFeyBTJD71CHfSM7Ho5xjWLUwjkikQVBT894HhIz4mfMbrqNELbBYTWYmkw2
+rCXqrZEknrtLTm0vQYgA7fb7tlBQmLOCCPlm/0FAhbDfxmdLuFvxGKKEa9g9T0t9nB4DLn0cEir
TNKneqY11iF+Q+71qLfKoOWztv2THNzSziZCWKwQ3WBWAjGGiE9E4+/sxlSIjUf4PFUis0YrwQ/R
HkyxWUdTOQgPMRbV+BUkbjLOfWN88A8++zGXaY8H9jLZuwd1bIR3tLMP8bBEV98/InFvQeqhvOdV
uHWHexfOIMeRsTb0PynsoFlxePwgdTpL4+4meGWEUQ8+dwfc2D77huErgmuX6bzr4Ge6+/86jG/g
gTyQZWXQE0HEn3VB02297f6NqfLtv/+iAVI0GZtak4Zm0FNBvmiAIHcrJG5q//zJHw0Q1G1gegje
uKZDSvmyAdJEyZBMUjq1z8j/P/4P9KD04/yVf8Aff/+taInczYqm/vvf4Ib/e/9jyCpWvjB0MMsd
fIvhJ0nV7dusjdqh8IYbaIY2it+O2xRrWvLkIgWor3sEF6KekBxj84JM1EeJyypKJTGm9AhEJN/Z
Vlyn8+sbYUXQa9txGiR+OUrcZtR8MH5nzhvAyZR9MtU2Z1egvMbuiyIEO6p3kopyTEBs8E9tirXE
yNhpT9l6MNFPDoSVkTh/TJLZfsloUR3iXeooE8HjKVWEzoBY5YqQMo8bDOF2xQ2wbEJ9Wy5RJZ+R
XbPMQAGBNZxFt3EeNiNEFKRWQFrG3A44ljYvOkW53wfVphusZON+whgC+4Dij3SfMGmSjXCrGHig
6DQXPT4tck+n0N40G6MOxqDCdFZ5+7B8g8zJ/PyJwsjNnWoBtePsp6ktfmj4mhRwXGbnu8X1QIoK
2Uonr4av2a46HFGIaHulMTLFuanB8HgrApSi+oUH2/AupAgaR9dOLnsKHjNxa6d0H+PU1x2cRYs5
w5cQwWIkLu7DLLxBBpeJ800wPRsmEUJakbxlwW1w6hYrT0+3++05VhIbDmH9cheivekdTjHOO8OD
g5wKvmbvegZ2qSbrthxDoZZ3QqCwQRxC5PsD5eRD461FEEh5WCe29CyKWx0YG1LsOBOHaXSM6pdm
gXj6DjMAhTJR6KiW4ITm4rxQVx02pvvXtPSrCJyryRxjCdnzKE3FcwzrPLX90AvZ/Rx8Bs52crPD
6c1LFjVClW6iTvL1ZonCV4bqT0OCSCq9x/i4M+FZQGAgFI+4mCaxH8t9GwJnF87cnIeorRXrAdUQ
uurMuPXEbMUxkJTrS2woqS7wSBgfo2ljbiRxZl6dckovlFzZ1SCc0NnSQ5tkcIUHbXTTLdqvkP5Y
TXEzCQdCJHIfQOgBu3aaCectzJ/pj1sdEpJlQjokI66gA6bTsWQV7i7eu2R/B7SQLjaZfoV4yuIy
FTBAMjhXexxEpdfe6PSCkq9d9VpnTLqGg2ByDMJXhINYbDJaswzMf4j0gzmPCvhsCWgdAwUP6fwp
PUzPQkC5rSxyJvVWrxHkVJA8mmYBgT704EiTe+rw9eHAD6Z7xJJak12IxnH7IgOrQz9Acm5G0nVY
j/fT/TthPcc5uEbUvApzLPlwmzsS2QNH5qVaQKhaFa83BuzRfnIaFt4rE4akWsu9Z2AxzSLGCa53
n+ElFZZAvRxwTOttbE9lb2ABDwsRfbdq0VozI4CoBOJtNUwVt7d0K8NvwHZFxkzRwWDLjBGLAkjf
vFtMqiE3WvdBuDXbOKB9sTZnD5vwSNppbyt7nXNZFuMHoDDfZYPvg8xH/YavzHwYZ4fdSbGPo/oJ
Vygcshh5V67BhOc4yotoM9rcbXjxchnrLHB7m3aCMY+F4hnqLM1De/MY/lAkURQNT3gnwLS6ByU+
gmWYJlTi5HR6anTTfYO2QnSovx9MFfExdNFU3a1yVguO9FEMOzJDe4kVbQjTd5muh0c3Pg0MzeOK
4vp0G2NegcVn7trHxn6semNQwsZzt2FAYJmb61BYmfciqHObOuZNKSqHleWOoQh3Tg14CwDL6Cv1
28rp3wHv3tQWRxAiChCIBi3RkUhxhzUwwy11V+SxHu/+gCq4PRKdkb83l4GNeMdqh+fORpI5aWBl
SBeK9PA26/IP7Uy32oFye5diXL4x3by8Hgrsk8mcQok3RWei9zLxkTgrn9K1sTLl3glCQjjN0CK/
DTNW4J4PyYJf2WQsn73rIbpMJW6bN6gtERHGzJf9u495Uln1de0QXyh1gwiXG9FNEgrBTguK+b16
P9RWMmncrgoG8c1B87DK3qQehN/ryNPL3K2MKVJdGfgZsTNBcoihcYqTrqPrw7qDQie6j1qwLeKa
4Qb8LVIayJY/+zfUOfgS+7k4UeGlr/EM4qyd7BuS6rN/T70btdpzNeTdVYDmORcDQSYYAskjcXlh
gbEfbvOMICa7+NT9VJQa0BAmIdbdVzOXTqdbDFSLiB/j9JKTyoOIYHdb0rw3A5eUQCXkN5l55hmM
0VHvozrarzIktO2u3TWDoHkTx+dIm9JuUveWmEjLkSjZ5CVWKyijUW8QK74oC6bQAjwdqGfWhSSU
fuOd3di8fOFqMy7lghOecn3UsWk3Dk7zvbJ3iU/NDTWvp+DgopiT3aAPdvVS6ZXRZXELzPN2cFin
cBaPfc4gElEj0wgP3MGWwnJLeAbQv70WDF2cbq5izGBddqKvu2ZYrfhX5nKw4Kp6PmHruDjElbco
P067Pbvz/y9f+ww9uWc+k7Lzs/I13h63Tfad+vXrJ/iifoVQomhUo/+M2vuifjVJVkBpCBMbSP5L
AF/jfVBQQvvWRK2nfn8RLiT1ifGg959i/f4TCgoJEN/hoBjE/RkKL0Vi0Sd8/wumtX5Ec1vcizbK
w5QhJ2Ku8T7ZPlqJrnwMKlwOwpR0sGYIFfrET8m0W+ehPmwuswJveDYXtIAMJlUucVG79oHffP+Q
+nAsAdBkNu8FamVS36vWx2BYQgqXY2qKQYEFG09J8T27Pj3hQAQCcfcOS+Xpsu65Dlt9eLnjSUTh
C1WkecIJRHRjqGhYC6Eox8kJE3CWPgtLl43smm/YBD8JgbCIKbKLpY6XmgrdAOdvNEYNadcLVNsO
/8u2YHnFFOmPVUyWoLyh6dU6lAZiZyB6OQje2+0Dc6hrRJyzl4A4xTgaUU9Ui2LB3j4/BU+Dtyc1
vh7AA6DJoEN/63WIsbYYTFpC55UAC+BQvVLDKkE1FVgTLWrzETWDM7mPWvcc9bkLjugLAa5DGTUC
FrSWOO3eMZ9r0YHdcTi8zfX1lagG4e2yGyyFd2V63hzC41odPsRxAr92TE3QeBBSjKGB6xtUA+OA
d361XJb5JMUz4sm7MA+khMN/Nlfhj5DeUEGExskXP1PEg5Lo4VwTtp8WpHtEmmAHmTzD258F+gEd
FfjTDZUEZ6TLik0ZThFU73SI9AnvhCo6+uXryzGo5ZjxjIaq5QU5FKWwYjyHLWa3BAT2sDjIJ25c
iBFvpNHAFUD0p5NpAaUzMuZwX5lOOLYd2PfrROiW4gald/5x2TAjeame7o7MLHN9x+Vmq9uPsHru
EC8igRqra4TsaXB3+t6A6F8MVpxkdgh581WIMftpDJROZJ5CgpEnZZwLhHeQdo4mPkjWy3GOQxVF
4JbDv7HBQWAxJ92Ot5nQ92TWdfkIoZtTYZXsLNQnKpsGmlYcXdzDGbovMjCnxTqZ8cwHswsmM4MI
d2kDQhNsCBvo1dEifW02PbKvox8op4QvbJk7SJpb3x34EpiCcBonzRK/GtxqjB0OTI1sxbwJpYJC
xPvMpyjWLDYLdLc4a1bY6DlMpLCGMvNYk16R8OFiTFCAPr2qft/UHDadwolbN2fsvbwcexU2wymT
G/6ElgEt6NlAToYPwAvDiGyI5SPXanWYZMYopxR7zj5MbAWlSHB1xToe/BK6NaHWEHFF+9LrUCc1
u3/itVi0H6i6jalGbsVxlp0JI8OrKSjJh3cqsCJ48VZyGIOJE9xpmXyhzXFJqiKyw2UBXjOaBTm8
oRQEObTus/o0kSt3WiuWhfmksx8jh8DzMwkq/oOI5arhvfXSuDzGNzGqOme/wzHl4qSUPCrkhoAa
TL8wGASptdu3czGpqlc15Xqnrxu8JEwNLugzp10Ty/BQUvfMcN10w+MtNLE34i3UNoQHAfNLNHgv
gk2Ao3/5UDiU4bEblsasaKK05+nPOk3CpIHwBg8f8GTdcXqFiNWiO2/1w/gc77E2d7k8BoDFBz/h
A5HTAH6+eR8VSiCQM3ipXqybub5u2sPaVMIUIeIVTXdUq2OMqnkz1w3K7RptYFSygAnuhsIUQeWg
Yg6wO4eYOBm9z7jTEGuPwdqg/+KW+iWOi9jHYkz/jE/uHtN3/oIzFBrwPuECE98XIcZEqzRspKwf
x7juPOSrcLu93YXLI8U4X5yIHsNZ+B70TGPUZ149ogVY5/MHKF1Y14EJL+MIErBLtLnoGb1thi2Q
iwM4Twq38aYN02m15ofasNxKNLdbnJSxjsGkQvTSabE13s7huMVUHEa9lU5FT+Q19pjx8PzNmoNj
EKfYzxx3PUJamsKCvDnVmpc+Lm8OFhmoVKbnsP93+A1hTvyJ4ALHxeg8dLsXmz9T+q1lPYKUI/K9
68lRn/gWH1PSefzenKM99GOB6GXSXxd2At7ZhdX4gHgHzspKJRud+dCQ+OmI1R7hIFK2y+L6cm6t
A+MPHEKw0ZzXr2KU2sdppVvNNscxal8MjSgfwuy8w0EPmxf6a1uV3dsnEVxJr0ixB2kGUzlAbZPr
aR9QrXrwNoDud0dzuVcW6rhgP8OgCgcUPMyxsUbHhL4J808AT9EfjGDN2BAend0qMLyhHsA49vYY
0DaApn3INKDtK0NlcisHpA8Qhs0uzAIY9CApBCZbDM4Hr7OuHxLRe0C+TMAzh4A+iDKQmWTM4GRL
WwfQturJQKMFeBzdxy3QhSjVQiVl1bBlM3BVPFevo31wl0JMnNSTrdDwmzT+ZHY3Y3w9ynS+r57W
KD1jUXT20OWhHi7rqw0af7MGt0kzEwjohFb6sMRlYMxncuYQq/aJVMNR+9mTtILd3i5QNFwWwi1m
7qFjUgCHgBMAL/7+pBKSRgqbe1qr/jpgKlfgfMVk3SEUIoj6LLuh2MV1OlOU8WBJS6Ch0YjSzBe6
7V3xTiThinPMDqzd7uDSKd9kl9DTelG9VDiT7kUYU007z+jdWcGfQUeydliB4Nyung6eQwes+OYL
4eW+dNqhORAAiNY3MCCjZAjYw+dg8cODn53i1PRuQlTUL+VKTuwilt4u1+1Br0GELKAp924w/gVl
OEentUhUX3zDxG+Yj4yVANRGtHm4B7JyaQu8+wSlvouyoQxFmaiYAjvhjvG8mIblJONaOnez8wxY
QDdcXBL84xD64zJztdcC3dFyiYsSriqRaLhSJMGI1OYGeAv59tgbdxgfpWHNHs5wLKNnFWd91QVp
IoBLiTW+CbcARBHXwqCPkxJ9c6RYM/kl3kNHZevNp0hr36KT6leehCsjE0z/FChL871js/VfGdNV
7wP8waUnCErjxeIOgcE1kdIeYVpxwpgr7U4s/526VRUiUJ4I1b3Q/xBywlgbHx/Ushqq/XxmTq+d
v0jwYDwfJ0Evp+GEz9TXevMuzuue26osc58xADZHICZzYYmb0boNK/vo0RB7Ojo6REBMkJCYcylG
LOK9VfqeMI+SKRNPMeNqWZBy4jM9GjjYGZifdIM8/ZBp9cg5xN3oHMqRuUPesSQuYiitqhnzHZYJ
ecSQFHnFfljBGDw7TUw7jEtwzkRjz41cB5dJSfgw77MeRmCuKi4Z4CTMwQSnHt4nODhYTZjNSS+S
EcSovsa45BwdtzNmKPbBtRln8PxljDUvU49Zae+K1cGHlg0/cHRBqUAixwQVxWBaUQcwDtGZxbAc
wqJovdKqXvq7n1VW9sZdKDIw1aZ9eSZ4s1s8iMQejwXTPbsyWl+uOicnSOblqv4PxA3/S+Swf5oI
O9tm6xZN1nQEyVbd/KNu86b+fUSwrT4KUDN+jnvQf/SInzzFbzwnLxi+//1vwgBVgSlB6mJk8TuP
7PMb+ufDxtvTx9//NqYFPRfb/Dd7W2ZsKr/NP1K+8a+udNmVPGj7foJcnNVNlb01Xzzf9I/D6L54
8X8l6/7LT/mPR319sD85lM+f108e8J2X+zx9+c4xTjMCXZF7/E6W+3xUb+e2aPpT8/mAf/+UfnRU
Ut/08qi/6rD+9Xo/PK7/qrPt1yeKQrTJCi6DPz9JYAiDz9O1v+h4/njBHx7Q1wdT5tvi4/OR/EVv
8btGT79fF9+5sr4xi/p8XeXnt23Offjn5+Dbu/SvPcwfWAJ85zC/MQX4xQ5T1/oRrahBrv0r79/P
F9OP8sa/8ymzDXybOP5LfdIGFu+GDIUYs3dIxD+7bxbb4rdhy2/vH/lvMYvWx9e3/i9yC32jFvzZ
EcfbryWHv9KZ/WE4wHcu4q/jAX6to/wB7+Q7R/kV8+TXOsivhws/v2S/nE/8ekdJASyqqv7lDOY7
p5IL9n2bt925SH/FNQgGEj6TmqoPJEX/k1qfq/aPIPBf6nx+k1X+s6v267jzX+soNVHVUItLfZL6
zzdQepQt8p9L+0tunN9qlH52Pv9d6vQrnVNGq/ARqT0JqxE/l58/7H7ij6Y6//a9DfSr/huX198/
rx+0qv+bfYWpwq8cyKqp9/jDF+/1e2tv27ereVtuf7M/NUwfnwCM//QEf6q0v/NJ/3k79WePALDp
H/KWf2yrf/w3AAAA//8=</cx:binary>
              </cx:geoCache>
            </cx:geography>
          </cx:layoutPr>
        </cx:series>
      </cx:plotAreaRegion>
    </cx:plotArea>
  </cx:chart>
  <cx:spPr>
    <a:ln>
      <a:solidFill>
        <a:schemeClr val="bg1">
          <a:lumMod val="50000"/>
        </a:schemeClr>
      </a:solid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8.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7.xml"/><Relationship Id="rId1" Type="http://schemas.microsoft.com/office/2014/relationships/chartEx" Target="../charts/chartEx1.xml"/><Relationship Id="rId6" Type="http://schemas.openxmlformats.org/officeDocument/2006/relationships/chart" Target="../charts/chart30.xml"/><Relationship Id="rId11" Type="http://schemas.openxmlformats.org/officeDocument/2006/relationships/chart" Target="../charts/chart35.xml"/><Relationship Id="rId5" Type="http://schemas.microsoft.com/office/2014/relationships/chartEx" Target="../charts/chartEx2.xml"/><Relationship Id="rId10" Type="http://schemas.openxmlformats.org/officeDocument/2006/relationships/chart" Target="../charts/chart34.xml"/><Relationship Id="rId4" Type="http://schemas.openxmlformats.org/officeDocument/2006/relationships/chart" Target="../charts/chart29.xml"/><Relationship Id="rId9"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9</xdr:row>
      <xdr:rowOff>85725</xdr:rowOff>
    </xdr:from>
    <xdr:to>
      <xdr:col>19</xdr:col>
      <xdr:colOff>540000</xdr:colOff>
      <xdr:row>12</xdr:row>
      <xdr:rowOff>54225</xdr:rowOff>
    </xdr:to>
    <xdr:pic>
      <xdr:nvPicPr>
        <xdr:cNvPr id="7" name="Graphic 6" descr="User">
          <a:extLst>
            <a:ext uri="{FF2B5EF4-FFF2-40B4-BE49-F238E27FC236}">
              <a16:creationId xmlns:a16="http://schemas.microsoft.com/office/drawing/2014/main" id="{D995C29A-8C73-4A4C-9C85-5E70B82E6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021050" y="1800225"/>
          <a:ext cx="540000" cy="540000"/>
        </a:xfrm>
        <a:prstGeom prst="rect">
          <a:avLst/>
        </a:prstGeom>
      </xdr:spPr>
    </xdr:pic>
    <xdr:clientData/>
  </xdr:twoCellAnchor>
  <xdr:twoCellAnchor editAs="oneCell">
    <xdr:from>
      <xdr:col>18</xdr:col>
      <xdr:colOff>0</xdr:colOff>
      <xdr:row>6</xdr:row>
      <xdr:rowOff>0</xdr:rowOff>
    </xdr:from>
    <xdr:to>
      <xdr:col>18</xdr:col>
      <xdr:colOff>540000</xdr:colOff>
      <xdr:row>8</xdr:row>
      <xdr:rowOff>159000</xdr:rowOff>
    </xdr:to>
    <xdr:pic>
      <xdr:nvPicPr>
        <xdr:cNvPr id="15" name="Graphic 14" descr="User">
          <a:extLst>
            <a:ext uri="{FF2B5EF4-FFF2-40B4-BE49-F238E27FC236}">
              <a16:creationId xmlns:a16="http://schemas.microsoft.com/office/drawing/2014/main" id="{0007DF2E-E328-4216-97F1-75DB4C87AF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411450" y="1143000"/>
          <a:ext cx="540000" cy="540000"/>
        </a:xfrm>
        <a:prstGeom prst="rect">
          <a:avLst/>
        </a:prstGeom>
      </xdr:spPr>
    </xdr:pic>
    <xdr:clientData/>
  </xdr:twoCellAnchor>
  <xdr:twoCellAnchor editAs="oneCell">
    <xdr:from>
      <xdr:col>19</xdr:col>
      <xdr:colOff>609598</xdr:colOff>
      <xdr:row>8</xdr:row>
      <xdr:rowOff>123823</xdr:rowOff>
    </xdr:from>
    <xdr:to>
      <xdr:col>20</xdr:col>
      <xdr:colOff>539998</xdr:colOff>
      <xdr:row>11</xdr:row>
      <xdr:rowOff>92323</xdr:rowOff>
    </xdr:to>
    <xdr:pic>
      <xdr:nvPicPr>
        <xdr:cNvPr id="16" name="Graphic 15" descr="User">
          <a:extLst>
            <a:ext uri="{FF2B5EF4-FFF2-40B4-BE49-F238E27FC236}">
              <a16:creationId xmlns:a16="http://schemas.microsoft.com/office/drawing/2014/main" id="{6150E02F-F07E-4699-AAA6-9D16B39795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30648" y="1647823"/>
          <a:ext cx="540000" cy="5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352425</xdr:colOff>
      <xdr:row>15</xdr:row>
      <xdr:rowOff>104775</xdr:rowOff>
    </xdr:to>
    <xdr:graphicFrame macro="">
      <xdr:nvGraphicFramePr>
        <xdr:cNvPr id="15" name="Chart 14">
          <a:extLst>
            <a:ext uri="{FF2B5EF4-FFF2-40B4-BE49-F238E27FC236}">
              <a16:creationId xmlns:a16="http://schemas.microsoft.com/office/drawing/2014/main" id="{154FF8AC-9D0B-4B49-A28E-5877CE267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13</xdr:col>
      <xdr:colOff>171450</xdr:colOff>
      <xdr:row>15</xdr:row>
      <xdr:rowOff>104400</xdr:rowOff>
    </xdr:to>
    <xdr:graphicFrame macro="">
      <xdr:nvGraphicFramePr>
        <xdr:cNvPr id="17" name="Chart 16">
          <a:extLst>
            <a:ext uri="{FF2B5EF4-FFF2-40B4-BE49-F238E27FC236}">
              <a16:creationId xmlns:a16="http://schemas.microsoft.com/office/drawing/2014/main" id="{E3A04152-E4D5-40CB-B6D2-39A8404D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22</xdr:row>
      <xdr:rowOff>0</xdr:rowOff>
    </xdr:from>
    <xdr:to>
      <xdr:col>13</xdr:col>
      <xdr:colOff>180974</xdr:colOff>
      <xdr:row>36</xdr:row>
      <xdr:rowOff>76200</xdr:rowOff>
    </xdr:to>
    <xdr:graphicFrame macro="">
      <xdr:nvGraphicFramePr>
        <xdr:cNvPr id="18" name="Chart 17">
          <a:extLst>
            <a:ext uri="{FF2B5EF4-FFF2-40B4-BE49-F238E27FC236}">
              <a16:creationId xmlns:a16="http://schemas.microsoft.com/office/drawing/2014/main" id="{32E458F0-9BB7-4A46-B7BC-998EC14C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44</xdr:row>
      <xdr:rowOff>0</xdr:rowOff>
    </xdr:from>
    <xdr:to>
      <xdr:col>8</xdr:col>
      <xdr:colOff>304800</xdr:colOff>
      <xdr:row>56</xdr:row>
      <xdr:rowOff>104400</xdr:rowOff>
    </xdr:to>
    <xdr:graphicFrame macro="">
      <xdr:nvGraphicFramePr>
        <xdr:cNvPr id="10" name="Chart 9">
          <a:extLst>
            <a:ext uri="{FF2B5EF4-FFF2-40B4-BE49-F238E27FC236}">
              <a16:creationId xmlns:a16="http://schemas.microsoft.com/office/drawing/2014/main" id="{EEC05F63-1926-4492-966E-32C8F8E7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44</xdr:row>
      <xdr:rowOff>0</xdr:rowOff>
    </xdr:from>
    <xdr:to>
      <xdr:col>17</xdr:col>
      <xdr:colOff>85725</xdr:colOff>
      <xdr:row>56</xdr:row>
      <xdr:rowOff>104400</xdr:rowOff>
    </xdr:to>
    <xdr:graphicFrame macro="">
      <xdr:nvGraphicFramePr>
        <xdr:cNvPr id="11" name="Chart 10">
          <a:extLst>
            <a:ext uri="{FF2B5EF4-FFF2-40B4-BE49-F238E27FC236}">
              <a16:creationId xmlns:a16="http://schemas.microsoft.com/office/drawing/2014/main" id="{09174613-E9EC-4E89-85C2-7C7D549CC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66</xdr:row>
      <xdr:rowOff>0</xdr:rowOff>
    </xdr:from>
    <xdr:to>
      <xdr:col>8</xdr:col>
      <xdr:colOff>304800</xdr:colOff>
      <xdr:row>78</xdr:row>
      <xdr:rowOff>104400</xdr:rowOff>
    </xdr:to>
    <xdr:graphicFrame macro="">
      <xdr:nvGraphicFramePr>
        <xdr:cNvPr id="12" name="Chart 11">
          <a:extLst>
            <a:ext uri="{FF2B5EF4-FFF2-40B4-BE49-F238E27FC236}">
              <a16:creationId xmlns:a16="http://schemas.microsoft.com/office/drawing/2014/main" id="{921A9FDA-5A22-4F15-9F22-BCDFD4AD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476250</xdr:colOff>
      <xdr:row>17</xdr:row>
      <xdr:rowOff>76200</xdr:rowOff>
    </xdr:to>
    <xdr:graphicFrame macro="">
      <xdr:nvGraphicFramePr>
        <xdr:cNvPr id="8" name="Chart 7">
          <a:extLst>
            <a:ext uri="{FF2B5EF4-FFF2-40B4-BE49-F238E27FC236}">
              <a16:creationId xmlns:a16="http://schemas.microsoft.com/office/drawing/2014/main" id="{E77403B3-8D05-4529-8716-F77D1FC3D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11</xdr:col>
      <xdr:colOff>523875</xdr:colOff>
      <xdr:row>17</xdr:row>
      <xdr:rowOff>76200</xdr:rowOff>
    </xdr:to>
    <xdr:graphicFrame macro="">
      <xdr:nvGraphicFramePr>
        <xdr:cNvPr id="9" name="Chart 8">
          <a:extLst>
            <a:ext uri="{FF2B5EF4-FFF2-40B4-BE49-F238E27FC236}">
              <a16:creationId xmlns:a16="http://schemas.microsoft.com/office/drawing/2014/main" id="{335A9B09-B8D9-43B3-80D5-8043E55DA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0</xdr:rowOff>
    </xdr:from>
    <xdr:to>
      <xdr:col>19</xdr:col>
      <xdr:colOff>571500</xdr:colOff>
      <xdr:row>17</xdr:row>
      <xdr:rowOff>76200</xdr:rowOff>
    </xdr:to>
    <xdr:graphicFrame macro="">
      <xdr:nvGraphicFramePr>
        <xdr:cNvPr id="10" name="Chart 9">
          <a:extLst>
            <a:ext uri="{FF2B5EF4-FFF2-40B4-BE49-F238E27FC236}">
              <a16:creationId xmlns:a16="http://schemas.microsoft.com/office/drawing/2014/main" id="{17A15982-1E99-4184-9E5E-C67011FA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8</xdr:col>
      <xdr:colOff>304800</xdr:colOff>
      <xdr:row>63</xdr:row>
      <xdr:rowOff>76200</xdr:rowOff>
    </xdr:to>
    <xdr:graphicFrame macro="">
      <xdr:nvGraphicFramePr>
        <xdr:cNvPr id="14" name="Chart 13">
          <a:extLst>
            <a:ext uri="{FF2B5EF4-FFF2-40B4-BE49-F238E27FC236}">
              <a16:creationId xmlns:a16="http://schemas.microsoft.com/office/drawing/2014/main" id="{0E35083C-C675-4CEB-B747-9DAC90AB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27</xdr:row>
      <xdr:rowOff>0</xdr:rowOff>
    </xdr:from>
    <xdr:to>
      <xdr:col>8</xdr:col>
      <xdr:colOff>304800</xdr:colOff>
      <xdr:row>39</xdr:row>
      <xdr:rowOff>104400</xdr:rowOff>
    </xdr:to>
    <xdr:graphicFrame macro="">
      <xdr:nvGraphicFramePr>
        <xdr:cNvPr id="15" name="Chart 14">
          <a:extLst>
            <a:ext uri="{FF2B5EF4-FFF2-40B4-BE49-F238E27FC236}">
              <a16:creationId xmlns:a16="http://schemas.microsoft.com/office/drawing/2014/main" id="{0C8A28D9-6A14-4343-94D3-F30B9AA2D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27</xdr:row>
      <xdr:rowOff>0</xdr:rowOff>
    </xdr:from>
    <xdr:to>
      <xdr:col>16</xdr:col>
      <xdr:colOff>304800</xdr:colOff>
      <xdr:row>39</xdr:row>
      <xdr:rowOff>104400</xdr:rowOff>
    </xdr:to>
    <xdr:graphicFrame macro="">
      <xdr:nvGraphicFramePr>
        <xdr:cNvPr id="17" name="Chart 16">
          <a:extLst>
            <a:ext uri="{FF2B5EF4-FFF2-40B4-BE49-F238E27FC236}">
              <a16:creationId xmlns:a16="http://schemas.microsoft.com/office/drawing/2014/main" id="{330577BB-B1CF-4F3F-916D-272659CB0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476250</xdr:colOff>
      <xdr:row>17</xdr:row>
      <xdr:rowOff>76200</xdr:rowOff>
    </xdr:to>
    <xdr:graphicFrame macro="">
      <xdr:nvGraphicFramePr>
        <xdr:cNvPr id="2" name="Chart 1">
          <a:extLst>
            <a:ext uri="{FF2B5EF4-FFF2-40B4-BE49-F238E27FC236}">
              <a16:creationId xmlns:a16="http://schemas.microsoft.com/office/drawing/2014/main" id="{F414C4CA-25E3-4499-BA96-6165EF882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11</xdr:col>
      <xdr:colOff>495300</xdr:colOff>
      <xdr:row>17</xdr:row>
      <xdr:rowOff>76200</xdr:rowOff>
    </xdr:to>
    <xdr:graphicFrame macro="">
      <xdr:nvGraphicFramePr>
        <xdr:cNvPr id="3" name="Chart 2">
          <a:extLst>
            <a:ext uri="{FF2B5EF4-FFF2-40B4-BE49-F238E27FC236}">
              <a16:creationId xmlns:a16="http://schemas.microsoft.com/office/drawing/2014/main" id="{37FCF64D-3D07-4CA8-96DE-446CA7E7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0</xdr:rowOff>
    </xdr:from>
    <xdr:to>
      <xdr:col>19</xdr:col>
      <xdr:colOff>571500</xdr:colOff>
      <xdr:row>17</xdr:row>
      <xdr:rowOff>76200</xdr:rowOff>
    </xdr:to>
    <xdr:graphicFrame macro="">
      <xdr:nvGraphicFramePr>
        <xdr:cNvPr id="4" name="Chart 3">
          <a:extLst>
            <a:ext uri="{FF2B5EF4-FFF2-40B4-BE49-F238E27FC236}">
              <a16:creationId xmlns:a16="http://schemas.microsoft.com/office/drawing/2014/main" id="{F10E618A-9ED6-4999-8C17-7751B24FA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8</xdr:col>
      <xdr:colOff>304800</xdr:colOff>
      <xdr:row>63</xdr:row>
      <xdr:rowOff>76200</xdr:rowOff>
    </xdr:to>
    <xdr:graphicFrame macro="">
      <xdr:nvGraphicFramePr>
        <xdr:cNvPr id="8" name="Chart 7">
          <a:extLst>
            <a:ext uri="{FF2B5EF4-FFF2-40B4-BE49-F238E27FC236}">
              <a16:creationId xmlns:a16="http://schemas.microsoft.com/office/drawing/2014/main" id="{C9044714-84B0-47A1-BE3E-6C58966C9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27</xdr:row>
      <xdr:rowOff>0</xdr:rowOff>
    </xdr:from>
    <xdr:to>
      <xdr:col>8</xdr:col>
      <xdr:colOff>304800</xdr:colOff>
      <xdr:row>39</xdr:row>
      <xdr:rowOff>104400</xdr:rowOff>
    </xdr:to>
    <xdr:graphicFrame macro="">
      <xdr:nvGraphicFramePr>
        <xdr:cNvPr id="9" name="Chart 8">
          <a:extLst>
            <a:ext uri="{FF2B5EF4-FFF2-40B4-BE49-F238E27FC236}">
              <a16:creationId xmlns:a16="http://schemas.microsoft.com/office/drawing/2014/main" id="{6A828456-38C3-47AA-B51B-BC390BEFA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27</xdr:row>
      <xdr:rowOff>0</xdr:rowOff>
    </xdr:from>
    <xdr:to>
      <xdr:col>16</xdr:col>
      <xdr:colOff>304800</xdr:colOff>
      <xdr:row>39</xdr:row>
      <xdr:rowOff>104400</xdr:rowOff>
    </xdr:to>
    <xdr:graphicFrame macro="">
      <xdr:nvGraphicFramePr>
        <xdr:cNvPr id="10" name="Chart 9">
          <a:extLst>
            <a:ext uri="{FF2B5EF4-FFF2-40B4-BE49-F238E27FC236}">
              <a16:creationId xmlns:a16="http://schemas.microsoft.com/office/drawing/2014/main" id="{8F4927BD-8EB9-4E8C-8F44-EF16DBDFB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4</xdr:col>
      <xdr:colOff>476250</xdr:colOff>
      <xdr:row>23</xdr:row>
      <xdr:rowOff>76200</xdr:rowOff>
    </xdr:to>
    <xdr:graphicFrame macro="">
      <xdr:nvGraphicFramePr>
        <xdr:cNvPr id="2" name="Chart 1">
          <a:extLst>
            <a:ext uri="{FF2B5EF4-FFF2-40B4-BE49-F238E27FC236}">
              <a16:creationId xmlns:a16="http://schemas.microsoft.com/office/drawing/2014/main" id="{27C98AC9-350E-40A0-9A06-4C7F8E09C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9</xdr:row>
      <xdr:rowOff>0</xdr:rowOff>
    </xdr:from>
    <xdr:to>
      <xdr:col>11</xdr:col>
      <xdr:colOff>495300</xdr:colOff>
      <xdr:row>23</xdr:row>
      <xdr:rowOff>76200</xdr:rowOff>
    </xdr:to>
    <xdr:graphicFrame macro="">
      <xdr:nvGraphicFramePr>
        <xdr:cNvPr id="3" name="Chart 2">
          <a:extLst>
            <a:ext uri="{FF2B5EF4-FFF2-40B4-BE49-F238E27FC236}">
              <a16:creationId xmlns:a16="http://schemas.microsoft.com/office/drawing/2014/main" id="{184C6AFC-724B-4039-8908-DF3E6DCA8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9</xdr:row>
      <xdr:rowOff>0</xdr:rowOff>
    </xdr:from>
    <xdr:to>
      <xdr:col>19</xdr:col>
      <xdr:colOff>571500</xdr:colOff>
      <xdr:row>23</xdr:row>
      <xdr:rowOff>76200</xdr:rowOff>
    </xdr:to>
    <xdr:graphicFrame macro="">
      <xdr:nvGraphicFramePr>
        <xdr:cNvPr id="4" name="Chart 3">
          <a:extLst>
            <a:ext uri="{FF2B5EF4-FFF2-40B4-BE49-F238E27FC236}">
              <a16:creationId xmlns:a16="http://schemas.microsoft.com/office/drawing/2014/main" id="{FD3D4518-EB36-4D48-8C4C-24287327C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1</xdr:rowOff>
    </xdr:from>
    <xdr:to>
      <xdr:col>8</xdr:col>
      <xdr:colOff>304800</xdr:colOff>
      <xdr:row>47</xdr:row>
      <xdr:rowOff>123825</xdr:rowOff>
    </xdr:to>
    <xdr:graphicFrame macro="">
      <xdr:nvGraphicFramePr>
        <xdr:cNvPr id="9" name="Chart 8">
          <a:extLst>
            <a:ext uri="{FF2B5EF4-FFF2-40B4-BE49-F238E27FC236}">
              <a16:creationId xmlns:a16="http://schemas.microsoft.com/office/drawing/2014/main" id="{AA61FA79-6471-4D4C-8561-03B2DA9CB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53</xdr:row>
      <xdr:rowOff>0</xdr:rowOff>
    </xdr:from>
    <xdr:to>
      <xdr:col>8</xdr:col>
      <xdr:colOff>304800</xdr:colOff>
      <xdr:row>63</xdr:row>
      <xdr:rowOff>125400</xdr:rowOff>
    </xdr:to>
    <xdr:graphicFrame macro="">
      <xdr:nvGraphicFramePr>
        <xdr:cNvPr id="13" name="Chart 12">
          <a:extLst>
            <a:ext uri="{FF2B5EF4-FFF2-40B4-BE49-F238E27FC236}">
              <a16:creationId xmlns:a16="http://schemas.microsoft.com/office/drawing/2014/main" id="{B28013A5-EACC-4CFB-9E94-85C73CC30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37</xdr:row>
      <xdr:rowOff>0</xdr:rowOff>
    </xdr:from>
    <xdr:to>
      <xdr:col>13</xdr:col>
      <xdr:colOff>209550</xdr:colOff>
      <xdr:row>51</xdr:row>
      <xdr:rowOff>76200</xdr:rowOff>
    </xdr:to>
    <xdr:graphicFrame macro="">
      <xdr:nvGraphicFramePr>
        <xdr:cNvPr id="14" name="Chart 13">
          <a:extLst>
            <a:ext uri="{FF2B5EF4-FFF2-40B4-BE49-F238E27FC236}">
              <a16:creationId xmlns:a16="http://schemas.microsoft.com/office/drawing/2014/main" id="{587DEB95-5FFA-41F4-A7A4-62E2BC139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53</xdr:row>
      <xdr:rowOff>0</xdr:rowOff>
    </xdr:from>
    <xdr:to>
      <xdr:col>13</xdr:col>
      <xdr:colOff>211200</xdr:colOff>
      <xdr:row>67</xdr:row>
      <xdr:rowOff>76200</xdr:rowOff>
    </xdr:to>
    <xdr:graphicFrame macro="">
      <xdr:nvGraphicFramePr>
        <xdr:cNvPr id="15" name="Chart 14">
          <a:extLst>
            <a:ext uri="{FF2B5EF4-FFF2-40B4-BE49-F238E27FC236}">
              <a16:creationId xmlns:a16="http://schemas.microsoft.com/office/drawing/2014/main" id="{B508449F-75F7-4257-98DA-6D8B2FF0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73</xdr:row>
      <xdr:rowOff>0</xdr:rowOff>
    </xdr:from>
    <xdr:to>
      <xdr:col>8</xdr:col>
      <xdr:colOff>304800</xdr:colOff>
      <xdr:row>87</xdr:row>
      <xdr:rowOff>76200</xdr:rowOff>
    </xdr:to>
    <xdr:graphicFrame macro="">
      <xdr:nvGraphicFramePr>
        <xdr:cNvPr id="16" name="Chart 15">
          <a:extLst>
            <a:ext uri="{FF2B5EF4-FFF2-40B4-BE49-F238E27FC236}">
              <a16:creationId xmlns:a16="http://schemas.microsoft.com/office/drawing/2014/main" id="{DFF41660-507C-4BBF-A8CA-FFEEB122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11</xdr:row>
      <xdr:rowOff>0</xdr:rowOff>
    </xdr:from>
    <xdr:to>
      <xdr:col>15</xdr:col>
      <xdr:colOff>304800</xdr:colOff>
      <xdr:row>20</xdr:row>
      <xdr:rowOff>133350</xdr:rowOff>
    </xdr:to>
    <mc:AlternateContent xmlns:mc="http://schemas.openxmlformats.org/markup-compatibility/2006">
      <mc:Choice xmlns:cx1="http://schemas.microsoft.com/office/drawing/2015/9/8/chartex" Requires="cx1">
        <xdr:graphicFrame macro="">
          <xdr:nvGraphicFramePr>
            <xdr:cNvPr id="85" name="Chart 84">
              <a:extLst>
                <a:ext uri="{FF2B5EF4-FFF2-40B4-BE49-F238E27FC236}">
                  <a16:creationId xmlns:a16="http://schemas.microsoft.com/office/drawing/2014/main" id="{526FA2B2-D9C8-4D0E-B815-3BBB945B7E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6800" y="2514600"/>
              <a:ext cx="4572000" cy="18478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11</xdr:row>
      <xdr:rowOff>0</xdr:rowOff>
    </xdr:from>
    <xdr:to>
      <xdr:col>3</xdr:col>
      <xdr:colOff>79200</xdr:colOff>
      <xdr:row>21</xdr:row>
      <xdr:rowOff>9900</xdr:rowOff>
    </xdr:to>
    <xdr:grpSp>
      <xdr:nvGrpSpPr>
        <xdr:cNvPr id="86" name="Group 85">
          <a:extLst>
            <a:ext uri="{FF2B5EF4-FFF2-40B4-BE49-F238E27FC236}">
              <a16:creationId xmlns:a16="http://schemas.microsoft.com/office/drawing/2014/main" id="{C968DC1E-2987-4563-BDE8-AAD2E478F7FA}"/>
            </a:ext>
          </a:extLst>
        </xdr:cNvPr>
        <xdr:cNvGrpSpPr/>
      </xdr:nvGrpSpPr>
      <xdr:grpSpPr>
        <a:xfrm>
          <a:off x="0" y="2514600"/>
          <a:ext cx="1908000" cy="1914900"/>
          <a:chOff x="609600" y="762000"/>
          <a:chExt cx="1908000" cy="1867275"/>
        </a:xfrm>
      </xdr:grpSpPr>
      <xdr:graphicFrame macro="">
        <xdr:nvGraphicFramePr>
          <xdr:cNvPr id="87" name="Chart 86">
            <a:extLst>
              <a:ext uri="{FF2B5EF4-FFF2-40B4-BE49-F238E27FC236}">
                <a16:creationId xmlns:a16="http://schemas.microsoft.com/office/drawing/2014/main" id="{21248415-E19C-433E-BEA1-FABA25FF1782}"/>
              </a:ext>
            </a:extLst>
          </xdr:cNvPr>
          <xdr:cNvGraphicFramePr>
            <a:graphicFrameLocks/>
          </xdr:cNvGraphicFramePr>
        </xdr:nvGraphicFramePr>
        <xdr:xfrm>
          <a:off x="609600" y="905250"/>
          <a:ext cx="1908000" cy="17240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8" name="Freeform: Shape 87">
            <a:extLst>
              <a:ext uri="{FF2B5EF4-FFF2-40B4-BE49-F238E27FC236}">
                <a16:creationId xmlns:a16="http://schemas.microsoft.com/office/drawing/2014/main" id="{860FC008-603F-4BDE-9DB9-8BC6DC594124}"/>
              </a:ext>
            </a:extLst>
          </xdr:cNvPr>
          <xdr:cNvSpPr/>
        </xdr:nvSpPr>
        <xdr:spPr>
          <a:xfrm>
            <a:off x="992100" y="762000"/>
            <a:ext cx="1143000" cy="1724400"/>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89" name="TextBox 88">
            <a:extLst>
              <a:ext uri="{FF2B5EF4-FFF2-40B4-BE49-F238E27FC236}">
                <a16:creationId xmlns:a16="http://schemas.microsoft.com/office/drawing/2014/main" id="{78C0548D-89FB-41D4-AC24-3CF728846886}"/>
              </a:ext>
            </a:extLst>
          </xdr:cNvPr>
          <xdr:cNvSpPr txBox="1"/>
        </xdr:nvSpPr>
        <xdr:spPr>
          <a:xfrm>
            <a:off x="1321963" y="771525"/>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rgbClr val="00B0F0"/>
                </a:solidFill>
              </a:rPr>
              <a:t>Male</a:t>
            </a:r>
          </a:p>
        </xdr:txBody>
      </xdr:sp>
    </xdr:grpSp>
    <xdr:clientData/>
  </xdr:twoCellAnchor>
  <xdr:twoCellAnchor>
    <xdr:from>
      <xdr:col>4</xdr:col>
      <xdr:colOff>47625</xdr:colOff>
      <xdr:row>11</xdr:row>
      <xdr:rowOff>0</xdr:rowOff>
    </xdr:from>
    <xdr:to>
      <xdr:col>7</xdr:col>
      <xdr:colOff>126825</xdr:colOff>
      <xdr:row>21</xdr:row>
      <xdr:rowOff>12035</xdr:rowOff>
    </xdr:to>
    <xdr:grpSp>
      <xdr:nvGrpSpPr>
        <xdr:cNvPr id="90" name="Group 89">
          <a:extLst>
            <a:ext uri="{FF2B5EF4-FFF2-40B4-BE49-F238E27FC236}">
              <a16:creationId xmlns:a16="http://schemas.microsoft.com/office/drawing/2014/main" id="{05556452-7AC2-4A21-8BA4-2F90A0A62A9E}"/>
            </a:ext>
          </a:extLst>
        </xdr:cNvPr>
        <xdr:cNvGrpSpPr/>
      </xdr:nvGrpSpPr>
      <xdr:grpSpPr>
        <a:xfrm>
          <a:off x="2486025" y="2514600"/>
          <a:ext cx="1908000" cy="1917035"/>
          <a:chOff x="3219448" y="1028700"/>
          <a:chExt cx="1908000" cy="1832872"/>
        </a:xfrm>
      </xdr:grpSpPr>
      <xdr:graphicFrame macro="">
        <xdr:nvGraphicFramePr>
          <xdr:cNvPr id="91" name="Chart 90">
            <a:extLst>
              <a:ext uri="{FF2B5EF4-FFF2-40B4-BE49-F238E27FC236}">
                <a16:creationId xmlns:a16="http://schemas.microsoft.com/office/drawing/2014/main" id="{4F493841-7329-4A7D-AB8D-0522DFA8EA22}"/>
              </a:ext>
            </a:extLst>
          </xdr:cNvPr>
          <xdr:cNvGraphicFramePr/>
        </xdr:nvGraphicFramePr>
        <xdr:xfrm>
          <a:off x="3219448" y="1171574"/>
          <a:ext cx="1908000" cy="168999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2" name="Freeform: Shape 91">
            <a:extLst>
              <a:ext uri="{FF2B5EF4-FFF2-40B4-BE49-F238E27FC236}">
                <a16:creationId xmlns:a16="http://schemas.microsoft.com/office/drawing/2014/main" id="{05AE8559-AE94-4199-9935-8B8E91FB1150}"/>
              </a:ext>
            </a:extLst>
          </xdr:cNvPr>
          <xdr:cNvSpPr/>
        </xdr:nvSpPr>
        <xdr:spPr>
          <a:xfrm>
            <a:off x="3590925" y="1028700"/>
            <a:ext cx="1143000" cy="1689998"/>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93" name="TextBox 92">
            <a:extLst>
              <a:ext uri="{FF2B5EF4-FFF2-40B4-BE49-F238E27FC236}">
                <a16:creationId xmlns:a16="http://schemas.microsoft.com/office/drawing/2014/main" id="{9045FD73-BB97-4179-A807-3D97D14FEE5C}"/>
              </a:ext>
            </a:extLst>
          </xdr:cNvPr>
          <xdr:cNvSpPr txBox="1"/>
        </xdr:nvSpPr>
        <xdr:spPr>
          <a:xfrm>
            <a:off x="3582238" y="1038225"/>
            <a:ext cx="11603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chemeClr val="bg1">
                    <a:lumMod val="50000"/>
                  </a:schemeClr>
                </a:solidFill>
              </a:rPr>
              <a:t>Prefer not to say</a:t>
            </a:r>
          </a:p>
        </xdr:txBody>
      </xdr:sp>
    </xdr:grpSp>
    <xdr:clientData/>
  </xdr:twoCellAnchor>
  <xdr:twoCellAnchor>
    <xdr:from>
      <xdr:col>2</xdr:col>
      <xdr:colOff>19050</xdr:colOff>
      <xdr:row>11</xdr:row>
      <xdr:rowOff>0</xdr:rowOff>
    </xdr:from>
    <xdr:to>
      <xdr:col>5</xdr:col>
      <xdr:colOff>98250</xdr:colOff>
      <xdr:row>21</xdr:row>
      <xdr:rowOff>16785</xdr:rowOff>
    </xdr:to>
    <xdr:grpSp>
      <xdr:nvGrpSpPr>
        <xdr:cNvPr id="94" name="Group 93">
          <a:extLst>
            <a:ext uri="{FF2B5EF4-FFF2-40B4-BE49-F238E27FC236}">
              <a16:creationId xmlns:a16="http://schemas.microsoft.com/office/drawing/2014/main" id="{AFDD1509-D060-490C-B77A-365462508C04}"/>
            </a:ext>
          </a:extLst>
        </xdr:cNvPr>
        <xdr:cNvGrpSpPr/>
      </xdr:nvGrpSpPr>
      <xdr:grpSpPr>
        <a:xfrm>
          <a:off x="1238250" y="2514600"/>
          <a:ext cx="1908000" cy="1921785"/>
          <a:chOff x="5981700" y="723525"/>
          <a:chExt cx="1908000" cy="1681604"/>
        </a:xfrm>
      </xdr:grpSpPr>
      <xdr:graphicFrame macro="">
        <xdr:nvGraphicFramePr>
          <xdr:cNvPr id="95" name="Chart 94">
            <a:extLst>
              <a:ext uri="{FF2B5EF4-FFF2-40B4-BE49-F238E27FC236}">
                <a16:creationId xmlns:a16="http://schemas.microsoft.com/office/drawing/2014/main" id="{57F79B37-8EBB-41B5-A4CC-D9BE4F5C3556}"/>
              </a:ext>
            </a:extLst>
          </xdr:cNvPr>
          <xdr:cNvGraphicFramePr>
            <a:graphicFrameLocks/>
          </xdr:cNvGraphicFramePr>
        </xdr:nvGraphicFramePr>
        <xdr:xfrm>
          <a:off x="5981700" y="858440"/>
          <a:ext cx="1908000" cy="154668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6" name="Freeform: Shape 95">
            <a:extLst>
              <a:ext uri="{FF2B5EF4-FFF2-40B4-BE49-F238E27FC236}">
                <a16:creationId xmlns:a16="http://schemas.microsoft.com/office/drawing/2014/main" id="{F4B65C89-5E82-47D1-AE18-761D28FC5759}"/>
              </a:ext>
            </a:extLst>
          </xdr:cNvPr>
          <xdr:cNvSpPr/>
        </xdr:nvSpPr>
        <xdr:spPr>
          <a:xfrm>
            <a:off x="6364200" y="723525"/>
            <a:ext cx="1143000" cy="1546689"/>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97" name="TextBox 96">
            <a:extLst>
              <a:ext uri="{FF2B5EF4-FFF2-40B4-BE49-F238E27FC236}">
                <a16:creationId xmlns:a16="http://schemas.microsoft.com/office/drawing/2014/main" id="{B0DE9899-D829-4EE8-A378-98D785ED11B0}"/>
              </a:ext>
            </a:extLst>
          </xdr:cNvPr>
          <xdr:cNvSpPr txBox="1"/>
        </xdr:nvSpPr>
        <xdr:spPr>
          <a:xfrm>
            <a:off x="6630424" y="733425"/>
            <a:ext cx="610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rgbClr val="FF6464"/>
                </a:solidFill>
              </a:rPr>
              <a:t>Female</a:t>
            </a:r>
          </a:p>
        </xdr:txBody>
      </xdr:sp>
    </xdr:grpSp>
    <xdr:clientData/>
  </xdr:twoCellAnchor>
  <xdr:twoCellAnchor>
    <xdr:from>
      <xdr:col>16</xdr:col>
      <xdr:colOff>0</xdr:colOff>
      <xdr:row>11</xdr:row>
      <xdr:rowOff>0</xdr:rowOff>
    </xdr:from>
    <xdr:to>
      <xdr:col>20</xdr:col>
      <xdr:colOff>123825</xdr:colOff>
      <xdr:row>28</xdr:row>
      <xdr:rowOff>76200</xdr:rowOff>
    </xdr:to>
    <mc:AlternateContent xmlns:mc="http://schemas.openxmlformats.org/markup-compatibility/2006">
      <mc:Choice xmlns:cx6="http://schemas.microsoft.com/office/drawing/2016/5/12/chartex" Requires="cx6">
        <xdr:graphicFrame macro="">
          <xdr:nvGraphicFramePr>
            <xdr:cNvPr id="103" name="Chart 102">
              <a:extLst>
                <a:ext uri="{FF2B5EF4-FFF2-40B4-BE49-F238E27FC236}">
                  <a16:creationId xmlns:a16="http://schemas.microsoft.com/office/drawing/2014/main" id="{81B2F463-D65D-497B-909B-55861AA45E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53600" y="2514600"/>
              <a:ext cx="2562225" cy="33147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40</xdr:row>
      <xdr:rowOff>0</xdr:rowOff>
    </xdr:from>
    <xdr:to>
      <xdr:col>8</xdr:col>
      <xdr:colOff>519113</xdr:colOff>
      <xdr:row>44</xdr:row>
      <xdr:rowOff>71437</xdr:rowOff>
    </xdr:to>
    <xdr:graphicFrame macro="">
      <xdr:nvGraphicFramePr>
        <xdr:cNvPr id="24" name="Chart 23">
          <a:extLst>
            <a:ext uri="{FF2B5EF4-FFF2-40B4-BE49-F238E27FC236}">
              <a16:creationId xmlns:a16="http://schemas.microsoft.com/office/drawing/2014/main" id="{F1552D74-E518-43C1-AFD1-3C381C738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50</xdr:row>
      <xdr:rowOff>0</xdr:rowOff>
    </xdr:from>
    <xdr:to>
      <xdr:col>8</xdr:col>
      <xdr:colOff>519113</xdr:colOff>
      <xdr:row>54</xdr:row>
      <xdr:rowOff>71437</xdr:rowOff>
    </xdr:to>
    <xdr:graphicFrame macro="">
      <xdr:nvGraphicFramePr>
        <xdr:cNvPr id="26" name="Chart 25">
          <a:extLst>
            <a:ext uri="{FF2B5EF4-FFF2-40B4-BE49-F238E27FC236}">
              <a16:creationId xmlns:a16="http://schemas.microsoft.com/office/drawing/2014/main" id="{1F4B1AD8-E163-4593-900B-63A6A4227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63</xdr:row>
      <xdr:rowOff>0</xdr:rowOff>
    </xdr:from>
    <xdr:to>
      <xdr:col>8</xdr:col>
      <xdr:colOff>519113</xdr:colOff>
      <xdr:row>67</xdr:row>
      <xdr:rowOff>71437</xdr:rowOff>
    </xdr:to>
    <xdr:graphicFrame macro="">
      <xdr:nvGraphicFramePr>
        <xdr:cNvPr id="30" name="Chart 29">
          <a:extLst>
            <a:ext uri="{FF2B5EF4-FFF2-40B4-BE49-F238E27FC236}">
              <a16:creationId xmlns:a16="http://schemas.microsoft.com/office/drawing/2014/main" id="{3ED08724-D0A2-4691-90AF-B3855DB8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68</xdr:row>
      <xdr:rowOff>0</xdr:rowOff>
    </xdr:from>
    <xdr:to>
      <xdr:col>8</xdr:col>
      <xdr:colOff>519113</xdr:colOff>
      <xdr:row>72</xdr:row>
      <xdr:rowOff>71437</xdr:rowOff>
    </xdr:to>
    <xdr:graphicFrame macro="">
      <xdr:nvGraphicFramePr>
        <xdr:cNvPr id="31" name="Chart 30">
          <a:extLst>
            <a:ext uri="{FF2B5EF4-FFF2-40B4-BE49-F238E27FC236}">
              <a16:creationId xmlns:a16="http://schemas.microsoft.com/office/drawing/2014/main" id="{0C8F9E58-44CD-49EF-A543-004100E3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73</xdr:row>
      <xdr:rowOff>0</xdr:rowOff>
    </xdr:from>
    <xdr:to>
      <xdr:col>8</xdr:col>
      <xdr:colOff>519113</xdr:colOff>
      <xdr:row>77</xdr:row>
      <xdr:rowOff>71437</xdr:rowOff>
    </xdr:to>
    <xdr:graphicFrame macro="">
      <xdr:nvGraphicFramePr>
        <xdr:cNvPr id="32" name="Chart 31">
          <a:extLst>
            <a:ext uri="{FF2B5EF4-FFF2-40B4-BE49-F238E27FC236}">
              <a16:creationId xmlns:a16="http://schemas.microsoft.com/office/drawing/2014/main" id="{D62D034E-C442-4D49-BF10-DF43E34B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45</xdr:row>
      <xdr:rowOff>0</xdr:rowOff>
    </xdr:from>
    <xdr:to>
      <xdr:col>8</xdr:col>
      <xdr:colOff>519113</xdr:colOff>
      <xdr:row>49</xdr:row>
      <xdr:rowOff>42862</xdr:rowOff>
    </xdr:to>
    <xdr:graphicFrame macro="">
      <xdr:nvGraphicFramePr>
        <xdr:cNvPr id="33" name="Chart 32">
          <a:extLst>
            <a:ext uri="{FF2B5EF4-FFF2-40B4-BE49-F238E27FC236}">
              <a16:creationId xmlns:a16="http://schemas.microsoft.com/office/drawing/2014/main" id="{CA58072D-3DF0-4A51-B3EC-92AF4F35E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609599</xdr:colOff>
      <xdr:row>85</xdr:row>
      <xdr:rowOff>0</xdr:rowOff>
    </xdr:from>
    <xdr:to>
      <xdr:col>11</xdr:col>
      <xdr:colOff>85724</xdr:colOff>
      <xdr:row>108</xdr:row>
      <xdr:rowOff>95250</xdr:rowOff>
    </xdr:to>
    <xdr:graphicFrame macro="">
      <xdr:nvGraphicFramePr>
        <xdr:cNvPr id="23" name="Chart 22">
          <a:extLst>
            <a:ext uri="{FF2B5EF4-FFF2-40B4-BE49-F238E27FC236}">
              <a16:creationId xmlns:a16="http://schemas.microsoft.com/office/drawing/2014/main" id="{2D495A28-0213-440E-A4FE-865623742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103">
  <rv s="0">
    <v>https://www.bing.com</v>
    <v>Bing</v>
  </rv>
  <rv s="0">
    <v>https://www.bing.com/th?id=Ga%5Cbing_yt.png&amp;w=100&amp;h=40&amp;c=0&amp;pid=0.1</v>
    <v>Bing</v>
  </rv>
  <rv s="0">
    <v>http://en.wikipedia.org/wiki/Public_domain</v>
    <v>Public domain</v>
  </rv>
  <rv s="0">
    <v>http://en.wikipedia.org/wiki/Philippines</v>
    <v>Wikipedia</v>
  </rv>
  <rv s="1">
    <v>2</v>
    <v>3</v>
  </rv>
  <rv s="2">
    <v>30</v>
    <v>https://www.bing.com/th?id=AMMS_9c74c952a79af436d3e67a1fd4eca02a&amp;qlt=95</v>
    <v>4</v>
    <v>https://www.bing.com/images/search?form=xlimg&amp;q=philippines</v>
    <v>Image of Philippines</v>
    <v/>
  </rv>
  <rv s="0">
    <v>https://www.bing.com/search?q=philippines&amp;form=skydnc</v>
    <v>Learn more on Bing</v>
  </rv>
  <rv s="3">
    <v>0</v>
    <v>1</v>
    <v>en-US</v>
    <v>fe47e182-43d6-4546-8bee-86609d6dd805</v>
    <v>536870912</v>
    <v>536870914</v>
    <v>1</v>
    <v>Powered by Bing</v>
    <v>23</v>
    <v>24</v>
    <v>Philippines</v>
    <v>27</v>
    <v>28</v>
    <v>Map</v>
    <v>29</v>
    <v>PH</v>
    <v>0.41721165777911901</v>
    <v>300000</v>
    <v>153000</v>
    <v>20.545999999999999</v>
    <v>63</v>
    <v>Manila</v>
    <v>122287.11599999999</v>
    <v>129.61325724947901</v>
    <v>2.4802785871650902E-2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Mindanao. The capital city of the Philippines is Manila and the most populous city is Quezon City, both within the single urban area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696.34678005973694</v>
    <v>2.5760000000000001</v>
    <v>0.27769393299124701</v>
    <v>62.434896292186799</v>
    <v>0.86</v>
    <v>376795508679.67603</v>
    <v>1.0750976999999999</v>
    <v>0.35475459999999998</v>
    <v>5</v>
    <v>22.5</v>
    <v>Manila</v>
    <v>Rodrigo Duterte (President), Leni Robredo (Vice President)</v>
    <v>6</v>
    <v>71.094999999999999</v>
    <v>275302190000</v>
    <v>121</v>
    <v>1.1200000000000001</v>
    <v>Philippines</v>
    <v>Lupang Hinirang</v>
    <v>English, Filipino language, Philippine English</v>
    <v>Republic of the Philippines</v>
    <v>0.53544594130000001</v>
    <v>0.60040000000000004</v>
    <v>108116615</v>
    <v>0.20699999999999999</v>
    <v>0.34799999999999998</v>
    <v>0.50900000000000001</v>
    <v>2.3E-2</v>
    <v>5.7000000000000002E-2</v>
    <v>9.3000000000000013E-2</v>
    <v>0.13500000000000001</v>
    <v>0.59620998382568402</v>
    <v>Bulacan, Batangas, Tarlac, Nueva Ecija, Romblon, Laguna, Cebu, Pampanga, Iloilo, Metro Manila, Ilocos Region, Negros Occidental, Palawan, Ilocos Sur, Camarines Norte, Quezon, Bicol Region, Maguindanao, Western Visayas, Samar, Rizal, Masbate, Camiguin, Caraga, Leyte, Davao del Sur, Sulu, Ifugao, Central Luzon, Eastern Visayas, Cagayan, Bohol, Bukidnon, Surigao del Norte, Eastern Samar, Batanes, Bataan, Lanao del Sur, Central Visayas, Mountain Province, Cavite, Davao Region, Zambales, Quirino, Aurora, Marinduque, Ilocos Norte, Biliran, Basilan, Sarangani, Aklan, Benguet, Pangasinan, Albay, Negros Oriental, South Cotabato, Occidental Mindoro, Kalinga, Surigao del Sur, Catanduanes, Isabela, Camarines Sur, Apayao, Abra, Tawi-Tawi, Antique, Cotabato, Capiz, Southern Leyte, Lanao del Norte, Davao del Norte, Zamboanga del Sur, Nueva Vizcaya, La Union, Agusan del Norte, Sorsogon, Misamis Occidental, Zamboanga Sibugay, Davao Oriental, Northern Samar, Zamboanga del Norte, Oriental Mindoro, Sultan Kudarat, Guimaras, Agusan del Sur, Misamis Oriental, Cagayan Valley, Autonomous Region in Muslim Mindanao, Dinagat Islands, Calabarzon, Zamboanga Peninsula, Siquijor, Mimaropa, Soccsksargen, Cordillera Administrative Region, Northern Mindanao, Davao Occidental</v>
    <v>0.14047533279066099</v>
    <v>Philippine Time Zone</v>
    <v>0.43099999999999999</v>
    <v>2.1500000953674298E-2</v>
    <v>Philippines</v>
    <v>50975903</v>
    <v>mdp/vdpid/201</v>
  </rv>
  <rv s="4">
    <v>7</v>
  </rv>
  <rv s="0">
    <v>https://creativecommons.org/licenses/by-sa/3.0</v>
    <v>CC BY-SA 3.0</v>
  </rv>
  <rv s="0">
    <v>http://fr.wikipedia.org/wiki/Parañaque</v>
    <v>Wikipedia</v>
  </rv>
  <rv s="1">
    <v>9</v>
    <v>10</v>
  </rv>
  <rv s="2">
    <v>30</v>
    <v>https://www.bing.com/th?id=AMMS_e821342ae5cae14d2004e0a31a26b4a2&amp;qlt=95</v>
    <v>11</v>
    <v>https://www.bing.com/images/search?form=xlimg&amp;q=para%c3%b1aque</v>
    <v>Image of Parañaque</v>
    <v/>
  </rv>
  <rv s="0">
    <v>https://www.bing.com/search?q=para%c3%b1aque&amp;form=skydnc</v>
    <v>Learn more on Bing</v>
  </rv>
  <rv s="5">
    <v>0</v>
    <v>1</v>
    <v>en-US</v>
    <v>b8fadbb7-7f72-5154-6fcd-3feab2b9e064</v>
    <v>536870912</v>
    <v>536870913</v>
    <v>1</v>
    <v>Powered by Bing</v>
    <v>36</v>
    <v>37</v>
    <v>Parañaque</v>
    <v>38</v>
    <v>39</v>
    <v>Map</v>
    <v>40</v>
    <v>Metro Manila</v>
    <v>Fourth District NCR</v>
    <v>46.57</v>
    <v>Philippines</v>
    <v>Parañaque, officially the City of Parañaque, is a 1st class highly urbanized city in Metropolitan Manila, Philippines. According to the 2015 census, it has a population of 665,822 people.</v>
    <v>12</v>
    <v>14.4778938</v>
    <v>13</v>
    <v>121.02893299999999</v>
    <v>Parañaque</v>
    <v>552660</v>
    <v>Philippine Time Zone, Singapore Standard Time</v>
    <v>Parañaque</v>
    <v>mdp/vdpid/7897982504534016001</v>
  </rv>
  <rv s="4">
    <v>14</v>
  </rv>
  <rv s="0">
    <v>http://en.wikipedia.org/wiki/Pasig</v>
    <v>Wikipedia</v>
  </rv>
  <rv s="1">
    <v>2</v>
    <v>16</v>
  </rv>
  <rv s="2">
    <v>30</v>
    <v>https://www.bing.com/th?id=AMMS_a4c9035bdf209b81f09a6a7189d89f01&amp;qlt=95</v>
    <v>17</v>
    <v>https://www.bing.com/images/search?form=xlimg&amp;q=pasig</v>
    <v>Image of Pasig</v>
    <v/>
  </rv>
  <rv s="0">
    <v>https://www.bing.com/search?q=pasig&amp;form=skydnc</v>
    <v>Learn more on Bing</v>
  </rv>
  <rv s="5">
    <v>0</v>
    <v>1</v>
    <v>en-US</v>
    <v>ee8795d1-2b80-458c-c1ab-008930c2dfe0</v>
    <v>536870912</v>
    <v>536870913</v>
    <v>1</v>
    <v>Powered by Bing</v>
    <v>44</v>
    <v>37</v>
    <v>Pasig</v>
    <v>38</v>
    <v>39</v>
    <v>Map</v>
    <v>40</v>
    <v>Metro Manila</v>
    <v>Second District NCR</v>
    <v>48.46</v>
    <v>Philippines</v>
    <v>Pasig, officially the City of Pasig, is a 1st class highly urbanized city in Metropolitan Manila, Philippines. According to the 2015 census, it has a population of 755,300 people.</v>
    <v>18</v>
    <v>14.5598218</v>
    <v>19</v>
    <v>121.0806429</v>
    <v>Pasig</v>
    <v>627445</v>
    <v>Philippine Time Zone, Singapore Standard Time</v>
    <v>Pasig</v>
    <v>mdp/vdpid/7897981920854671363</v>
  </rv>
  <rv s="4">
    <v>20</v>
  </rv>
  <rv s="0">
    <v>http://en.wikipedia.org/wiki/Quezon_City</v>
    <v>Wikipedia</v>
  </rv>
  <rv s="1">
    <v>9</v>
    <v>22</v>
  </rv>
  <rv s="2">
    <v>30</v>
    <v>https://www.bing.com/th?id=AMMS_70dd4220b05081580cc6a4193c1fa506&amp;qlt=95</v>
    <v>23</v>
    <v>https://www.bing.com/images/search?form=xlimg&amp;q=quezon+city</v>
    <v>Image of Quezon City</v>
    <v/>
  </rv>
  <rv s="0">
    <v>https://www.bing.com/search?q=quezon+city&amp;form=skydnc</v>
    <v>Learn more on Bing</v>
  </rv>
  <rv s="6">
    <v>0</v>
    <v>1</v>
    <v>en-US</v>
    <v>5e001b49-2fd0-4f45-a43f-6c8cdf9ee04c</v>
    <v>536870912</v>
    <v>536870913</v>
    <v>1</v>
    <v>Powered by Bing</v>
    <v>52</v>
    <v>53</v>
    <v>Quezon City</v>
    <v>27</v>
    <v>54</v>
    <v>Map</v>
    <v>40</v>
    <v>Metro Manila</v>
    <v>Second District NCR</v>
    <v>166.2</v>
    <v>Philippines</v>
    <v>Quezon City is a highly urbanized city and the most populous city in the Philippines. It was founded by and named after Manuel L. Quezon, the 2nd President of the Philippines, to replace Manila as the national capital. The city was proclaimed as such in 1948, though a significant number of government buildings remained in Manila. Quezon City held status as the official capital until 1976 when a presidential decree was issued to reinstate and designate Manila as the capital and Metro Manila as the seat of government.</v>
    <v>24</v>
    <v>14.6884313</v>
    <v>Joy Belmonte (Mayor)</v>
    <v>25</v>
    <v>121.0745333</v>
    <v>Quezon City</v>
    <v>2679450</v>
    <v>Philippine Time Zone, Singapore Standard Time</v>
    <v>Quezon City</v>
    <v>mdp/vdpid/7897978519106355201</v>
  </rv>
  <rv s="4">
    <v>26</v>
  </rv>
  <rv s="0">
    <v>https://creativecommons.org/licenses/by/2.0</v>
    <v>CC BY 2.0</v>
  </rv>
  <rv s="0">
    <v>http://ko.wikipedia.org/wiki/만달루용</v>
    <v>Wikipedia</v>
  </rv>
  <rv s="1">
    <v>28</v>
    <v>29</v>
  </rv>
  <rv s="2">
    <v>30</v>
    <v>https://www.bing.com/th?id=AMMS_60a97ee231fbf0e7d5060c8d22aeac43&amp;qlt=95</v>
    <v>30</v>
    <v>https://www.bing.com/images/search?form=xlimg&amp;q=mandaluyong</v>
    <v>Image of Mandaluyong</v>
    <v/>
  </rv>
  <rv s="0">
    <v>https://www.bing.com/search?q=mandaluyong&amp;form=skydnc</v>
    <v>Learn more on Bing</v>
  </rv>
  <rv s="5">
    <v>0</v>
    <v>1</v>
    <v>en-US</v>
    <v>a62a7c31-4762-c759-7fc8-b5876ab960e5</v>
    <v>536870912</v>
    <v>536870913</v>
    <v>1</v>
    <v>Powered by Bing</v>
    <v>59</v>
    <v>37</v>
    <v>Mandaluyong</v>
    <v>38</v>
    <v>39</v>
    <v>Map</v>
    <v>40</v>
    <v>Metro Manila</v>
    <v>Second District NCR</v>
    <v>21.26</v>
    <v>Philippines</v>
    <v>Mandaluyong, officially the City of Mandaluyong, is a 1st class highly urbanized city in Metropolitan Manila, Philippines. According to the 2015 census, it has a population of 386,276 people.</v>
    <v>31</v>
    <v>14.5778467</v>
    <v>32</v>
    <v>121.0360888</v>
    <v>Mandaluyong</v>
    <v>305576</v>
    <v>Philippine Time Zone, Singapore Standard Time</v>
    <v>Mandaluyong</v>
    <v>mdp/vdpid/7897981714796904468</v>
  </rv>
  <rv s="4">
    <v>33</v>
  </rv>
  <rv s="0">
    <v>http://pl.wikipedia.org/wiki/Caloocan</v>
    <v>Wikipedia</v>
  </rv>
  <rv s="1">
    <v>9</v>
    <v>35</v>
  </rv>
  <rv s="2">
    <v>30</v>
    <v>https://www.bing.com/th?id=AMMS_3b57b5b5591da2b815a82057223fafe2&amp;qlt=95</v>
    <v>36</v>
    <v>https://www.bing.com/images/search?form=xlimg&amp;q=caloocan</v>
    <v>Image of Caloocan</v>
    <v/>
  </rv>
  <rv s="0">
    <v>https://www.bing.com/search?q=caloocan&amp;form=skydnc</v>
    <v>Learn more on Bing</v>
  </rv>
  <rv s="6">
    <v>0</v>
    <v>1</v>
    <v>en-US</v>
    <v>de9dbf3d-17f6-3a3e-c4d4-47176431b649</v>
    <v>536870912</v>
    <v>536870913</v>
    <v>1</v>
    <v>Powered by Bing</v>
    <v>65</v>
    <v>53</v>
    <v>Caloocan</v>
    <v>27</v>
    <v>54</v>
    <v>Map</v>
    <v>40</v>
    <v>Metro Manila</v>
    <v>Rizal</v>
    <v>55.8</v>
    <v>Philippines</v>
    <v>Caloocan, officially the City of Caloocan, is a 1st class highly urbanized city in Metropolitan Manila, Philippines. According to the 2015 census, it has a population of 1,583,978 people making it the fourth-most populous city in the Philippines.</v>
    <v>37</v>
    <v>14.65</v>
    <v>Oscar Malapitan (Mayor)</v>
    <v>38</v>
    <v>120.966667</v>
    <v>Caloocan</v>
    <v>1381610</v>
    <v>Philippine Time Zone, Singapore Standard Time</v>
    <v>Caloocan</v>
    <v>mdp/vdpid/7897977965105905667</v>
  </rv>
  <rv s="4">
    <v>39</v>
  </rv>
  <rv s="0">
    <v>https://creativecommons.org/licenses/by-sa/4.0</v>
    <v>CC BY-SA 4.0</v>
  </rv>
  <rv s="0">
    <v>http://en.wikipedia.org/wiki/Muntinlupa</v>
    <v>Wikipedia</v>
  </rv>
  <rv s="1">
    <v>41</v>
    <v>42</v>
  </rv>
  <rv s="2">
    <v>30</v>
    <v>https://www.bing.com/th?id=AMMS_5fd6921b486a069728189bc9e8f33b3c&amp;qlt=95</v>
    <v>43</v>
    <v>https://www.bing.com/images/search?form=xlimg&amp;q=muntinlupa</v>
    <v>Image of Muntinlupa</v>
    <v/>
  </rv>
  <rv s="0">
    <v>https://www.bing.com/search?q=muntinlupa&amp;form=skydnc</v>
    <v>Learn more on Bing</v>
  </rv>
  <rv s="5">
    <v>0</v>
    <v>1</v>
    <v>en-US</v>
    <v>f2359f71-324a-401c-1c0e-005c15051ea8</v>
    <v>536870912</v>
    <v>536870913</v>
    <v>1</v>
    <v>Powered by Bing</v>
    <v>71</v>
    <v>37</v>
    <v>Muntinlupa</v>
    <v>38</v>
    <v>39</v>
    <v>Map</v>
    <v>40</v>
    <v>Metro Manila</v>
    <v>Fourth District NCR</v>
    <v>46.7</v>
    <v>Philippines</v>
    <v>Muntinlupa, officially the City of Muntinlupa, is a 1st class highly urbanized city in Metropolitan Manila, Philippines. According to the 2015 census, it has a population of 504,509 people.</v>
    <v>44</v>
    <v>14.420894799999999</v>
    <v>45</v>
    <v>121.0365548</v>
    <v>Muntinlupa</v>
    <v>452943</v>
    <v>Philippine Time Zone, Singapore Standard Time</v>
    <v>Muntinlupa</v>
    <v>mdp/vdpid/7897994909724966913</v>
  </rv>
  <rv s="4">
    <v>46</v>
  </rv>
  <rv s="0">
    <v>http://ja.wikipedia.org/wiki/タギッグ</v>
    <v>Wikipedia</v>
  </rv>
  <rv s="1">
    <v>2</v>
    <v>48</v>
  </rv>
  <rv s="2">
    <v>30</v>
    <v>https://www.bing.com/th?id=AMMS_4af34857172da13371137cd31e0a4f54&amp;qlt=95</v>
    <v>49</v>
    <v>https://www.bing.com/images/search?form=xlimg&amp;q=taguig</v>
    <v>Image of Taguig</v>
    <v/>
  </rv>
  <rv s="0">
    <v>https://www.bing.com/search?q=taguig&amp;form=skydnc</v>
    <v>Learn more on Bing</v>
  </rv>
  <rv s="6">
    <v>0</v>
    <v>1</v>
    <v>en-US</v>
    <v>07c21783-86a6-6922-f460-5ab28994c390</v>
    <v>536870912</v>
    <v>536870913</v>
    <v>1</v>
    <v>Powered by Bing</v>
    <v>76</v>
    <v>53</v>
    <v>Taguig</v>
    <v>27</v>
    <v>54</v>
    <v>Map</v>
    <v>40</v>
    <v>Metro Manila</v>
    <v>Fourth District NCR</v>
    <v>45.21</v>
    <v>Philippines</v>
    <v>Taguig, officially the City of Taguig, is a 1st class highly urbanized city in Metropolitan Manila, Philippines. According to the 2015 census, it has a population of 804,915 people. The city is known for the Bonifacio Global City, one of the leading financial and lifestyle districts of the country, Arca South, a planned unit development located at the site of the former Food Terminal Incorporated in Western Bicutan, and Bonifacio Capital District, where the future buildings of the Senate of the Philippines, the Supreme Court, and the Court of Appeals will be located. Taguig is also home of major shopping centers such as SM Aura Premier and Market! Market!, government agencies of Department of Science and Technology and Department of Energy, and notable memorial parks Manila American Cemetery and the Heroes' Cemetery.</v>
    <v>50</v>
    <v>14.5294065</v>
    <v>Lino Cayetano (Mayor)</v>
    <v>51</v>
    <v>121.07101539999999</v>
    <v>Taguig</v>
    <v>613343</v>
    <v>Philippine Time Zone, Singapore Standard Time</v>
    <v>Taguig</v>
    <v>mdp/vdpid/7897982117986959362</v>
  </rv>
  <rv s="4">
    <v>52</v>
  </rv>
  <rv s="0">
    <v>http://it.wikipedia.org/wiki/San_Juan_(NCR)</v>
    <v>Wikipedia</v>
  </rv>
  <rv s="1">
    <v>9</v>
    <v>54</v>
  </rv>
  <rv s="2">
    <v>30</v>
    <v>https://www.bing.com/th?id=AMMS_e3dbc7d924e4e9b111d74f2427da22c3&amp;qlt=95</v>
    <v>55</v>
    <v>https://www.bing.com/images/search?form=xlimg&amp;q=san+juan+metro+manila</v>
    <v>Image of San Juan</v>
    <v/>
  </rv>
  <rv s="0">
    <v>https://www.bing.com/search?q=san+juan+metro+manila&amp;form=skydnc</v>
    <v>Learn more on Bing</v>
  </rv>
  <rv s="5">
    <v>0</v>
    <v>1</v>
    <v>en-US</v>
    <v>fbc6b35e-1139-5cf1-4ea7-599a095e81fa</v>
    <v>536870912</v>
    <v>536870913</v>
    <v>1</v>
    <v>Powered by Bing</v>
    <v>81</v>
    <v>82</v>
    <v>San Juan</v>
    <v>27</v>
    <v>54</v>
    <v>Map</v>
    <v>40</v>
    <v>Metro Manila</v>
    <v>Rizal</v>
    <v>7.77</v>
    <v>Philippines</v>
    <v>San Juan, officially the City of San Juan, is a 1st class highly urbanized city in Metropolitan Manila, Philippines. According to the 2015 census, it has a population of 122,180 people. It is geographically located at Metro Manila's approximate center and is also the country's smallest city in terms of land area.</v>
    <v>56</v>
    <v>14.528068299999999</v>
    <v>57</v>
    <v>121.2437523</v>
    <v>San Juan</v>
    <v>125338</v>
    <v>Philippine Time Zone, Singapore Standard Time</v>
    <v>San Juan</v>
    <v>mdp/vdpid/7897978759825850374</v>
  </rv>
  <rv s="4">
    <v>58</v>
  </rv>
  <rv s="0">
    <v>http://sv.wikipedia.org/wiki/Manila</v>
    <v>Wikipedia</v>
  </rv>
  <rv s="1">
    <v>28</v>
    <v>60</v>
  </rv>
  <rv s="2">
    <v>30</v>
    <v>https://www.bing.com/th?id=AMMS_ac195dd02b3b45384f543806b8d38fb8&amp;qlt=95</v>
    <v>61</v>
    <v>https://www.bing.com/images/search?form=xlimg&amp;q=manila+philippines</v>
    <v>Image of Manila</v>
    <v/>
  </rv>
  <rv s="0">
    <v>https://www.bing.com/search?q=manila+philippines&amp;form=skydnc</v>
    <v>Learn more on Bing</v>
  </rv>
  <rv s="7">
    <v>0</v>
    <v>1</v>
    <v>en-US</v>
    <v>33b0f709-fe63-e51f-6893-aa4d29b074e5</v>
    <v>536870912</v>
    <v>536870913</v>
    <v>1</v>
    <v>Powered by Bing</v>
    <v>88</v>
    <v>89</v>
    <v>Manila</v>
    <v>27</v>
    <v>54</v>
    <v>Map</v>
    <v>90</v>
    <v>Metro Manila</v>
    <v>42.88</v>
    <v>Philippines</v>
    <v>Manila, officially the City of Manila, is the capital of the Philippines and a highly urbanized city. It is the most densely populated city proper in the world as of 2019. It was the first chartered city by virtue of the Philippine Commission Act 183 on July 31, 1901 and gained autonomy with the passage of Republic Act No. 409 or the "Revised Charter of the City of Manila" on June 18, 1949. Manila, alongside Mexico City and Madrid are considered the world's original set of Global Cities due to Manila's commercial networks being the first to traverse the Pacific Ocean, thus connecting Asia with the Spanish Americas, marking the first time in world history when an uninterrupted chain of trade routes circled the planet. Manila is also the second most natural disaster-afflicted capital city in the world next to Tokyo, yet it is simultaneously among the most populous and fastest growing cities in Southeast Asia.</v>
    <v>62</v>
    <v>14.582259199999999</v>
    <v>Isko Moreno (Mayor)</v>
    <v>63</v>
    <v>120.9748038</v>
    <v>Manila</v>
    <v>1652171</v>
    <v>Philippine Time Zone, Singapore Standard Time</v>
    <v>Manila</v>
    <v>mdp/vdpid/7897981301959950337</v>
  </rv>
  <rv s="4">
    <v>64</v>
  </rv>
  <rv s="0">
    <v>http://en.wikipedia.org/wiki/Malabon</v>
    <v>Wikipedia</v>
  </rv>
  <rv s="1">
    <v>9</v>
    <v>66</v>
  </rv>
  <rv s="2">
    <v>30</v>
    <v>https://www.bing.com/th?id=AMMS_de528e733a148b3097a77696248078f3&amp;qlt=95</v>
    <v>67</v>
    <v>https://www.bing.com/images/search?form=xlimg&amp;q=malabon</v>
    <v>Image of Malabon</v>
    <v/>
  </rv>
  <rv s="0">
    <v>https://www.bing.com/search?q=malabon&amp;form=skydnc</v>
    <v>Learn more on Bing</v>
  </rv>
  <rv s="5">
    <v>0</v>
    <v>1</v>
    <v>en-US</v>
    <v>a72c1b3c-5189-f173-708e-11d850cdc77d</v>
    <v>536870912</v>
    <v>536870913</v>
    <v>1</v>
    <v>Powered by Bing</v>
    <v>93</v>
    <v>37</v>
    <v>Malabon</v>
    <v>38</v>
    <v>39</v>
    <v>Map</v>
    <v>40</v>
    <v>Metro Manila</v>
    <v>Third District NCR</v>
    <v>15.96</v>
    <v>Philippines</v>
    <v>Malabon, officially the City of Malabon, is a 1st class highly urbanized city in Metropolitan Manila, Philippines. According to the 2015 census, it has a population of 365,525 people.</v>
    <v>68</v>
    <v>14.687300499999999</v>
    <v>69</v>
    <v>120.9591059</v>
    <v>Malabon</v>
    <v>363681</v>
    <v>Philippine Time Zone, Singapore Standard Time</v>
    <v>Malabon</v>
    <v>mdp/vdpid/7897977866338435074</v>
  </rv>
  <rv s="4">
    <v>70</v>
  </rv>
  <rv s="0">
    <v>http://en.wikipedia.org/wiki/Navotas</v>
    <v>Wikipedia</v>
  </rv>
  <rv s="1">
    <v>9</v>
    <v>72</v>
  </rv>
  <rv s="2">
    <v>30</v>
    <v>https://www.bing.com/th?id=AMMS_22d525995a485c30685618bca756f552&amp;qlt=95</v>
    <v>73</v>
    <v>https://www.bing.com/images/search?form=xlimg&amp;q=navotas</v>
    <v>Image of Navotas</v>
    <v/>
  </rv>
  <rv s="0">
    <v>https://www.bing.com/search?q=navotas+philippines&amp;form=skydnc</v>
    <v>Learn more on Bing</v>
  </rv>
  <rv s="5">
    <v>0</v>
    <v>1</v>
    <v>en-US</v>
    <v>29e365c7-3a92-4c3d-a849-a680d8e71f8a</v>
    <v>536870912</v>
    <v>536870913</v>
    <v>1</v>
    <v>Powered by Bing</v>
    <v>97</v>
    <v>37</v>
    <v>Navotas</v>
    <v>38</v>
    <v>39</v>
    <v>Map</v>
    <v>40</v>
    <v>Metro Manila</v>
    <v>Third District NCR</v>
    <v>10.77</v>
    <v>Philippines</v>
    <v>Navotas, officially the City of Navotas, is a 1st class highly urbanized city in Metropolitan Manila, Philippines. According to the 2015 census, it has a population of 249,463 people.</v>
    <v>74</v>
    <v>14.657985999999999</v>
    <v>75</v>
    <v>120.9474701</v>
    <v>Navotas</v>
    <v>245344</v>
    <v>Philippine Time Zone, Singapore Standard Time</v>
    <v>Navotas</v>
    <v>mdp/vdpid/7897977941533917186</v>
  </rv>
  <rv s="4">
    <v>76</v>
  </rv>
  <rv s="0">
    <v>http://en.wikipedia.org/wiki/Marikina</v>
    <v>Wikipedia</v>
  </rv>
  <rv s="1">
    <v>41</v>
    <v>78</v>
  </rv>
  <rv s="2">
    <v>30</v>
    <v>https://www.bing.com/th?id=AMMS_2bdbeea7d10940e5c8597c6a25ea6121&amp;qlt=95</v>
    <v>79</v>
    <v>https://www.bing.com/images/search?form=xlimg&amp;q=marikina</v>
    <v>Image of Marikina</v>
    <v/>
  </rv>
  <rv s="0">
    <v>https://www.bing.com/search?q=marikina&amp;form=skydnc</v>
    <v>Learn more on Bing</v>
  </rv>
  <rv s="5">
    <v>0</v>
    <v>1</v>
    <v>en-US</v>
    <v>289893f2-759e-6700-2115-80e42fa284cc</v>
    <v>536870912</v>
    <v>536870913</v>
    <v>1</v>
    <v>Powered by Bing</v>
    <v>102</v>
    <v>37</v>
    <v>Marikina</v>
    <v>38</v>
    <v>39</v>
    <v>Map</v>
    <v>40</v>
    <v>Metro Manila</v>
    <v>Second District NCR</v>
    <v>21.52</v>
    <v>Philippines</v>
    <v>Marikina, officially the City of Marikina, is a 1st class highly urbanized city in Metropolitan Manila, Philippines. According to the 2015 census, it has a population of 450,741 people.</v>
    <v>80</v>
    <v>14.6490679</v>
    <v>81</v>
    <v>121.10497220000001</v>
    <v>Marikina</v>
    <v>424610</v>
    <v>Philippine Time Zone, Singapore Standard Time</v>
    <v>Marikina</v>
    <v>mdp/vdpid/7897978862737293314</v>
  </rv>
  <rv s="4">
    <v>82</v>
  </rv>
  <rv s="0">
    <v>https://creativecommons.org/licenses/by-sa/2.0</v>
    <v>CC BY-SA 2.0</v>
  </rv>
  <rv s="0">
    <v>http://ja.wikipedia.org/wiki/ラスピニャス</v>
    <v>Wikipedia</v>
  </rv>
  <rv s="1">
    <v>84</v>
    <v>85</v>
  </rv>
  <rv s="2">
    <v>30</v>
    <v>https://www.bing.com/th?id=AMMS_ef196b5e2527995f38e2bef556efe072&amp;qlt=95</v>
    <v>86</v>
    <v>https://www.bing.com/images/search?form=xlimg&amp;q=las+pi%c3%b1as</v>
    <v>Image of Las Piñas</v>
    <v/>
  </rv>
  <rv s="0">
    <v>https://www.bing.com/search?q=las+pi%c3%b1as&amp;form=skydnc</v>
    <v>Learn more on Bing</v>
  </rv>
  <rv s="5">
    <v>0</v>
    <v>1</v>
    <v>en-US</v>
    <v>0e2306ad-3575-a060-2af4-b159c6590421</v>
    <v>536870912</v>
    <v>536870913</v>
    <v>1</v>
    <v>Powered by Bing</v>
    <v>108</v>
    <v>37</v>
    <v>Las Piñas</v>
    <v>38</v>
    <v>39</v>
    <v>Map</v>
    <v>40</v>
    <v>Metro Manila</v>
    <v>Fourth District NCR</v>
    <v>41.54</v>
    <v>Philippines</v>
    <v>Las Piñas, officially the City of Las Piñas, is a 1st class highly urbanized city in Metropolitan Manila, Philippines. According to the 2015 census, it has a population of 588,894 people.</v>
    <v>87</v>
    <v>14.4599154</v>
    <v>88</v>
    <v>120.9948576</v>
    <v>Las Piñas</v>
    <v>532330</v>
    <v>Philippine Time Zone, Singapore Standard Time</v>
    <v>Las Piñas</v>
    <v>mdp/vdpid/7897982667709218818</v>
  </rv>
  <rv s="4">
    <v>89</v>
  </rv>
  <rv s="0">
    <v>http://zh.wikipedia.org/wiki/帕賽市</v>
    <v>Wikipedia</v>
  </rv>
  <rv s="1">
    <v>9</v>
    <v>91</v>
  </rv>
  <rv s="2">
    <v>30</v>
    <v>https://www.bing.com/th?id=AMMS_829b6dbde5f9262d37a64ad4652042ac&amp;qlt=95</v>
    <v>92</v>
    <v>https://www.bing.com/images/search?form=xlimg&amp;q=pasay</v>
    <v>Image of Pasay</v>
    <v/>
  </rv>
  <rv s="0">
    <v>https://www.bing.com/search?q=pasay&amp;form=skydnc</v>
    <v>Learn more on Bing</v>
  </rv>
  <rv s="5">
    <v>0</v>
    <v>1</v>
    <v>en-US</v>
    <v>3425811c-9bae-caf3-2be0-1ec963f2e08b</v>
    <v>536870912</v>
    <v>536870913</v>
    <v>1</v>
    <v>Powered by Bing</v>
    <v>112</v>
    <v>37</v>
    <v>Pasay</v>
    <v>38</v>
    <v>39</v>
    <v>Map</v>
    <v>40</v>
    <v>Metro Manila</v>
    <v>Fourth District NCR</v>
    <v>18.5</v>
    <v>Philippines</v>
    <v>Pasay, officially the City of Pasay, is a 1st class highly urbanized city in Metropolitan Manila, Philippines. According to the 2015 census, it has a population of 416,522 people.</v>
    <v>93</v>
    <v>14.5436072</v>
    <v>94</v>
    <v>120.9944465</v>
    <v>Pasay</v>
    <v>403064</v>
    <v>Philippine Time Zone, Singapore Standard Time</v>
    <v>Pasay</v>
    <v>mdp/vdpid/7897981577223733250</v>
  </rv>
  <rv s="4">
    <v>95</v>
  </rv>
  <rv s="0">
    <v>http://fr.wikipedia.org/wiki/Makati</v>
    <v>Wikipedia</v>
  </rv>
  <rv s="1">
    <v>9</v>
    <v>97</v>
  </rv>
  <rv s="2">
    <v>30</v>
    <v>https://www.bing.com/th?id=AMMS_b6022d79c315cce80e7c49dca29f4096&amp;qlt=95</v>
    <v>98</v>
    <v>https://www.bing.com/images/search?form=xlimg&amp;q=makati</v>
    <v>Image of Makati</v>
    <v/>
  </rv>
  <rv s="0">
    <v>https://www.bing.com/search?q=makati&amp;form=skydnc</v>
    <v>Learn more on Bing</v>
  </rv>
  <rv s="5">
    <v>0</v>
    <v>1</v>
    <v>en-US</v>
    <v>4b3b3d66-4455-cc14-dc78-f62e50a77a7a</v>
    <v>536870912</v>
    <v>536870913</v>
    <v>1</v>
    <v>Powered by Bing</v>
    <v>117</v>
    <v>37</v>
    <v>Makati</v>
    <v>27</v>
    <v>54</v>
    <v>Map</v>
    <v>40</v>
    <v>Metro Manila</v>
    <v>Fourth District NCR</v>
    <v>21.57</v>
    <v>Philippines</v>
    <v>Makati, officially the City of Makati, is a 1st class highly urbanized city in Metropolitan Manila, Philippines. Makati is the financial center of the Philippines; it has the highest concentration of multinational and local corporations in the country. Major banks, corporations, department stores as well as foreign embassies are based in Makati. The biggest trading floor of the Philippine Stock Exchange used to be situated along the city's Ayala Avenue. Makati is also known for being a major cultural and entertainment hub in Metro Manila.</v>
    <v>99</v>
    <v>14.569122</v>
    <v>100</v>
    <v>121.02614730000001</v>
    <v>Makati</v>
    <v>548983</v>
    <v>Philippine Time Zone, Singapore Standard Time</v>
    <v>Makati</v>
    <v>mdp/vdpid/7897981714729795618</v>
  </rv>
  <rv s="4">
    <v>101</v>
  </rv>
</rvData>
</file>

<file path=xl/richData/rdrichvaluestructure.xml><?xml version="1.0" encoding="utf-8"?>
<rvStructures xmlns="http://schemas.microsoft.com/office/spreadsheetml/2017/richdata" count="8">
  <s t="_hyperlink">
    <k n="Address" t="s"/>
    <k n="Text" t="s"/>
  </s>
  <s t="_sourceattribution">
    <k n="License" t="r"/>
    <k n="Source" t="r"/>
  </s>
  <s t="_imageurl">
    <k n="_Provider" t="spb"/>
    <k n="Address" t="s"/>
    <k n="Attribution" t="r"/>
    <k n="More Images Address" t="s"/>
    <k n="Text" t="s"/>
    <k n="Blip Identifier"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rvStructures>
</file>

<file path=xl/richData/rdsupportingpropertybag.xml><?xml version="1.0" encoding="utf-8"?>
<supportingPropertyBags xmlns="http://schemas.microsoft.com/office/spreadsheetml/2017/richdata2">
  <spbArrays count="5">
    <a count="67">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_Attribution</v>
      <v t="s">Name</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30">
      <v t="s">%EntityServiceId</v>
      <v t="s">_Format</v>
      <v t="s">%EntitySubDomainId</v>
      <v t="s">%EntityCulture</v>
      <v t="s">%IsRefreshable</v>
      <v t="s">%EntityId</v>
      <v t="s">_Icon</v>
      <v t="s">_Attribution</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Name</v>
      <v t="s">_Attribution</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_Attribution</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spbArrays>
  <spbData count="118">
    <spb s="0">
      <v xml:space="preserve">data.worldbank.org	</v>
      <v xml:space="preserve">	</v>
      <v xml:space="preserve">http://data.worldbank.org/indicator/FP.CPI.TOTL	</v>
      <v xml:space="preserve">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travel.state.gov	Wikipedia	Wikipedia	travel.state.gov	</v>
      <v xml:space="preserve">CC-BY-SA	CC-BY-SA		CC-BY-SA	CC-BY-SA		</v>
      <v xml:space="preserve">http://en.wikipedia.org/wiki/Philippines	https://en.wikipedia.org/wiki/Philippines	https://travel.state.gov/content/travel/en/international-travel/International-Travel-Country-Information-Pages/Philippines.html	http://en.wikipedia.org/wiki/Philippines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travel.state.gov	Wikipedia	travel.state.gov	Wikipedia	travel.state.gov	Wikipedia	travel.state.gov	Wikipedia	travel.state.gov	Wikipedia	travel.state.gov	Wikipedia	travel.state.gov	Wikipedia	travel.state.gov	Wikipedia	travel.state.gov	Wikipedia	travel.state.gov	Sec	Wikipedia	Wikipedia	travel.state.gov	Wikipedia	travel.state.gov	Wikipedia	travel.state.gov	Wikipedia	travel.state.gov	Wikipedia	Wikipedia	Wikipedia	Wikipedia	Wikipedia	Wikipedia	Wikipedia	Wikipedia	Wikipedia	Wikipedia	Wikipedia	Wikipedia	Wikipedia	Wikipedia	Wikipedia	Wikipedia	Wikipedia	travel.state.gov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https://www.sec.gov/cgi-bin/browse-edgar?action=getcompany&amp;CIK=0001729637	http://en.wikipedia.org/wiki/Philippines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https://www.cia.gov/library/publications/the-world-factbook/geos/rp.html?Transportation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Wikipedia	</v>
      <v xml:space="preserve">CC-BY-SA	CC-BY-SA	CC-BY-SA	</v>
      <v xml:space="preserve">http://en.wikipedia.org/wiki/Philippines	http://en.wikipedia.org/wiki/Philippines	http://en.wikipedia.org/wiki/Philippines	</v>
      <v xml:space="preserve">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3</v>
      <v>7</v>
      <v>7</v>
      <v>8</v>
      <v>9</v>
      <v>7</v>
      <v>10</v>
      <v>7</v>
      <v>7</v>
      <v>11</v>
      <v>12</v>
      <v>1</v>
      <v>11</v>
      <v>13</v>
      <v>7</v>
      <v>11</v>
      <v>14</v>
      <v>15</v>
      <v>16</v>
      <v>11</v>
      <v>17</v>
      <v>11</v>
      <v>9</v>
      <v>11</v>
      <v>18</v>
      <v>19</v>
      <v>20</v>
      <v>21</v>
      <v>11</v>
      <v>1</v>
      <v>11</v>
      <v>11</v>
      <v>11</v>
      <v>11</v>
      <v>11</v>
      <v>11</v>
      <v>11</v>
      <v>11</v>
      <v>11</v>
      <v>11</v>
      <v>22</v>
    </spb>
    <spb s="2">
      <v>0</v>
    </spb>
    <spb s="3">
      <v>0</v>
      <v>0</v>
    </spb>
    <spb s="4">
      <v>0</v>
      <v>0</v>
      <v>0</v>
    </spb>
    <spb s="5">
      <v>25</v>
      <v>26</v>
      <v>26</v>
      <v>25</v>
      <v>26</v>
      <v>26</v>
      <v>26</v>
    </spb>
    <spb s="6">
      <v>1</v>
      <v>2</v>
      <v>3</v>
      <v>4</v>
      <v>5</v>
      <v>6</v>
      <v>3</v>
      <v>7</v>
      <v>8</v>
      <v>9</v>
      <v>10</v>
      <v>6</v>
      <v>9</v>
      <v>10</v>
      <v>11</v>
      <v>12</v>
      <v>10</v>
      <v>6</v>
      <v>12</v>
      <v>3</v>
      <v>3</v>
      <v>10</v>
      <v>13</v>
      <v>6</v>
      <v>10</v>
      <v>6</v>
      <v>3</v>
      <v>12</v>
      <v>3</v>
      <v>12</v>
      <v>2</v>
      <v>10</v>
      <v>10</v>
      <v>10</v>
      <v>10</v>
      <v>10</v>
      <v>10</v>
      <v>10</v>
      <v>10</v>
      <v>10</v>
      <v>10</v>
      <v>10</v>
    </spb>
    <spb s="7">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8">
      <v>https://www.bing.com</v>
      <v>https://www.bing.com/th?id=Ga%5Cbing_yt.png&amp;w=100&amp;h=40&amp;c=0&amp;pid=0.1</v>
      <v>Powered by Bing</v>
    </spb>
    <spb s="0">
      <v xml:space="preserve">Wikipedia	</v>
      <v xml:space="preserve">CC-BY-SA	</v>
      <v xml:space="preserve">http://zh.wikipedia.org/zh-tw/index.html?curid=1265453	</v>
      <v xml:space="preserve">http://creativecommons.org/licenses/by-sa/3.0/	</v>
    </spb>
    <spb s="0">
      <v xml:space="preserve">Wikipedia	Wikipedia	</v>
      <v xml:space="preserve">CC-BY-SA	CC-BY-SA	</v>
      <v xml:space="preserve">http://en.wikipedia.org/wiki/Parañaque	http://zh.wikipedia.org/zh-tw/index.html?curid=1265453	</v>
      <v xml:space="preserve">http://creativecommons.org/licenses/by-sa/3.0/	http://creativecommons.org/licenses/by-sa/3.0/	</v>
    </spb>
    <spb s="0">
      <v xml:space="preserve">Wikipedia	</v>
      <v xml:space="preserve">CC-BY-SA	</v>
      <v xml:space="preserve">http://en.wikipedia.org/wiki/Parañaque	</v>
      <v xml:space="preserve">http://creativecommons.org/licenses/by-sa/3.0/	</v>
    </spb>
    <spb s="0">
      <v xml:space="preserve">Wikipedia	Wikipedia	Wikipedia	Wikipedia	</v>
      <v xml:space="preserve">CC-BY-SA	CC-BY-SA	CC-BY-SA	CC-BY-SA	</v>
      <v xml:space="preserve">http://en.wikipedia.org/wiki/Parañaque	http://zh.wikipedia.org/zh-tw/index.html?curid=1265453	http://en.wikipedia.org/wiki/Parañaque	http://zh.wikipedia.org/zh-tw/index.html?curid=1265453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http://en.wikipedia.org/wiki/Parañaque	http://zh.wikipedia.org/zh-tw/index.html?curid=1265453	https://en.wikipedia.org/wiki/Parañaque	</v>
      <v xml:space="preserve">http://creativecommons.org/licenses/by-sa/3.0/	http://creativecommons.org/licenses/by-sa/3.0/	http://creativecommons.org/licenses/by-sa/3.0/	</v>
    </spb>
    <spb s="9">
      <v>31</v>
      <v>32</v>
      <v>31</v>
      <v>32</v>
      <v>33</v>
      <v>34</v>
      <v>35</v>
      <v>32</v>
    </spb>
    <spb s="2">
      <v>1</v>
    </spb>
    <spb s="10">
      <v>25</v>
      <v>26</v>
      <v>26</v>
      <v>26</v>
      <v>26</v>
      <v>26</v>
    </spb>
    <spb s="11">
      <v>3</v>
      <v>4</v>
      <v>5</v>
      <v>14</v>
      <v>14</v>
      <v>3</v>
      <v>11</v>
      <v>6</v>
      <v>6</v>
    </spb>
    <spb s="12">
      <v>square km</v>
      <v>2007</v>
    </spb>
    <spb s="0">
      <v xml:space="preserve">Wikipedia	</v>
      <v xml:space="preserve">CC-BY-SA	</v>
      <v xml:space="preserve">http://en.wikipedia.org/wiki/Pasig	</v>
      <v xml:space="preserve">http://creativecommons.org/licenses/by-sa/3.0/	</v>
    </spb>
    <spb s="0">
      <v xml:space="preserve">Wikipedia	Wikipedia	</v>
      <v xml:space="preserve">CC-BY-SA	CC-BY-SA	</v>
      <v xml:space="preserve">http://en.wikipedia.org/wiki/Pasig	http://en.wikipedia.org/wiki/Pasig	</v>
      <v xml:space="preserve">http://creativecommons.org/licenses/by-sa/3.0/	http://creativecommons.org/licenses/by-sa/3.0/	</v>
    </spb>
    <spb s="0">
      <v xml:space="preserve">Wikipedia	Wikipedia	</v>
      <v xml:space="preserve">CC-BY-SA	CC-BY-SA	</v>
      <v xml:space="preserve">http://en.wikipedia.org/wiki/Pasig	https://en.wikipedia.org/wiki/Pasig	</v>
      <v xml:space="preserve">http://creativecommons.org/licenses/by-sa/3.0/	http://creativecommons.org/licenses/by-sa/3.0/	</v>
    </spb>
    <spb s="9">
      <v>41</v>
      <v>41</v>
      <v>41</v>
      <v>41</v>
      <v>41</v>
      <v>42</v>
      <v>43</v>
      <v>41</v>
    </spb>
    <spb s="0">
      <v xml:space="preserve">Wikipedia	Wikipedia	</v>
      <v xml:space="preserve">CC-BY-SA	CC-BY-SA	</v>
      <v xml:space="preserve">http://en.wikipedia.org/wiki/Quezon_City	http://de.wikipedia.org/wiki/Quezon_City	</v>
      <v xml:space="preserve">http://creativecommons.org/licenses/by-sa/3.0/	http://creativecommons.org/licenses/by-sa/3.0/	</v>
    </spb>
    <spb s="0">
      <v xml:space="preserve">Wikipedia	Twitter	Facebook	Weathertrends360	</v>
      <v xml:space="preserve">CC-BY-SA				</v>
      <v xml:space="preserve">http://en.wikipedia.org/wiki/Quezon_City	https://twitter.com/qcgovt	https://www.facebook.com/hmb0512/	https://www.weathertrends360.com/	</v>
      <v xml:space="preserve">http://creativecommons.org/licenses/by-sa/3.0/				</v>
    </spb>
    <spb s="0">
      <v xml:space="preserve">Wikipedia	Wikipedia	</v>
      <v xml:space="preserve">CC-BY-SA	CC-BY-SA	</v>
      <v xml:space="preserve">http://en.wikipedia.org/wiki/Quezon_City	https://en.wikipedia.org/wiki/Quezon_City	</v>
      <v xml:space="preserve">http://creativecommons.org/licenses/by-sa/3.0/	http://creativecommons.org/licenses/by-sa/3.0/	</v>
    </spb>
    <spb s="0">
      <v xml:space="preserve">Wikipedia	</v>
      <v xml:space="preserve">CC-BY-SA	</v>
      <v xml:space="preserve">http://en.wikipedia.org/wiki/Quezon_City	</v>
      <v xml:space="preserve">http://creativecommons.org/licenses/by-sa/3.0/	</v>
    </spb>
    <spb s="0">
      <v xml:space="preserve">Wikipedia	Wikipedia	</v>
      <v xml:space="preserve">CC-BY-SA	CC-BY-SA	</v>
      <v xml:space="preserve">http://en.wikipedia.org/wiki/Quezon_City	http://en.wikipedia.org/wiki/Quezon_City	</v>
      <v xml:space="preserve">http://creativecommons.org/licenses/by-sa/3.0/	http://creativecommons.org/licenses/by-sa/3.0/	</v>
    </spb>
    <spb s="0">
      <v xml:space="preserve">Wikipedia	Wikipedia	Facebook	</v>
      <v xml:space="preserve">CC-BY-SA	CC-BY-SA		</v>
      <v xml:space="preserve">http://en.wikipedia.org/wiki/Quezon_City	https://en.wikipedia.org/wiki/Quezon_City	https://www.facebook.com/hmb0512/	</v>
      <v xml:space="preserve">http://creativecommons.org/licenses/by-sa/3.0/	http://creativecommons.org/licenses/by-sa/3.0/		</v>
    </spb>
    <spb s="0">
      <v xml:space="preserve">Wikipedia	Facebook	</v>
      <v xml:space="preserve">CC-BY-SA		</v>
      <v xml:space="preserve">http://en.wikipedia.org/wiki/Quezon_City	https://www.facebook.com/hmb0512/	</v>
      <v xml:space="preserve">http://creativecommons.org/licenses/by-sa/3.0/		</v>
    </spb>
    <spb s="13">
      <v>45</v>
      <v>46</v>
      <v>47</v>
      <v>48</v>
      <v>46</v>
      <v>48</v>
      <v>49</v>
      <v>50</v>
      <v>51</v>
    </spb>
    <spb s="2">
      <v>2</v>
    </spb>
    <spb s="14">
      <v>3</v>
      <v>4</v>
      <v>5</v>
      <v>14</v>
      <v>14</v>
      <v>3</v>
      <v>7</v>
      <v>11</v>
      <v>6</v>
      <v>6</v>
    </spb>
    <spb s="0">
      <v xml:space="preserve">Wikipedia	</v>
      <v xml:space="preserve">CC-BY-SA	</v>
      <v xml:space="preserve">http://en.wikipedia.org/wiki/Mandaluyong	</v>
      <v xml:space="preserve">http://creativecommons.org/licenses/by-sa/3.0/	</v>
    </spb>
    <spb s="0">
      <v xml:space="preserve">Wikipedia	Wikipedia	</v>
      <v xml:space="preserve">CC-BY-SA	CC-BY-SA	</v>
      <v xml:space="preserve">http://en.wikipedia.org/wiki/Mandaluyong	http://en.wikipedia.org/wiki/Mandaluyong	</v>
      <v xml:space="preserve">http://creativecommons.org/licenses/by-sa/3.0/	http://creativecommons.org/licenses/by-sa/3.0/	</v>
    </spb>
    <spb s="0">
      <v xml:space="preserve">Wikipedia	Wikipedia	</v>
      <v xml:space="preserve">CC-BY-SA	CC-BY-SA	</v>
      <v xml:space="preserve">http://en.wikipedia.org/wiki/Mandaluyong	https://en.wikipedia.org/wiki/Mandaluyong	</v>
      <v xml:space="preserve">http://creativecommons.org/licenses/by-sa/3.0/	http://creativecommons.org/licenses/by-sa/3.0/	</v>
    </spb>
    <spb s="0">
      <v xml:space="preserve">Wikipedia	Wikipedia	</v>
      <v xml:space="preserve">CC-BY-SA	CC-BY-SA	</v>
      <v xml:space="preserve">http://en.wikipedia.org/wiki/Mandaluyong	http://es.wikipedia.org/wiki/Mandaluyong	</v>
      <v xml:space="preserve">http://creativecommons.org/licenses/by-sa/3.0/	http://creativecommons.org/licenses/by-sa/3.0/	</v>
    </spb>
    <spb s="9">
      <v>55</v>
      <v>55</v>
      <v>55</v>
      <v>55</v>
      <v>55</v>
      <v>56</v>
      <v>57</v>
      <v>58</v>
    </spb>
    <spb s="0">
      <v xml:space="preserve">Wikipedia	</v>
      <v xml:space="preserve">CC-BY-SA	</v>
      <v xml:space="preserve">http://en.wikipedia.org/wiki/Caloocan	</v>
      <v xml:space="preserve">http://creativecommons.org/licenses/by-sa/3.0/	</v>
    </spb>
    <spb s="0">
      <v xml:space="preserve">Wikipedia	Wikipedia	Wikipedia	</v>
      <v xml:space="preserve">CC-BY-SA	CC-BY-SA	CC-BY-SA	</v>
      <v xml:space="preserve">http://en.wikipedia.org/wiki/Caloocan	http://fr.wikipedia.org/wiki/Caloocan	https://en.wikipedia.org/wiki/Caloocan	</v>
      <v xml:space="preserve">http://creativecommons.org/licenses/by-sa/3.0/	http://creativecommons.org/licenses/by-sa/3.0/	http://creativecommons.org/licenses/by-sa/3.0/	</v>
    </spb>
    <spb s="0">
      <v xml:space="preserve">Wikipedia	Wikipedia	</v>
      <v xml:space="preserve">CC-BY-SA	CC-BY-SA	</v>
      <v xml:space="preserve">http://en.wikipedia.org/wiki/Caloocan	http://en.wikipedia.org/wiki/Caloocan	</v>
      <v xml:space="preserve">http://creativecommons.org/licenses/by-sa/3.0/	http://creativecommons.org/licenses/by-sa/3.0/	</v>
    </spb>
    <spb s="0">
      <v xml:space="preserve">Wikipedia	Wikipedia	</v>
      <v xml:space="preserve">CC-BY-SA	CC-BY-SA	</v>
      <v xml:space="preserve">http://en.wikipedia.org/wiki/Caloocan	https://en.wikipedia.org/wiki/Caloocan	</v>
      <v xml:space="preserve">http://creativecommons.org/licenses/by-sa/3.0/	http://creativecommons.org/licenses/by-sa/3.0/	</v>
    </spb>
    <spb s="0">
      <v xml:space="preserve">Wikipedia	Wikipedia	</v>
      <v xml:space="preserve">CC-BY-SA	CC-BY-SA	</v>
      <v xml:space="preserve">http://en.wikipedia.org/wiki/Caloocan	http://es.wikipedia.org/wiki/Caloocan	</v>
      <v xml:space="preserve">http://creativecommons.org/licenses/by-sa/3.0/	http://creativecommons.org/licenses/by-sa/3.0/	</v>
    </spb>
    <spb s="15">
      <v>60</v>
      <v>60</v>
      <v>60</v>
      <v>61</v>
      <v>60</v>
      <v>60</v>
      <v>60</v>
      <v>60</v>
      <v>62</v>
      <v>63</v>
      <v>64</v>
      <v>60</v>
    </spb>
    <spb s="0">
      <v xml:space="preserve">Wikipedia	Wikipedia	</v>
      <v xml:space="preserve">CC-BY-SA	CC-BY-SA	</v>
      <v xml:space="preserve">http://en.wikipedia.org/wiki/Muntinlupa	http://es.wikipedia.org/wiki/Muntinlupa	</v>
      <v xml:space="preserve">http://creativecommons.org/licenses/by-sa/3.0/	http://creativecommons.org/licenses/by-sa/3.0/	</v>
    </spb>
    <spb s="0">
      <v xml:space="preserve">Wikipedia	</v>
      <v xml:space="preserve">CC-BY-SA	</v>
      <v xml:space="preserve">http://en.wikipedia.org/wiki/Muntinlupa	</v>
      <v xml:space="preserve">http://creativecommons.org/licenses/by-sa/3.0/	</v>
    </spb>
    <spb s="0">
      <v xml:space="preserve">Wikipedia	Wikipedia	</v>
      <v xml:space="preserve">CC-BY-SA	CC-BY-SA	</v>
      <v xml:space="preserve">http://en.wikipedia.org/wiki/Muntinlupa	http://en.wikipedia.org/wiki/Muntinlupa	</v>
      <v xml:space="preserve">http://creativecommons.org/licenses/by-sa/3.0/	http://creativecommons.org/licenses/by-sa/3.0/	</v>
    </spb>
    <spb s="0">
      <v xml:space="preserve">Wikipedia	Wikipedia	Facebook	</v>
      <v xml:space="preserve">CC-BY-SA	CC-BY-SA		</v>
      <v xml:space="preserve">http://en.wikipedia.org/wiki/Muntinlupa	https://en.wikipedia.org/wiki/Muntinlupa	https://www.facebook.com/Muntinlupa-City-44840507357/	</v>
      <v xml:space="preserve">http://creativecommons.org/licenses/by-sa/3.0/	http://creativecommons.org/licenses/by-sa/3.0/		</v>
    </spb>
    <spb s="0">
      <v xml:space="preserve">Wikipedia	Wikipedia	Facebook	</v>
      <v xml:space="preserve">CC-BY-SA	CC-BY-SA		</v>
      <v xml:space="preserve">http://en.wikipedia.org/wiki/Muntinlupa	http://es.wikipedia.org/wiki/Muntinlupa	https://www.facebook.com/Muntinlupa-City-44840507357/	</v>
      <v xml:space="preserve">http://creativecommons.org/licenses/by-sa/3.0/	http://creativecommons.org/licenses/by-sa/3.0/		</v>
    </spb>
    <spb s="9">
      <v>66</v>
      <v>67</v>
      <v>67</v>
      <v>67</v>
      <v>67</v>
      <v>68</v>
      <v>69</v>
      <v>70</v>
    </spb>
    <spb s="0">
      <v xml:space="preserve">Wikipedia	</v>
      <v xml:space="preserve">CC-BY-SA	</v>
      <v xml:space="preserve">http://en.wikipedia.org/wiki/Taguig	</v>
      <v xml:space="preserve">http://creativecommons.org/licenses/by-sa/3.0/	</v>
    </spb>
    <spb s="0">
      <v xml:space="preserve">Wikipedia	Wikipedia	</v>
      <v xml:space="preserve">CC-BY-SA	CC-BY-SA	</v>
      <v xml:space="preserve">http://en.wikipedia.org/wiki/Taguig	https://en.wikipedia.org/wiki/Taguig	</v>
      <v xml:space="preserve">http://creativecommons.org/licenses/by-sa/3.0/	http://creativecommons.org/licenses/by-sa/3.0/	</v>
    </spb>
    <spb s="0">
      <v xml:space="preserve">Wikipedia	Wikipedia	</v>
      <v xml:space="preserve">CC-BY-SA	CC-BY-SA	</v>
      <v xml:space="preserve">http://en.wikipedia.org/wiki/Taguig	http://en.wikipedia.org/wiki/Taguig	</v>
      <v xml:space="preserve">http://creativecommons.org/licenses/by-sa/3.0/	http://creativecommons.org/licenses/by-sa/3.0/	</v>
    </spb>
    <spb s="0">
      <v xml:space="preserve">Wikipedia	Wikipedia	</v>
      <v xml:space="preserve">CC-BY-SA	CC-BY-SA	</v>
      <v xml:space="preserve">http://en.wikipedia.org/wiki/Taguig	http://es.wikipedia.org/wiki/Taguig	</v>
      <v xml:space="preserve">http://creativecommons.org/licenses/by-sa/3.0/	http://creativecommons.org/licenses/by-sa/3.0/	</v>
    </spb>
    <spb s="13">
      <v>72</v>
      <v>72</v>
      <v>73</v>
      <v>72</v>
      <v>72</v>
      <v>72</v>
      <v>74</v>
      <v>73</v>
      <v>75</v>
    </spb>
    <spb s="0">
      <v xml:space="preserve">Wikipedia	Wikipedia	</v>
      <v xml:space="preserve">CC-BY-SA	CC-BY-SA	</v>
      <v xml:space="preserve">http://en.wikipedia.org/wiki/San_Juan,_Metro_Manila	http://es.wikipedia.org/wiki/San_Juan_(Gran_Manila)	</v>
      <v xml:space="preserve">http://creativecommons.org/licenses/by-sa/3.0/	http://creativecommons.org/licenses/by-sa/3.0/	</v>
    </spb>
    <spb s="0">
      <v xml:space="preserve">Wikipedia	</v>
      <v xml:space="preserve">CC-BY-SA	</v>
      <v xml:space="preserve">http://en.wikipedia.org/wiki/San_Juan,_Metro_Manila	</v>
      <v xml:space="preserve">http://creativecommons.org/licenses/by-sa/3.0/	</v>
    </spb>
    <spb s="0">
      <v xml:space="preserve">Wikipedia	Wikipedia	</v>
      <v xml:space="preserve">CC-BY-SA	CC-BY-SA	</v>
      <v xml:space="preserve">http://en.wikipedia.org/wiki/San_Juan,_Metro_Manila	http://en.wikipedia.org/wiki/San_Juan,_Metro_Manila	</v>
      <v xml:space="preserve">http://creativecommons.org/licenses/by-sa/3.0/	http://creativecommons.org/licenses/by-sa/3.0/	</v>
    </spb>
    <spb s="0">
      <v xml:space="preserve">Wikipedia	Wikipedia	</v>
      <v xml:space="preserve">CC-BY-SA	CC-BY-SA	</v>
      <v xml:space="preserve">http://en.wikipedia.org/wiki/San_Juan,_Metro_Manila	https://en.wikipedia.org/wiki/San_Juan,_Metro_Manila	</v>
      <v xml:space="preserve">http://creativecommons.org/licenses/by-sa/3.0/	http://creativecommons.org/licenses/by-sa/3.0/	</v>
    </spb>
    <spb s="16">
      <v>77</v>
      <v>78</v>
      <v>78</v>
      <v>79</v>
      <v>80</v>
      <v>77</v>
      <v>78</v>
    </spb>
    <spb s="2">
      <v>3</v>
    </spb>
    <spb s="0">
      <v xml:space="preserve">Wikipedia	</v>
      <v xml:space="preserve">CC-BY-SA	</v>
      <v xml:space="preserve">http://en.wikipedia.org/wiki/Manila	</v>
      <v xml:space="preserve">http://creativecommons.org/licenses/by-sa/3.0/	</v>
    </spb>
    <spb s="0">
      <v xml:space="preserve">Wikipedia	Weathertrends360	</v>
      <v xml:space="preserve">CC-BY-SA		</v>
      <v xml:space="preserve">http://en.wikipedia.org/wiki/Manila	https://www.weathertrends360.com/	</v>
      <v xml:space="preserve">http://creativecommons.org/licenses/by-sa/3.0/		</v>
    </spb>
    <spb s="0">
      <v xml:space="preserve">Wikipedia	Wikipedia	</v>
      <v xml:space="preserve">CC-BY-SA	CC-BY-SA	</v>
      <v xml:space="preserve">http://en.wikipedia.org/wiki/Manila	https://en.wikipedia.org/wiki/Manila	</v>
      <v xml:space="preserve">http://creativecommons.org/licenses/by-sa/3.0/	http://creativecommons.org/licenses/by-sa/3.0/	</v>
    </spb>
    <spb s="0">
      <v xml:space="preserve">Wikipedia	Wikipedia	</v>
      <v xml:space="preserve">CC-BY-SA	CC-BY-SA	</v>
      <v xml:space="preserve">http://en.wikipedia.org/wiki/Manila	http://en.wikipedia.org/wiki/Manila	</v>
      <v xml:space="preserve">http://creativecommons.org/licenses/by-sa/3.0/	http://creativecommons.org/licenses/by-sa/3.0/	</v>
    </spb>
    <spb s="0">
      <v xml:space="preserve">Wikipedia	Wikipedia	</v>
      <v xml:space="preserve">CC-BY-SA	CC-BY-SA	</v>
      <v xml:space="preserve">http://en.wikipedia.org/wiki/Manila	http://es.wikipedia.org/wiki/Manila	</v>
      <v xml:space="preserve">http://creativecommons.org/licenses/by-sa/3.0/	http://creativecommons.org/licenses/by-sa/3.0/	</v>
    </spb>
    <spb s="13">
      <v>83</v>
      <v>84</v>
      <v>85</v>
      <v>83</v>
      <v>84</v>
      <v>83</v>
      <v>86</v>
      <v>85</v>
      <v>87</v>
    </spb>
    <spb s="2">
      <v>4</v>
    </spb>
    <spb s="12">
      <v>square km</v>
      <v>2010</v>
    </spb>
    <spb s="0">
      <v xml:space="preserve">Wikipedia	</v>
      <v xml:space="preserve">CC-BY-SA	</v>
      <v xml:space="preserve">http://en.wikipedia.org/wiki/Malabon	</v>
      <v xml:space="preserve">http://creativecommons.org/licenses/by-sa/3.0/	</v>
    </spb>
    <spb s="0">
      <v xml:space="preserve">Wikipedia	Wikipedia	</v>
      <v xml:space="preserve">CC-BY-SA	CC-BY-SA	</v>
      <v xml:space="preserve">http://en.wikipedia.org/wiki/Malabon	http://en.wikipedia.org/wiki/Malabon	</v>
      <v xml:space="preserve">http://creativecommons.org/licenses/by-sa/3.0/	http://creativecommons.org/licenses/by-sa/3.0/	</v>
    </spb>
    <spb s="9">
      <v>91</v>
      <v>91</v>
      <v>91</v>
      <v>91</v>
      <v>91</v>
      <v>92</v>
      <v>91</v>
      <v>91</v>
    </spb>
    <spb s="0">
      <v xml:space="preserve">Wikipedia	</v>
      <v xml:space="preserve">CC-BY-SA	</v>
      <v xml:space="preserve">http://en.wikipedia.org/wiki/Navotas	</v>
      <v xml:space="preserve">http://creativecommons.org/licenses/by-sa/3.0/	</v>
    </spb>
    <spb s="0">
      <v xml:space="preserve">Wikipedia	Wikipedia	</v>
      <v xml:space="preserve">CC-BY-SA	CC-BY-SA	</v>
      <v xml:space="preserve">http://en.wikipedia.org/wiki/Navotas	http://en.wikipedia.org/wiki/Navotas	</v>
      <v xml:space="preserve">http://creativecommons.org/licenses/by-sa/3.0/	http://creativecommons.org/licenses/by-sa/3.0/	</v>
    </spb>
    <spb s="0">
      <v xml:space="preserve">Wikipedia	Wikipedia	</v>
      <v xml:space="preserve">CC-BY-SA	CC-BY-SA	</v>
      <v xml:space="preserve">http://en.wikipedia.org/wiki/Navotas	http://es.wikipedia.org/wiki/Navotas	</v>
      <v xml:space="preserve">http://creativecommons.org/licenses/by-sa/3.0/	http://creativecommons.org/licenses/by-sa/3.0/	</v>
    </spb>
    <spb s="9">
      <v>94</v>
      <v>94</v>
      <v>94</v>
      <v>94</v>
      <v>94</v>
      <v>95</v>
      <v>94</v>
      <v>96</v>
    </spb>
    <spb s="0">
      <v xml:space="preserve">Wikipedia	</v>
      <v xml:space="preserve">CC-BY-SA	</v>
      <v xml:space="preserve">http://en.wikipedia.org/wiki/Marikina	</v>
      <v xml:space="preserve">http://creativecommons.org/licenses/by-sa/3.0/	</v>
    </spb>
    <spb s="0">
      <v xml:space="preserve">Wikipedia	Facebook	</v>
      <v xml:space="preserve">CC-BY-SA		</v>
      <v xml:space="preserve">http://en.wikipedia.org/wiki/Marikina	https://www.facebook.com/MarikinaRescue161/	</v>
      <v xml:space="preserve">http://creativecommons.org/licenses/by-sa/3.0/		</v>
    </spb>
    <spb s="0">
      <v xml:space="preserve">Wikipedia	Wikipedia	</v>
      <v xml:space="preserve">CC-BY-SA	CC-BY-SA	</v>
      <v xml:space="preserve">http://en.wikipedia.org/wiki/Marikina	http://en.wikipedia.org/wiki/Marikina	</v>
      <v xml:space="preserve">http://creativecommons.org/licenses/by-sa/3.0/	http://creativecommons.org/licenses/by-sa/3.0/	</v>
    </spb>
    <spb s="0">
      <v xml:space="preserve">Wikipedia	Wikipedia	Facebook	</v>
      <v xml:space="preserve">CC-BY-SA	CC-BY-SA		</v>
      <v xml:space="preserve">http://en.wikipedia.org/wiki/Marikina	https://en.wikipedia.org/wiki/Marikina	https://www.facebook.com/MarikinaRescue161/	</v>
      <v xml:space="preserve">http://creativecommons.org/licenses/by-sa/3.0/	http://creativecommons.org/licenses/by-sa/3.0/		</v>
    </spb>
    <spb s="9">
      <v>98</v>
      <v>99</v>
      <v>98</v>
      <v>99</v>
      <v>98</v>
      <v>100</v>
      <v>101</v>
      <v>99</v>
    </spb>
    <spb s="0">
      <v xml:space="preserve">Wikipedia	</v>
      <v xml:space="preserve">CC-BY-SA	</v>
      <v xml:space="preserve">http://zh.wikipedia.org/zh-tw/index.html?curid=1265434	</v>
      <v xml:space="preserve">http://creativecommons.org/licenses/by-sa/3.0/	</v>
    </spb>
    <spb s="0">
      <v xml:space="preserve">Wikipedia	Wikipedia	Facebook	</v>
      <v xml:space="preserve">CC-BY-SA	CC-BY-SA		</v>
      <v xml:space="preserve">http://en.wikipedia.org/wiki/Las_Piñas	http://zh.wikipedia.org/zh-tw/index.html?curid=1265434	https://www.facebook.com/cityoflaspinasofficial/	</v>
      <v xml:space="preserve">http://creativecommons.org/licenses/by-sa/3.0/	http://creativecommons.org/licenses/by-sa/3.0/		</v>
    </spb>
    <spb s="0">
      <v xml:space="preserve">Wikipedia	</v>
      <v xml:space="preserve">CC-BY-SA	</v>
      <v xml:space="preserve">http://en.wikipedia.org/wiki/Las_Piñas	</v>
      <v xml:space="preserve">http://creativecommons.org/licenses/by-sa/3.0/	</v>
    </spb>
    <spb s="0">
      <v xml:space="preserve">Wikipedia	Wikipedia	Wikipedia	Wikipedia	</v>
      <v xml:space="preserve">CC-BY-SA	CC-BY-SA	CC-BY-SA	CC-BY-SA	</v>
      <v xml:space="preserve">http://en.wikipedia.org/wiki/Las_Piñas	http://zh.wikipedia.org/zh-tw/index.html?curid=1265434	http://en.wikipedia.org/wiki/Las_Piñas	http://zh.wikipedia.org/zh-tw/index.html?curid=1265434	</v>
      <v xml:space="preserve">http://creativecommons.org/licenses/by-sa/3.0/	http://creativecommons.org/licenses/by-sa/3.0/	http://creativecommons.org/licenses/by-sa/3.0/	http://creativecommons.org/licenses/by-sa/3.0/	</v>
    </spb>
    <spb s="0">
      <v xml:space="preserve">Wikipedia	Wikipedia	Wikipedia	Facebook	</v>
      <v xml:space="preserve">CC-BY-SA	CC-BY-SA	CC-BY-SA		</v>
      <v xml:space="preserve">http://en.wikipedia.org/wiki/Las_Piñas	http://zh.wikipedia.org/zh-tw/index.html?curid=1265434	https://en.wikipedia.org/wiki/Las_Piñas	https://www.facebook.com/cityoflaspinasofficial/	</v>
      <v xml:space="preserve">http://creativecommons.org/licenses/by-sa/3.0/	http://creativecommons.org/licenses/by-sa/3.0/	http://creativecommons.org/licenses/by-sa/3.0/		</v>
    </spb>
    <spb s="9">
      <v>103</v>
      <v>104</v>
      <v>103</v>
      <v>104</v>
      <v>105</v>
      <v>106</v>
      <v>107</v>
      <v>104</v>
    </spb>
    <spb s="0">
      <v xml:space="preserve">Wikipedia	</v>
      <v xml:space="preserve">CC-BY-SA	</v>
      <v xml:space="preserve">http://en.wikipedia.org/wiki/Pasay	</v>
      <v xml:space="preserve">http://creativecommons.org/licenses/by-sa/3.0/	</v>
    </spb>
    <spb s="0">
      <v xml:space="preserve">Wikipedia	Wikipedia	</v>
      <v xml:space="preserve">CC-BY-SA	CC-BY-SA	</v>
      <v xml:space="preserve">http://en.wikipedia.org/wiki/Pasay	http://en.wikipedia.org/wiki/Pasay	</v>
      <v xml:space="preserve">http://creativecommons.org/licenses/by-sa/3.0/	http://creativecommons.org/licenses/by-sa/3.0/	</v>
    </spb>
    <spb s="0">
      <v xml:space="preserve">Wikipedia	Wikipedia	</v>
      <v xml:space="preserve">CC-BY-SA	CC-BY-SA	</v>
      <v xml:space="preserve">http://en.wikipedia.org/wiki/Pasay	https://en.wikipedia.org/wiki/Pasay	</v>
      <v xml:space="preserve">http://creativecommons.org/licenses/by-sa/3.0/	http://creativecommons.org/licenses/by-sa/3.0/	</v>
    </spb>
    <spb s="9">
      <v>109</v>
      <v>109</v>
      <v>109</v>
      <v>109</v>
      <v>109</v>
      <v>110</v>
      <v>111</v>
      <v>109</v>
    </spb>
    <spb s="0">
      <v xml:space="preserve">Wikipedia	</v>
      <v xml:space="preserve">CC-BY-SA	</v>
      <v xml:space="preserve">http://en.wikipedia.org/wiki/Makati	</v>
      <v xml:space="preserve">http://creativecommons.org/licenses/by-sa/3.0/	</v>
    </spb>
    <spb s="0">
      <v xml:space="preserve">Wikipedia	Wikipedia	</v>
      <v xml:space="preserve">CC-BY-SA	CC-BY-SA	</v>
      <v xml:space="preserve">http://en.wikipedia.org/wiki/Makati	http://en.wikipedia.org/wiki/Makati	</v>
      <v xml:space="preserve">http://creativecommons.org/licenses/by-sa/3.0/	http://creativecommons.org/licenses/by-sa/3.0/	</v>
    </spb>
    <spb s="0">
      <v xml:space="preserve">Wikipedia	Wikipedia	Sec	</v>
      <v xml:space="preserve">CC-BY-SA	CC-BY-SA		</v>
      <v xml:space="preserve">http://en.wikipedia.org/wiki/Makati	https://en.wikipedia.org/wiki/Makati	https://www.sec.gov/cgi-bin/browse-edgar?action=getcompany&amp;CIK=0001678105	</v>
      <v xml:space="preserve">http://creativecommons.org/licenses/by-sa/3.0/	http://creativecommons.org/licenses/by-sa/3.0/		</v>
    </spb>
    <spb s="0">
      <v xml:space="preserve">Wikipedia	Wikipedia	Sec	</v>
      <v xml:space="preserve">CC-BY-SA	CC-BY-SA		</v>
      <v xml:space="preserve">http://en.wikipedia.org/wiki/Makati	http://es.wikipedia.org/wiki/Makati	https://www.sec.gov/cgi-bin/browse-edgar?action=getcompany&amp;CIK=0001678105	</v>
      <v xml:space="preserve">http://creativecommons.org/licenses/by-sa/3.0/	http://creativecommons.org/licenses/by-sa/3.0/		</v>
    </spb>
    <spb s="9">
      <v>113</v>
      <v>113</v>
      <v>113</v>
      <v>113</v>
      <v>113</v>
      <v>114</v>
      <v>115</v>
      <v>116</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k n="%ProviderInfo" t="spb"/>
    <k n="%DataProviderExternalLink" t="spb"/>
    <k n="%DataProviderExternalLinkLogo"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link" t="s"/>
    <k n="logo" t="s"/>
    <k n="name" t="s"/>
  </s>
  <s>
    <k n="Area" t="spb"/>
    <k n="Name" t="spb"/>
    <k n="Population" t="spb"/>
    <k n="UniqueName" t="spb"/>
    <k n="Description" t="spb"/>
    <k n="Time zone(s)" t="spb"/>
    <k n="Country/region" t="spb"/>
    <k n="Admin Division 1 (State/province/other)" t="spb"/>
  </s>
  <s>
    <k n="Image" t="spb"/>
    <k n="UniqueName" t="spb"/>
    <k n="VDPID/VSID" t="spb"/>
    <k n="%ProviderInfo" t="spb"/>
    <k n="%DataProviderExternalLink" t="spb"/>
    <k n="%DataProviderExternalLinkLogo" t="spb"/>
  </s>
  <s>
    <k n="Area" t="i"/>
    <k n="Name" t="i"/>
    <k n="Image" t="i"/>
    <k n="Latitude" t="i"/>
    <k n="Longitude" t="i"/>
    <k n="Population" t="i"/>
    <k n="_DisplayString" t="i"/>
    <k n="%EntityServiceId" t="i"/>
    <k n="%EntitySubDomainId" t="i"/>
  </s>
  <s>
    <k n="Area" t="s"/>
    <k n="Population" t="s"/>
  </s>
  <s>
    <k n="Area" t="spb"/>
    <k n="Name" t="spb"/>
    <k n="Leader(s)"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pb"/>
    <k n="Name" t="spb"/>
    <k n="Latitude" t="spb"/>
    <k n="Leader(s)" t="spb"/>
    <k n="Longitude" t="spb"/>
    <k n="Population" t="spb"/>
    <k n="UniqueName" t="spb"/>
    <k n="Description" t="spb"/>
    <k n="Time zone(s)" t="spb"/>
    <k n="Country/region" t="spb"/>
    <k n="Admin Division 1 (State/province/other)" t="spb"/>
    <k n="Admin Division 2 (County/district/other)" t="spb"/>
  </s>
  <s>
    <k n="Area" t="spb"/>
    <k n="Population"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4" formatCode="#,##0.00"/>
    </x:dxf>
    <x:dxf>
      <x:numFmt numFmtId="168" formatCode="_([$$-409]* #,##0_);_([$$-409]* \(#,##0\);_([$$-409]* &quot;-&quot;_);_(@_)"/>
    </x:dxf>
    <x:dxf>
      <x:numFmt numFmtId="3" formatCode="#,##0"/>
    </x:dxf>
    <x:dxf>
      <x:numFmt numFmtId="2" formatCode="0.00"/>
    </x:dxf>
    <x:dxf>
      <x:numFmt numFmtId="1" formatCode="0"/>
    </x:dxf>
    <x:dxf>
      <x:numFmt numFmtId="167" formatCode="_([$$-409]* #,##0.00_);_([$$-409]* \(#,##0.00\);_([$$-409]* &quot;-&quot;??_);_(@_)"/>
    </x:dxf>
    <x:dxf>
      <x:numFmt numFmtId="166" formatCode="0.0%"/>
    </x:dxf>
    <x:dxf>
      <x:numFmt numFmtId="165" formatCode="0.0"/>
    </x:dxf>
    <x:dxf>
      <x:numFmt numFmtId="14" formatCode="0.00%"/>
    </x:dxf>
    <x:dxf>
      <x:numFmt numFmtId="164" formatCode="0.0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Sty dxfid="9"/>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7474B7-408B-4070-953D-887CEF0F288D}" name="Table3" displayName="Table3" ref="A2:S106" totalsRowShown="0" headerRowDxfId="21" dataDxfId="19" headerRowBorderDxfId="20">
  <autoFilter ref="A2:S106" xr:uid="{76FE9C48-5C9C-4AD5-810D-940230FC7519}"/>
  <tableColumns count="19">
    <tableColumn id="1" xr3:uid="{8D1C3F01-B0C8-4194-BF5D-363974449A4D}" name="id" dataDxfId="18"/>
    <tableColumn id="2" xr3:uid="{23A55FB8-1544-4778-B303-B47DD6F2330C}" name="gender" dataDxfId="17"/>
    <tableColumn id="3" xr3:uid="{7458977B-9D92-4D2D-9CCA-8E26CD33B18B}" name="age" dataDxfId="16"/>
    <tableColumn id="4" xr3:uid="{9EAE8DB6-94F6-448C-84BD-ABD5F00C9BA0}" name="age_group" dataDxfId="15">
      <calculatedColumnFormula>VLOOKUP('Raw Data'!$C3,age_group,3,TRUE)</calculatedColumnFormula>
    </tableColumn>
    <tableColumn id="5" xr3:uid="{0EFB78F2-1AF0-4887-9FDC-7F5AF2F41585}" name="city_residence" dataDxfId="14"/>
    <tableColumn id="6" xr3:uid="{6C5E25D9-B682-4AA6-A6AE-9BE86F355EB3}" name="nat_govt_resp" dataDxfId="13"/>
    <tableColumn id="7" xr3:uid="{BD03EEBF-2CAA-4E26-9785-BD3F01AB775C}" name="nat_govt_resp_num" dataDxfId="12">
      <calculatedColumnFormula>VLOOKUP('Raw Data'!$F3,satisfaction,2,FALSE)</calculatedColumnFormula>
    </tableColumn>
    <tableColumn id="8" xr3:uid="{A1F5F306-2132-42A8-9A1A-6344C4C96952}" name="loc_govt_resp" dataDxfId="11"/>
    <tableColumn id="9" xr3:uid="{527135AE-C1B7-4D13-B90B-D92F1B3D3B43}" name="loc_govt_resp_num" dataDxfId="10">
      <calculatedColumnFormula>VLOOKUP('Raw Data'!$H3,satisfaction,2,FALSE)</calculatedColumnFormula>
    </tableColumn>
    <tableColumn id="10" xr3:uid="{CB585B48-8DBE-4680-8AE0-8DDAB1356664}" name="brgy_resp" dataDxfId="9"/>
    <tableColumn id="11" xr3:uid="{01817DBA-DBF0-49BE-B481-14099056F4EC}" name="brgy_resp_num" dataDxfId="8">
      <calculatedColumnFormula>VLOOKUP(J3,satisfaction,2,FALSE)</calculatedColumnFormula>
    </tableColumn>
    <tableColumn id="12" xr3:uid="{2D3950F4-90C6-42DB-98A1-95E94DFEADB0}" name="nat_govt_asst" dataDxfId="7"/>
    <tableColumn id="13" xr3:uid="{0A1F1A3E-B262-4B8F-A284-B1FAC13BA9C4}" name="nat_govt_asst_num" dataDxfId="6">
      <calculatedColumnFormula>VLOOKUP(L3,satisfaction,2,FALSE)</calculatedColumnFormula>
    </tableColumn>
    <tableColumn id="14" xr3:uid="{9532A751-6841-4AF1-B9B8-28951249FC3A}" name="loc_gov_asst" dataDxfId="5"/>
    <tableColumn id="15" xr3:uid="{88A6E0C4-7961-4031-BC2C-51183F37F5B4}" name="loc_gov_asst_num" dataDxfId="4">
      <calculatedColumnFormula>VLOOKUP(N3,satisfaction,2,FALSE)</calculatedColumnFormula>
    </tableColumn>
    <tableColumn id="16" xr3:uid="{EE2A93D5-85FB-4A2C-AA16-53204C88F375}" name="brgy_asst" dataDxfId="3"/>
    <tableColumn id="17" xr3:uid="{24843727-A9E7-493D-A0BC-46A50A68B325}" name="brgy_asst_num" dataDxfId="2">
      <calculatedColumnFormula>VLOOKUP(P3,satisfaction,2,FALSE)</calculatedColumnFormula>
    </tableColumn>
    <tableColumn id="18" xr3:uid="{AA7A35B8-3FEC-425E-A76F-21D55D448E4C}" name="safety_nps" dataDxfId="1"/>
    <tableColumn id="19" xr3:uid="{0314C0A9-19CD-4E0A-A598-53A239DE0BAD}" name="nps_category" dataDxfId="0">
      <calculatedColumnFormula>IF('Raw Data'!$R3&gt;=9,"Promoters",IF('Raw Data'!$R3&gt;=7,"Neutrals","Detractors"))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tools4dev.org/resources/how-to-choose-a-sample-size/" TargetMode="External"/><Relationship Id="rId2" Type="http://schemas.openxmlformats.org/officeDocument/2006/relationships/hyperlink" Target="https://worldpopulationreview.com/world-cities/manila-population" TargetMode="External"/><Relationship Id="rId1" Type="http://schemas.openxmlformats.org/officeDocument/2006/relationships/hyperlink" Target="https://forms.office.com/Pages/ResponsePage.aspx?id=h2QPqA3yUEyxVMv8_O-6KyV59hl9gPxMiWxEPsJC4ltUQk1FNk5IVUc2MjQ2REJSQjA0VDc1MjhBVC4u"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D86B-8998-4AC2-A854-CD7F597B9CC6}">
  <sheetPr codeName="Sheet1">
    <tabColor rgb="FFFFFF00"/>
  </sheetPr>
  <dimension ref="A1:P50"/>
  <sheetViews>
    <sheetView showGridLines="0" showRowColHeaders="0" tabSelected="1" workbookViewId="0"/>
  </sheetViews>
  <sheetFormatPr defaultColWidth="0" defaultRowHeight="15" zeroHeight="1" x14ac:dyDescent="0.25"/>
  <cols>
    <col min="1" max="16" width="9.140625" style="1" customWidth="1"/>
    <col min="17" max="16384" width="9.140625" style="1" hidden="1"/>
  </cols>
  <sheetData>
    <row r="1" spans="2:6" x14ac:dyDescent="0.25"/>
    <row r="2" spans="2:6" x14ac:dyDescent="0.25">
      <c r="B2" s="1" t="s">
        <v>97</v>
      </c>
      <c r="D2" s="5" t="s">
        <v>98</v>
      </c>
    </row>
    <row r="3" spans="2:6" x14ac:dyDescent="0.25">
      <c r="B3" s="1" t="s">
        <v>99</v>
      </c>
      <c r="D3" s="5" t="s">
        <v>100</v>
      </c>
    </row>
    <row r="4" spans="2:6" x14ac:dyDescent="0.25">
      <c r="B4" s="1" t="s">
        <v>101</v>
      </c>
      <c r="D4" s="5" t="s">
        <v>102</v>
      </c>
    </row>
    <row r="5" spans="2:6" s="10" customFormat="1" x14ac:dyDescent="0.25"/>
    <row r="6" spans="2:6" x14ac:dyDescent="0.25">
      <c r="B6" s="1" t="s">
        <v>90</v>
      </c>
    </row>
    <row r="7" spans="2:6" x14ac:dyDescent="0.25">
      <c r="B7" s="1" t="s">
        <v>91</v>
      </c>
    </row>
    <row r="8" spans="2:6" x14ac:dyDescent="0.25"/>
    <row r="9" spans="2:6" x14ac:dyDescent="0.25">
      <c r="C9" s="1" t="s">
        <v>121</v>
      </c>
    </row>
    <row r="10" spans="2:6" x14ac:dyDescent="0.25">
      <c r="D10" s="1" t="s">
        <v>92</v>
      </c>
    </row>
    <row r="11" spans="2:6" x14ac:dyDescent="0.25">
      <c r="D11" s="1" t="s">
        <v>95</v>
      </c>
    </row>
    <row r="12" spans="2:6" x14ac:dyDescent="0.25">
      <c r="D12" s="5" t="s">
        <v>96</v>
      </c>
    </row>
    <row r="13" spans="2:6" x14ac:dyDescent="0.25">
      <c r="D13" s="5" t="s">
        <v>103</v>
      </c>
    </row>
    <row r="14" spans="2:6" ht="17.25" x14ac:dyDescent="0.25">
      <c r="E14" s="5" t="s">
        <v>104</v>
      </c>
      <c r="F14" s="1" t="s">
        <v>118</v>
      </c>
    </row>
    <row r="15" spans="2:6" x14ac:dyDescent="0.25">
      <c r="E15" s="5" t="s">
        <v>105</v>
      </c>
      <c r="F15" s="1" t="s">
        <v>119</v>
      </c>
    </row>
    <row r="16" spans="2:6" x14ac:dyDescent="0.25">
      <c r="E16" s="5" t="s">
        <v>109</v>
      </c>
      <c r="F16" s="1" t="s">
        <v>120</v>
      </c>
    </row>
    <row r="17" spans="3:6" x14ac:dyDescent="0.25">
      <c r="E17" s="5" t="s">
        <v>116</v>
      </c>
      <c r="F17" s="1" t="s">
        <v>117</v>
      </c>
    </row>
    <row r="18" spans="3:6" x14ac:dyDescent="0.25"/>
    <row r="19" spans="3:6" x14ac:dyDescent="0.25">
      <c r="C19" s="1" t="s">
        <v>122</v>
      </c>
    </row>
    <row r="20" spans="3:6" x14ac:dyDescent="0.25"/>
    <row r="21" spans="3:6" x14ac:dyDescent="0.25"/>
    <row r="22" spans="3:6" x14ac:dyDescent="0.25"/>
    <row r="23" spans="3:6" x14ac:dyDescent="0.25"/>
    <row r="24" spans="3:6" x14ac:dyDescent="0.25"/>
    <row r="25" spans="3:6" x14ac:dyDescent="0.25"/>
    <row r="26" spans="3:6" x14ac:dyDescent="0.25"/>
    <row r="27" spans="3:6" x14ac:dyDescent="0.25"/>
    <row r="28" spans="3:6" x14ac:dyDescent="0.25"/>
    <row r="29" spans="3:6" x14ac:dyDescent="0.25"/>
    <row r="30" spans="3:6" x14ac:dyDescent="0.25"/>
    <row r="31" spans="3:6" x14ac:dyDescent="0.25"/>
    <row r="32" spans="3:6" x14ac:dyDescent="0.25">
      <c r="E32" s="5" t="s">
        <v>238</v>
      </c>
    </row>
    <row r="33" spans="3:3" x14ac:dyDescent="0.25"/>
    <row r="34" spans="3:3" x14ac:dyDescent="0.25">
      <c r="C34" s="1" t="s">
        <v>239</v>
      </c>
    </row>
    <row r="35" spans="3:3" x14ac:dyDescent="0.25">
      <c r="C35" s="1" t="s">
        <v>240</v>
      </c>
    </row>
    <row r="36" spans="3:3" ht="17.25" x14ac:dyDescent="0.25">
      <c r="C36" s="1" t="s">
        <v>241</v>
      </c>
    </row>
    <row r="37" spans="3:3" x14ac:dyDescent="0.25"/>
    <row r="38" spans="3:3" x14ac:dyDescent="0.25"/>
    <row r="39" spans="3:3" x14ac:dyDescent="0.25"/>
    <row r="40" spans="3:3" x14ac:dyDescent="0.25">
      <c r="C40" s="21" t="s">
        <v>222</v>
      </c>
    </row>
    <row r="41" spans="3:3" x14ac:dyDescent="0.25">
      <c r="C41" s="21" t="s">
        <v>218</v>
      </c>
    </row>
    <row r="42" spans="3:3" x14ac:dyDescent="0.25">
      <c r="C42" s="21" t="s">
        <v>219</v>
      </c>
    </row>
    <row r="43" spans="3:3" x14ac:dyDescent="0.25">
      <c r="C43" s="21" t="s">
        <v>220</v>
      </c>
    </row>
    <row r="44" spans="3:3" x14ac:dyDescent="0.25">
      <c r="C44" s="21" t="s">
        <v>221</v>
      </c>
    </row>
    <row r="45" spans="3:3" x14ac:dyDescent="0.25">
      <c r="C45" s="21"/>
    </row>
    <row r="46" spans="3:3" x14ac:dyDescent="0.25">
      <c r="C46" s="21" t="s">
        <v>262</v>
      </c>
    </row>
    <row r="47" spans="3:3" x14ac:dyDescent="0.25">
      <c r="C47" s="21"/>
    </row>
    <row r="48" spans="3:3" x14ac:dyDescent="0.25">
      <c r="C48" s="21"/>
    </row>
    <row r="49" spans="3:3" hidden="1" x14ac:dyDescent="0.25">
      <c r="C49" s="21"/>
    </row>
    <row r="50" spans="3:3" hidden="1" x14ac:dyDescent="0.25">
      <c r="C50"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5E37-F58E-47D0-8EF0-1CC2B53715C2}">
  <sheetPr codeName="Sheet2"/>
  <dimension ref="A1:S106"/>
  <sheetViews>
    <sheetView showGridLines="0" showRowColHeaders="0" workbookViewId="0"/>
  </sheetViews>
  <sheetFormatPr defaultRowHeight="15" x14ac:dyDescent="0.25"/>
  <cols>
    <col min="1" max="1" width="4.85546875" style="1" customWidth="1"/>
    <col min="2" max="2" width="15.7109375" style="1" bestFit="1" customWidth="1"/>
    <col min="3" max="3" width="6.28515625" style="1" customWidth="1"/>
    <col min="4" max="4" width="12.42578125" style="1" customWidth="1"/>
    <col min="5" max="5" width="16" style="1" customWidth="1"/>
    <col min="6" max="6" width="16" style="1" bestFit="1" customWidth="1"/>
    <col min="7" max="7" width="20.7109375" style="1" customWidth="1"/>
    <col min="8" max="8" width="16" style="1" bestFit="1" customWidth="1"/>
    <col min="9" max="9" width="20.42578125" style="1" customWidth="1"/>
    <col min="10" max="10" width="16" style="1" bestFit="1" customWidth="1"/>
    <col min="11" max="11" width="16.85546875" style="1" customWidth="1"/>
    <col min="12" max="12" width="16" style="1" bestFit="1" customWidth="1"/>
    <col min="13" max="13" width="20.28515625" style="1" customWidth="1"/>
    <col min="14" max="14" width="18.7109375" style="1" bestFit="1" customWidth="1"/>
    <col min="15" max="15" width="19.28515625" style="1" customWidth="1"/>
    <col min="16" max="16" width="16" style="1" bestFit="1" customWidth="1"/>
    <col min="17" max="17" width="16.42578125" style="1" customWidth="1"/>
    <col min="18" max="18" width="12.7109375" style="1" customWidth="1"/>
    <col min="19" max="19" width="14.85546875" style="1" customWidth="1"/>
    <col min="20" max="16384" width="9.140625" style="1"/>
  </cols>
  <sheetData>
    <row r="1" spans="1:19" x14ac:dyDescent="0.25">
      <c r="B1" s="5" t="s">
        <v>69</v>
      </c>
      <c r="C1" s="5"/>
      <c r="D1" s="5"/>
      <c r="E1" s="5"/>
      <c r="F1" s="5" t="s">
        <v>28</v>
      </c>
      <c r="G1" s="5"/>
      <c r="H1" s="5"/>
      <c r="I1" s="5"/>
      <c r="J1" s="5" t="s">
        <v>29</v>
      </c>
      <c r="K1" s="5"/>
      <c r="L1" s="5"/>
      <c r="M1" s="5"/>
      <c r="N1" s="5" t="s">
        <v>67</v>
      </c>
      <c r="O1" s="5"/>
    </row>
    <row r="2" spans="1:19" ht="15.75" thickBot="1" x14ac:dyDescent="0.3">
      <c r="A2" s="2" t="s">
        <v>23</v>
      </c>
      <c r="B2" s="2" t="s">
        <v>24</v>
      </c>
      <c r="C2" s="2" t="s">
        <v>25</v>
      </c>
      <c r="D2" s="2" t="s">
        <v>26</v>
      </c>
      <c r="E2" s="2" t="s">
        <v>27</v>
      </c>
      <c r="F2" s="2" t="s">
        <v>30</v>
      </c>
      <c r="G2" s="2" t="s">
        <v>72</v>
      </c>
      <c r="H2" s="2" t="s">
        <v>31</v>
      </c>
      <c r="I2" s="2" t="s">
        <v>73</v>
      </c>
      <c r="J2" s="2" t="s">
        <v>32</v>
      </c>
      <c r="K2" s="2" t="s">
        <v>74</v>
      </c>
      <c r="L2" s="2" t="s">
        <v>33</v>
      </c>
      <c r="M2" s="2" t="s">
        <v>75</v>
      </c>
      <c r="N2" s="2" t="s">
        <v>34</v>
      </c>
      <c r="O2" s="2" t="s">
        <v>76</v>
      </c>
      <c r="P2" s="2" t="s">
        <v>35</v>
      </c>
      <c r="Q2" s="2" t="s">
        <v>77</v>
      </c>
      <c r="R2" s="2" t="s">
        <v>36</v>
      </c>
      <c r="S2" s="7" t="s">
        <v>68</v>
      </c>
    </row>
    <row r="3" spans="1:19" x14ac:dyDescent="0.25">
      <c r="A3" s="1">
        <v>1</v>
      </c>
      <c r="B3" s="3" t="s">
        <v>0</v>
      </c>
      <c r="C3" s="4">
        <v>23</v>
      </c>
      <c r="D3" s="4" t="str">
        <f>VLOOKUP('Raw Data'!$C3,age_group,3,TRUE)</f>
        <v>19-25</v>
      </c>
      <c r="E3" s="3" t="s">
        <v>1</v>
      </c>
      <c r="F3" s="3" t="s">
        <v>2</v>
      </c>
      <c r="G3" s="3">
        <f>VLOOKUP('Raw Data'!$F3,satisfaction,2,FALSE)</f>
        <v>2</v>
      </c>
      <c r="H3" s="3" t="s">
        <v>3</v>
      </c>
      <c r="I3" s="3">
        <f>VLOOKUP('Raw Data'!$H3,satisfaction,2,FALSE)</f>
        <v>3</v>
      </c>
      <c r="J3" s="3" t="s">
        <v>2</v>
      </c>
      <c r="K3" s="3">
        <f t="shared" ref="K3:K34" si="0">VLOOKUP(J3,satisfaction,2,FALSE)</f>
        <v>2</v>
      </c>
      <c r="L3" s="3" t="s">
        <v>4</v>
      </c>
      <c r="M3" s="3">
        <f t="shared" ref="M3:M34" si="1">VLOOKUP(L3,satisfaction,2,FALSE)</f>
        <v>4</v>
      </c>
      <c r="N3" s="3" t="s">
        <v>4</v>
      </c>
      <c r="O3" s="3">
        <f t="shared" ref="O3:O34" si="2">VLOOKUP(N3,satisfaction,2,FALSE)</f>
        <v>4</v>
      </c>
      <c r="P3" s="3" t="s">
        <v>4</v>
      </c>
      <c r="Q3" s="3">
        <f t="shared" ref="Q3:Q34" si="3">VLOOKUP(P3,satisfaction,2,FALSE)</f>
        <v>4</v>
      </c>
      <c r="R3" s="1">
        <v>3</v>
      </c>
      <c r="S3" s="3" t="str">
        <f>IF('Raw Data'!$R3&gt;=9,"Promoters",IF('Raw Data'!$R3&gt;=7,"Neutrals","Detractors"))</f>
        <v>Detractors</v>
      </c>
    </row>
    <row r="4" spans="1:19" x14ac:dyDescent="0.25">
      <c r="A4" s="1">
        <v>2</v>
      </c>
      <c r="B4" s="3" t="s">
        <v>5</v>
      </c>
      <c r="C4" s="4">
        <v>24</v>
      </c>
      <c r="D4" s="4" t="str">
        <f>VLOOKUP('Raw Data'!$C4,age_group,3,TRUE)</f>
        <v>19-25</v>
      </c>
      <c r="E4" s="3" t="s">
        <v>1</v>
      </c>
      <c r="F4" s="3" t="s">
        <v>6</v>
      </c>
      <c r="G4" s="3">
        <f>VLOOKUP('Raw Data'!$F4,satisfaction,2,FALSE)</f>
        <v>1</v>
      </c>
      <c r="H4" s="3" t="s">
        <v>2</v>
      </c>
      <c r="I4" s="3">
        <f>VLOOKUP('Raw Data'!$H4,satisfaction,2,FALSE)</f>
        <v>2</v>
      </c>
      <c r="J4" s="3" t="s">
        <v>6</v>
      </c>
      <c r="K4" s="3">
        <f t="shared" si="0"/>
        <v>1</v>
      </c>
      <c r="L4" s="3" t="s">
        <v>6</v>
      </c>
      <c r="M4" s="3">
        <f t="shared" si="1"/>
        <v>1</v>
      </c>
      <c r="N4" s="3" t="s">
        <v>2</v>
      </c>
      <c r="O4" s="3">
        <f t="shared" si="2"/>
        <v>2</v>
      </c>
      <c r="P4" s="3" t="s">
        <v>2</v>
      </c>
      <c r="Q4" s="3">
        <f t="shared" si="3"/>
        <v>2</v>
      </c>
      <c r="R4" s="1">
        <v>3</v>
      </c>
      <c r="S4" s="3" t="str">
        <f>IF('Raw Data'!$R4&gt;=9,"Promoters",IF('Raw Data'!$R4&gt;=7,"Neutrals","Detractors"))</f>
        <v>Detractors</v>
      </c>
    </row>
    <row r="5" spans="1:19" x14ac:dyDescent="0.25">
      <c r="A5" s="1">
        <v>3</v>
      </c>
      <c r="B5" s="3" t="s">
        <v>0</v>
      </c>
      <c r="C5" s="4">
        <v>22</v>
      </c>
      <c r="D5" s="4" t="str">
        <f>VLOOKUP('Raw Data'!$C5,age_group,3,TRUE)</f>
        <v>19-25</v>
      </c>
      <c r="E5" s="3" t="s">
        <v>7</v>
      </c>
      <c r="F5" s="3" t="s">
        <v>2</v>
      </c>
      <c r="G5" s="3">
        <f>VLOOKUP('Raw Data'!$F5,satisfaction,2,FALSE)</f>
        <v>2</v>
      </c>
      <c r="H5" s="3" t="s">
        <v>4</v>
      </c>
      <c r="I5" s="3">
        <f>VLOOKUP('Raw Data'!$H5,satisfaction,2,FALSE)</f>
        <v>4</v>
      </c>
      <c r="J5" s="3" t="s">
        <v>4</v>
      </c>
      <c r="K5" s="3">
        <f t="shared" si="0"/>
        <v>4</v>
      </c>
      <c r="L5" s="3" t="s">
        <v>2</v>
      </c>
      <c r="M5" s="3">
        <f t="shared" si="1"/>
        <v>2</v>
      </c>
      <c r="N5" s="3" t="s">
        <v>4</v>
      </c>
      <c r="O5" s="3">
        <f t="shared" si="2"/>
        <v>4</v>
      </c>
      <c r="P5" s="3" t="s">
        <v>3</v>
      </c>
      <c r="Q5" s="3">
        <f t="shared" si="3"/>
        <v>3</v>
      </c>
      <c r="R5" s="1">
        <v>5</v>
      </c>
      <c r="S5" s="3" t="str">
        <f>IF('Raw Data'!$R5&gt;=9,"Promoters",IF('Raw Data'!$R5&gt;=7,"Neutrals","Detractors"))</f>
        <v>Detractors</v>
      </c>
    </row>
    <row r="6" spans="1:19" x14ac:dyDescent="0.25">
      <c r="A6" s="1">
        <v>4</v>
      </c>
      <c r="B6" s="3" t="s">
        <v>8</v>
      </c>
      <c r="C6" s="4">
        <v>27</v>
      </c>
      <c r="D6" s="4" t="str">
        <f>VLOOKUP('Raw Data'!$C6,age_group,3,TRUE)</f>
        <v>26-32</v>
      </c>
      <c r="E6" s="3" t="s">
        <v>9</v>
      </c>
      <c r="F6" s="3" t="s">
        <v>2</v>
      </c>
      <c r="G6" s="3">
        <f>VLOOKUP('Raw Data'!$F6,satisfaction,2,FALSE)</f>
        <v>2</v>
      </c>
      <c r="H6" s="3" t="s">
        <v>2</v>
      </c>
      <c r="I6" s="3">
        <f>VLOOKUP('Raw Data'!$H6,satisfaction,2,FALSE)</f>
        <v>2</v>
      </c>
      <c r="J6" s="3" t="s">
        <v>3</v>
      </c>
      <c r="K6" s="3">
        <f t="shared" si="0"/>
        <v>3</v>
      </c>
      <c r="L6" s="3" t="s">
        <v>2</v>
      </c>
      <c r="M6" s="3">
        <f t="shared" si="1"/>
        <v>2</v>
      </c>
      <c r="N6" s="3" t="s">
        <v>3</v>
      </c>
      <c r="O6" s="3">
        <f t="shared" si="2"/>
        <v>3</v>
      </c>
      <c r="P6" s="3" t="s">
        <v>4</v>
      </c>
      <c r="Q6" s="3">
        <f t="shared" si="3"/>
        <v>4</v>
      </c>
      <c r="R6" s="1">
        <v>0</v>
      </c>
      <c r="S6" s="3" t="str">
        <f>IF('Raw Data'!$R6&gt;=9,"Promoters",IF('Raw Data'!$R6&gt;=7,"Neutrals","Detractors"))</f>
        <v>Detractors</v>
      </c>
    </row>
    <row r="7" spans="1:19" x14ac:dyDescent="0.25">
      <c r="A7" s="1">
        <v>5</v>
      </c>
      <c r="B7" s="3" t="s">
        <v>5</v>
      </c>
      <c r="C7" s="4">
        <v>22</v>
      </c>
      <c r="D7" s="4" t="str">
        <f>VLOOKUP('Raw Data'!$C7,age_group,3,TRUE)</f>
        <v>19-25</v>
      </c>
      <c r="E7" s="3" t="s">
        <v>1</v>
      </c>
      <c r="F7" s="3" t="s">
        <v>2</v>
      </c>
      <c r="G7" s="3">
        <f>VLOOKUP('Raw Data'!$F7,satisfaction,2,FALSE)</f>
        <v>2</v>
      </c>
      <c r="H7" s="3" t="s">
        <v>2</v>
      </c>
      <c r="I7" s="3">
        <f>VLOOKUP('Raw Data'!$H7,satisfaction,2,FALSE)</f>
        <v>2</v>
      </c>
      <c r="J7" s="3" t="s">
        <v>3</v>
      </c>
      <c r="K7" s="3">
        <f t="shared" si="0"/>
        <v>3</v>
      </c>
      <c r="L7" s="3" t="s">
        <v>3</v>
      </c>
      <c r="M7" s="3">
        <f t="shared" si="1"/>
        <v>3</v>
      </c>
      <c r="N7" s="3" t="s">
        <v>3</v>
      </c>
      <c r="O7" s="3">
        <f t="shared" si="2"/>
        <v>3</v>
      </c>
      <c r="P7" s="3" t="s">
        <v>3</v>
      </c>
      <c r="Q7" s="3">
        <f t="shared" si="3"/>
        <v>3</v>
      </c>
      <c r="R7" s="1">
        <v>0</v>
      </c>
      <c r="S7" s="3" t="str">
        <f>IF('Raw Data'!$R7&gt;=9,"Promoters",IF('Raw Data'!$R7&gt;=7,"Neutrals","Detractors"))</f>
        <v>Detractors</v>
      </c>
    </row>
    <row r="8" spans="1:19" x14ac:dyDescent="0.25">
      <c r="A8" s="1">
        <v>6</v>
      </c>
      <c r="B8" s="3" t="s">
        <v>5</v>
      </c>
      <c r="C8" s="4">
        <v>25</v>
      </c>
      <c r="D8" s="4" t="str">
        <f>VLOOKUP('Raw Data'!$C8,age_group,3,TRUE)</f>
        <v>19-25</v>
      </c>
      <c r="E8" s="3" t="s">
        <v>10</v>
      </c>
      <c r="F8" s="3" t="s">
        <v>2</v>
      </c>
      <c r="G8" s="3">
        <f>VLOOKUP('Raw Data'!$F8,satisfaction,2,FALSE)</f>
        <v>2</v>
      </c>
      <c r="H8" s="3" t="s">
        <v>2</v>
      </c>
      <c r="I8" s="3">
        <f>VLOOKUP('Raw Data'!$H8,satisfaction,2,FALSE)</f>
        <v>2</v>
      </c>
      <c r="J8" s="3" t="s">
        <v>3</v>
      </c>
      <c r="K8" s="3">
        <f t="shared" si="0"/>
        <v>3</v>
      </c>
      <c r="L8" s="3" t="s">
        <v>4</v>
      </c>
      <c r="M8" s="3">
        <f t="shared" si="1"/>
        <v>4</v>
      </c>
      <c r="N8" s="3" t="s">
        <v>4</v>
      </c>
      <c r="O8" s="3">
        <f t="shared" si="2"/>
        <v>4</v>
      </c>
      <c r="P8" s="3" t="s">
        <v>3</v>
      </c>
      <c r="Q8" s="3">
        <f t="shared" si="3"/>
        <v>3</v>
      </c>
      <c r="R8" s="1">
        <v>2</v>
      </c>
      <c r="S8" s="3" t="str">
        <f>IF('Raw Data'!$R8&gt;=9,"Promoters",IF('Raw Data'!$R8&gt;=7,"Neutrals","Detractors"))</f>
        <v>Detractors</v>
      </c>
    </row>
    <row r="9" spans="1:19" x14ac:dyDescent="0.25">
      <c r="A9" s="1">
        <v>7</v>
      </c>
      <c r="B9" s="3" t="s">
        <v>5</v>
      </c>
      <c r="C9" s="4">
        <v>30</v>
      </c>
      <c r="D9" s="4" t="str">
        <f>VLOOKUP('Raw Data'!$C9,age_group,3,TRUE)</f>
        <v>26-32</v>
      </c>
      <c r="E9" s="3" t="s">
        <v>10</v>
      </c>
      <c r="F9" s="3" t="s">
        <v>2</v>
      </c>
      <c r="G9" s="3">
        <f>VLOOKUP('Raw Data'!$F9,satisfaction,2,FALSE)</f>
        <v>2</v>
      </c>
      <c r="H9" s="3" t="s">
        <v>6</v>
      </c>
      <c r="I9" s="3">
        <f>VLOOKUP('Raw Data'!$H9,satisfaction,2,FALSE)</f>
        <v>1</v>
      </c>
      <c r="J9" s="3" t="s">
        <v>6</v>
      </c>
      <c r="K9" s="3">
        <f t="shared" si="0"/>
        <v>1</v>
      </c>
      <c r="L9" s="3" t="s">
        <v>2</v>
      </c>
      <c r="M9" s="3">
        <f t="shared" si="1"/>
        <v>2</v>
      </c>
      <c r="N9" s="3" t="s">
        <v>6</v>
      </c>
      <c r="O9" s="3">
        <f t="shared" si="2"/>
        <v>1</v>
      </c>
      <c r="P9" s="3" t="s">
        <v>6</v>
      </c>
      <c r="Q9" s="3">
        <f t="shared" si="3"/>
        <v>1</v>
      </c>
      <c r="R9" s="1">
        <v>0</v>
      </c>
      <c r="S9" s="3" t="str">
        <f>IF('Raw Data'!$R9&gt;=9,"Promoters",IF('Raw Data'!$R9&gt;=7,"Neutrals","Detractors"))</f>
        <v>Detractors</v>
      </c>
    </row>
    <row r="10" spans="1:19" x14ac:dyDescent="0.25">
      <c r="A10" s="1">
        <v>8</v>
      </c>
      <c r="B10" s="3" t="s">
        <v>5</v>
      </c>
      <c r="C10" s="4">
        <v>35</v>
      </c>
      <c r="D10" s="4" t="str">
        <f>VLOOKUP('Raw Data'!$C10,age_group,3,TRUE)</f>
        <v>33-39</v>
      </c>
      <c r="E10" s="3" t="s">
        <v>7</v>
      </c>
      <c r="F10" s="3" t="s">
        <v>2</v>
      </c>
      <c r="G10" s="3">
        <f>VLOOKUP('Raw Data'!$F10,satisfaction,2,FALSE)</f>
        <v>2</v>
      </c>
      <c r="H10" s="3" t="s">
        <v>4</v>
      </c>
      <c r="I10" s="3">
        <f>VLOOKUP('Raw Data'!$H10,satisfaction,2,FALSE)</f>
        <v>4</v>
      </c>
      <c r="J10" s="3" t="s">
        <v>4</v>
      </c>
      <c r="K10" s="3">
        <f t="shared" si="0"/>
        <v>4</v>
      </c>
      <c r="L10" s="3" t="s">
        <v>6</v>
      </c>
      <c r="M10" s="3">
        <f t="shared" si="1"/>
        <v>1</v>
      </c>
      <c r="N10" s="3" t="s">
        <v>4</v>
      </c>
      <c r="O10" s="3">
        <f t="shared" si="2"/>
        <v>4</v>
      </c>
      <c r="P10" s="3" t="s">
        <v>4</v>
      </c>
      <c r="Q10" s="3">
        <f t="shared" si="3"/>
        <v>4</v>
      </c>
      <c r="R10" s="1">
        <v>3</v>
      </c>
      <c r="S10" s="3" t="str">
        <f>IF('Raw Data'!$R10&gt;=9,"Promoters",IF('Raw Data'!$R10&gt;=7,"Neutrals","Detractors"))</f>
        <v>Detractors</v>
      </c>
    </row>
    <row r="11" spans="1:19" x14ac:dyDescent="0.25">
      <c r="A11" s="1">
        <v>9</v>
      </c>
      <c r="B11" s="3" t="s">
        <v>5</v>
      </c>
      <c r="C11" s="4">
        <v>35</v>
      </c>
      <c r="D11" s="4" t="str">
        <f>VLOOKUP('Raw Data'!$C11,age_group,3,TRUE)</f>
        <v>33-39</v>
      </c>
      <c r="E11" s="3" t="s">
        <v>7</v>
      </c>
      <c r="F11" s="3" t="s">
        <v>2</v>
      </c>
      <c r="G11" s="3">
        <f>VLOOKUP('Raw Data'!$F11,satisfaction,2,FALSE)</f>
        <v>2</v>
      </c>
      <c r="H11" s="3" t="s">
        <v>4</v>
      </c>
      <c r="I11" s="3">
        <f>VLOOKUP('Raw Data'!$H11,satisfaction,2,FALSE)</f>
        <v>4</v>
      </c>
      <c r="J11" s="3" t="s">
        <v>4</v>
      </c>
      <c r="K11" s="3">
        <f t="shared" si="0"/>
        <v>4</v>
      </c>
      <c r="L11" s="3" t="s">
        <v>6</v>
      </c>
      <c r="M11" s="3">
        <f t="shared" si="1"/>
        <v>1</v>
      </c>
      <c r="N11" s="3" t="s">
        <v>4</v>
      </c>
      <c r="O11" s="3">
        <f t="shared" si="2"/>
        <v>4</v>
      </c>
      <c r="P11" s="3" t="s">
        <v>4</v>
      </c>
      <c r="Q11" s="3">
        <f t="shared" si="3"/>
        <v>4</v>
      </c>
      <c r="R11" s="1">
        <v>3</v>
      </c>
      <c r="S11" s="3" t="str">
        <f>IF('Raw Data'!$R11&gt;=9,"Promoters",IF('Raw Data'!$R11&gt;=7,"Neutrals","Detractors"))</f>
        <v>Detractors</v>
      </c>
    </row>
    <row r="12" spans="1:19" x14ac:dyDescent="0.25">
      <c r="A12" s="1">
        <v>10</v>
      </c>
      <c r="B12" s="3" t="s">
        <v>0</v>
      </c>
      <c r="C12" s="4">
        <v>22</v>
      </c>
      <c r="D12" s="4" t="str">
        <f>VLOOKUP('Raw Data'!$C12,age_group,3,TRUE)</f>
        <v>19-25</v>
      </c>
      <c r="E12" s="3" t="s">
        <v>11</v>
      </c>
      <c r="F12" s="3" t="s">
        <v>2</v>
      </c>
      <c r="G12" s="3">
        <f>VLOOKUP('Raw Data'!$F12,satisfaction,2,FALSE)</f>
        <v>2</v>
      </c>
      <c r="H12" s="3" t="s">
        <v>4</v>
      </c>
      <c r="I12" s="3">
        <f>VLOOKUP('Raw Data'!$H12,satisfaction,2,FALSE)</f>
        <v>4</v>
      </c>
      <c r="J12" s="3" t="s">
        <v>3</v>
      </c>
      <c r="K12" s="3">
        <f t="shared" si="0"/>
        <v>3</v>
      </c>
      <c r="L12" s="3" t="s">
        <v>2</v>
      </c>
      <c r="M12" s="3">
        <f t="shared" si="1"/>
        <v>2</v>
      </c>
      <c r="N12" s="3" t="s">
        <v>3</v>
      </c>
      <c r="O12" s="3">
        <f t="shared" si="2"/>
        <v>3</v>
      </c>
      <c r="P12" s="3" t="s">
        <v>4</v>
      </c>
      <c r="Q12" s="3">
        <f t="shared" si="3"/>
        <v>4</v>
      </c>
      <c r="R12" s="1">
        <v>4</v>
      </c>
      <c r="S12" s="3" t="str">
        <f>IF('Raw Data'!$R12&gt;=9,"Promoters",IF('Raw Data'!$R12&gt;=7,"Neutrals","Detractors"))</f>
        <v>Detractors</v>
      </c>
    </row>
    <row r="13" spans="1:19" x14ac:dyDescent="0.25">
      <c r="A13" s="1">
        <v>11</v>
      </c>
      <c r="B13" s="3" t="s">
        <v>0</v>
      </c>
      <c r="C13" s="4">
        <v>24</v>
      </c>
      <c r="D13" s="4" t="str">
        <f>VLOOKUP('Raw Data'!$C13,age_group,3,TRUE)</f>
        <v>19-25</v>
      </c>
      <c r="E13" s="3" t="s">
        <v>12</v>
      </c>
      <c r="F13" s="3" t="s">
        <v>13</v>
      </c>
      <c r="G13" s="3">
        <f>VLOOKUP('Raw Data'!$F13,satisfaction,2,FALSE)</f>
        <v>5</v>
      </c>
      <c r="H13" s="3" t="s">
        <v>4</v>
      </c>
      <c r="I13" s="3">
        <f>VLOOKUP('Raw Data'!$H13,satisfaction,2,FALSE)</f>
        <v>4</v>
      </c>
      <c r="J13" s="3" t="s">
        <v>6</v>
      </c>
      <c r="K13" s="3">
        <f t="shared" si="0"/>
        <v>1</v>
      </c>
      <c r="L13" s="3" t="s">
        <v>13</v>
      </c>
      <c r="M13" s="3">
        <f t="shared" si="1"/>
        <v>5</v>
      </c>
      <c r="N13" s="3" t="s">
        <v>4</v>
      </c>
      <c r="O13" s="3">
        <f t="shared" si="2"/>
        <v>4</v>
      </c>
      <c r="P13" s="3" t="s">
        <v>2</v>
      </c>
      <c r="Q13" s="3">
        <f t="shared" si="3"/>
        <v>2</v>
      </c>
      <c r="R13" s="1">
        <v>5</v>
      </c>
      <c r="S13" s="3" t="str">
        <f>IF('Raw Data'!$R13&gt;=9,"Promoters",IF('Raw Data'!$R13&gt;=7,"Neutrals","Detractors"))</f>
        <v>Detractors</v>
      </c>
    </row>
    <row r="14" spans="1:19" x14ac:dyDescent="0.25">
      <c r="A14" s="1">
        <v>12</v>
      </c>
      <c r="B14" s="3" t="s">
        <v>5</v>
      </c>
      <c r="C14" s="4">
        <v>22</v>
      </c>
      <c r="D14" s="4" t="str">
        <f>VLOOKUP('Raw Data'!$C14,age_group,3,TRUE)</f>
        <v>19-25</v>
      </c>
      <c r="E14" s="3" t="s">
        <v>10</v>
      </c>
      <c r="F14" s="3" t="s">
        <v>3</v>
      </c>
      <c r="G14" s="3">
        <f>VLOOKUP('Raw Data'!$F14,satisfaction,2,FALSE)</f>
        <v>3</v>
      </c>
      <c r="H14" s="3" t="s">
        <v>3</v>
      </c>
      <c r="I14" s="3">
        <f>VLOOKUP('Raw Data'!$H14,satisfaction,2,FALSE)</f>
        <v>3</v>
      </c>
      <c r="J14" s="3" t="s">
        <v>4</v>
      </c>
      <c r="K14" s="3">
        <f t="shared" si="0"/>
        <v>4</v>
      </c>
      <c r="L14" s="3" t="s">
        <v>13</v>
      </c>
      <c r="M14" s="3">
        <f t="shared" si="1"/>
        <v>5</v>
      </c>
      <c r="N14" s="3" t="s">
        <v>4</v>
      </c>
      <c r="O14" s="3">
        <f t="shared" si="2"/>
        <v>4</v>
      </c>
      <c r="P14" s="3" t="s">
        <v>3</v>
      </c>
      <c r="Q14" s="3">
        <f t="shared" si="3"/>
        <v>3</v>
      </c>
      <c r="R14" s="1">
        <v>2</v>
      </c>
      <c r="S14" s="3" t="str">
        <f>IF('Raw Data'!$R14&gt;=9,"Promoters",IF('Raw Data'!$R14&gt;=7,"Neutrals","Detractors"))</f>
        <v>Detractors</v>
      </c>
    </row>
    <row r="15" spans="1:19" x14ac:dyDescent="0.25">
      <c r="A15" s="1">
        <v>13</v>
      </c>
      <c r="B15" s="3" t="s">
        <v>5</v>
      </c>
      <c r="C15" s="4">
        <v>25</v>
      </c>
      <c r="D15" s="4" t="str">
        <f>VLOOKUP('Raw Data'!$C15,age_group,3,TRUE)</f>
        <v>19-25</v>
      </c>
      <c r="E15" s="3" t="s">
        <v>10</v>
      </c>
      <c r="F15" s="3" t="s">
        <v>2</v>
      </c>
      <c r="G15" s="3">
        <f>VLOOKUP('Raw Data'!$F15,satisfaction,2,FALSE)</f>
        <v>2</v>
      </c>
      <c r="H15" s="3" t="s">
        <v>3</v>
      </c>
      <c r="I15" s="3">
        <f>VLOOKUP('Raw Data'!$H15,satisfaction,2,FALSE)</f>
        <v>3</v>
      </c>
      <c r="J15" s="3" t="s">
        <v>4</v>
      </c>
      <c r="K15" s="3">
        <f t="shared" si="0"/>
        <v>4</v>
      </c>
      <c r="L15" s="3" t="s">
        <v>3</v>
      </c>
      <c r="M15" s="3">
        <f t="shared" si="1"/>
        <v>3</v>
      </c>
      <c r="N15" s="3" t="s">
        <v>3</v>
      </c>
      <c r="O15" s="3">
        <f t="shared" si="2"/>
        <v>3</v>
      </c>
      <c r="P15" s="3" t="s">
        <v>3</v>
      </c>
      <c r="Q15" s="3">
        <f t="shared" si="3"/>
        <v>3</v>
      </c>
      <c r="R15" s="1">
        <v>5</v>
      </c>
      <c r="S15" s="3" t="str">
        <f>IF('Raw Data'!$R15&gt;=9,"Promoters",IF('Raw Data'!$R15&gt;=7,"Neutrals","Detractors"))</f>
        <v>Detractors</v>
      </c>
    </row>
    <row r="16" spans="1:19" x14ac:dyDescent="0.25">
      <c r="A16" s="1">
        <v>14</v>
      </c>
      <c r="B16" s="3" t="s">
        <v>5</v>
      </c>
      <c r="C16" s="4">
        <v>25</v>
      </c>
      <c r="D16" s="4" t="str">
        <f>VLOOKUP('Raw Data'!$C16,age_group,3,TRUE)</f>
        <v>19-25</v>
      </c>
      <c r="E16" s="3" t="s">
        <v>12</v>
      </c>
      <c r="F16" s="3" t="s">
        <v>3</v>
      </c>
      <c r="G16" s="3">
        <f>VLOOKUP('Raw Data'!$F16,satisfaction,2,FALSE)</f>
        <v>3</v>
      </c>
      <c r="H16" s="3" t="s">
        <v>2</v>
      </c>
      <c r="I16" s="3">
        <f>VLOOKUP('Raw Data'!$H16,satisfaction,2,FALSE)</f>
        <v>2</v>
      </c>
      <c r="J16" s="3" t="s">
        <v>3</v>
      </c>
      <c r="K16" s="3">
        <f t="shared" si="0"/>
        <v>3</v>
      </c>
      <c r="L16" s="3" t="s">
        <v>3</v>
      </c>
      <c r="M16" s="3">
        <f t="shared" si="1"/>
        <v>3</v>
      </c>
      <c r="N16" s="3" t="s">
        <v>3</v>
      </c>
      <c r="O16" s="3">
        <f t="shared" si="2"/>
        <v>3</v>
      </c>
      <c r="P16" s="3" t="s">
        <v>3</v>
      </c>
      <c r="Q16" s="3">
        <f t="shared" si="3"/>
        <v>3</v>
      </c>
      <c r="R16" s="1">
        <v>5</v>
      </c>
      <c r="S16" s="3" t="str">
        <f>IF('Raw Data'!$R16&gt;=9,"Promoters",IF('Raw Data'!$R16&gt;=7,"Neutrals","Detractors"))</f>
        <v>Detractors</v>
      </c>
    </row>
    <row r="17" spans="1:19" x14ac:dyDescent="0.25">
      <c r="A17" s="1">
        <v>15</v>
      </c>
      <c r="B17" s="3" t="s">
        <v>0</v>
      </c>
      <c r="C17" s="4">
        <v>22</v>
      </c>
      <c r="D17" s="4" t="str">
        <f>VLOOKUP('Raw Data'!$C17,age_group,3,TRUE)</f>
        <v>19-25</v>
      </c>
      <c r="E17" s="3" t="s">
        <v>11</v>
      </c>
      <c r="F17" s="3" t="s">
        <v>6</v>
      </c>
      <c r="G17" s="3">
        <f>VLOOKUP('Raw Data'!$F17,satisfaction,2,FALSE)</f>
        <v>1</v>
      </c>
      <c r="H17" s="3" t="s">
        <v>3</v>
      </c>
      <c r="I17" s="3">
        <f>VLOOKUP('Raw Data'!$H17,satisfaction,2,FALSE)</f>
        <v>3</v>
      </c>
      <c r="J17" s="3" t="s">
        <v>3</v>
      </c>
      <c r="K17" s="3">
        <f t="shared" si="0"/>
        <v>3</v>
      </c>
      <c r="L17" s="3" t="s">
        <v>6</v>
      </c>
      <c r="M17" s="3">
        <f t="shared" si="1"/>
        <v>1</v>
      </c>
      <c r="N17" s="3" t="s">
        <v>2</v>
      </c>
      <c r="O17" s="3">
        <f t="shared" si="2"/>
        <v>2</v>
      </c>
      <c r="P17" s="3" t="s">
        <v>2</v>
      </c>
      <c r="Q17" s="3">
        <f t="shared" si="3"/>
        <v>2</v>
      </c>
      <c r="R17" s="1">
        <v>2</v>
      </c>
      <c r="S17" s="3" t="str">
        <f>IF('Raw Data'!$R17&gt;=9,"Promoters",IF('Raw Data'!$R17&gt;=7,"Neutrals","Detractors"))</f>
        <v>Detractors</v>
      </c>
    </row>
    <row r="18" spans="1:19" x14ac:dyDescent="0.25">
      <c r="A18" s="1">
        <v>16</v>
      </c>
      <c r="B18" s="3" t="s">
        <v>0</v>
      </c>
      <c r="C18" s="4">
        <v>22</v>
      </c>
      <c r="D18" s="4" t="str">
        <f>VLOOKUP('Raw Data'!$C18,age_group,3,TRUE)</f>
        <v>19-25</v>
      </c>
      <c r="E18" s="3" t="s">
        <v>14</v>
      </c>
      <c r="F18" s="3" t="s">
        <v>4</v>
      </c>
      <c r="G18" s="3">
        <f>VLOOKUP('Raw Data'!$F18,satisfaction,2,FALSE)</f>
        <v>4</v>
      </c>
      <c r="H18" s="3" t="s">
        <v>4</v>
      </c>
      <c r="I18" s="3">
        <f>VLOOKUP('Raw Data'!$H18,satisfaction,2,FALSE)</f>
        <v>4</v>
      </c>
      <c r="J18" s="3" t="s">
        <v>3</v>
      </c>
      <c r="K18" s="3">
        <f t="shared" si="0"/>
        <v>3</v>
      </c>
      <c r="L18" s="3" t="s">
        <v>4</v>
      </c>
      <c r="M18" s="3">
        <f t="shared" si="1"/>
        <v>4</v>
      </c>
      <c r="N18" s="3" t="s">
        <v>4</v>
      </c>
      <c r="O18" s="3">
        <f t="shared" si="2"/>
        <v>4</v>
      </c>
      <c r="P18" s="3" t="s">
        <v>4</v>
      </c>
      <c r="Q18" s="3">
        <f t="shared" si="3"/>
        <v>4</v>
      </c>
      <c r="R18" s="1">
        <v>8</v>
      </c>
      <c r="S18" s="3" t="str">
        <f>IF('Raw Data'!$R18&gt;=9,"Promoters",IF('Raw Data'!$R18&gt;=7,"Neutrals","Detractors"))</f>
        <v>Neutrals</v>
      </c>
    </row>
    <row r="19" spans="1:19" x14ac:dyDescent="0.25">
      <c r="A19" s="1">
        <v>17</v>
      </c>
      <c r="B19" s="3" t="s">
        <v>0</v>
      </c>
      <c r="C19" s="4">
        <v>26</v>
      </c>
      <c r="D19" s="4" t="str">
        <f>VLOOKUP('Raw Data'!$C19,age_group,3,TRUE)</f>
        <v>26-32</v>
      </c>
      <c r="E19" s="3" t="s">
        <v>7</v>
      </c>
      <c r="F19" s="3" t="s">
        <v>4</v>
      </c>
      <c r="G19" s="3">
        <f>VLOOKUP('Raw Data'!$F19,satisfaction,2,FALSE)</f>
        <v>4</v>
      </c>
      <c r="H19" s="3" t="s">
        <v>4</v>
      </c>
      <c r="I19" s="3">
        <f>VLOOKUP('Raw Data'!$H19,satisfaction,2,FALSE)</f>
        <v>4</v>
      </c>
      <c r="J19" s="3" t="s">
        <v>3</v>
      </c>
      <c r="K19" s="3">
        <f t="shared" si="0"/>
        <v>3</v>
      </c>
      <c r="L19" s="3" t="s">
        <v>4</v>
      </c>
      <c r="M19" s="3">
        <f t="shared" si="1"/>
        <v>4</v>
      </c>
      <c r="N19" s="3" t="s">
        <v>4</v>
      </c>
      <c r="O19" s="3">
        <f t="shared" si="2"/>
        <v>4</v>
      </c>
      <c r="P19" s="3" t="s">
        <v>4</v>
      </c>
      <c r="Q19" s="3">
        <f t="shared" si="3"/>
        <v>4</v>
      </c>
      <c r="R19" s="1">
        <v>8</v>
      </c>
      <c r="S19" s="3" t="str">
        <f>IF('Raw Data'!$R19&gt;=9,"Promoters",IF('Raw Data'!$R19&gt;=7,"Neutrals","Detractors"))</f>
        <v>Neutrals</v>
      </c>
    </row>
    <row r="20" spans="1:19" x14ac:dyDescent="0.25">
      <c r="A20" s="1">
        <v>18</v>
      </c>
      <c r="B20" s="3" t="s">
        <v>0</v>
      </c>
      <c r="C20" s="4">
        <v>20</v>
      </c>
      <c r="D20" s="4" t="str">
        <f>VLOOKUP('Raw Data'!$C20,age_group,3,TRUE)</f>
        <v>19-25</v>
      </c>
      <c r="E20" s="3" t="s">
        <v>9</v>
      </c>
      <c r="F20" s="3" t="s">
        <v>2</v>
      </c>
      <c r="G20" s="3">
        <f>VLOOKUP('Raw Data'!$F20,satisfaction,2,FALSE)</f>
        <v>2</v>
      </c>
      <c r="H20" s="3" t="s">
        <v>2</v>
      </c>
      <c r="I20" s="3">
        <f>VLOOKUP('Raw Data'!$H20,satisfaction,2,FALSE)</f>
        <v>2</v>
      </c>
      <c r="J20" s="3" t="s">
        <v>2</v>
      </c>
      <c r="K20" s="3">
        <f t="shared" si="0"/>
        <v>2</v>
      </c>
      <c r="L20" s="3" t="s">
        <v>2</v>
      </c>
      <c r="M20" s="3">
        <f t="shared" si="1"/>
        <v>2</v>
      </c>
      <c r="N20" s="3" t="s">
        <v>2</v>
      </c>
      <c r="O20" s="3">
        <f t="shared" si="2"/>
        <v>2</v>
      </c>
      <c r="P20" s="3" t="s">
        <v>2</v>
      </c>
      <c r="Q20" s="3">
        <f t="shared" si="3"/>
        <v>2</v>
      </c>
      <c r="R20" s="1">
        <v>7</v>
      </c>
      <c r="S20" s="3" t="str">
        <f>IF('Raw Data'!$R20&gt;=9,"Promoters",IF('Raw Data'!$R20&gt;=7,"Neutrals","Detractors"))</f>
        <v>Neutrals</v>
      </c>
    </row>
    <row r="21" spans="1:19" x14ac:dyDescent="0.25">
      <c r="A21" s="1">
        <v>19</v>
      </c>
      <c r="B21" s="3" t="s">
        <v>5</v>
      </c>
      <c r="C21" s="4">
        <v>21</v>
      </c>
      <c r="D21" s="4" t="str">
        <f>VLOOKUP('Raw Data'!$C21,age_group,3,TRUE)</f>
        <v>19-25</v>
      </c>
      <c r="E21" s="3" t="s">
        <v>9</v>
      </c>
      <c r="F21" s="3" t="s">
        <v>6</v>
      </c>
      <c r="G21" s="3">
        <f>VLOOKUP('Raw Data'!$F21,satisfaction,2,FALSE)</f>
        <v>1</v>
      </c>
      <c r="H21" s="3" t="s">
        <v>2</v>
      </c>
      <c r="I21" s="3">
        <f>VLOOKUP('Raw Data'!$H21,satisfaction,2,FALSE)</f>
        <v>2</v>
      </c>
      <c r="J21" s="3" t="s">
        <v>3</v>
      </c>
      <c r="K21" s="3">
        <f t="shared" si="0"/>
        <v>3</v>
      </c>
      <c r="L21" s="3" t="s">
        <v>6</v>
      </c>
      <c r="M21" s="3">
        <f t="shared" si="1"/>
        <v>1</v>
      </c>
      <c r="N21" s="3" t="s">
        <v>2</v>
      </c>
      <c r="O21" s="3">
        <f t="shared" si="2"/>
        <v>2</v>
      </c>
      <c r="P21" s="3" t="s">
        <v>3</v>
      </c>
      <c r="Q21" s="3">
        <f t="shared" si="3"/>
        <v>3</v>
      </c>
      <c r="R21" s="1">
        <v>5</v>
      </c>
      <c r="S21" s="3" t="str">
        <f>IF('Raw Data'!$R21&gt;=9,"Promoters",IF('Raw Data'!$R21&gt;=7,"Neutrals","Detractors"))</f>
        <v>Detractors</v>
      </c>
    </row>
    <row r="22" spans="1:19" x14ac:dyDescent="0.25">
      <c r="A22" s="1">
        <v>20</v>
      </c>
      <c r="B22" s="3" t="s">
        <v>5</v>
      </c>
      <c r="C22" s="4">
        <v>21</v>
      </c>
      <c r="D22" s="4" t="str">
        <f>VLOOKUP('Raw Data'!$C22,age_group,3,TRUE)</f>
        <v>19-25</v>
      </c>
      <c r="E22" s="3" t="s">
        <v>15</v>
      </c>
      <c r="F22" s="3" t="s">
        <v>6</v>
      </c>
      <c r="G22" s="3">
        <f>VLOOKUP('Raw Data'!$F22,satisfaction,2,FALSE)</f>
        <v>1</v>
      </c>
      <c r="H22" s="3" t="s">
        <v>3</v>
      </c>
      <c r="I22" s="3">
        <f>VLOOKUP('Raw Data'!$H22,satisfaction,2,FALSE)</f>
        <v>3</v>
      </c>
      <c r="J22" s="3" t="s">
        <v>2</v>
      </c>
      <c r="K22" s="3">
        <f t="shared" si="0"/>
        <v>2</v>
      </c>
      <c r="L22" s="3" t="s">
        <v>6</v>
      </c>
      <c r="M22" s="3">
        <f t="shared" si="1"/>
        <v>1</v>
      </c>
      <c r="N22" s="3" t="s">
        <v>4</v>
      </c>
      <c r="O22" s="3">
        <f t="shared" si="2"/>
        <v>4</v>
      </c>
      <c r="P22" s="3" t="s">
        <v>3</v>
      </c>
      <c r="Q22" s="3">
        <f t="shared" si="3"/>
        <v>3</v>
      </c>
      <c r="R22" s="1">
        <v>5</v>
      </c>
      <c r="S22" s="3" t="str">
        <f>IF('Raw Data'!$R22&gt;=9,"Promoters",IF('Raw Data'!$R22&gt;=7,"Neutrals","Detractors"))</f>
        <v>Detractors</v>
      </c>
    </row>
    <row r="23" spans="1:19" x14ac:dyDescent="0.25">
      <c r="A23" s="1">
        <v>21</v>
      </c>
      <c r="B23" s="3" t="s">
        <v>0</v>
      </c>
      <c r="C23" s="4">
        <v>31</v>
      </c>
      <c r="D23" s="4" t="str">
        <f>VLOOKUP('Raw Data'!$C23,age_group,3,TRUE)</f>
        <v>26-32</v>
      </c>
      <c r="E23" s="3" t="s">
        <v>11</v>
      </c>
      <c r="F23" s="3" t="s">
        <v>3</v>
      </c>
      <c r="G23" s="3">
        <f>VLOOKUP('Raw Data'!$F23,satisfaction,2,FALSE)</f>
        <v>3</v>
      </c>
      <c r="H23" s="3" t="s">
        <v>2</v>
      </c>
      <c r="I23" s="3">
        <f>VLOOKUP('Raw Data'!$H23,satisfaction,2,FALSE)</f>
        <v>2</v>
      </c>
      <c r="J23" s="3" t="s">
        <v>2</v>
      </c>
      <c r="K23" s="3">
        <f t="shared" si="0"/>
        <v>2</v>
      </c>
      <c r="L23" s="3" t="s">
        <v>3</v>
      </c>
      <c r="M23" s="3">
        <f t="shared" si="1"/>
        <v>3</v>
      </c>
      <c r="N23" s="3" t="s">
        <v>2</v>
      </c>
      <c r="O23" s="3">
        <f t="shared" si="2"/>
        <v>2</v>
      </c>
      <c r="P23" s="3" t="s">
        <v>2</v>
      </c>
      <c r="Q23" s="3">
        <f t="shared" si="3"/>
        <v>2</v>
      </c>
      <c r="R23" s="1">
        <v>5</v>
      </c>
      <c r="S23" s="3" t="str">
        <f>IF('Raw Data'!$R23&gt;=9,"Promoters",IF('Raw Data'!$R23&gt;=7,"Neutrals","Detractors"))</f>
        <v>Detractors</v>
      </c>
    </row>
    <row r="24" spans="1:19" x14ac:dyDescent="0.25">
      <c r="A24" s="1">
        <v>22</v>
      </c>
      <c r="B24" s="3" t="s">
        <v>5</v>
      </c>
      <c r="C24" s="4">
        <v>29</v>
      </c>
      <c r="D24" s="4" t="str">
        <f>VLOOKUP('Raw Data'!$C24,age_group,3,TRUE)</f>
        <v>26-32</v>
      </c>
      <c r="E24" s="3" t="s">
        <v>7</v>
      </c>
      <c r="F24" s="3" t="s">
        <v>2</v>
      </c>
      <c r="G24" s="3">
        <f>VLOOKUP('Raw Data'!$F24,satisfaction,2,FALSE)</f>
        <v>2</v>
      </c>
      <c r="H24" s="3" t="s">
        <v>3</v>
      </c>
      <c r="I24" s="3">
        <f>VLOOKUP('Raw Data'!$H24,satisfaction,2,FALSE)</f>
        <v>3</v>
      </c>
      <c r="J24" s="3" t="s">
        <v>3</v>
      </c>
      <c r="K24" s="3">
        <f t="shared" si="0"/>
        <v>3</v>
      </c>
      <c r="L24" s="3" t="s">
        <v>2</v>
      </c>
      <c r="M24" s="3">
        <f t="shared" si="1"/>
        <v>2</v>
      </c>
      <c r="N24" s="3" t="s">
        <v>4</v>
      </c>
      <c r="O24" s="3">
        <f t="shared" si="2"/>
        <v>4</v>
      </c>
      <c r="P24" s="3" t="s">
        <v>3</v>
      </c>
      <c r="Q24" s="3">
        <f t="shared" si="3"/>
        <v>3</v>
      </c>
      <c r="R24" s="1">
        <v>5</v>
      </c>
      <c r="S24" s="3" t="str">
        <f>IF('Raw Data'!$R24&gt;=9,"Promoters",IF('Raw Data'!$R24&gt;=7,"Neutrals","Detractors"))</f>
        <v>Detractors</v>
      </c>
    </row>
    <row r="25" spans="1:19" x14ac:dyDescent="0.25">
      <c r="A25" s="1">
        <v>23</v>
      </c>
      <c r="B25" s="3" t="s">
        <v>5</v>
      </c>
      <c r="C25" s="4">
        <v>33</v>
      </c>
      <c r="D25" s="4" t="str">
        <f>VLOOKUP('Raw Data'!$C25,age_group,3,TRUE)</f>
        <v>33-39</v>
      </c>
      <c r="E25" s="3" t="s">
        <v>16</v>
      </c>
      <c r="F25" s="3" t="s">
        <v>3</v>
      </c>
      <c r="G25" s="3">
        <f>VLOOKUP('Raw Data'!$F25,satisfaction,2,FALSE)</f>
        <v>3</v>
      </c>
      <c r="H25" s="3" t="s">
        <v>3</v>
      </c>
      <c r="I25" s="3">
        <f>VLOOKUP('Raw Data'!$H25,satisfaction,2,FALSE)</f>
        <v>3</v>
      </c>
      <c r="J25" s="3" t="s">
        <v>3</v>
      </c>
      <c r="K25" s="3">
        <f t="shared" si="0"/>
        <v>3</v>
      </c>
      <c r="L25" s="3" t="s">
        <v>4</v>
      </c>
      <c r="M25" s="3">
        <f t="shared" si="1"/>
        <v>4</v>
      </c>
      <c r="N25" s="3" t="s">
        <v>4</v>
      </c>
      <c r="O25" s="3">
        <f t="shared" si="2"/>
        <v>4</v>
      </c>
      <c r="P25" s="3" t="s">
        <v>4</v>
      </c>
      <c r="Q25" s="3">
        <f t="shared" si="3"/>
        <v>4</v>
      </c>
      <c r="R25" s="1">
        <v>5</v>
      </c>
      <c r="S25" s="3" t="str">
        <f>IF('Raw Data'!$R25&gt;=9,"Promoters",IF('Raw Data'!$R25&gt;=7,"Neutrals","Detractors"))</f>
        <v>Detractors</v>
      </c>
    </row>
    <row r="26" spans="1:19" x14ac:dyDescent="0.25">
      <c r="A26" s="1">
        <v>24</v>
      </c>
      <c r="B26" s="3" t="s">
        <v>5</v>
      </c>
      <c r="C26" s="4">
        <v>30</v>
      </c>
      <c r="D26" s="4" t="str">
        <f>VLOOKUP('Raw Data'!$C26,age_group,3,TRUE)</f>
        <v>26-32</v>
      </c>
      <c r="E26" s="3" t="s">
        <v>7</v>
      </c>
      <c r="F26" s="3" t="s">
        <v>2</v>
      </c>
      <c r="G26" s="3">
        <f>VLOOKUP('Raw Data'!$F26,satisfaction,2,FALSE)</f>
        <v>2</v>
      </c>
      <c r="H26" s="3" t="s">
        <v>4</v>
      </c>
      <c r="I26" s="3">
        <f>VLOOKUP('Raw Data'!$H26,satisfaction,2,FALSE)</f>
        <v>4</v>
      </c>
      <c r="J26" s="3" t="s">
        <v>2</v>
      </c>
      <c r="K26" s="3">
        <f t="shared" si="0"/>
        <v>2</v>
      </c>
      <c r="L26" s="3" t="s">
        <v>6</v>
      </c>
      <c r="M26" s="3">
        <f t="shared" si="1"/>
        <v>1</v>
      </c>
      <c r="N26" s="3" t="s">
        <v>2</v>
      </c>
      <c r="O26" s="3">
        <f t="shared" si="2"/>
        <v>2</v>
      </c>
      <c r="P26" s="3" t="s">
        <v>2</v>
      </c>
      <c r="Q26" s="3">
        <f t="shared" si="3"/>
        <v>2</v>
      </c>
      <c r="R26" s="1">
        <v>1</v>
      </c>
      <c r="S26" s="3" t="str">
        <f>IF('Raw Data'!$R26&gt;=9,"Promoters",IF('Raw Data'!$R26&gt;=7,"Neutrals","Detractors"))</f>
        <v>Detractors</v>
      </c>
    </row>
    <row r="27" spans="1:19" x14ac:dyDescent="0.25">
      <c r="A27" s="1">
        <v>25</v>
      </c>
      <c r="B27" s="3" t="s">
        <v>5</v>
      </c>
      <c r="C27" s="4">
        <v>21</v>
      </c>
      <c r="D27" s="4" t="str">
        <f>VLOOKUP('Raw Data'!$C27,age_group,3,TRUE)</f>
        <v>19-25</v>
      </c>
      <c r="E27" s="3" t="s">
        <v>16</v>
      </c>
      <c r="F27" s="3" t="s">
        <v>6</v>
      </c>
      <c r="G27" s="3">
        <f>VLOOKUP('Raw Data'!$F27,satisfaction,2,FALSE)</f>
        <v>1</v>
      </c>
      <c r="H27" s="3" t="s">
        <v>2</v>
      </c>
      <c r="I27" s="3">
        <f>VLOOKUP('Raw Data'!$H27,satisfaction,2,FALSE)</f>
        <v>2</v>
      </c>
      <c r="J27" s="3" t="s">
        <v>2</v>
      </c>
      <c r="K27" s="3">
        <f t="shared" si="0"/>
        <v>2</v>
      </c>
      <c r="L27" s="3" t="s">
        <v>6</v>
      </c>
      <c r="M27" s="3">
        <f t="shared" si="1"/>
        <v>1</v>
      </c>
      <c r="N27" s="3" t="s">
        <v>6</v>
      </c>
      <c r="O27" s="3">
        <f t="shared" si="2"/>
        <v>1</v>
      </c>
      <c r="P27" s="3" t="s">
        <v>2</v>
      </c>
      <c r="Q27" s="3">
        <f t="shared" si="3"/>
        <v>2</v>
      </c>
      <c r="R27" s="1">
        <v>0</v>
      </c>
      <c r="S27" s="3" t="str">
        <f>IF('Raw Data'!$R27&gt;=9,"Promoters",IF('Raw Data'!$R27&gt;=7,"Neutrals","Detractors"))</f>
        <v>Detractors</v>
      </c>
    </row>
    <row r="28" spans="1:19" x14ac:dyDescent="0.25">
      <c r="A28" s="1">
        <v>26</v>
      </c>
      <c r="B28" s="3" t="s">
        <v>0</v>
      </c>
      <c r="C28" s="4">
        <v>27</v>
      </c>
      <c r="D28" s="4" t="str">
        <f>VLOOKUP('Raw Data'!$C28,age_group,3,TRUE)</f>
        <v>26-32</v>
      </c>
      <c r="E28" s="3" t="s">
        <v>10</v>
      </c>
      <c r="F28" s="3" t="s">
        <v>6</v>
      </c>
      <c r="G28" s="3">
        <f>VLOOKUP('Raw Data'!$F28,satisfaction,2,FALSE)</f>
        <v>1</v>
      </c>
      <c r="H28" s="3" t="s">
        <v>2</v>
      </c>
      <c r="I28" s="3">
        <f>VLOOKUP('Raw Data'!$H28,satisfaction,2,FALSE)</f>
        <v>2</v>
      </c>
      <c r="J28" s="3" t="s">
        <v>2</v>
      </c>
      <c r="K28" s="3">
        <f t="shared" si="0"/>
        <v>2</v>
      </c>
      <c r="L28" s="3" t="s">
        <v>6</v>
      </c>
      <c r="M28" s="3">
        <f t="shared" si="1"/>
        <v>1</v>
      </c>
      <c r="N28" s="3" t="s">
        <v>3</v>
      </c>
      <c r="O28" s="3">
        <f t="shared" si="2"/>
        <v>3</v>
      </c>
      <c r="P28" s="3" t="s">
        <v>3</v>
      </c>
      <c r="Q28" s="3">
        <f t="shared" si="3"/>
        <v>3</v>
      </c>
      <c r="R28" s="1">
        <v>1</v>
      </c>
      <c r="S28" s="3" t="str">
        <f>IF('Raw Data'!$R28&gt;=9,"Promoters",IF('Raw Data'!$R28&gt;=7,"Neutrals","Detractors"))</f>
        <v>Detractors</v>
      </c>
    </row>
    <row r="29" spans="1:19" x14ac:dyDescent="0.25">
      <c r="A29" s="1">
        <v>27</v>
      </c>
      <c r="B29" s="3" t="s">
        <v>5</v>
      </c>
      <c r="C29" s="4">
        <v>42</v>
      </c>
      <c r="D29" s="4" t="str">
        <f>VLOOKUP('Raw Data'!$C29,age_group,3,TRUE)</f>
        <v>40-46</v>
      </c>
      <c r="E29" s="3" t="s">
        <v>9</v>
      </c>
      <c r="F29" s="3" t="s">
        <v>2</v>
      </c>
      <c r="G29" s="3">
        <f>VLOOKUP('Raw Data'!$F29,satisfaction,2,FALSE)</f>
        <v>2</v>
      </c>
      <c r="H29" s="3" t="s">
        <v>2</v>
      </c>
      <c r="I29" s="3">
        <f>VLOOKUP('Raw Data'!$H29,satisfaction,2,FALSE)</f>
        <v>2</v>
      </c>
      <c r="J29" s="3" t="s">
        <v>2</v>
      </c>
      <c r="K29" s="3">
        <f t="shared" si="0"/>
        <v>2</v>
      </c>
      <c r="L29" s="3" t="s">
        <v>2</v>
      </c>
      <c r="M29" s="3">
        <f t="shared" si="1"/>
        <v>2</v>
      </c>
      <c r="N29" s="3" t="s">
        <v>2</v>
      </c>
      <c r="O29" s="3">
        <f t="shared" si="2"/>
        <v>2</v>
      </c>
      <c r="P29" s="3" t="s">
        <v>2</v>
      </c>
      <c r="Q29" s="3">
        <f t="shared" si="3"/>
        <v>2</v>
      </c>
      <c r="R29" s="1">
        <v>2</v>
      </c>
      <c r="S29" s="3" t="str">
        <f>IF('Raw Data'!$R29&gt;=9,"Promoters",IF('Raw Data'!$R29&gt;=7,"Neutrals","Detractors"))</f>
        <v>Detractors</v>
      </c>
    </row>
    <row r="30" spans="1:19" x14ac:dyDescent="0.25">
      <c r="A30" s="1">
        <v>28</v>
      </c>
      <c r="B30" s="3" t="s">
        <v>5</v>
      </c>
      <c r="C30" s="4">
        <v>24</v>
      </c>
      <c r="D30" s="4" t="str">
        <f>VLOOKUP('Raw Data'!$C30,age_group,3,TRUE)</f>
        <v>19-25</v>
      </c>
      <c r="E30" s="3" t="s">
        <v>16</v>
      </c>
      <c r="F30" s="3" t="s">
        <v>6</v>
      </c>
      <c r="G30" s="3">
        <f>VLOOKUP('Raw Data'!$F30,satisfaction,2,FALSE)</f>
        <v>1</v>
      </c>
      <c r="H30" s="3" t="s">
        <v>4</v>
      </c>
      <c r="I30" s="3">
        <f>VLOOKUP('Raw Data'!$H30,satisfaction,2,FALSE)</f>
        <v>4</v>
      </c>
      <c r="J30" s="3" t="s">
        <v>3</v>
      </c>
      <c r="K30" s="3">
        <f t="shared" si="0"/>
        <v>3</v>
      </c>
      <c r="L30" s="3" t="s">
        <v>6</v>
      </c>
      <c r="M30" s="3">
        <f t="shared" si="1"/>
        <v>1</v>
      </c>
      <c r="N30" s="3" t="s">
        <v>4</v>
      </c>
      <c r="O30" s="3">
        <f t="shared" si="2"/>
        <v>4</v>
      </c>
      <c r="P30" s="3" t="s">
        <v>4</v>
      </c>
      <c r="Q30" s="3">
        <f t="shared" si="3"/>
        <v>4</v>
      </c>
      <c r="R30" s="1">
        <v>0</v>
      </c>
      <c r="S30" s="3" t="str">
        <f>IF('Raw Data'!$R30&gt;=9,"Promoters",IF('Raw Data'!$R30&gt;=7,"Neutrals","Detractors"))</f>
        <v>Detractors</v>
      </c>
    </row>
    <row r="31" spans="1:19" x14ac:dyDescent="0.25">
      <c r="A31" s="1">
        <v>29</v>
      </c>
      <c r="B31" s="3" t="s">
        <v>5</v>
      </c>
      <c r="C31" s="4">
        <v>21</v>
      </c>
      <c r="D31" s="4" t="str">
        <f>VLOOKUP('Raw Data'!$C31,age_group,3,TRUE)</f>
        <v>19-25</v>
      </c>
      <c r="E31" s="3" t="s">
        <v>16</v>
      </c>
      <c r="F31" s="3" t="s">
        <v>3</v>
      </c>
      <c r="G31" s="3">
        <f>VLOOKUP('Raw Data'!$F31,satisfaction,2,FALSE)</f>
        <v>3</v>
      </c>
      <c r="H31" s="3" t="s">
        <v>2</v>
      </c>
      <c r="I31" s="3">
        <f>VLOOKUP('Raw Data'!$H31,satisfaction,2,FALSE)</f>
        <v>2</v>
      </c>
      <c r="J31" s="3" t="s">
        <v>2</v>
      </c>
      <c r="K31" s="3">
        <f t="shared" si="0"/>
        <v>2</v>
      </c>
      <c r="L31" s="3" t="s">
        <v>4</v>
      </c>
      <c r="M31" s="3">
        <f t="shared" si="1"/>
        <v>4</v>
      </c>
      <c r="N31" s="3" t="s">
        <v>3</v>
      </c>
      <c r="O31" s="3">
        <f t="shared" si="2"/>
        <v>3</v>
      </c>
      <c r="P31" s="3" t="s">
        <v>2</v>
      </c>
      <c r="Q31" s="3">
        <f t="shared" si="3"/>
        <v>2</v>
      </c>
      <c r="R31" s="1">
        <v>4</v>
      </c>
      <c r="S31" s="3" t="str">
        <f>IF('Raw Data'!$R31&gt;=9,"Promoters",IF('Raw Data'!$R31&gt;=7,"Neutrals","Detractors"))</f>
        <v>Detractors</v>
      </c>
    </row>
    <row r="32" spans="1:19" x14ac:dyDescent="0.25">
      <c r="A32" s="1">
        <v>30</v>
      </c>
      <c r="B32" s="3" t="s">
        <v>5</v>
      </c>
      <c r="C32" s="4">
        <v>30</v>
      </c>
      <c r="D32" s="4" t="str">
        <f>VLOOKUP('Raw Data'!$C32,age_group,3,TRUE)</f>
        <v>26-32</v>
      </c>
      <c r="E32" s="3" t="s">
        <v>9</v>
      </c>
      <c r="F32" s="3" t="s">
        <v>6</v>
      </c>
      <c r="G32" s="3">
        <f>VLOOKUP('Raw Data'!$F32,satisfaction,2,FALSE)</f>
        <v>1</v>
      </c>
      <c r="H32" s="3" t="s">
        <v>2</v>
      </c>
      <c r="I32" s="3">
        <f>VLOOKUP('Raw Data'!$H32,satisfaction,2,FALSE)</f>
        <v>2</v>
      </c>
      <c r="J32" s="3" t="s">
        <v>3</v>
      </c>
      <c r="K32" s="3">
        <f t="shared" si="0"/>
        <v>3</v>
      </c>
      <c r="L32" s="3" t="s">
        <v>6</v>
      </c>
      <c r="M32" s="3">
        <f t="shared" si="1"/>
        <v>1</v>
      </c>
      <c r="N32" s="3" t="s">
        <v>2</v>
      </c>
      <c r="O32" s="3">
        <f t="shared" si="2"/>
        <v>2</v>
      </c>
      <c r="P32" s="3" t="s">
        <v>3</v>
      </c>
      <c r="Q32" s="3">
        <f t="shared" si="3"/>
        <v>3</v>
      </c>
      <c r="R32" s="1">
        <v>0</v>
      </c>
      <c r="S32" s="3" t="str">
        <f>IF('Raw Data'!$R32&gt;=9,"Promoters",IF('Raw Data'!$R32&gt;=7,"Neutrals","Detractors"))</f>
        <v>Detractors</v>
      </c>
    </row>
    <row r="33" spans="1:19" x14ac:dyDescent="0.25">
      <c r="A33" s="1">
        <v>31</v>
      </c>
      <c r="B33" s="3" t="s">
        <v>5</v>
      </c>
      <c r="C33" s="4">
        <v>25</v>
      </c>
      <c r="D33" s="4" t="str">
        <f>VLOOKUP('Raw Data'!$C33,age_group,3,TRUE)</f>
        <v>19-25</v>
      </c>
      <c r="E33" s="3" t="s">
        <v>16</v>
      </c>
      <c r="F33" s="3" t="s">
        <v>2</v>
      </c>
      <c r="G33" s="3">
        <f>VLOOKUP('Raw Data'!$F33,satisfaction,2,FALSE)</f>
        <v>2</v>
      </c>
      <c r="H33" s="3" t="s">
        <v>3</v>
      </c>
      <c r="I33" s="3">
        <f>VLOOKUP('Raw Data'!$H33,satisfaction,2,FALSE)</f>
        <v>3</v>
      </c>
      <c r="J33" s="3" t="s">
        <v>3</v>
      </c>
      <c r="K33" s="3">
        <f t="shared" si="0"/>
        <v>3</v>
      </c>
      <c r="L33" s="3" t="s">
        <v>2</v>
      </c>
      <c r="M33" s="3">
        <f t="shared" si="1"/>
        <v>2</v>
      </c>
      <c r="N33" s="3" t="s">
        <v>4</v>
      </c>
      <c r="O33" s="3">
        <f t="shared" si="2"/>
        <v>4</v>
      </c>
      <c r="P33" s="3" t="s">
        <v>3</v>
      </c>
      <c r="Q33" s="3">
        <f t="shared" si="3"/>
        <v>3</v>
      </c>
      <c r="R33" s="1">
        <v>3</v>
      </c>
      <c r="S33" s="3" t="str">
        <f>IF('Raw Data'!$R33&gt;=9,"Promoters",IF('Raw Data'!$R33&gt;=7,"Neutrals","Detractors"))</f>
        <v>Detractors</v>
      </c>
    </row>
    <row r="34" spans="1:19" x14ac:dyDescent="0.25">
      <c r="A34" s="1">
        <v>32</v>
      </c>
      <c r="B34" s="3" t="s">
        <v>5</v>
      </c>
      <c r="C34" s="4">
        <v>24</v>
      </c>
      <c r="D34" s="4" t="str">
        <f>VLOOKUP('Raw Data'!$C34,age_group,3,TRUE)</f>
        <v>19-25</v>
      </c>
      <c r="E34" s="3" t="s">
        <v>17</v>
      </c>
      <c r="F34" s="3" t="s">
        <v>2</v>
      </c>
      <c r="G34" s="3">
        <f>VLOOKUP('Raw Data'!$F34,satisfaction,2,FALSE)</f>
        <v>2</v>
      </c>
      <c r="H34" s="3" t="s">
        <v>3</v>
      </c>
      <c r="I34" s="3">
        <f>VLOOKUP('Raw Data'!$H34,satisfaction,2,FALSE)</f>
        <v>3</v>
      </c>
      <c r="J34" s="3" t="s">
        <v>2</v>
      </c>
      <c r="K34" s="3">
        <f t="shared" si="0"/>
        <v>2</v>
      </c>
      <c r="L34" s="3" t="s">
        <v>3</v>
      </c>
      <c r="M34" s="3">
        <f t="shared" si="1"/>
        <v>3</v>
      </c>
      <c r="N34" s="3" t="s">
        <v>4</v>
      </c>
      <c r="O34" s="3">
        <f t="shared" si="2"/>
        <v>4</v>
      </c>
      <c r="P34" s="3" t="s">
        <v>4</v>
      </c>
      <c r="Q34" s="3">
        <f t="shared" si="3"/>
        <v>4</v>
      </c>
      <c r="R34" s="1">
        <v>3</v>
      </c>
      <c r="S34" s="3" t="str">
        <f>IF('Raw Data'!$R34&gt;=9,"Promoters",IF('Raw Data'!$R34&gt;=7,"Neutrals","Detractors"))</f>
        <v>Detractors</v>
      </c>
    </row>
    <row r="35" spans="1:19" x14ac:dyDescent="0.25">
      <c r="A35" s="1">
        <v>33</v>
      </c>
      <c r="B35" s="3" t="s">
        <v>5</v>
      </c>
      <c r="C35" s="4">
        <v>33</v>
      </c>
      <c r="D35" s="4" t="str">
        <f>VLOOKUP('Raw Data'!$C35,age_group,3,TRUE)</f>
        <v>33-39</v>
      </c>
      <c r="E35" s="3" t="s">
        <v>18</v>
      </c>
      <c r="F35" s="3" t="s">
        <v>6</v>
      </c>
      <c r="G35" s="3">
        <f>VLOOKUP('Raw Data'!$F35,satisfaction,2,FALSE)</f>
        <v>1</v>
      </c>
      <c r="H35" s="3" t="s">
        <v>4</v>
      </c>
      <c r="I35" s="3">
        <f>VLOOKUP('Raw Data'!$H35,satisfaction,2,FALSE)</f>
        <v>4</v>
      </c>
      <c r="J35" s="3" t="s">
        <v>13</v>
      </c>
      <c r="K35" s="3">
        <f t="shared" ref="K35:K66" si="4">VLOOKUP(J35,satisfaction,2,FALSE)</f>
        <v>5</v>
      </c>
      <c r="L35" s="3" t="s">
        <v>6</v>
      </c>
      <c r="M35" s="3">
        <f t="shared" ref="M35:M66" si="5">VLOOKUP(L35,satisfaction,2,FALSE)</f>
        <v>1</v>
      </c>
      <c r="N35" s="3" t="s">
        <v>4</v>
      </c>
      <c r="O35" s="3">
        <f t="shared" ref="O35:O66" si="6">VLOOKUP(N35,satisfaction,2,FALSE)</f>
        <v>4</v>
      </c>
      <c r="P35" s="3" t="s">
        <v>13</v>
      </c>
      <c r="Q35" s="3">
        <f t="shared" ref="Q35:Q66" si="7">VLOOKUP(P35,satisfaction,2,FALSE)</f>
        <v>5</v>
      </c>
      <c r="R35" s="1">
        <v>2</v>
      </c>
      <c r="S35" s="3" t="str">
        <f>IF('Raw Data'!$R35&gt;=9,"Promoters",IF('Raw Data'!$R35&gt;=7,"Neutrals","Detractors"))</f>
        <v>Detractors</v>
      </c>
    </row>
    <row r="36" spans="1:19" x14ac:dyDescent="0.25">
      <c r="A36" s="1">
        <v>34</v>
      </c>
      <c r="B36" s="3" t="s">
        <v>5</v>
      </c>
      <c r="C36" s="4">
        <v>29</v>
      </c>
      <c r="D36" s="4" t="str">
        <f>VLOOKUP('Raw Data'!$C36,age_group,3,TRUE)</f>
        <v>26-32</v>
      </c>
      <c r="E36" s="3" t="s">
        <v>9</v>
      </c>
      <c r="F36" s="3" t="s">
        <v>6</v>
      </c>
      <c r="G36" s="3">
        <f>VLOOKUP('Raw Data'!$F36,satisfaction,2,FALSE)</f>
        <v>1</v>
      </c>
      <c r="H36" s="3" t="s">
        <v>6</v>
      </c>
      <c r="I36" s="3">
        <f>VLOOKUP('Raw Data'!$H36,satisfaction,2,FALSE)</f>
        <v>1</v>
      </c>
      <c r="J36" s="3" t="s">
        <v>6</v>
      </c>
      <c r="K36" s="3">
        <f t="shared" si="4"/>
        <v>1</v>
      </c>
      <c r="L36" s="3" t="s">
        <v>6</v>
      </c>
      <c r="M36" s="3">
        <f t="shared" si="5"/>
        <v>1</v>
      </c>
      <c r="N36" s="3" t="s">
        <v>6</v>
      </c>
      <c r="O36" s="3">
        <f t="shared" si="6"/>
        <v>1</v>
      </c>
      <c r="P36" s="3" t="s">
        <v>6</v>
      </c>
      <c r="Q36" s="3">
        <f t="shared" si="7"/>
        <v>1</v>
      </c>
      <c r="R36" s="1">
        <v>0</v>
      </c>
      <c r="S36" s="3" t="str">
        <f>IF('Raw Data'!$R36&gt;=9,"Promoters",IF('Raw Data'!$R36&gt;=7,"Neutrals","Detractors"))</f>
        <v>Detractors</v>
      </c>
    </row>
    <row r="37" spans="1:19" x14ac:dyDescent="0.25">
      <c r="A37" s="1">
        <v>35</v>
      </c>
      <c r="B37" s="3" t="s">
        <v>0</v>
      </c>
      <c r="C37" s="4">
        <v>26</v>
      </c>
      <c r="D37" s="4" t="str">
        <f>VLOOKUP('Raw Data'!$C37,age_group,3,TRUE)</f>
        <v>26-32</v>
      </c>
      <c r="E37" s="3" t="s">
        <v>9</v>
      </c>
      <c r="F37" s="3" t="s">
        <v>2</v>
      </c>
      <c r="G37" s="3">
        <f>VLOOKUP('Raw Data'!$F37,satisfaction,2,FALSE)</f>
        <v>2</v>
      </c>
      <c r="H37" s="3" t="s">
        <v>3</v>
      </c>
      <c r="I37" s="3">
        <f>VLOOKUP('Raw Data'!$H37,satisfaction,2,FALSE)</f>
        <v>3</v>
      </c>
      <c r="J37" s="3" t="s">
        <v>3</v>
      </c>
      <c r="K37" s="3">
        <f t="shared" si="4"/>
        <v>3</v>
      </c>
      <c r="L37" s="3" t="s">
        <v>2</v>
      </c>
      <c r="M37" s="3">
        <f t="shared" si="5"/>
        <v>2</v>
      </c>
      <c r="N37" s="3" t="s">
        <v>2</v>
      </c>
      <c r="O37" s="3">
        <f t="shared" si="6"/>
        <v>2</v>
      </c>
      <c r="P37" s="3" t="s">
        <v>2</v>
      </c>
      <c r="Q37" s="3">
        <f t="shared" si="7"/>
        <v>2</v>
      </c>
      <c r="R37" s="1">
        <v>2</v>
      </c>
      <c r="S37" s="3" t="str">
        <f>IF('Raw Data'!$R37&gt;=9,"Promoters",IF('Raw Data'!$R37&gt;=7,"Neutrals","Detractors"))</f>
        <v>Detractors</v>
      </c>
    </row>
    <row r="38" spans="1:19" x14ac:dyDescent="0.25">
      <c r="A38" s="1">
        <v>36</v>
      </c>
      <c r="B38" s="3" t="s">
        <v>8</v>
      </c>
      <c r="C38" s="4">
        <v>35</v>
      </c>
      <c r="D38" s="4" t="str">
        <f>VLOOKUP('Raw Data'!$C38,age_group,3,TRUE)</f>
        <v>33-39</v>
      </c>
      <c r="E38" s="3" t="s">
        <v>19</v>
      </c>
      <c r="F38" s="3" t="s">
        <v>6</v>
      </c>
      <c r="G38" s="3">
        <f>VLOOKUP('Raw Data'!$F38,satisfaction,2,FALSE)</f>
        <v>1</v>
      </c>
      <c r="H38" s="3" t="s">
        <v>4</v>
      </c>
      <c r="I38" s="3">
        <f>VLOOKUP('Raw Data'!$H38,satisfaction,2,FALSE)</f>
        <v>4</v>
      </c>
      <c r="J38" s="3" t="s">
        <v>3</v>
      </c>
      <c r="K38" s="3">
        <f t="shared" si="4"/>
        <v>3</v>
      </c>
      <c r="L38" s="3" t="s">
        <v>2</v>
      </c>
      <c r="M38" s="3">
        <f t="shared" si="5"/>
        <v>2</v>
      </c>
      <c r="N38" s="3" t="s">
        <v>4</v>
      </c>
      <c r="O38" s="3">
        <f t="shared" si="6"/>
        <v>4</v>
      </c>
      <c r="P38" s="3" t="s">
        <v>4</v>
      </c>
      <c r="Q38" s="3">
        <f t="shared" si="7"/>
        <v>4</v>
      </c>
      <c r="R38" s="1">
        <v>5</v>
      </c>
      <c r="S38" s="3" t="str">
        <f>IF('Raw Data'!$R38&gt;=9,"Promoters",IF('Raw Data'!$R38&gt;=7,"Neutrals","Detractors"))</f>
        <v>Detractors</v>
      </c>
    </row>
    <row r="39" spans="1:19" x14ac:dyDescent="0.25">
      <c r="A39" s="1">
        <v>37</v>
      </c>
      <c r="B39" s="3" t="s">
        <v>5</v>
      </c>
      <c r="C39" s="4">
        <v>24</v>
      </c>
      <c r="D39" s="4" t="str">
        <f>VLOOKUP('Raw Data'!$C39,age_group,3,TRUE)</f>
        <v>19-25</v>
      </c>
      <c r="E39" s="3" t="s">
        <v>16</v>
      </c>
      <c r="F39" s="3" t="s">
        <v>2</v>
      </c>
      <c r="G39" s="3">
        <f>VLOOKUP('Raw Data'!$F39,satisfaction,2,FALSE)</f>
        <v>2</v>
      </c>
      <c r="H39" s="3" t="s">
        <v>4</v>
      </c>
      <c r="I39" s="3">
        <f>VLOOKUP('Raw Data'!$H39,satisfaction,2,FALSE)</f>
        <v>4</v>
      </c>
      <c r="J39" s="3" t="s">
        <v>13</v>
      </c>
      <c r="K39" s="3">
        <f t="shared" si="4"/>
        <v>5</v>
      </c>
      <c r="L39" s="3" t="s">
        <v>6</v>
      </c>
      <c r="M39" s="3">
        <f t="shared" si="5"/>
        <v>1</v>
      </c>
      <c r="N39" s="3" t="s">
        <v>4</v>
      </c>
      <c r="O39" s="3">
        <f t="shared" si="6"/>
        <v>4</v>
      </c>
      <c r="P39" s="3" t="s">
        <v>13</v>
      </c>
      <c r="Q39" s="3">
        <f t="shared" si="7"/>
        <v>5</v>
      </c>
      <c r="R39" s="1">
        <v>4</v>
      </c>
      <c r="S39" s="3" t="str">
        <f>IF('Raw Data'!$R39&gt;=9,"Promoters",IF('Raw Data'!$R39&gt;=7,"Neutrals","Detractors"))</f>
        <v>Detractors</v>
      </c>
    </row>
    <row r="40" spans="1:19" x14ac:dyDescent="0.25">
      <c r="A40" s="1">
        <v>38</v>
      </c>
      <c r="B40" s="3" t="s">
        <v>0</v>
      </c>
      <c r="C40" s="4">
        <v>28</v>
      </c>
      <c r="D40" s="4" t="str">
        <f>VLOOKUP('Raw Data'!$C40,age_group,3,TRUE)</f>
        <v>26-32</v>
      </c>
      <c r="E40" s="3" t="s">
        <v>7</v>
      </c>
      <c r="F40" s="3" t="s">
        <v>6</v>
      </c>
      <c r="G40" s="3">
        <f>VLOOKUP('Raw Data'!$F40,satisfaction,2,FALSE)</f>
        <v>1</v>
      </c>
      <c r="H40" s="3" t="s">
        <v>4</v>
      </c>
      <c r="I40" s="3">
        <f>VLOOKUP('Raw Data'!$H40,satisfaction,2,FALSE)</f>
        <v>4</v>
      </c>
      <c r="J40" s="3" t="s">
        <v>4</v>
      </c>
      <c r="K40" s="3">
        <f t="shared" si="4"/>
        <v>4</v>
      </c>
      <c r="L40" s="3" t="s">
        <v>6</v>
      </c>
      <c r="M40" s="3">
        <f t="shared" si="5"/>
        <v>1</v>
      </c>
      <c r="N40" s="3" t="s">
        <v>4</v>
      </c>
      <c r="O40" s="3">
        <f t="shared" si="6"/>
        <v>4</v>
      </c>
      <c r="P40" s="3" t="s">
        <v>3</v>
      </c>
      <c r="Q40" s="3">
        <f t="shared" si="7"/>
        <v>3</v>
      </c>
      <c r="R40" s="1">
        <v>4</v>
      </c>
      <c r="S40" s="3" t="str">
        <f>IF('Raw Data'!$R40&gt;=9,"Promoters",IF('Raw Data'!$R40&gt;=7,"Neutrals","Detractors"))</f>
        <v>Detractors</v>
      </c>
    </row>
    <row r="41" spans="1:19" x14ac:dyDescent="0.25">
      <c r="A41" s="1">
        <v>39</v>
      </c>
      <c r="B41" s="3" t="s">
        <v>0</v>
      </c>
      <c r="C41" s="4">
        <v>24</v>
      </c>
      <c r="D41" s="4" t="str">
        <f>VLOOKUP('Raw Data'!$C41,age_group,3,TRUE)</f>
        <v>19-25</v>
      </c>
      <c r="E41" s="3" t="s">
        <v>16</v>
      </c>
      <c r="F41" s="3" t="s">
        <v>2</v>
      </c>
      <c r="G41" s="3">
        <f>VLOOKUP('Raw Data'!$F41,satisfaction,2,FALSE)</f>
        <v>2</v>
      </c>
      <c r="H41" s="3" t="s">
        <v>4</v>
      </c>
      <c r="I41" s="3">
        <f>VLOOKUP('Raw Data'!$H41,satisfaction,2,FALSE)</f>
        <v>4</v>
      </c>
      <c r="J41" s="3" t="s">
        <v>4</v>
      </c>
      <c r="K41" s="3">
        <f t="shared" si="4"/>
        <v>4</v>
      </c>
      <c r="L41" s="3" t="s">
        <v>2</v>
      </c>
      <c r="M41" s="3">
        <f t="shared" si="5"/>
        <v>2</v>
      </c>
      <c r="N41" s="3" t="s">
        <v>3</v>
      </c>
      <c r="O41" s="3">
        <f t="shared" si="6"/>
        <v>3</v>
      </c>
      <c r="P41" s="3" t="s">
        <v>4</v>
      </c>
      <c r="Q41" s="3">
        <f t="shared" si="7"/>
        <v>4</v>
      </c>
      <c r="R41" s="1">
        <v>3</v>
      </c>
      <c r="S41" s="3" t="str">
        <f>IF('Raw Data'!$R41&gt;=9,"Promoters",IF('Raw Data'!$R41&gt;=7,"Neutrals","Detractors"))</f>
        <v>Detractors</v>
      </c>
    </row>
    <row r="42" spans="1:19" x14ac:dyDescent="0.25">
      <c r="A42" s="1">
        <v>40</v>
      </c>
      <c r="B42" s="3" t="s">
        <v>0</v>
      </c>
      <c r="C42" s="4">
        <v>30</v>
      </c>
      <c r="D42" s="4" t="str">
        <f>VLOOKUP('Raw Data'!$C42,age_group,3,TRUE)</f>
        <v>26-32</v>
      </c>
      <c r="E42" s="3" t="s">
        <v>9</v>
      </c>
      <c r="F42" s="3" t="s">
        <v>3</v>
      </c>
      <c r="G42" s="3">
        <f>VLOOKUP('Raw Data'!$F42,satisfaction,2,FALSE)</f>
        <v>3</v>
      </c>
      <c r="H42" s="3" t="s">
        <v>3</v>
      </c>
      <c r="I42" s="3">
        <f>VLOOKUP('Raw Data'!$H42,satisfaction,2,FALSE)</f>
        <v>3</v>
      </c>
      <c r="J42" s="3" t="s">
        <v>3</v>
      </c>
      <c r="K42" s="3">
        <f t="shared" si="4"/>
        <v>3</v>
      </c>
      <c r="L42" s="3" t="s">
        <v>3</v>
      </c>
      <c r="M42" s="3">
        <f t="shared" si="5"/>
        <v>3</v>
      </c>
      <c r="N42" s="3" t="s">
        <v>3</v>
      </c>
      <c r="O42" s="3">
        <f t="shared" si="6"/>
        <v>3</v>
      </c>
      <c r="P42" s="3" t="s">
        <v>3</v>
      </c>
      <c r="Q42" s="3">
        <f t="shared" si="7"/>
        <v>3</v>
      </c>
      <c r="R42" s="1">
        <v>5</v>
      </c>
      <c r="S42" s="3" t="str">
        <f>IF('Raw Data'!$R42&gt;=9,"Promoters",IF('Raw Data'!$R42&gt;=7,"Neutrals","Detractors"))</f>
        <v>Detractors</v>
      </c>
    </row>
    <row r="43" spans="1:19" x14ac:dyDescent="0.25">
      <c r="A43" s="1">
        <v>41</v>
      </c>
      <c r="B43" s="3" t="s">
        <v>5</v>
      </c>
      <c r="C43" s="4">
        <v>23</v>
      </c>
      <c r="D43" s="4" t="str">
        <f>VLOOKUP('Raw Data'!$C43,age_group,3,TRUE)</f>
        <v>19-25</v>
      </c>
      <c r="E43" s="3" t="s">
        <v>11</v>
      </c>
      <c r="F43" s="3" t="s">
        <v>6</v>
      </c>
      <c r="G43" s="3">
        <f>VLOOKUP('Raw Data'!$F43,satisfaction,2,FALSE)</f>
        <v>1</v>
      </c>
      <c r="H43" s="3" t="s">
        <v>2</v>
      </c>
      <c r="I43" s="3">
        <f>VLOOKUP('Raw Data'!$H43,satisfaction,2,FALSE)</f>
        <v>2</v>
      </c>
      <c r="J43" s="3" t="s">
        <v>2</v>
      </c>
      <c r="K43" s="3">
        <f t="shared" si="4"/>
        <v>2</v>
      </c>
      <c r="L43" s="3" t="s">
        <v>2</v>
      </c>
      <c r="M43" s="3">
        <f t="shared" si="5"/>
        <v>2</v>
      </c>
      <c r="N43" s="3" t="s">
        <v>2</v>
      </c>
      <c r="O43" s="3">
        <f t="shared" si="6"/>
        <v>2</v>
      </c>
      <c r="P43" s="3" t="s">
        <v>2</v>
      </c>
      <c r="Q43" s="3">
        <f t="shared" si="7"/>
        <v>2</v>
      </c>
      <c r="R43" s="1">
        <v>0</v>
      </c>
      <c r="S43" s="3" t="str">
        <f>IF('Raw Data'!$R43&gt;=9,"Promoters",IF('Raw Data'!$R43&gt;=7,"Neutrals","Detractors"))</f>
        <v>Detractors</v>
      </c>
    </row>
    <row r="44" spans="1:19" x14ac:dyDescent="0.25">
      <c r="A44" s="1">
        <v>42</v>
      </c>
      <c r="B44" s="3" t="s">
        <v>5</v>
      </c>
      <c r="C44" s="4">
        <v>24</v>
      </c>
      <c r="D44" s="4" t="str">
        <f>VLOOKUP('Raw Data'!$C44,age_group,3,TRUE)</f>
        <v>19-25</v>
      </c>
      <c r="E44" s="3" t="s">
        <v>16</v>
      </c>
      <c r="F44" s="3" t="s">
        <v>2</v>
      </c>
      <c r="G44" s="3">
        <f>VLOOKUP('Raw Data'!$F44,satisfaction,2,FALSE)</f>
        <v>2</v>
      </c>
      <c r="H44" s="3" t="s">
        <v>2</v>
      </c>
      <c r="I44" s="3">
        <f>VLOOKUP('Raw Data'!$H44,satisfaction,2,FALSE)</f>
        <v>2</v>
      </c>
      <c r="J44" s="3" t="s">
        <v>13</v>
      </c>
      <c r="K44" s="3">
        <f t="shared" si="4"/>
        <v>5</v>
      </c>
      <c r="L44" s="3" t="s">
        <v>2</v>
      </c>
      <c r="M44" s="3">
        <f t="shared" si="5"/>
        <v>2</v>
      </c>
      <c r="N44" s="3" t="s">
        <v>2</v>
      </c>
      <c r="O44" s="3">
        <f t="shared" si="6"/>
        <v>2</v>
      </c>
      <c r="P44" s="3" t="s">
        <v>4</v>
      </c>
      <c r="Q44" s="3">
        <f t="shared" si="7"/>
        <v>4</v>
      </c>
      <c r="R44" s="1">
        <v>2</v>
      </c>
      <c r="S44" s="3" t="str">
        <f>IF('Raw Data'!$R44&gt;=9,"Promoters",IF('Raw Data'!$R44&gt;=7,"Neutrals","Detractors"))</f>
        <v>Detractors</v>
      </c>
    </row>
    <row r="45" spans="1:19" x14ac:dyDescent="0.25">
      <c r="A45" s="1">
        <v>43</v>
      </c>
      <c r="B45" s="3" t="s">
        <v>5</v>
      </c>
      <c r="C45" s="4">
        <v>21</v>
      </c>
      <c r="D45" s="4" t="str">
        <f>VLOOKUP('Raw Data'!$C45,age_group,3,TRUE)</f>
        <v>19-25</v>
      </c>
      <c r="E45" s="3" t="s">
        <v>7</v>
      </c>
      <c r="F45" s="3" t="s">
        <v>6</v>
      </c>
      <c r="G45" s="3">
        <f>VLOOKUP('Raw Data'!$F45,satisfaction,2,FALSE)</f>
        <v>1</v>
      </c>
      <c r="H45" s="3" t="s">
        <v>13</v>
      </c>
      <c r="I45" s="3">
        <f>VLOOKUP('Raw Data'!$H45,satisfaction,2,FALSE)</f>
        <v>5</v>
      </c>
      <c r="J45" s="3" t="s">
        <v>3</v>
      </c>
      <c r="K45" s="3">
        <f t="shared" si="4"/>
        <v>3</v>
      </c>
      <c r="L45" s="3" t="s">
        <v>6</v>
      </c>
      <c r="M45" s="3">
        <f t="shared" si="5"/>
        <v>1</v>
      </c>
      <c r="N45" s="3" t="s">
        <v>13</v>
      </c>
      <c r="O45" s="3">
        <f t="shared" si="6"/>
        <v>5</v>
      </c>
      <c r="P45" s="3" t="s">
        <v>3</v>
      </c>
      <c r="Q45" s="3">
        <f t="shared" si="7"/>
        <v>3</v>
      </c>
      <c r="R45" s="1">
        <v>0</v>
      </c>
      <c r="S45" s="3" t="str">
        <f>IF('Raw Data'!$R45&gt;=9,"Promoters",IF('Raw Data'!$R45&gt;=7,"Neutrals","Detractors"))</f>
        <v>Detractors</v>
      </c>
    </row>
    <row r="46" spans="1:19" x14ac:dyDescent="0.25">
      <c r="A46" s="1">
        <v>44</v>
      </c>
      <c r="B46" s="3" t="s">
        <v>0</v>
      </c>
      <c r="C46" s="4">
        <v>23</v>
      </c>
      <c r="D46" s="4" t="str">
        <f>VLOOKUP('Raw Data'!$C46,age_group,3,TRUE)</f>
        <v>19-25</v>
      </c>
      <c r="E46" s="3" t="s">
        <v>15</v>
      </c>
      <c r="F46" s="3" t="s">
        <v>4</v>
      </c>
      <c r="G46" s="3">
        <f>VLOOKUP('Raw Data'!$F46,satisfaction,2,FALSE)</f>
        <v>4</v>
      </c>
      <c r="H46" s="3" t="s">
        <v>4</v>
      </c>
      <c r="I46" s="3">
        <f>VLOOKUP('Raw Data'!$H46,satisfaction,2,FALSE)</f>
        <v>4</v>
      </c>
      <c r="J46" s="3" t="s">
        <v>4</v>
      </c>
      <c r="K46" s="3">
        <f t="shared" si="4"/>
        <v>4</v>
      </c>
      <c r="L46" s="3" t="s">
        <v>4</v>
      </c>
      <c r="M46" s="3">
        <f t="shared" si="5"/>
        <v>4</v>
      </c>
      <c r="N46" s="3" t="s">
        <v>4</v>
      </c>
      <c r="O46" s="3">
        <f t="shared" si="6"/>
        <v>4</v>
      </c>
      <c r="P46" s="3" t="s">
        <v>4</v>
      </c>
      <c r="Q46" s="3">
        <f t="shared" si="7"/>
        <v>4</v>
      </c>
      <c r="R46" s="1">
        <v>10</v>
      </c>
      <c r="S46" s="3" t="str">
        <f>IF('Raw Data'!$R46&gt;=9,"Promoters",IF('Raw Data'!$R46&gt;=7,"Neutrals","Detractors"))</f>
        <v>Promoters</v>
      </c>
    </row>
    <row r="47" spans="1:19" x14ac:dyDescent="0.25">
      <c r="A47" s="1">
        <v>45</v>
      </c>
      <c r="B47" s="3" t="s">
        <v>5</v>
      </c>
      <c r="C47" s="4">
        <v>23</v>
      </c>
      <c r="D47" s="4" t="str">
        <f>VLOOKUP('Raw Data'!$C47,age_group,3,TRUE)</f>
        <v>19-25</v>
      </c>
      <c r="E47" s="3" t="s">
        <v>9</v>
      </c>
      <c r="F47" s="3" t="s">
        <v>6</v>
      </c>
      <c r="G47" s="3">
        <f>VLOOKUP('Raw Data'!$F47,satisfaction,2,FALSE)</f>
        <v>1</v>
      </c>
      <c r="H47" s="3" t="s">
        <v>3</v>
      </c>
      <c r="I47" s="3">
        <f>VLOOKUP('Raw Data'!$H47,satisfaction,2,FALSE)</f>
        <v>3</v>
      </c>
      <c r="J47" s="3" t="s">
        <v>3</v>
      </c>
      <c r="K47" s="3">
        <f t="shared" si="4"/>
        <v>3</v>
      </c>
      <c r="L47" s="3" t="s">
        <v>6</v>
      </c>
      <c r="M47" s="3">
        <f t="shared" si="5"/>
        <v>1</v>
      </c>
      <c r="N47" s="3" t="s">
        <v>2</v>
      </c>
      <c r="O47" s="3">
        <f t="shared" si="6"/>
        <v>2</v>
      </c>
      <c r="P47" s="3" t="s">
        <v>3</v>
      </c>
      <c r="Q47" s="3">
        <f t="shared" si="7"/>
        <v>3</v>
      </c>
      <c r="R47" s="1">
        <v>0</v>
      </c>
      <c r="S47" s="3" t="str">
        <f>IF('Raw Data'!$R47&gt;=9,"Promoters",IF('Raw Data'!$R47&gt;=7,"Neutrals","Detractors"))</f>
        <v>Detractors</v>
      </c>
    </row>
    <row r="48" spans="1:19" x14ac:dyDescent="0.25">
      <c r="A48" s="1">
        <v>46</v>
      </c>
      <c r="B48" s="3" t="s">
        <v>0</v>
      </c>
      <c r="C48" s="4">
        <v>29</v>
      </c>
      <c r="D48" s="4" t="str">
        <f>VLOOKUP('Raw Data'!$C48,age_group,3,TRUE)</f>
        <v>26-32</v>
      </c>
      <c r="E48" s="3" t="s">
        <v>20</v>
      </c>
      <c r="F48" s="3" t="s">
        <v>2</v>
      </c>
      <c r="G48" s="3">
        <f>VLOOKUP('Raw Data'!$F48,satisfaction,2,FALSE)</f>
        <v>2</v>
      </c>
      <c r="H48" s="3" t="s">
        <v>2</v>
      </c>
      <c r="I48" s="3">
        <f>VLOOKUP('Raw Data'!$H48,satisfaction,2,FALSE)</f>
        <v>2</v>
      </c>
      <c r="J48" s="3" t="s">
        <v>2</v>
      </c>
      <c r="K48" s="3">
        <f t="shared" si="4"/>
        <v>2</v>
      </c>
      <c r="L48" s="3" t="s">
        <v>2</v>
      </c>
      <c r="M48" s="3">
        <f t="shared" si="5"/>
        <v>2</v>
      </c>
      <c r="N48" s="3" t="s">
        <v>2</v>
      </c>
      <c r="O48" s="3">
        <f t="shared" si="6"/>
        <v>2</v>
      </c>
      <c r="P48" s="3" t="s">
        <v>2</v>
      </c>
      <c r="Q48" s="3">
        <f t="shared" si="7"/>
        <v>2</v>
      </c>
      <c r="R48" s="1">
        <v>4</v>
      </c>
      <c r="S48" s="3" t="str">
        <f>IF('Raw Data'!$R48&gt;=9,"Promoters",IF('Raw Data'!$R48&gt;=7,"Neutrals","Detractors"))</f>
        <v>Detractors</v>
      </c>
    </row>
    <row r="49" spans="1:19" x14ac:dyDescent="0.25">
      <c r="A49" s="1">
        <v>47</v>
      </c>
      <c r="B49" s="3" t="s">
        <v>5</v>
      </c>
      <c r="C49" s="4">
        <v>49</v>
      </c>
      <c r="D49" s="4" t="str">
        <f>VLOOKUP('Raw Data'!$C49,age_group,3,TRUE)</f>
        <v>47-53</v>
      </c>
      <c r="E49" s="3" t="s">
        <v>11</v>
      </c>
      <c r="F49" s="3" t="s">
        <v>3</v>
      </c>
      <c r="G49" s="3">
        <f>VLOOKUP('Raw Data'!$F49,satisfaction,2,FALSE)</f>
        <v>3</v>
      </c>
      <c r="H49" s="3" t="s">
        <v>3</v>
      </c>
      <c r="I49" s="3">
        <f>VLOOKUP('Raw Data'!$H49,satisfaction,2,FALSE)</f>
        <v>3</v>
      </c>
      <c r="J49" s="3" t="s">
        <v>3</v>
      </c>
      <c r="K49" s="3">
        <f t="shared" si="4"/>
        <v>3</v>
      </c>
      <c r="L49" s="3" t="s">
        <v>3</v>
      </c>
      <c r="M49" s="3">
        <f t="shared" si="5"/>
        <v>3</v>
      </c>
      <c r="N49" s="3" t="s">
        <v>3</v>
      </c>
      <c r="O49" s="3">
        <f t="shared" si="6"/>
        <v>3</v>
      </c>
      <c r="P49" s="3" t="s">
        <v>3</v>
      </c>
      <c r="Q49" s="3">
        <f t="shared" si="7"/>
        <v>3</v>
      </c>
      <c r="R49" s="1">
        <v>7</v>
      </c>
      <c r="S49" s="3" t="str">
        <f>IF('Raw Data'!$R49&gt;=9,"Promoters",IF('Raw Data'!$R49&gt;=7,"Neutrals","Detractors"))</f>
        <v>Neutrals</v>
      </c>
    </row>
    <row r="50" spans="1:19" x14ac:dyDescent="0.25">
      <c r="A50" s="1">
        <v>48</v>
      </c>
      <c r="B50" s="3" t="s">
        <v>5</v>
      </c>
      <c r="C50" s="4">
        <v>21</v>
      </c>
      <c r="D50" s="4" t="str">
        <f>VLOOKUP('Raw Data'!$C50,age_group,3,TRUE)</f>
        <v>19-25</v>
      </c>
      <c r="E50" s="3" t="s">
        <v>16</v>
      </c>
      <c r="F50" s="3" t="s">
        <v>6</v>
      </c>
      <c r="G50" s="3">
        <f>VLOOKUP('Raw Data'!$F50,satisfaction,2,FALSE)</f>
        <v>1</v>
      </c>
      <c r="H50" s="3" t="s">
        <v>6</v>
      </c>
      <c r="I50" s="3">
        <f>VLOOKUP('Raw Data'!$H50,satisfaction,2,FALSE)</f>
        <v>1</v>
      </c>
      <c r="J50" s="3" t="s">
        <v>13</v>
      </c>
      <c r="K50" s="3">
        <f t="shared" si="4"/>
        <v>5</v>
      </c>
      <c r="L50" s="3" t="s">
        <v>6</v>
      </c>
      <c r="M50" s="3">
        <f t="shared" si="5"/>
        <v>1</v>
      </c>
      <c r="N50" s="3" t="s">
        <v>6</v>
      </c>
      <c r="O50" s="3">
        <f t="shared" si="6"/>
        <v>1</v>
      </c>
      <c r="P50" s="3" t="s">
        <v>3</v>
      </c>
      <c r="Q50" s="3">
        <f t="shared" si="7"/>
        <v>3</v>
      </c>
      <c r="R50" s="1">
        <v>2</v>
      </c>
      <c r="S50" s="3" t="str">
        <f>IF('Raw Data'!$R50&gt;=9,"Promoters",IF('Raw Data'!$R50&gt;=7,"Neutrals","Detractors"))</f>
        <v>Detractors</v>
      </c>
    </row>
    <row r="51" spans="1:19" x14ac:dyDescent="0.25">
      <c r="A51" s="1">
        <v>49</v>
      </c>
      <c r="B51" s="3" t="s">
        <v>5</v>
      </c>
      <c r="C51" s="4">
        <v>29</v>
      </c>
      <c r="D51" s="4" t="str">
        <f>VLOOKUP('Raw Data'!$C51,age_group,3,TRUE)</f>
        <v>26-32</v>
      </c>
      <c r="E51" s="3" t="s">
        <v>7</v>
      </c>
      <c r="F51" s="3" t="s">
        <v>2</v>
      </c>
      <c r="G51" s="3">
        <f>VLOOKUP('Raw Data'!$F51,satisfaction,2,FALSE)</f>
        <v>2</v>
      </c>
      <c r="H51" s="3" t="s">
        <v>4</v>
      </c>
      <c r="I51" s="3">
        <f>VLOOKUP('Raw Data'!$H51,satisfaction,2,FALSE)</f>
        <v>4</v>
      </c>
      <c r="J51" s="3" t="s">
        <v>4</v>
      </c>
      <c r="K51" s="3">
        <f t="shared" si="4"/>
        <v>4</v>
      </c>
      <c r="L51" s="3" t="s">
        <v>2</v>
      </c>
      <c r="M51" s="3">
        <f t="shared" si="5"/>
        <v>2</v>
      </c>
      <c r="N51" s="3" t="s">
        <v>4</v>
      </c>
      <c r="O51" s="3">
        <f t="shared" si="6"/>
        <v>4</v>
      </c>
      <c r="P51" s="3" t="s">
        <v>4</v>
      </c>
      <c r="Q51" s="3">
        <f t="shared" si="7"/>
        <v>4</v>
      </c>
      <c r="R51" s="1">
        <v>5</v>
      </c>
      <c r="S51" s="3" t="str">
        <f>IF('Raw Data'!$R51&gt;=9,"Promoters",IF('Raw Data'!$R51&gt;=7,"Neutrals","Detractors"))</f>
        <v>Detractors</v>
      </c>
    </row>
    <row r="52" spans="1:19" x14ac:dyDescent="0.25">
      <c r="A52" s="1">
        <v>50</v>
      </c>
      <c r="B52" s="3" t="s">
        <v>5</v>
      </c>
      <c r="C52" s="4">
        <v>24</v>
      </c>
      <c r="D52" s="4" t="str">
        <f>VLOOKUP('Raw Data'!$C52,age_group,3,TRUE)</f>
        <v>19-25</v>
      </c>
      <c r="E52" s="3" t="s">
        <v>7</v>
      </c>
      <c r="F52" s="3" t="s">
        <v>2</v>
      </c>
      <c r="G52" s="3">
        <f>VLOOKUP('Raw Data'!$F52,satisfaction,2,FALSE)</f>
        <v>2</v>
      </c>
      <c r="H52" s="3" t="s">
        <v>2</v>
      </c>
      <c r="I52" s="3">
        <f>VLOOKUP('Raw Data'!$H52,satisfaction,2,FALSE)</f>
        <v>2</v>
      </c>
      <c r="J52" s="3" t="s">
        <v>2</v>
      </c>
      <c r="K52" s="3">
        <f t="shared" si="4"/>
        <v>2</v>
      </c>
      <c r="L52" s="3" t="s">
        <v>2</v>
      </c>
      <c r="M52" s="3">
        <f t="shared" si="5"/>
        <v>2</v>
      </c>
      <c r="N52" s="3" t="s">
        <v>2</v>
      </c>
      <c r="O52" s="3">
        <f t="shared" si="6"/>
        <v>2</v>
      </c>
      <c r="P52" s="3" t="s">
        <v>2</v>
      </c>
      <c r="Q52" s="3">
        <f t="shared" si="7"/>
        <v>2</v>
      </c>
      <c r="R52" s="1">
        <v>3</v>
      </c>
      <c r="S52" s="3" t="str">
        <f>IF('Raw Data'!$R52&gt;=9,"Promoters",IF('Raw Data'!$R52&gt;=7,"Neutrals","Detractors"))</f>
        <v>Detractors</v>
      </c>
    </row>
    <row r="53" spans="1:19" x14ac:dyDescent="0.25">
      <c r="A53" s="1">
        <v>51</v>
      </c>
      <c r="B53" s="3" t="s">
        <v>0</v>
      </c>
      <c r="C53" s="4">
        <v>26</v>
      </c>
      <c r="D53" s="4" t="str">
        <f>VLOOKUP('Raw Data'!$C53,age_group,3,TRUE)</f>
        <v>26-32</v>
      </c>
      <c r="E53" s="3" t="s">
        <v>9</v>
      </c>
      <c r="F53" s="3" t="s">
        <v>3</v>
      </c>
      <c r="G53" s="3">
        <f>VLOOKUP('Raw Data'!$F53,satisfaction,2,FALSE)</f>
        <v>3</v>
      </c>
      <c r="H53" s="3" t="s">
        <v>2</v>
      </c>
      <c r="I53" s="3">
        <f>VLOOKUP('Raw Data'!$H53,satisfaction,2,FALSE)</f>
        <v>2</v>
      </c>
      <c r="J53" s="3" t="s">
        <v>2</v>
      </c>
      <c r="K53" s="3">
        <f t="shared" si="4"/>
        <v>2</v>
      </c>
      <c r="L53" s="3" t="s">
        <v>3</v>
      </c>
      <c r="M53" s="3">
        <f t="shared" si="5"/>
        <v>3</v>
      </c>
      <c r="N53" s="3" t="s">
        <v>3</v>
      </c>
      <c r="O53" s="3">
        <f t="shared" si="6"/>
        <v>3</v>
      </c>
      <c r="P53" s="3" t="s">
        <v>3</v>
      </c>
      <c r="Q53" s="3">
        <f t="shared" si="7"/>
        <v>3</v>
      </c>
      <c r="R53" s="1">
        <v>5</v>
      </c>
      <c r="S53" s="3" t="str">
        <f>IF('Raw Data'!$R53&gt;=9,"Promoters",IF('Raw Data'!$R53&gt;=7,"Neutrals","Detractors"))</f>
        <v>Detractors</v>
      </c>
    </row>
    <row r="54" spans="1:19" x14ac:dyDescent="0.25">
      <c r="A54" s="1">
        <v>52</v>
      </c>
      <c r="B54" s="3" t="s">
        <v>0</v>
      </c>
      <c r="C54" s="4">
        <v>22</v>
      </c>
      <c r="D54" s="4" t="str">
        <f>VLOOKUP('Raw Data'!$C54,age_group,3,TRUE)</f>
        <v>19-25</v>
      </c>
      <c r="E54" s="3" t="s">
        <v>16</v>
      </c>
      <c r="F54" s="3" t="s">
        <v>3</v>
      </c>
      <c r="G54" s="3">
        <f>VLOOKUP('Raw Data'!$F54,satisfaction,2,FALSE)</f>
        <v>3</v>
      </c>
      <c r="H54" s="3" t="s">
        <v>2</v>
      </c>
      <c r="I54" s="3">
        <f>VLOOKUP('Raw Data'!$H54,satisfaction,2,FALSE)</f>
        <v>2</v>
      </c>
      <c r="J54" s="3" t="s">
        <v>2</v>
      </c>
      <c r="K54" s="3">
        <f t="shared" si="4"/>
        <v>2</v>
      </c>
      <c r="L54" s="3" t="s">
        <v>4</v>
      </c>
      <c r="M54" s="3">
        <f t="shared" si="5"/>
        <v>4</v>
      </c>
      <c r="N54" s="3" t="s">
        <v>3</v>
      </c>
      <c r="O54" s="3">
        <f t="shared" si="6"/>
        <v>3</v>
      </c>
      <c r="P54" s="3" t="s">
        <v>3</v>
      </c>
      <c r="Q54" s="3">
        <f t="shared" si="7"/>
        <v>3</v>
      </c>
      <c r="R54" s="1">
        <v>5</v>
      </c>
      <c r="S54" s="3" t="str">
        <f>IF('Raw Data'!$R54&gt;=9,"Promoters",IF('Raw Data'!$R54&gt;=7,"Neutrals","Detractors"))</f>
        <v>Detractors</v>
      </c>
    </row>
    <row r="55" spans="1:19" x14ac:dyDescent="0.25">
      <c r="A55" s="1">
        <v>53</v>
      </c>
      <c r="B55" s="3" t="s">
        <v>5</v>
      </c>
      <c r="C55" s="4">
        <v>27</v>
      </c>
      <c r="D55" s="4" t="str">
        <f>VLOOKUP('Raw Data'!$C55,age_group,3,TRUE)</f>
        <v>26-32</v>
      </c>
      <c r="E55" s="3" t="s">
        <v>9</v>
      </c>
      <c r="F55" s="3" t="s">
        <v>3</v>
      </c>
      <c r="G55" s="3">
        <f>VLOOKUP('Raw Data'!$F55,satisfaction,2,FALSE)</f>
        <v>3</v>
      </c>
      <c r="H55" s="3" t="s">
        <v>3</v>
      </c>
      <c r="I55" s="3">
        <f>VLOOKUP('Raw Data'!$H55,satisfaction,2,FALSE)</f>
        <v>3</v>
      </c>
      <c r="J55" s="3" t="s">
        <v>4</v>
      </c>
      <c r="K55" s="3">
        <f t="shared" si="4"/>
        <v>4</v>
      </c>
      <c r="L55" s="3" t="s">
        <v>3</v>
      </c>
      <c r="M55" s="3">
        <f t="shared" si="5"/>
        <v>3</v>
      </c>
      <c r="N55" s="3" t="s">
        <v>4</v>
      </c>
      <c r="O55" s="3">
        <f t="shared" si="6"/>
        <v>4</v>
      </c>
      <c r="P55" s="3" t="s">
        <v>4</v>
      </c>
      <c r="Q55" s="3">
        <f t="shared" si="7"/>
        <v>4</v>
      </c>
      <c r="R55" s="1">
        <v>3</v>
      </c>
      <c r="S55" s="3" t="str">
        <f>IF('Raw Data'!$R55&gt;=9,"Promoters",IF('Raw Data'!$R55&gt;=7,"Neutrals","Detractors"))</f>
        <v>Detractors</v>
      </c>
    </row>
    <row r="56" spans="1:19" x14ac:dyDescent="0.25">
      <c r="A56" s="1">
        <v>54</v>
      </c>
      <c r="B56" s="3" t="s">
        <v>0</v>
      </c>
      <c r="C56" s="4">
        <v>29</v>
      </c>
      <c r="D56" s="4" t="str">
        <f>VLOOKUP('Raw Data'!$C56,age_group,3,TRUE)</f>
        <v>26-32</v>
      </c>
      <c r="E56" s="3" t="s">
        <v>7</v>
      </c>
      <c r="F56" s="3" t="s">
        <v>4</v>
      </c>
      <c r="G56" s="3">
        <f>VLOOKUP('Raw Data'!$F56,satisfaction,2,FALSE)</f>
        <v>4</v>
      </c>
      <c r="H56" s="3" t="s">
        <v>4</v>
      </c>
      <c r="I56" s="3">
        <f>VLOOKUP('Raw Data'!$H56,satisfaction,2,FALSE)</f>
        <v>4</v>
      </c>
      <c r="J56" s="3" t="s">
        <v>4</v>
      </c>
      <c r="K56" s="3">
        <f t="shared" si="4"/>
        <v>4</v>
      </c>
      <c r="L56" s="3" t="s">
        <v>3</v>
      </c>
      <c r="M56" s="3">
        <f t="shared" si="5"/>
        <v>3</v>
      </c>
      <c r="N56" s="3" t="s">
        <v>3</v>
      </c>
      <c r="O56" s="3">
        <f t="shared" si="6"/>
        <v>3</v>
      </c>
      <c r="P56" s="3" t="s">
        <v>3</v>
      </c>
      <c r="Q56" s="3">
        <f t="shared" si="7"/>
        <v>3</v>
      </c>
      <c r="R56" s="1">
        <v>4</v>
      </c>
      <c r="S56" s="3" t="str">
        <f>IF('Raw Data'!$R56&gt;=9,"Promoters",IF('Raw Data'!$R56&gt;=7,"Neutrals","Detractors"))</f>
        <v>Detractors</v>
      </c>
    </row>
    <row r="57" spans="1:19" x14ac:dyDescent="0.25">
      <c r="A57" s="1">
        <v>55</v>
      </c>
      <c r="B57" s="3" t="s">
        <v>5</v>
      </c>
      <c r="C57" s="4">
        <v>35</v>
      </c>
      <c r="D57" s="4" t="str">
        <f>VLOOKUP('Raw Data'!$C57,age_group,3,TRUE)</f>
        <v>33-39</v>
      </c>
      <c r="E57" s="3" t="s">
        <v>7</v>
      </c>
      <c r="F57" s="3" t="s">
        <v>2</v>
      </c>
      <c r="G57" s="3">
        <f>VLOOKUP('Raw Data'!$F57,satisfaction,2,FALSE)</f>
        <v>2</v>
      </c>
      <c r="H57" s="3" t="s">
        <v>4</v>
      </c>
      <c r="I57" s="3">
        <f>VLOOKUP('Raw Data'!$H57,satisfaction,2,FALSE)</f>
        <v>4</v>
      </c>
      <c r="J57" s="3" t="s">
        <v>3</v>
      </c>
      <c r="K57" s="3">
        <f t="shared" si="4"/>
        <v>3</v>
      </c>
      <c r="L57" s="3" t="s">
        <v>2</v>
      </c>
      <c r="M57" s="3">
        <f t="shared" si="5"/>
        <v>2</v>
      </c>
      <c r="N57" s="3" t="s">
        <v>4</v>
      </c>
      <c r="O57" s="3">
        <f t="shared" si="6"/>
        <v>4</v>
      </c>
      <c r="P57" s="3" t="s">
        <v>3</v>
      </c>
      <c r="Q57" s="3">
        <f t="shared" si="7"/>
        <v>3</v>
      </c>
      <c r="R57" s="1">
        <v>1</v>
      </c>
      <c r="S57" s="3" t="str">
        <f>IF('Raw Data'!$R57&gt;=9,"Promoters",IF('Raw Data'!$R57&gt;=7,"Neutrals","Detractors"))</f>
        <v>Detractors</v>
      </c>
    </row>
    <row r="58" spans="1:19" x14ac:dyDescent="0.25">
      <c r="A58" s="1">
        <v>56</v>
      </c>
      <c r="B58" s="3" t="s">
        <v>5</v>
      </c>
      <c r="C58" s="4">
        <v>35</v>
      </c>
      <c r="D58" s="4" t="str">
        <f>VLOOKUP('Raw Data'!$C58,age_group,3,TRUE)</f>
        <v>33-39</v>
      </c>
      <c r="E58" s="3" t="s">
        <v>11</v>
      </c>
      <c r="F58" s="3" t="s">
        <v>13</v>
      </c>
      <c r="G58" s="3">
        <f>VLOOKUP('Raw Data'!$F58,satisfaction,2,FALSE)</f>
        <v>5</v>
      </c>
      <c r="H58" s="3" t="s">
        <v>4</v>
      </c>
      <c r="I58" s="3">
        <f>VLOOKUP('Raw Data'!$H58,satisfaction,2,FALSE)</f>
        <v>4</v>
      </c>
      <c r="J58" s="3" t="s">
        <v>4</v>
      </c>
      <c r="K58" s="3">
        <f t="shared" si="4"/>
        <v>4</v>
      </c>
      <c r="L58" s="3" t="s">
        <v>2</v>
      </c>
      <c r="M58" s="3">
        <f t="shared" si="5"/>
        <v>2</v>
      </c>
      <c r="N58" s="3" t="s">
        <v>4</v>
      </c>
      <c r="O58" s="3">
        <f t="shared" si="6"/>
        <v>4</v>
      </c>
      <c r="P58" s="3" t="s">
        <v>4</v>
      </c>
      <c r="Q58" s="3">
        <f t="shared" si="7"/>
        <v>4</v>
      </c>
      <c r="R58" s="1">
        <v>8</v>
      </c>
      <c r="S58" s="3" t="str">
        <f>IF('Raw Data'!$R58&gt;=9,"Promoters",IF('Raw Data'!$R58&gt;=7,"Neutrals","Detractors"))</f>
        <v>Neutrals</v>
      </c>
    </row>
    <row r="59" spans="1:19" x14ac:dyDescent="0.25">
      <c r="A59" s="1">
        <v>57</v>
      </c>
      <c r="B59" s="3" t="s">
        <v>0</v>
      </c>
      <c r="C59" s="4">
        <v>25</v>
      </c>
      <c r="D59" s="4" t="str">
        <f>VLOOKUP('Raw Data'!$C59,age_group,3,TRUE)</f>
        <v>19-25</v>
      </c>
      <c r="E59" s="3" t="s">
        <v>15</v>
      </c>
      <c r="F59" s="3" t="s">
        <v>3</v>
      </c>
      <c r="G59" s="3">
        <f>VLOOKUP('Raw Data'!$F59,satisfaction,2,FALSE)</f>
        <v>3</v>
      </c>
      <c r="H59" s="3" t="s">
        <v>2</v>
      </c>
      <c r="I59" s="3">
        <f>VLOOKUP('Raw Data'!$H59,satisfaction,2,FALSE)</f>
        <v>2</v>
      </c>
      <c r="J59" s="3" t="s">
        <v>2</v>
      </c>
      <c r="K59" s="3">
        <f t="shared" si="4"/>
        <v>2</v>
      </c>
      <c r="L59" s="3" t="s">
        <v>3</v>
      </c>
      <c r="M59" s="3">
        <f t="shared" si="5"/>
        <v>3</v>
      </c>
      <c r="N59" s="3" t="s">
        <v>2</v>
      </c>
      <c r="O59" s="3">
        <f t="shared" si="6"/>
        <v>2</v>
      </c>
      <c r="P59" s="3" t="s">
        <v>2</v>
      </c>
      <c r="Q59" s="3">
        <f t="shared" si="7"/>
        <v>2</v>
      </c>
      <c r="R59" s="1">
        <v>5</v>
      </c>
      <c r="S59" s="3" t="str">
        <f>IF('Raw Data'!$R59&gt;=9,"Promoters",IF('Raw Data'!$R59&gt;=7,"Neutrals","Detractors"))</f>
        <v>Detractors</v>
      </c>
    </row>
    <row r="60" spans="1:19" x14ac:dyDescent="0.25">
      <c r="A60" s="1">
        <v>58</v>
      </c>
      <c r="B60" s="3" t="s">
        <v>5</v>
      </c>
      <c r="C60" s="4">
        <v>25</v>
      </c>
      <c r="D60" s="4" t="str">
        <f>VLOOKUP('Raw Data'!$C60,age_group,3,TRUE)</f>
        <v>19-25</v>
      </c>
      <c r="E60" s="3" t="s">
        <v>16</v>
      </c>
      <c r="F60" s="3" t="s">
        <v>6</v>
      </c>
      <c r="G60" s="3">
        <f>VLOOKUP('Raw Data'!$F60,satisfaction,2,FALSE)</f>
        <v>1</v>
      </c>
      <c r="H60" s="3" t="s">
        <v>13</v>
      </c>
      <c r="I60" s="3">
        <f>VLOOKUP('Raw Data'!$H60,satisfaction,2,FALSE)</f>
        <v>5</v>
      </c>
      <c r="J60" s="3" t="s">
        <v>3</v>
      </c>
      <c r="K60" s="3">
        <f t="shared" si="4"/>
        <v>3</v>
      </c>
      <c r="L60" s="3" t="s">
        <v>2</v>
      </c>
      <c r="M60" s="3">
        <f t="shared" si="5"/>
        <v>2</v>
      </c>
      <c r="N60" s="3" t="s">
        <v>4</v>
      </c>
      <c r="O60" s="3">
        <f t="shared" si="6"/>
        <v>4</v>
      </c>
      <c r="P60" s="3" t="s">
        <v>2</v>
      </c>
      <c r="Q60" s="3">
        <f t="shared" si="7"/>
        <v>2</v>
      </c>
      <c r="R60" s="1">
        <v>2</v>
      </c>
      <c r="S60" s="3" t="str">
        <f>IF('Raw Data'!$R60&gt;=9,"Promoters",IF('Raw Data'!$R60&gt;=7,"Neutrals","Detractors"))</f>
        <v>Detractors</v>
      </c>
    </row>
    <row r="61" spans="1:19" x14ac:dyDescent="0.25">
      <c r="A61" s="1">
        <v>59</v>
      </c>
      <c r="B61" s="3" t="s">
        <v>0</v>
      </c>
      <c r="C61" s="4">
        <v>27</v>
      </c>
      <c r="D61" s="4" t="str">
        <f>VLOOKUP('Raw Data'!$C61,age_group,3,TRUE)</f>
        <v>26-32</v>
      </c>
      <c r="E61" s="3" t="s">
        <v>16</v>
      </c>
      <c r="F61" s="3" t="s">
        <v>3</v>
      </c>
      <c r="G61" s="3">
        <f>VLOOKUP('Raw Data'!$F61,satisfaction,2,FALSE)</f>
        <v>3</v>
      </c>
      <c r="H61" s="3" t="s">
        <v>3</v>
      </c>
      <c r="I61" s="3">
        <f>VLOOKUP('Raw Data'!$H61,satisfaction,2,FALSE)</f>
        <v>3</v>
      </c>
      <c r="J61" s="3" t="s">
        <v>2</v>
      </c>
      <c r="K61" s="3">
        <f t="shared" si="4"/>
        <v>2</v>
      </c>
      <c r="L61" s="3" t="s">
        <v>6</v>
      </c>
      <c r="M61" s="3">
        <f t="shared" si="5"/>
        <v>1</v>
      </c>
      <c r="N61" s="3" t="s">
        <v>6</v>
      </c>
      <c r="O61" s="3">
        <f t="shared" si="6"/>
        <v>1</v>
      </c>
      <c r="P61" s="3" t="s">
        <v>6</v>
      </c>
      <c r="Q61" s="3">
        <f t="shared" si="7"/>
        <v>1</v>
      </c>
      <c r="R61" s="1">
        <v>5</v>
      </c>
      <c r="S61" s="3" t="str">
        <f>IF('Raw Data'!$R61&gt;=9,"Promoters",IF('Raw Data'!$R61&gt;=7,"Neutrals","Detractors"))</f>
        <v>Detractors</v>
      </c>
    </row>
    <row r="62" spans="1:19" x14ac:dyDescent="0.25">
      <c r="A62" s="1">
        <v>60</v>
      </c>
      <c r="B62" s="3" t="s">
        <v>0</v>
      </c>
      <c r="C62" s="4">
        <v>22</v>
      </c>
      <c r="D62" s="4" t="str">
        <f>VLOOKUP('Raw Data'!$C62,age_group,3,TRUE)</f>
        <v>19-25</v>
      </c>
      <c r="E62" s="3" t="s">
        <v>14</v>
      </c>
      <c r="F62" s="3" t="s">
        <v>6</v>
      </c>
      <c r="G62" s="3">
        <f>VLOOKUP('Raw Data'!$F62,satisfaction,2,FALSE)</f>
        <v>1</v>
      </c>
      <c r="H62" s="3" t="s">
        <v>3</v>
      </c>
      <c r="I62" s="3">
        <f>VLOOKUP('Raw Data'!$H62,satisfaction,2,FALSE)</f>
        <v>3</v>
      </c>
      <c r="J62" s="3" t="s">
        <v>2</v>
      </c>
      <c r="K62" s="3">
        <f t="shared" si="4"/>
        <v>2</v>
      </c>
      <c r="L62" s="3" t="s">
        <v>6</v>
      </c>
      <c r="M62" s="3">
        <f t="shared" si="5"/>
        <v>1</v>
      </c>
      <c r="N62" s="3" t="s">
        <v>3</v>
      </c>
      <c r="O62" s="3">
        <f t="shared" si="6"/>
        <v>3</v>
      </c>
      <c r="P62" s="3" t="s">
        <v>2</v>
      </c>
      <c r="Q62" s="3">
        <f t="shared" si="7"/>
        <v>2</v>
      </c>
      <c r="R62" s="1">
        <v>0</v>
      </c>
      <c r="S62" s="3" t="str">
        <f>IF('Raw Data'!$R62&gt;=9,"Promoters",IF('Raw Data'!$R62&gt;=7,"Neutrals","Detractors"))</f>
        <v>Detractors</v>
      </c>
    </row>
    <row r="63" spans="1:19" x14ac:dyDescent="0.25">
      <c r="A63" s="1">
        <v>61</v>
      </c>
      <c r="B63" s="3" t="s">
        <v>5</v>
      </c>
      <c r="C63" s="4">
        <v>35</v>
      </c>
      <c r="D63" s="4" t="str">
        <f>VLOOKUP('Raw Data'!$C63,age_group,3,TRUE)</f>
        <v>33-39</v>
      </c>
      <c r="E63" s="3" t="s">
        <v>21</v>
      </c>
      <c r="F63" s="3" t="s">
        <v>2</v>
      </c>
      <c r="G63" s="3">
        <f>VLOOKUP('Raw Data'!$F63,satisfaction,2,FALSE)</f>
        <v>2</v>
      </c>
      <c r="H63" s="3" t="s">
        <v>2</v>
      </c>
      <c r="I63" s="3">
        <f>VLOOKUP('Raw Data'!$H63,satisfaction,2,FALSE)</f>
        <v>2</v>
      </c>
      <c r="J63" s="3" t="s">
        <v>3</v>
      </c>
      <c r="K63" s="3">
        <f t="shared" si="4"/>
        <v>3</v>
      </c>
      <c r="L63" s="3" t="s">
        <v>2</v>
      </c>
      <c r="M63" s="3">
        <f t="shared" si="5"/>
        <v>2</v>
      </c>
      <c r="N63" s="3" t="s">
        <v>2</v>
      </c>
      <c r="O63" s="3">
        <f t="shared" si="6"/>
        <v>2</v>
      </c>
      <c r="P63" s="3" t="s">
        <v>3</v>
      </c>
      <c r="Q63" s="3">
        <f t="shared" si="7"/>
        <v>3</v>
      </c>
      <c r="R63" s="1">
        <v>2</v>
      </c>
      <c r="S63" s="3" t="str">
        <f>IF('Raw Data'!$R63&gt;=9,"Promoters",IF('Raw Data'!$R63&gt;=7,"Neutrals","Detractors"))</f>
        <v>Detractors</v>
      </c>
    </row>
    <row r="64" spans="1:19" x14ac:dyDescent="0.25">
      <c r="A64" s="1">
        <v>62</v>
      </c>
      <c r="B64" s="3" t="s">
        <v>0</v>
      </c>
      <c r="C64" s="4">
        <v>25</v>
      </c>
      <c r="D64" s="4" t="str">
        <f>VLOOKUP('Raw Data'!$C64,age_group,3,TRUE)</f>
        <v>19-25</v>
      </c>
      <c r="E64" s="3" t="s">
        <v>10</v>
      </c>
      <c r="F64" s="3" t="s">
        <v>2</v>
      </c>
      <c r="G64" s="3">
        <f>VLOOKUP('Raw Data'!$F64,satisfaction,2,FALSE)</f>
        <v>2</v>
      </c>
      <c r="H64" s="3" t="s">
        <v>2</v>
      </c>
      <c r="I64" s="3">
        <f>VLOOKUP('Raw Data'!$H64,satisfaction,2,FALSE)</f>
        <v>2</v>
      </c>
      <c r="J64" s="3" t="s">
        <v>2</v>
      </c>
      <c r="K64" s="3">
        <f t="shared" si="4"/>
        <v>2</v>
      </c>
      <c r="L64" s="3" t="s">
        <v>6</v>
      </c>
      <c r="M64" s="3">
        <f t="shared" si="5"/>
        <v>1</v>
      </c>
      <c r="N64" s="3" t="s">
        <v>6</v>
      </c>
      <c r="O64" s="3">
        <f t="shared" si="6"/>
        <v>1</v>
      </c>
      <c r="P64" s="3" t="s">
        <v>6</v>
      </c>
      <c r="Q64" s="3">
        <f t="shared" si="7"/>
        <v>1</v>
      </c>
      <c r="R64" s="1">
        <v>0</v>
      </c>
      <c r="S64" s="3" t="str">
        <f>IF('Raw Data'!$R64&gt;=9,"Promoters",IF('Raw Data'!$R64&gt;=7,"Neutrals","Detractors"))</f>
        <v>Detractors</v>
      </c>
    </row>
    <row r="65" spans="1:19" x14ac:dyDescent="0.25">
      <c r="A65" s="1">
        <v>63</v>
      </c>
      <c r="B65" s="3" t="s">
        <v>5</v>
      </c>
      <c r="C65" s="4">
        <v>21</v>
      </c>
      <c r="D65" s="4" t="str">
        <f>VLOOKUP('Raw Data'!$C65,age_group,3,TRUE)</f>
        <v>19-25</v>
      </c>
      <c r="E65" s="3" t="s">
        <v>1</v>
      </c>
      <c r="F65" s="3" t="s">
        <v>6</v>
      </c>
      <c r="G65" s="3">
        <f>VLOOKUP('Raw Data'!$F65,satisfaction,2,FALSE)</f>
        <v>1</v>
      </c>
      <c r="H65" s="3" t="s">
        <v>3</v>
      </c>
      <c r="I65" s="3">
        <f>VLOOKUP('Raw Data'!$H65,satisfaction,2,FALSE)</f>
        <v>3</v>
      </c>
      <c r="J65" s="3" t="s">
        <v>3</v>
      </c>
      <c r="K65" s="3">
        <f t="shared" si="4"/>
        <v>3</v>
      </c>
      <c r="L65" s="3" t="s">
        <v>3</v>
      </c>
      <c r="M65" s="3">
        <f t="shared" si="5"/>
        <v>3</v>
      </c>
      <c r="N65" s="3" t="s">
        <v>3</v>
      </c>
      <c r="O65" s="3">
        <f t="shared" si="6"/>
        <v>3</v>
      </c>
      <c r="P65" s="3" t="s">
        <v>4</v>
      </c>
      <c r="Q65" s="3">
        <f t="shared" si="7"/>
        <v>4</v>
      </c>
      <c r="R65" s="1">
        <v>5</v>
      </c>
      <c r="S65" s="3" t="str">
        <f>IF('Raw Data'!$R65&gt;=9,"Promoters",IF('Raw Data'!$R65&gt;=7,"Neutrals","Detractors"))</f>
        <v>Detractors</v>
      </c>
    </row>
    <row r="66" spans="1:19" x14ac:dyDescent="0.25">
      <c r="A66" s="1">
        <v>64</v>
      </c>
      <c r="B66" s="3" t="s">
        <v>5</v>
      </c>
      <c r="C66" s="4">
        <v>22</v>
      </c>
      <c r="D66" s="4" t="str">
        <f>VLOOKUP('Raw Data'!$C66,age_group,3,TRUE)</f>
        <v>19-25</v>
      </c>
      <c r="E66" s="3" t="s">
        <v>9</v>
      </c>
      <c r="F66" s="3" t="s">
        <v>4</v>
      </c>
      <c r="G66" s="3">
        <f>VLOOKUP('Raw Data'!$F66,satisfaction,2,FALSE)</f>
        <v>4</v>
      </c>
      <c r="H66" s="3" t="s">
        <v>3</v>
      </c>
      <c r="I66" s="3">
        <f>VLOOKUP('Raw Data'!$H66,satisfaction,2,FALSE)</f>
        <v>3</v>
      </c>
      <c r="J66" s="3" t="s">
        <v>3</v>
      </c>
      <c r="K66" s="3">
        <f t="shared" si="4"/>
        <v>3</v>
      </c>
      <c r="L66" s="3" t="s">
        <v>4</v>
      </c>
      <c r="M66" s="3">
        <f t="shared" si="5"/>
        <v>4</v>
      </c>
      <c r="N66" s="3" t="s">
        <v>3</v>
      </c>
      <c r="O66" s="3">
        <f t="shared" si="6"/>
        <v>3</v>
      </c>
      <c r="P66" s="3" t="s">
        <v>3</v>
      </c>
      <c r="Q66" s="3">
        <f t="shared" si="7"/>
        <v>3</v>
      </c>
      <c r="R66" s="1">
        <v>8</v>
      </c>
      <c r="S66" s="3" t="str">
        <f>IF('Raw Data'!$R66&gt;=9,"Promoters",IF('Raw Data'!$R66&gt;=7,"Neutrals","Detractors"))</f>
        <v>Neutrals</v>
      </c>
    </row>
    <row r="67" spans="1:19" x14ac:dyDescent="0.25">
      <c r="A67" s="1">
        <v>65</v>
      </c>
      <c r="B67" s="3" t="s">
        <v>0</v>
      </c>
      <c r="C67" s="4">
        <v>27</v>
      </c>
      <c r="D67" s="4" t="str">
        <f>VLOOKUP('Raw Data'!$C67,age_group,3,TRUE)</f>
        <v>26-32</v>
      </c>
      <c r="E67" s="3" t="s">
        <v>16</v>
      </c>
      <c r="F67" s="3" t="s">
        <v>4</v>
      </c>
      <c r="G67" s="3">
        <f>VLOOKUP('Raw Data'!$F67,satisfaction,2,FALSE)</f>
        <v>4</v>
      </c>
      <c r="H67" s="3" t="s">
        <v>4</v>
      </c>
      <c r="I67" s="3">
        <f>VLOOKUP('Raw Data'!$H67,satisfaction,2,FALSE)</f>
        <v>4</v>
      </c>
      <c r="J67" s="3" t="s">
        <v>4</v>
      </c>
      <c r="K67" s="3">
        <f t="shared" ref="K67:K98" si="8">VLOOKUP(J67,satisfaction,2,FALSE)</f>
        <v>4</v>
      </c>
      <c r="L67" s="3" t="s">
        <v>4</v>
      </c>
      <c r="M67" s="3">
        <f t="shared" ref="M67:M98" si="9">VLOOKUP(L67,satisfaction,2,FALSE)</f>
        <v>4</v>
      </c>
      <c r="N67" s="3" t="s">
        <v>4</v>
      </c>
      <c r="O67" s="3">
        <f t="shared" ref="O67:O98" si="10">VLOOKUP(N67,satisfaction,2,FALSE)</f>
        <v>4</v>
      </c>
      <c r="P67" s="3" t="s">
        <v>3</v>
      </c>
      <c r="Q67" s="3">
        <f t="shared" ref="Q67:Q98" si="11">VLOOKUP(P67,satisfaction,2,FALSE)</f>
        <v>3</v>
      </c>
      <c r="R67" s="1">
        <v>8</v>
      </c>
      <c r="S67" s="3" t="str">
        <f>IF('Raw Data'!$R67&gt;=9,"Promoters",IF('Raw Data'!$R67&gt;=7,"Neutrals","Detractors"))</f>
        <v>Neutrals</v>
      </c>
    </row>
    <row r="68" spans="1:19" x14ac:dyDescent="0.25">
      <c r="A68" s="1">
        <v>66</v>
      </c>
      <c r="B68" s="3" t="s">
        <v>5</v>
      </c>
      <c r="C68" s="4">
        <v>20</v>
      </c>
      <c r="D68" s="4" t="str">
        <f>VLOOKUP('Raw Data'!$C68,age_group,3,TRUE)</f>
        <v>19-25</v>
      </c>
      <c r="E68" s="3" t="s">
        <v>7</v>
      </c>
      <c r="F68" s="3" t="s">
        <v>6</v>
      </c>
      <c r="G68" s="3">
        <f>VLOOKUP('Raw Data'!$F68,satisfaction,2,FALSE)</f>
        <v>1</v>
      </c>
      <c r="H68" s="3" t="s">
        <v>3</v>
      </c>
      <c r="I68" s="3">
        <f>VLOOKUP('Raw Data'!$H68,satisfaction,2,FALSE)</f>
        <v>3</v>
      </c>
      <c r="J68" s="3" t="s">
        <v>4</v>
      </c>
      <c r="K68" s="3">
        <f t="shared" si="8"/>
        <v>4</v>
      </c>
      <c r="L68" s="3" t="s">
        <v>6</v>
      </c>
      <c r="M68" s="3">
        <f t="shared" si="9"/>
        <v>1</v>
      </c>
      <c r="N68" s="3" t="s">
        <v>3</v>
      </c>
      <c r="O68" s="3">
        <f t="shared" si="10"/>
        <v>3</v>
      </c>
      <c r="P68" s="3" t="s">
        <v>4</v>
      </c>
      <c r="Q68" s="3">
        <f t="shared" si="11"/>
        <v>4</v>
      </c>
      <c r="R68" s="1">
        <v>1</v>
      </c>
      <c r="S68" s="3" t="str">
        <f>IF('Raw Data'!$R68&gt;=9,"Promoters",IF('Raw Data'!$R68&gt;=7,"Neutrals","Detractors"))</f>
        <v>Detractors</v>
      </c>
    </row>
    <row r="69" spans="1:19" x14ac:dyDescent="0.25">
      <c r="A69" s="1">
        <v>67</v>
      </c>
      <c r="B69" s="3" t="s">
        <v>5</v>
      </c>
      <c r="C69" s="4">
        <v>23</v>
      </c>
      <c r="D69" s="4" t="str">
        <f>VLOOKUP('Raw Data'!$C69,age_group,3,TRUE)</f>
        <v>19-25</v>
      </c>
      <c r="E69" s="3" t="s">
        <v>15</v>
      </c>
      <c r="F69" s="3" t="s">
        <v>6</v>
      </c>
      <c r="G69" s="3">
        <f>VLOOKUP('Raw Data'!$F69,satisfaction,2,FALSE)</f>
        <v>1</v>
      </c>
      <c r="H69" s="3" t="s">
        <v>2</v>
      </c>
      <c r="I69" s="3">
        <f>VLOOKUP('Raw Data'!$H69,satisfaction,2,FALSE)</f>
        <v>2</v>
      </c>
      <c r="J69" s="3" t="s">
        <v>2</v>
      </c>
      <c r="K69" s="3">
        <f t="shared" si="8"/>
        <v>2</v>
      </c>
      <c r="L69" s="3" t="s">
        <v>3</v>
      </c>
      <c r="M69" s="3">
        <f t="shared" si="9"/>
        <v>3</v>
      </c>
      <c r="N69" s="3" t="s">
        <v>3</v>
      </c>
      <c r="O69" s="3">
        <f t="shared" si="10"/>
        <v>3</v>
      </c>
      <c r="P69" s="3" t="s">
        <v>2</v>
      </c>
      <c r="Q69" s="3">
        <f t="shared" si="11"/>
        <v>2</v>
      </c>
      <c r="R69" s="1">
        <v>3</v>
      </c>
      <c r="S69" s="3" t="str">
        <f>IF('Raw Data'!$R69&gt;=9,"Promoters",IF('Raw Data'!$R69&gt;=7,"Neutrals","Detractors"))</f>
        <v>Detractors</v>
      </c>
    </row>
    <row r="70" spans="1:19" x14ac:dyDescent="0.25">
      <c r="A70" s="1">
        <v>68</v>
      </c>
      <c r="B70" s="3" t="s">
        <v>5</v>
      </c>
      <c r="C70" s="4">
        <v>28</v>
      </c>
      <c r="D70" s="4" t="str">
        <f>VLOOKUP('Raw Data'!$C70,age_group,3,TRUE)</f>
        <v>26-32</v>
      </c>
      <c r="E70" s="3" t="s">
        <v>16</v>
      </c>
      <c r="F70" s="3" t="s">
        <v>3</v>
      </c>
      <c r="G70" s="3">
        <f>VLOOKUP('Raw Data'!$F70,satisfaction,2,FALSE)</f>
        <v>3</v>
      </c>
      <c r="H70" s="3" t="s">
        <v>4</v>
      </c>
      <c r="I70" s="3">
        <f>VLOOKUP('Raw Data'!$H70,satisfaction,2,FALSE)</f>
        <v>4</v>
      </c>
      <c r="J70" s="3" t="s">
        <v>4</v>
      </c>
      <c r="K70" s="3">
        <f t="shared" si="8"/>
        <v>4</v>
      </c>
      <c r="L70" s="3" t="s">
        <v>3</v>
      </c>
      <c r="M70" s="3">
        <f t="shared" si="9"/>
        <v>3</v>
      </c>
      <c r="N70" s="3" t="s">
        <v>4</v>
      </c>
      <c r="O70" s="3">
        <f t="shared" si="10"/>
        <v>4</v>
      </c>
      <c r="P70" s="3" t="s">
        <v>4</v>
      </c>
      <c r="Q70" s="3">
        <f t="shared" si="11"/>
        <v>4</v>
      </c>
      <c r="R70" s="1">
        <v>7</v>
      </c>
      <c r="S70" s="3" t="str">
        <f>IF('Raw Data'!$R70&gt;=9,"Promoters",IF('Raw Data'!$R70&gt;=7,"Neutrals","Detractors"))</f>
        <v>Neutrals</v>
      </c>
    </row>
    <row r="71" spans="1:19" x14ac:dyDescent="0.25">
      <c r="A71" s="1">
        <v>69</v>
      </c>
      <c r="B71" s="3" t="s">
        <v>0</v>
      </c>
      <c r="C71" s="4">
        <v>25</v>
      </c>
      <c r="D71" s="4" t="str">
        <f>VLOOKUP('Raw Data'!$C71,age_group,3,TRUE)</f>
        <v>19-25</v>
      </c>
      <c r="E71" s="3" t="s">
        <v>22</v>
      </c>
      <c r="F71" s="3" t="s">
        <v>4</v>
      </c>
      <c r="G71" s="3">
        <f>VLOOKUP('Raw Data'!$F71,satisfaction,2,FALSE)</f>
        <v>4</v>
      </c>
      <c r="H71" s="3" t="s">
        <v>6</v>
      </c>
      <c r="I71" s="3">
        <f>VLOOKUP('Raw Data'!$H71,satisfaction,2,FALSE)</f>
        <v>1</v>
      </c>
      <c r="J71" s="3" t="s">
        <v>6</v>
      </c>
      <c r="K71" s="3">
        <f t="shared" si="8"/>
        <v>1</v>
      </c>
      <c r="L71" s="3" t="s">
        <v>4</v>
      </c>
      <c r="M71" s="3">
        <f t="shared" si="9"/>
        <v>4</v>
      </c>
      <c r="N71" s="3" t="s">
        <v>6</v>
      </c>
      <c r="O71" s="3">
        <f t="shared" si="10"/>
        <v>1</v>
      </c>
      <c r="P71" s="3" t="s">
        <v>2</v>
      </c>
      <c r="Q71" s="3">
        <f t="shared" si="11"/>
        <v>2</v>
      </c>
      <c r="R71" s="1">
        <v>8</v>
      </c>
      <c r="S71" s="3" t="str">
        <f>IF('Raw Data'!$R71&gt;=9,"Promoters",IF('Raw Data'!$R71&gt;=7,"Neutrals","Detractors"))</f>
        <v>Neutrals</v>
      </c>
    </row>
    <row r="72" spans="1:19" x14ac:dyDescent="0.25">
      <c r="A72" s="1">
        <v>70</v>
      </c>
      <c r="B72" s="3" t="s">
        <v>5</v>
      </c>
      <c r="C72" s="4">
        <v>22</v>
      </c>
      <c r="D72" s="4" t="str">
        <f>VLOOKUP('Raw Data'!$C72,age_group,3,TRUE)</f>
        <v>19-25</v>
      </c>
      <c r="E72" s="3" t="s">
        <v>10</v>
      </c>
      <c r="F72" s="3" t="s">
        <v>3</v>
      </c>
      <c r="G72" s="3">
        <f>VLOOKUP('Raw Data'!$F72,satisfaction,2,FALSE)</f>
        <v>3</v>
      </c>
      <c r="H72" s="3" t="s">
        <v>3</v>
      </c>
      <c r="I72" s="3">
        <f>VLOOKUP('Raw Data'!$H72,satisfaction,2,FALSE)</f>
        <v>3</v>
      </c>
      <c r="J72" s="3" t="s">
        <v>3</v>
      </c>
      <c r="K72" s="3">
        <f t="shared" si="8"/>
        <v>3</v>
      </c>
      <c r="L72" s="3" t="s">
        <v>4</v>
      </c>
      <c r="M72" s="3">
        <f t="shared" si="9"/>
        <v>4</v>
      </c>
      <c r="N72" s="3" t="s">
        <v>4</v>
      </c>
      <c r="O72" s="3">
        <f t="shared" si="10"/>
        <v>4</v>
      </c>
      <c r="P72" s="3" t="s">
        <v>4</v>
      </c>
      <c r="Q72" s="3">
        <f t="shared" si="11"/>
        <v>4</v>
      </c>
      <c r="R72" s="1">
        <v>7</v>
      </c>
      <c r="S72" s="3" t="str">
        <f>IF('Raw Data'!$R72&gt;=9,"Promoters",IF('Raw Data'!$R72&gt;=7,"Neutrals","Detractors"))</f>
        <v>Neutrals</v>
      </c>
    </row>
    <row r="73" spans="1:19" x14ac:dyDescent="0.25">
      <c r="A73" s="1">
        <v>71</v>
      </c>
      <c r="B73" s="3" t="s">
        <v>5</v>
      </c>
      <c r="C73" s="4">
        <v>21</v>
      </c>
      <c r="D73" s="4" t="str">
        <f>VLOOKUP('Raw Data'!$C73,age_group,3,TRUE)</f>
        <v>19-25</v>
      </c>
      <c r="E73" s="3" t="s">
        <v>10</v>
      </c>
      <c r="F73" s="3" t="s">
        <v>2</v>
      </c>
      <c r="G73" s="3">
        <f>VLOOKUP('Raw Data'!$F73,satisfaction,2,FALSE)</f>
        <v>2</v>
      </c>
      <c r="H73" s="3" t="s">
        <v>3</v>
      </c>
      <c r="I73" s="3">
        <f>VLOOKUP('Raw Data'!$H73,satisfaction,2,FALSE)</f>
        <v>3</v>
      </c>
      <c r="J73" s="3" t="s">
        <v>3</v>
      </c>
      <c r="K73" s="3">
        <f t="shared" si="8"/>
        <v>3</v>
      </c>
      <c r="L73" s="3" t="s">
        <v>2</v>
      </c>
      <c r="M73" s="3">
        <f t="shared" si="9"/>
        <v>2</v>
      </c>
      <c r="N73" s="3" t="s">
        <v>3</v>
      </c>
      <c r="O73" s="3">
        <f t="shared" si="10"/>
        <v>3</v>
      </c>
      <c r="P73" s="3" t="s">
        <v>3</v>
      </c>
      <c r="Q73" s="3">
        <f t="shared" si="11"/>
        <v>3</v>
      </c>
      <c r="R73" s="1">
        <v>3</v>
      </c>
      <c r="S73" s="3" t="str">
        <f>IF('Raw Data'!$R73&gt;=9,"Promoters",IF('Raw Data'!$R73&gt;=7,"Neutrals","Detractors"))</f>
        <v>Detractors</v>
      </c>
    </row>
    <row r="74" spans="1:19" x14ac:dyDescent="0.25">
      <c r="A74" s="1">
        <v>72</v>
      </c>
      <c r="B74" s="3" t="s">
        <v>0</v>
      </c>
      <c r="C74" s="4">
        <v>32</v>
      </c>
      <c r="D74" s="4" t="str">
        <f>VLOOKUP('Raw Data'!$C74,age_group,3,TRUE)</f>
        <v>26-32</v>
      </c>
      <c r="E74" s="3" t="s">
        <v>7</v>
      </c>
      <c r="F74" s="3" t="s">
        <v>3</v>
      </c>
      <c r="G74" s="3">
        <f>VLOOKUP('Raw Data'!$F74,satisfaction,2,FALSE)</f>
        <v>3</v>
      </c>
      <c r="H74" s="3" t="s">
        <v>3</v>
      </c>
      <c r="I74" s="3">
        <f>VLOOKUP('Raw Data'!$H74,satisfaction,2,FALSE)</f>
        <v>3</v>
      </c>
      <c r="J74" s="3" t="s">
        <v>3</v>
      </c>
      <c r="K74" s="3">
        <f t="shared" si="8"/>
        <v>3</v>
      </c>
      <c r="L74" s="3" t="s">
        <v>3</v>
      </c>
      <c r="M74" s="3">
        <f t="shared" si="9"/>
        <v>3</v>
      </c>
      <c r="N74" s="3" t="s">
        <v>3</v>
      </c>
      <c r="O74" s="3">
        <f t="shared" si="10"/>
        <v>3</v>
      </c>
      <c r="P74" s="3" t="s">
        <v>3</v>
      </c>
      <c r="Q74" s="3">
        <f t="shared" si="11"/>
        <v>3</v>
      </c>
      <c r="R74" s="1">
        <v>5</v>
      </c>
      <c r="S74" s="3" t="str">
        <f>IF('Raw Data'!$R74&gt;=9,"Promoters",IF('Raw Data'!$R74&gt;=7,"Neutrals","Detractors"))</f>
        <v>Detractors</v>
      </c>
    </row>
    <row r="75" spans="1:19" x14ac:dyDescent="0.25">
      <c r="A75" s="1">
        <v>73</v>
      </c>
      <c r="B75" s="3" t="s">
        <v>0</v>
      </c>
      <c r="C75" s="4">
        <v>23</v>
      </c>
      <c r="D75" s="4" t="str">
        <f>VLOOKUP('Raw Data'!$C75,age_group,3,TRUE)</f>
        <v>19-25</v>
      </c>
      <c r="E75" s="3" t="s">
        <v>16</v>
      </c>
      <c r="F75" s="3" t="s">
        <v>6</v>
      </c>
      <c r="G75" s="3">
        <f>VLOOKUP('Raw Data'!$F75,satisfaction,2,FALSE)</f>
        <v>1</v>
      </c>
      <c r="H75" s="3" t="s">
        <v>6</v>
      </c>
      <c r="I75" s="3">
        <f>VLOOKUP('Raw Data'!$H75,satisfaction,2,FALSE)</f>
        <v>1</v>
      </c>
      <c r="J75" s="3" t="s">
        <v>6</v>
      </c>
      <c r="K75" s="3">
        <f t="shared" si="8"/>
        <v>1</v>
      </c>
      <c r="L75" s="3" t="s">
        <v>2</v>
      </c>
      <c r="M75" s="3">
        <f t="shared" si="9"/>
        <v>2</v>
      </c>
      <c r="N75" s="3" t="s">
        <v>2</v>
      </c>
      <c r="O75" s="3">
        <f t="shared" si="10"/>
        <v>2</v>
      </c>
      <c r="P75" s="3" t="s">
        <v>2</v>
      </c>
      <c r="Q75" s="3">
        <f t="shared" si="11"/>
        <v>2</v>
      </c>
      <c r="R75" s="1">
        <v>0</v>
      </c>
      <c r="S75" s="3" t="str">
        <f>IF('Raw Data'!$R75&gt;=9,"Promoters",IF('Raw Data'!$R75&gt;=7,"Neutrals","Detractors"))</f>
        <v>Detractors</v>
      </c>
    </row>
    <row r="76" spans="1:19" x14ac:dyDescent="0.25">
      <c r="A76" s="1">
        <v>74</v>
      </c>
      <c r="B76" s="3" t="s">
        <v>0</v>
      </c>
      <c r="C76" s="4">
        <v>22</v>
      </c>
      <c r="D76" s="4" t="str">
        <f>VLOOKUP('Raw Data'!$C76,age_group,3,TRUE)</f>
        <v>19-25</v>
      </c>
      <c r="E76" s="3" t="s">
        <v>7</v>
      </c>
      <c r="F76" s="3" t="s">
        <v>6</v>
      </c>
      <c r="G76" s="3">
        <f>VLOOKUP('Raw Data'!$F76,satisfaction,2,FALSE)</f>
        <v>1</v>
      </c>
      <c r="H76" s="3" t="s">
        <v>13</v>
      </c>
      <c r="I76" s="3">
        <f>VLOOKUP('Raw Data'!$H76,satisfaction,2,FALSE)</f>
        <v>5</v>
      </c>
      <c r="J76" s="3" t="s">
        <v>4</v>
      </c>
      <c r="K76" s="3">
        <f t="shared" si="8"/>
        <v>4</v>
      </c>
      <c r="L76" s="3" t="s">
        <v>6</v>
      </c>
      <c r="M76" s="3">
        <f t="shared" si="9"/>
        <v>1</v>
      </c>
      <c r="N76" s="3" t="s">
        <v>13</v>
      </c>
      <c r="O76" s="3">
        <f t="shared" si="10"/>
        <v>5</v>
      </c>
      <c r="P76" s="3" t="s">
        <v>3</v>
      </c>
      <c r="Q76" s="3">
        <f t="shared" si="11"/>
        <v>3</v>
      </c>
      <c r="R76" s="1">
        <v>0</v>
      </c>
      <c r="S76" s="3" t="str">
        <f>IF('Raw Data'!$R76&gt;=9,"Promoters",IF('Raw Data'!$R76&gt;=7,"Neutrals","Detractors"))</f>
        <v>Detractors</v>
      </c>
    </row>
    <row r="77" spans="1:19" x14ac:dyDescent="0.25">
      <c r="A77" s="1">
        <v>75</v>
      </c>
      <c r="B77" s="3" t="s">
        <v>8</v>
      </c>
      <c r="C77" s="4">
        <v>27</v>
      </c>
      <c r="D77" s="4" t="str">
        <f>VLOOKUP('Raw Data'!$C77,age_group,3,TRUE)</f>
        <v>26-32</v>
      </c>
      <c r="E77" s="3" t="s">
        <v>9</v>
      </c>
      <c r="F77" s="3" t="s">
        <v>6</v>
      </c>
      <c r="G77" s="3">
        <f>VLOOKUP('Raw Data'!$F77,satisfaction,2,FALSE)</f>
        <v>1</v>
      </c>
      <c r="H77" s="3" t="s">
        <v>6</v>
      </c>
      <c r="I77" s="3">
        <f>VLOOKUP('Raw Data'!$H77,satisfaction,2,FALSE)</f>
        <v>1</v>
      </c>
      <c r="J77" s="3" t="s">
        <v>6</v>
      </c>
      <c r="K77" s="3">
        <f t="shared" si="8"/>
        <v>1</v>
      </c>
      <c r="L77" s="3" t="s">
        <v>6</v>
      </c>
      <c r="M77" s="3">
        <f t="shared" si="9"/>
        <v>1</v>
      </c>
      <c r="N77" s="3" t="s">
        <v>6</v>
      </c>
      <c r="O77" s="3">
        <f t="shared" si="10"/>
        <v>1</v>
      </c>
      <c r="P77" s="3" t="s">
        <v>2</v>
      </c>
      <c r="Q77" s="3">
        <f t="shared" si="11"/>
        <v>2</v>
      </c>
      <c r="R77" s="1">
        <v>1</v>
      </c>
      <c r="S77" s="3" t="str">
        <f>IF('Raw Data'!$R77&gt;=9,"Promoters",IF('Raw Data'!$R77&gt;=7,"Neutrals","Detractors"))</f>
        <v>Detractors</v>
      </c>
    </row>
    <row r="78" spans="1:19" x14ac:dyDescent="0.25">
      <c r="A78" s="1">
        <v>76</v>
      </c>
      <c r="B78" s="3" t="s">
        <v>0</v>
      </c>
      <c r="C78" s="4">
        <v>24</v>
      </c>
      <c r="D78" s="4" t="str">
        <f>VLOOKUP('Raw Data'!$C78,age_group,3,TRUE)</f>
        <v>19-25</v>
      </c>
      <c r="E78" s="3" t="s">
        <v>7</v>
      </c>
      <c r="F78" s="3" t="s">
        <v>2</v>
      </c>
      <c r="G78" s="3">
        <f>VLOOKUP('Raw Data'!$F78,satisfaction,2,FALSE)</f>
        <v>2</v>
      </c>
      <c r="H78" s="3" t="s">
        <v>4</v>
      </c>
      <c r="I78" s="3">
        <f>VLOOKUP('Raw Data'!$H78,satisfaction,2,FALSE)</f>
        <v>4</v>
      </c>
      <c r="J78" s="3" t="s">
        <v>4</v>
      </c>
      <c r="K78" s="3">
        <f t="shared" si="8"/>
        <v>4</v>
      </c>
      <c r="L78" s="3" t="s">
        <v>2</v>
      </c>
      <c r="M78" s="3">
        <f t="shared" si="9"/>
        <v>2</v>
      </c>
      <c r="N78" s="3" t="s">
        <v>13</v>
      </c>
      <c r="O78" s="3">
        <f t="shared" si="10"/>
        <v>5</v>
      </c>
      <c r="P78" s="3" t="s">
        <v>4</v>
      </c>
      <c r="Q78" s="3">
        <f t="shared" si="11"/>
        <v>4</v>
      </c>
      <c r="R78" s="1">
        <v>5</v>
      </c>
      <c r="S78" s="3" t="str">
        <f>IF('Raw Data'!$R78&gt;=9,"Promoters",IF('Raw Data'!$R78&gt;=7,"Neutrals","Detractors"))</f>
        <v>Detractors</v>
      </c>
    </row>
    <row r="79" spans="1:19" x14ac:dyDescent="0.25">
      <c r="A79" s="1">
        <v>77</v>
      </c>
      <c r="B79" s="3" t="s">
        <v>5</v>
      </c>
      <c r="C79" s="4">
        <v>20</v>
      </c>
      <c r="D79" s="4" t="str">
        <f>VLOOKUP('Raw Data'!$C79,age_group,3,TRUE)</f>
        <v>19-25</v>
      </c>
      <c r="E79" s="3" t="s">
        <v>16</v>
      </c>
      <c r="F79" s="3" t="s">
        <v>3</v>
      </c>
      <c r="G79" s="3">
        <f>VLOOKUP('Raw Data'!$F79,satisfaction,2,FALSE)</f>
        <v>3</v>
      </c>
      <c r="H79" s="3" t="s">
        <v>3</v>
      </c>
      <c r="I79" s="3">
        <f>VLOOKUP('Raw Data'!$H79,satisfaction,2,FALSE)</f>
        <v>3</v>
      </c>
      <c r="J79" s="3" t="s">
        <v>2</v>
      </c>
      <c r="K79" s="3">
        <f t="shared" si="8"/>
        <v>2</v>
      </c>
      <c r="L79" s="3" t="s">
        <v>2</v>
      </c>
      <c r="M79" s="3">
        <f t="shared" si="9"/>
        <v>2</v>
      </c>
      <c r="N79" s="3" t="s">
        <v>2</v>
      </c>
      <c r="O79" s="3">
        <f t="shared" si="10"/>
        <v>2</v>
      </c>
      <c r="P79" s="3" t="s">
        <v>2</v>
      </c>
      <c r="Q79" s="3">
        <f t="shared" si="11"/>
        <v>2</v>
      </c>
      <c r="R79" s="1">
        <v>6</v>
      </c>
      <c r="S79" s="3" t="str">
        <f>IF('Raw Data'!$R79&gt;=9,"Promoters",IF('Raw Data'!$R79&gt;=7,"Neutrals","Detractors"))</f>
        <v>Detractors</v>
      </c>
    </row>
    <row r="80" spans="1:19" x14ac:dyDescent="0.25">
      <c r="A80" s="1">
        <v>78</v>
      </c>
      <c r="B80" s="3" t="s">
        <v>0</v>
      </c>
      <c r="C80" s="4">
        <v>23</v>
      </c>
      <c r="D80" s="4" t="str">
        <f>VLOOKUP('Raw Data'!$C80,age_group,3,TRUE)</f>
        <v>19-25</v>
      </c>
      <c r="E80" s="3" t="s">
        <v>16</v>
      </c>
      <c r="F80" s="3" t="s">
        <v>13</v>
      </c>
      <c r="G80" s="3">
        <f>VLOOKUP('Raw Data'!$F80,satisfaction,2,FALSE)</f>
        <v>5</v>
      </c>
      <c r="H80" s="3" t="s">
        <v>13</v>
      </c>
      <c r="I80" s="3">
        <f>VLOOKUP('Raw Data'!$H80,satisfaction,2,FALSE)</f>
        <v>5</v>
      </c>
      <c r="J80" s="3" t="s">
        <v>13</v>
      </c>
      <c r="K80" s="3">
        <f t="shared" si="8"/>
        <v>5</v>
      </c>
      <c r="L80" s="3" t="s">
        <v>13</v>
      </c>
      <c r="M80" s="3">
        <f t="shared" si="9"/>
        <v>5</v>
      </c>
      <c r="N80" s="3" t="s">
        <v>13</v>
      </c>
      <c r="O80" s="3">
        <f t="shared" si="10"/>
        <v>5</v>
      </c>
      <c r="P80" s="3" t="s">
        <v>13</v>
      </c>
      <c r="Q80" s="3">
        <f t="shared" si="11"/>
        <v>5</v>
      </c>
      <c r="R80" s="1">
        <v>10</v>
      </c>
      <c r="S80" s="3" t="str">
        <f>IF('Raw Data'!$R80&gt;=9,"Promoters",IF('Raw Data'!$R80&gt;=7,"Neutrals","Detractors"))</f>
        <v>Promoters</v>
      </c>
    </row>
    <row r="81" spans="1:19" x14ac:dyDescent="0.25">
      <c r="A81" s="1">
        <v>79</v>
      </c>
      <c r="B81" s="3" t="s">
        <v>0</v>
      </c>
      <c r="C81" s="4">
        <v>33</v>
      </c>
      <c r="D81" s="4" t="str">
        <f>VLOOKUP('Raw Data'!$C81,age_group,3,TRUE)</f>
        <v>33-39</v>
      </c>
      <c r="E81" s="3" t="s">
        <v>7</v>
      </c>
      <c r="F81" s="3" t="s">
        <v>6</v>
      </c>
      <c r="G81" s="3">
        <f>VLOOKUP('Raw Data'!$F81,satisfaction,2,FALSE)</f>
        <v>1</v>
      </c>
      <c r="H81" s="3" t="s">
        <v>13</v>
      </c>
      <c r="I81" s="3">
        <f>VLOOKUP('Raw Data'!$H81,satisfaction,2,FALSE)</f>
        <v>5</v>
      </c>
      <c r="J81" s="3" t="s">
        <v>4</v>
      </c>
      <c r="K81" s="3">
        <f t="shared" si="8"/>
        <v>4</v>
      </c>
      <c r="L81" s="3" t="s">
        <v>6</v>
      </c>
      <c r="M81" s="3">
        <f t="shared" si="9"/>
        <v>1</v>
      </c>
      <c r="N81" s="3" t="s">
        <v>13</v>
      </c>
      <c r="O81" s="3">
        <f t="shared" si="10"/>
        <v>5</v>
      </c>
      <c r="P81" s="3" t="s">
        <v>4</v>
      </c>
      <c r="Q81" s="3">
        <f t="shared" si="11"/>
        <v>4</v>
      </c>
      <c r="R81" s="1">
        <v>5</v>
      </c>
      <c r="S81" s="3" t="str">
        <f>IF('Raw Data'!$R81&gt;=9,"Promoters",IF('Raw Data'!$R81&gt;=7,"Neutrals","Detractors"))</f>
        <v>Detractors</v>
      </c>
    </row>
    <row r="82" spans="1:19" x14ac:dyDescent="0.25">
      <c r="A82" s="1">
        <v>80</v>
      </c>
      <c r="B82" s="3" t="s">
        <v>5</v>
      </c>
      <c r="C82" s="4">
        <v>23</v>
      </c>
      <c r="D82" s="4" t="str">
        <f>VLOOKUP('Raw Data'!$C82,age_group,3,TRUE)</f>
        <v>19-25</v>
      </c>
      <c r="E82" s="3" t="s">
        <v>9</v>
      </c>
      <c r="F82" s="3" t="s">
        <v>2</v>
      </c>
      <c r="G82" s="3">
        <f>VLOOKUP('Raw Data'!$F82,satisfaction,2,FALSE)</f>
        <v>2</v>
      </c>
      <c r="H82" s="3" t="s">
        <v>3</v>
      </c>
      <c r="I82" s="3">
        <f>VLOOKUP('Raw Data'!$H82,satisfaction,2,FALSE)</f>
        <v>3</v>
      </c>
      <c r="J82" s="3" t="s">
        <v>13</v>
      </c>
      <c r="K82" s="3">
        <f t="shared" si="8"/>
        <v>5</v>
      </c>
      <c r="L82" s="3" t="s">
        <v>2</v>
      </c>
      <c r="M82" s="3">
        <f t="shared" si="9"/>
        <v>2</v>
      </c>
      <c r="N82" s="3" t="s">
        <v>3</v>
      </c>
      <c r="O82" s="3">
        <f t="shared" si="10"/>
        <v>3</v>
      </c>
      <c r="P82" s="3" t="s">
        <v>4</v>
      </c>
      <c r="Q82" s="3">
        <f t="shared" si="11"/>
        <v>4</v>
      </c>
      <c r="R82" s="1">
        <v>4</v>
      </c>
      <c r="S82" s="3" t="str">
        <f>IF('Raw Data'!$R82&gt;=9,"Promoters",IF('Raw Data'!$R82&gt;=7,"Neutrals","Detractors"))</f>
        <v>Detractors</v>
      </c>
    </row>
    <row r="83" spans="1:19" x14ac:dyDescent="0.25">
      <c r="A83" s="1">
        <v>81</v>
      </c>
      <c r="B83" s="3" t="s">
        <v>0</v>
      </c>
      <c r="C83" s="4">
        <v>19</v>
      </c>
      <c r="D83" s="4" t="str">
        <f>VLOOKUP('Raw Data'!$C83,age_group,3,TRUE)</f>
        <v>19-25</v>
      </c>
      <c r="E83" s="3" t="s">
        <v>7</v>
      </c>
      <c r="F83" s="3" t="s">
        <v>3</v>
      </c>
      <c r="G83" s="3">
        <f>VLOOKUP('Raw Data'!$F83,satisfaction,2,FALSE)</f>
        <v>3</v>
      </c>
      <c r="H83" s="3" t="s">
        <v>4</v>
      </c>
      <c r="I83" s="3">
        <f>VLOOKUP('Raw Data'!$H83,satisfaction,2,FALSE)</f>
        <v>4</v>
      </c>
      <c r="J83" s="3" t="s">
        <v>4</v>
      </c>
      <c r="K83" s="3">
        <f t="shared" si="8"/>
        <v>4</v>
      </c>
      <c r="L83" s="3" t="s">
        <v>4</v>
      </c>
      <c r="M83" s="3">
        <f t="shared" si="9"/>
        <v>4</v>
      </c>
      <c r="N83" s="3" t="s">
        <v>4</v>
      </c>
      <c r="O83" s="3">
        <f t="shared" si="10"/>
        <v>4</v>
      </c>
      <c r="P83" s="3" t="s">
        <v>3</v>
      </c>
      <c r="Q83" s="3">
        <f t="shared" si="11"/>
        <v>3</v>
      </c>
      <c r="R83" s="1">
        <v>8</v>
      </c>
      <c r="S83" s="3" t="str">
        <f>IF('Raw Data'!$R83&gt;=9,"Promoters",IF('Raw Data'!$R83&gt;=7,"Neutrals","Detractors"))</f>
        <v>Neutrals</v>
      </c>
    </row>
    <row r="84" spans="1:19" x14ac:dyDescent="0.25">
      <c r="A84" s="1">
        <v>82</v>
      </c>
      <c r="B84" s="3" t="s">
        <v>0</v>
      </c>
      <c r="C84" s="4">
        <v>32</v>
      </c>
      <c r="D84" s="4" t="str">
        <f>VLOOKUP('Raw Data'!$C84,age_group,3,TRUE)</f>
        <v>26-32</v>
      </c>
      <c r="E84" s="3" t="s">
        <v>10</v>
      </c>
      <c r="F84" s="3" t="s">
        <v>3</v>
      </c>
      <c r="G84" s="3">
        <f>VLOOKUP('Raw Data'!$F84,satisfaction,2,FALSE)</f>
        <v>3</v>
      </c>
      <c r="H84" s="3" t="s">
        <v>4</v>
      </c>
      <c r="I84" s="3">
        <f>VLOOKUP('Raw Data'!$H84,satisfaction,2,FALSE)</f>
        <v>4</v>
      </c>
      <c r="J84" s="3" t="s">
        <v>3</v>
      </c>
      <c r="K84" s="3">
        <f t="shared" si="8"/>
        <v>3</v>
      </c>
      <c r="L84" s="3" t="s">
        <v>2</v>
      </c>
      <c r="M84" s="3">
        <f t="shared" si="9"/>
        <v>2</v>
      </c>
      <c r="N84" s="3" t="s">
        <v>3</v>
      </c>
      <c r="O84" s="3">
        <f t="shared" si="10"/>
        <v>3</v>
      </c>
      <c r="P84" s="3" t="s">
        <v>4</v>
      </c>
      <c r="Q84" s="3">
        <f t="shared" si="11"/>
        <v>4</v>
      </c>
      <c r="R84" s="1">
        <v>3</v>
      </c>
      <c r="S84" s="3" t="str">
        <f>IF('Raw Data'!$R84&gt;=9,"Promoters",IF('Raw Data'!$R84&gt;=7,"Neutrals","Detractors"))</f>
        <v>Detractors</v>
      </c>
    </row>
    <row r="85" spans="1:19" x14ac:dyDescent="0.25">
      <c r="A85" s="1">
        <v>83</v>
      </c>
      <c r="B85" s="3" t="s">
        <v>5</v>
      </c>
      <c r="C85" s="4">
        <v>27</v>
      </c>
      <c r="D85" s="4" t="str">
        <f>VLOOKUP('Raw Data'!$C85,age_group,3,TRUE)</f>
        <v>26-32</v>
      </c>
      <c r="E85" s="3" t="s">
        <v>9</v>
      </c>
      <c r="F85" s="3" t="s">
        <v>3</v>
      </c>
      <c r="G85" s="3">
        <f>VLOOKUP('Raw Data'!$F85,satisfaction,2,FALSE)</f>
        <v>3</v>
      </c>
      <c r="H85" s="3" t="s">
        <v>3</v>
      </c>
      <c r="I85" s="3">
        <f>VLOOKUP('Raw Data'!$H85,satisfaction,2,FALSE)</f>
        <v>3</v>
      </c>
      <c r="J85" s="3" t="s">
        <v>3</v>
      </c>
      <c r="K85" s="3">
        <f t="shared" si="8"/>
        <v>3</v>
      </c>
      <c r="L85" s="3" t="s">
        <v>2</v>
      </c>
      <c r="M85" s="3">
        <f t="shared" si="9"/>
        <v>2</v>
      </c>
      <c r="N85" s="3" t="s">
        <v>2</v>
      </c>
      <c r="O85" s="3">
        <f t="shared" si="10"/>
        <v>2</v>
      </c>
      <c r="P85" s="3" t="s">
        <v>2</v>
      </c>
      <c r="Q85" s="3">
        <f t="shared" si="11"/>
        <v>2</v>
      </c>
      <c r="R85" s="1">
        <v>3</v>
      </c>
      <c r="S85" s="3" t="str">
        <f>IF('Raw Data'!$R85&gt;=9,"Promoters",IF('Raw Data'!$R85&gt;=7,"Neutrals","Detractors"))</f>
        <v>Detractors</v>
      </c>
    </row>
    <row r="86" spans="1:19" x14ac:dyDescent="0.25">
      <c r="A86" s="1">
        <v>84</v>
      </c>
      <c r="B86" s="3" t="s">
        <v>0</v>
      </c>
      <c r="C86" s="4">
        <v>25</v>
      </c>
      <c r="D86" s="4" t="str">
        <f>VLOOKUP('Raw Data'!$C86,age_group,3,TRUE)</f>
        <v>19-25</v>
      </c>
      <c r="E86" s="3" t="s">
        <v>22</v>
      </c>
      <c r="F86" s="3" t="s">
        <v>2</v>
      </c>
      <c r="G86" s="3">
        <f>VLOOKUP('Raw Data'!$F86,satisfaction,2,FALSE)</f>
        <v>2</v>
      </c>
      <c r="H86" s="3" t="s">
        <v>3</v>
      </c>
      <c r="I86" s="3">
        <f>VLOOKUP('Raw Data'!$H86,satisfaction,2,FALSE)</f>
        <v>3</v>
      </c>
      <c r="J86" s="3" t="s">
        <v>3</v>
      </c>
      <c r="K86" s="3">
        <f t="shared" si="8"/>
        <v>3</v>
      </c>
      <c r="L86" s="3" t="s">
        <v>3</v>
      </c>
      <c r="M86" s="3">
        <f t="shared" si="9"/>
        <v>3</v>
      </c>
      <c r="N86" s="3" t="s">
        <v>3</v>
      </c>
      <c r="O86" s="3">
        <f t="shared" si="10"/>
        <v>3</v>
      </c>
      <c r="P86" s="3" t="s">
        <v>3</v>
      </c>
      <c r="Q86" s="3">
        <f t="shared" si="11"/>
        <v>3</v>
      </c>
      <c r="R86" s="1">
        <v>6</v>
      </c>
      <c r="S86" s="3" t="str">
        <f>IF('Raw Data'!$R86&gt;=9,"Promoters",IF('Raw Data'!$R86&gt;=7,"Neutrals","Detractors"))</f>
        <v>Detractors</v>
      </c>
    </row>
    <row r="87" spans="1:19" x14ac:dyDescent="0.25">
      <c r="A87" s="1">
        <v>85</v>
      </c>
      <c r="B87" s="3" t="s">
        <v>0</v>
      </c>
      <c r="C87" s="4">
        <v>26</v>
      </c>
      <c r="D87" s="4" t="str">
        <f>VLOOKUP('Raw Data'!$C87,age_group,3,TRUE)</f>
        <v>26-32</v>
      </c>
      <c r="E87" s="3" t="s">
        <v>16</v>
      </c>
      <c r="F87" s="3" t="s">
        <v>4</v>
      </c>
      <c r="G87" s="3">
        <f>VLOOKUP('Raw Data'!$F87,satisfaction,2,FALSE)</f>
        <v>4</v>
      </c>
      <c r="H87" s="3" t="s">
        <v>4</v>
      </c>
      <c r="I87" s="3">
        <f>VLOOKUP('Raw Data'!$H87,satisfaction,2,FALSE)</f>
        <v>4</v>
      </c>
      <c r="J87" s="3" t="s">
        <v>3</v>
      </c>
      <c r="K87" s="3">
        <f t="shared" si="8"/>
        <v>3</v>
      </c>
      <c r="L87" s="3" t="s">
        <v>4</v>
      </c>
      <c r="M87" s="3">
        <f t="shared" si="9"/>
        <v>4</v>
      </c>
      <c r="N87" s="3" t="s">
        <v>4</v>
      </c>
      <c r="O87" s="3">
        <f t="shared" si="10"/>
        <v>4</v>
      </c>
      <c r="P87" s="3" t="s">
        <v>6</v>
      </c>
      <c r="Q87" s="3">
        <f t="shared" si="11"/>
        <v>1</v>
      </c>
      <c r="R87" s="1">
        <v>5</v>
      </c>
      <c r="S87" s="3" t="str">
        <f>IF('Raw Data'!$R87&gt;=9,"Promoters",IF('Raw Data'!$R87&gt;=7,"Neutrals","Detractors"))</f>
        <v>Detractors</v>
      </c>
    </row>
    <row r="88" spans="1:19" x14ac:dyDescent="0.25">
      <c r="A88" s="1">
        <v>86</v>
      </c>
      <c r="B88" s="3" t="s">
        <v>0</v>
      </c>
      <c r="C88" s="4">
        <v>27</v>
      </c>
      <c r="D88" s="4" t="str">
        <f>VLOOKUP('Raw Data'!$C88,age_group,3,TRUE)</f>
        <v>26-32</v>
      </c>
      <c r="E88" s="3" t="s">
        <v>11</v>
      </c>
      <c r="F88" s="3" t="s">
        <v>3</v>
      </c>
      <c r="G88" s="3">
        <f>VLOOKUP('Raw Data'!$F88,satisfaction,2,FALSE)</f>
        <v>3</v>
      </c>
      <c r="H88" s="3" t="s">
        <v>3</v>
      </c>
      <c r="I88" s="3">
        <f>VLOOKUP('Raw Data'!$H88,satisfaction,2,FALSE)</f>
        <v>3</v>
      </c>
      <c r="J88" s="3" t="s">
        <v>3</v>
      </c>
      <c r="K88" s="3">
        <f t="shared" si="8"/>
        <v>3</v>
      </c>
      <c r="L88" s="3" t="s">
        <v>3</v>
      </c>
      <c r="M88" s="3">
        <f t="shared" si="9"/>
        <v>3</v>
      </c>
      <c r="N88" s="3" t="s">
        <v>3</v>
      </c>
      <c r="O88" s="3">
        <f t="shared" si="10"/>
        <v>3</v>
      </c>
      <c r="P88" s="3" t="s">
        <v>3</v>
      </c>
      <c r="Q88" s="3">
        <f t="shared" si="11"/>
        <v>3</v>
      </c>
      <c r="R88" s="1">
        <v>5</v>
      </c>
      <c r="S88" s="3" t="str">
        <f>IF('Raw Data'!$R88&gt;=9,"Promoters",IF('Raw Data'!$R88&gt;=7,"Neutrals","Detractors"))</f>
        <v>Detractors</v>
      </c>
    </row>
    <row r="89" spans="1:19" x14ac:dyDescent="0.25">
      <c r="A89" s="1">
        <v>87</v>
      </c>
      <c r="B89" s="3" t="s">
        <v>8</v>
      </c>
      <c r="C89" s="4">
        <v>40</v>
      </c>
      <c r="D89" s="4" t="str">
        <f>VLOOKUP('Raw Data'!$C89,age_group,3,TRUE)</f>
        <v>40-46</v>
      </c>
      <c r="E89" s="3" t="s">
        <v>10</v>
      </c>
      <c r="F89" s="3" t="s">
        <v>6</v>
      </c>
      <c r="G89" s="3">
        <f>VLOOKUP('Raw Data'!$F89,satisfaction,2,FALSE)</f>
        <v>1</v>
      </c>
      <c r="H89" s="3" t="s">
        <v>3</v>
      </c>
      <c r="I89" s="3">
        <f>VLOOKUP('Raw Data'!$H89,satisfaction,2,FALSE)</f>
        <v>3</v>
      </c>
      <c r="J89" s="3" t="s">
        <v>4</v>
      </c>
      <c r="K89" s="3">
        <f t="shared" si="8"/>
        <v>4</v>
      </c>
      <c r="L89" s="3" t="s">
        <v>6</v>
      </c>
      <c r="M89" s="3">
        <f t="shared" si="9"/>
        <v>1</v>
      </c>
      <c r="N89" s="3" t="s">
        <v>3</v>
      </c>
      <c r="O89" s="3">
        <f t="shared" si="10"/>
        <v>3</v>
      </c>
      <c r="P89" s="3" t="s">
        <v>4</v>
      </c>
      <c r="Q89" s="3">
        <f t="shared" si="11"/>
        <v>4</v>
      </c>
      <c r="R89" s="1">
        <v>3</v>
      </c>
      <c r="S89" s="3" t="str">
        <f>IF('Raw Data'!$R89&gt;=9,"Promoters",IF('Raw Data'!$R89&gt;=7,"Neutrals","Detractors"))</f>
        <v>Detractors</v>
      </c>
    </row>
    <row r="90" spans="1:19" x14ac:dyDescent="0.25">
      <c r="A90" s="1">
        <v>88</v>
      </c>
      <c r="B90" s="3" t="s">
        <v>5</v>
      </c>
      <c r="C90" s="4">
        <v>28</v>
      </c>
      <c r="D90" s="4" t="str">
        <f>VLOOKUP('Raw Data'!$C90,age_group,3,TRUE)</f>
        <v>26-32</v>
      </c>
      <c r="E90" s="3" t="s">
        <v>10</v>
      </c>
      <c r="F90" s="3" t="s">
        <v>2</v>
      </c>
      <c r="G90" s="3">
        <f>VLOOKUP('Raw Data'!$F90,satisfaction,2,FALSE)</f>
        <v>2</v>
      </c>
      <c r="H90" s="3" t="s">
        <v>13</v>
      </c>
      <c r="I90" s="3">
        <f>VLOOKUP('Raw Data'!$H90,satisfaction,2,FALSE)</f>
        <v>5</v>
      </c>
      <c r="J90" s="3" t="s">
        <v>13</v>
      </c>
      <c r="K90" s="3">
        <f t="shared" si="8"/>
        <v>5</v>
      </c>
      <c r="L90" s="3" t="s">
        <v>6</v>
      </c>
      <c r="M90" s="3">
        <f t="shared" si="9"/>
        <v>1</v>
      </c>
      <c r="N90" s="3" t="s">
        <v>13</v>
      </c>
      <c r="O90" s="3">
        <f t="shared" si="10"/>
        <v>5</v>
      </c>
      <c r="P90" s="3" t="s">
        <v>13</v>
      </c>
      <c r="Q90" s="3">
        <f t="shared" si="11"/>
        <v>5</v>
      </c>
      <c r="R90" s="1">
        <v>5</v>
      </c>
      <c r="S90" s="3" t="str">
        <f>IF('Raw Data'!$R90&gt;=9,"Promoters",IF('Raw Data'!$R90&gt;=7,"Neutrals","Detractors"))</f>
        <v>Detractors</v>
      </c>
    </row>
    <row r="91" spans="1:19" x14ac:dyDescent="0.25">
      <c r="A91" s="1">
        <v>89</v>
      </c>
      <c r="B91" s="3" t="s">
        <v>5</v>
      </c>
      <c r="C91" s="4">
        <v>21</v>
      </c>
      <c r="D91" s="4" t="str">
        <f>VLOOKUP('Raw Data'!$C91,age_group,3,TRUE)</f>
        <v>19-25</v>
      </c>
      <c r="E91" s="3" t="s">
        <v>7</v>
      </c>
      <c r="F91" s="3" t="s">
        <v>3</v>
      </c>
      <c r="G91" s="3">
        <f>VLOOKUP('Raw Data'!$F91,satisfaction,2,FALSE)</f>
        <v>3</v>
      </c>
      <c r="H91" s="3" t="s">
        <v>3</v>
      </c>
      <c r="I91" s="3">
        <f>VLOOKUP('Raw Data'!$H91,satisfaction,2,FALSE)</f>
        <v>3</v>
      </c>
      <c r="J91" s="3" t="s">
        <v>3</v>
      </c>
      <c r="K91" s="3">
        <f t="shared" si="8"/>
        <v>3</v>
      </c>
      <c r="L91" s="3" t="s">
        <v>2</v>
      </c>
      <c r="M91" s="3">
        <f t="shared" si="9"/>
        <v>2</v>
      </c>
      <c r="N91" s="3" t="s">
        <v>2</v>
      </c>
      <c r="O91" s="3">
        <f t="shared" si="10"/>
        <v>2</v>
      </c>
      <c r="P91" s="3" t="s">
        <v>2</v>
      </c>
      <c r="Q91" s="3">
        <f t="shared" si="11"/>
        <v>2</v>
      </c>
      <c r="R91" s="1">
        <v>1</v>
      </c>
      <c r="S91" s="3" t="str">
        <f>IF('Raw Data'!$R91&gt;=9,"Promoters",IF('Raw Data'!$R91&gt;=7,"Neutrals","Detractors"))</f>
        <v>Detractors</v>
      </c>
    </row>
    <row r="92" spans="1:19" x14ac:dyDescent="0.25">
      <c r="A92" s="1">
        <v>90</v>
      </c>
      <c r="B92" s="3" t="s">
        <v>8</v>
      </c>
      <c r="C92" s="4">
        <v>39</v>
      </c>
      <c r="D92" s="4" t="str">
        <f>VLOOKUP('Raw Data'!$C92,age_group,3,TRUE)</f>
        <v>33-39</v>
      </c>
      <c r="E92" s="3" t="s">
        <v>16</v>
      </c>
      <c r="F92" s="3" t="s">
        <v>3</v>
      </c>
      <c r="G92" s="3">
        <f>VLOOKUP('Raw Data'!$F92,satisfaction,2,FALSE)</f>
        <v>3</v>
      </c>
      <c r="H92" s="3" t="s">
        <v>3</v>
      </c>
      <c r="I92" s="3">
        <f>VLOOKUP('Raw Data'!$H92,satisfaction,2,FALSE)</f>
        <v>3</v>
      </c>
      <c r="J92" s="3" t="s">
        <v>3</v>
      </c>
      <c r="K92" s="3">
        <f t="shared" si="8"/>
        <v>3</v>
      </c>
      <c r="L92" s="3" t="s">
        <v>3</v>
      </c>
      <c r="M92" s="3">
        <f t="shared" si="9"/>
        <v>3</v>
      </c>
      <c r="N92" s="3" t="s">
        <v>3</v>
      </c>
      <c r="O92" s="3">
        <f t="shared" si="10"/>
        <v>3</v>
      </c>
      <c r="P92" s="3" t="s">
        <v>3</v>
      </c>
      <c r="Q92" s="3">
        <f t="shared" si="11"/>
        <v>3</v>
      </c>
      <c r="R92" s="1">
        <v>5</v>
      </c>
      <c r="S92" s="3" t="str">
        <f>IF('Raw Data'!$R92&gt;=9,"Promoters",IF('Raw Data'!$R92&gt;=7,"Neutrals","Detractors"))</f>
        <v>Detractors</v>
      </c>
    </row>
    <row r="93" spans="1:19" x14ac:dyDescent="0.25">
      <c r="A93" s="1">
        <v>91</v>
      </c>
      <c r="B93" s="3" t="s">
        <v>5</v>
      </c>
      <c r="C93" s="4">
        <v>22</v>
      </c>
      <c r="D93" s="4" t="str">
        <f>VLOOKUP('Raw Data'!$C93,age_group,3,TRUE)</f>
        <v>19-25</v>
      </c>
      <c r="E93" s="3" t="s">
        <v>9</v>
      </c>
      <c r="F93" s="3" t="s">
        <v>3</v>
      </c>
      <c r="G93" s="3">
        <f>VLOOKUP('Raw Data'!$F93,satisfaction,2,FALSE)</f>
        <v>3</v>
      </c>
      <c r="H93" s="3" t="s">
        <v>3</v>
      </c>
      <c r="I93" s="3">
        <f>VLOOKUP('Raw Data'!$H93,satisfaction,2,FALSE)</f>
        <v>3</v>
      </c>
      <c r="J93" s="3" t="s">
        <v>3</v>
      </c>
      <c r="K93" s="3">
        <f t="shared" si="8"/>
        <v>3</v>
      </c>
      <c r="L93" s="3" t="s">
        <v>3</v>
      </c>
      <c r="M93" s="3">
        <f t="shared" si="9"/>
        <v>3</v>
      </c>
      <c r="N93" s="3" t="s">
        <v>3</v>
      </c>
      <c r="O93" s="3">
        <f t="shared" si="10"/>
        <v>3</v>
      </c>
      <c r="P93" s="3" t="s">
        <v>3</v>
      </c>
      <c r="Q93" s="3">
        <f t="shared" si="11"/>
        <v>3</v>
      </c>
      <c r="R93" s="1">
        <v>5</v>
      </c>
      <c r="S93" s="3" t="str">
        <f>IF('Raw Data'!$R93&gt;=9,"Promoters",IF('Raw Data'!$R93&gt;=7,"Neutrals","Detractors"))</f>
        <v>Detractors</v>
      </c>
    </row>
    <row r="94" spans="1:19" x14ac:dyDescent="0.25">
      <c r="A94" s="1">
        <v>92</v>
      </c>
      <c r="B94" s="3" t="s">
        <v>5</v>
      </c>
      <c r="C94" s="4">
        <v>26</v>
      </c>
      <c r="D94" s="4" t="str">
        <f>VLOOKUP('Raw Data'!$C94,age_group,3,TRUE)</f>
        <v>26-32</v>
      </c>
      <c r="E94" s="3" t="s">
        <v>9</v>
      </c>
      <c r="F94" s="3" t="s">
        <v>3</v>
      </c>
      <c r="G94" s="3">
        <f>VLOOKUP('Raw Data'!$F94,satisfaction,2,FALSE)</f>
        <v>3</v>
      </c>
      <c r="H94" s="3" t="s">
        <v>2</v>
      </c>
      <c r="I94" s="3">
        <f>VLOOKUP('Raw Data'!$H94,satisfaction,2,FALSE)</f>
        <v>2</v>
      </c>
      <c r="J94" s="3" t="s">
        <v>3</v>
      </c>
      <c r="K94" s="3">
        <f t="shared" si="8"/>
        <v>3</v>
      </c>
      <c r="L94" s="3" t="s">
        <v>4</v>
      </c>
      <c r="M94" s="3">
        <f t="shared" si="9"/>
        <v>4</v>
      </c>
      <c r="N94" s="3" t="s">
        <v>2</v>
      </c>
      <c r="O94" s="3">
        <f t="shared" si="10"/>
        <v>2</v>
      </c>
      <c r="P94" s="3" t="s">
        <v>2</v>
      </c>
      <c r="Q94" s="3">
        <f t="shared" si="11"/>
        <v>2</v>
      </c>
      <c r="R94" s="1">
        <v>8</v>
      </c>
      <c r="S94" s="3" t="str">
        <f>IF('Raw Data'!$R94&gt;=9,"Promoters",IF('Raw Data'!$R94&gt;=7,"Neutrals","Detractors"))</f>
        <v>Neutrals</v>
      </c>
    </row>
    <row r="95" spans="1:19" x14ac:dyDescent="0.25">
      <c r="A95" s="1">
        <v>93</v>
      </c>
      <c r="B95" s="3" t="s">
        <v>0</v>
      </c>
      <c r="C95" s="4">
        <v>21</v>
      </c>
      <c r="D95" s="4" t="str">
        <f>VLOOKUP('Raw Data'!$C95,age_group,3,TRUE)</f>
        <v>19-25</v>
      </c>
      <c r="E95" s="3" t="s">
        <v>16</v>
      </c>
      <c r="F95" s="3" t="s">
        <v>3</v>
      </c>
      <c r="G95" s="3">
        <f>VLOOKUP('Raw Data'!$F95,satisfaction,2,FALSE)</f>
        <v>3</v>
      </c>
      <c r="H95" s="3" t="s">
        <v>4</v>
      </c>
      <c r="I95" s="3">
        <f>VLOOKUP('Raw Data'!$H95,satisfaction,2,FALSE)</f>
        <v>4</v>
      </c>
      <c r="J95" s="3" t="s">
        <v>3</v>
      </c>
      <c r="K95" s="3">
        <f t="shared" si="8"/>
        <v>3</v>
      </c>
      <c r="L95" s="3" t="s">
        <v>3</v>
      </c>
      <c r="M95" s="3">
        <f t="shared" si="9"/>
        <v>3</v>
      </c>
      <c r="N95" s="3" t="s">
        <v>4</v>
      </c>
      <c r="O95" s="3">
        <f t="shared" si="10"/>
        <v>4</v>
      </c>
      <c r="P95" s="3" t="s">
        <v>4</v>
      </c>
      <c r="Q95" s="3">
        <f t="shared" si="11"/>
        <v>4</v>
      </c>
      <c r="R95" s="1">
        <v>5</v>
      </c>
      <c r="S95" s="3" t="str">
        <f>IF('Raw Data'!$R95&gt;=9,"Promoters",IF('Raw Data'!$R95&gt;=7,"Neutrals","Detractors"))</f>
        <v>Detractors</v>
      </c>
    </row>
    <row r="96" spans="1:19" x14ac:dyDescent="0.25">
      <c r="A96" s="1">
        <v>94</v>
      </c>
      <c r="B96" s="3" t="s">
        <v>5</v>
      </c>
      <c r="C96" s="4">
        <v>22</v>
      </c>
      <c r="D96" s="4" t="str">
        <f>VLOOKUP('Raw Data'!$C96,age_group,3,TRUE)</f>
        <v>19-25</v>
      </c>
      <c r="E96" s="3" t="s">
        <v>1</v>
      </c>
      <c r="F96" s="3" t="s">
        <v>4</v>
      </c>
      <c r="G96" s="3">
        <f>VLOOKUP('Raw Data'!$F96,satisfaction,2,FALSE)</f>
        <v>4</v>
      </c>
      <c r="H96" s="3" t="s">
        <v>3</v>
      </c>
      <c r="I96" s="3">
        <f>VLOOKUP('Raw Data'!$H96,satisfaction,2,FALSE)</f>
        <v>3</v>
      </c>
      <c r="J96" s="3" t="s">
        <v>2</v>
      </c>
      <c r="K96" s="3">
        <f t="shared" si="8"/>
        <v>2</v>
      </c>
      <c r="L96" s="3" t="s">
        <v>2</v>
      </c>
      <c r="M96" s="3">
        <f t="shared" si="9"/>
        <v>2</v>
      </c>
      <c r="N96" s="3" t="s">
        <v>2</v>
      </c>
      <c r="O96" s="3">
        <f t="shared" si="10"/>
        <v>2</v>
      </c>
      <c r="P96" s="3" t="s">
        <v>4</v>
      </c>
      <c r="Q96" s="3">
        <f t="shared" si="11"/>
        <v>4</v>
      </c>
      <c r="R96" s="1">
        <v>7</v>
      </c>
      <c r="S96" s="3" t="str">
        <f>IF('Raw Data'!$R96&gt;=9,"Promoters",IF('Raw Data'!$R96&gt;=7,"Neutrals","Detractors"))</f>
        <v>Neutrals</v>
      </c>
    </row>
    <row r="97" spans="1:19" x14ac:dyDescent="0.25">
      <c r="A97" s="1">
        <v>95</v>
      </c>
      <c r="B97" s="3" t="s">
        <v>5</v>
      </c>
      <c r="C97" s="4">
        <v>33</v>
      </c>
      <c r="D97" s="4" t="str">
        <f>VLOOKUP('Raw Data'!$C97,age_group,3,TRUE)</f>
        <v>33-39</v>
      </c>
      <c r="E97" s="3" t="s">
        <v>10</v>
      </c>
      <c r="F97" s="3" t="s">
        <v>4</v>
      </c>
      <c r="G97" s="3">
        <f>VLOOKUP('Raw Data'!$F97,satisfaction,2,FALSE)</f>
        <v>4</v>
      </c>
      <c r="H97" s="3" t="s">
        <v>4</v>
      </c>
      <c r="I97" s="3">
        <f>VLOOKUP('Raw Data'!$H97,satisfaction,2,FALSE)</f>
        <v>4</v>
      </c>
      <c r="J97" s="3" t="s">
        <v>4</v>
      </c>
      <c r="K97" s="3">
        <f t="shared" si="8"/>
        <v>4</v>
      </c>
      <c r="L97" s="3" t="s">
        <v>4</v>
      </c>
      <c r="M97" s="3">
        <f t="shared" si="9"/>
        <v>4</v>
      </c>
      <c r="N97" s="3" t="s">
        <v>4</v>
      </c>
      <c r="O97" s="3">
        <f t="shared" si="10"/>
        <v>4</v>
      </c>
      <c r="P97" s="3" t="s">
        <v>4</v>
      </c>
      <c r="Q97" s="3">
        <f t="shared" si="11"/>
        <v>4</v>
      </c>
      <c r="R97" s="1">
        <v>8</v>
      </c>
      <c r="S97" s="3" t="str">
        <f>IF('Raw Data'!$R97&gt;=9,"Promoters",IF('Raw Data'!$R97&gt;=7,"Neutrals","Detractors"))</f>
        <v>Neutrals</v>
      </c>
    </row>
    <row r="98" spans="1:19" x14ac:dyDescent="0.25">
      <c r="A98" s="1">
        <v>96</v>
      </c>
      <c r="B98" s="3" t="s">
        <v>0</v>
      </c>
      <c r="C98" s="4">
        <v>24</v>
      </c>
      <c r="D98" s="4" t="str">
        <f>VLOOKUP('Raw Data'!$C98,age_group,3,TRUE)</f>
        <v>19-25</v>
      </c>
      <c r="E98" s="3" t="s">
        <v>16</v>
      </c>
      <c r="F98" s="3" t="s">
        <v>6</v>
      </c>
      <c r="G98" s="3">
        <f>VLOOKUP('Raw Data'!$F98,satisfaction,2,FALSE)</f>
        <v>1</v>
      </c>
      <c r="H98" s="3" t="s">
        <v>4</v>
      </c>
      <c r="I98" s="3">
        <f>VLOOKUP('Raw Data'!$H98,satisfaction,2,FALSE)</f>
        <v>4</v>
      </c>
      <c r="J98" s="3" t="s">
        <v>4</v>
      </c>
      <c r="K98" s="3">
        <f t="shared" si="8"/>
        <v>4</v>
      </c>
      <c r="L98" s="3" t="s">
        <v>6</v>
      </c>
      <c r="M98" s="3">
        <f t="shared" si="9"/>
        <v>1</v>
      </c>
      <c r="N98" s="3" t="s">
        <v>4</v>
      </c>
      <c r="O98" s="3">
        <f t="shared" si="10"/>
        <v>4</v>
      </c>
      <c r="P98" s="3" t="s">
        <v>4</v>
      </c>
      <c r="Q98" s="3">
        <f t="shared" si="11"/>
        <v>4</v>
      </c>
      <c r="R98" s="1">
        <v>8</v>
      </c>
      <c r="S98" s="3" t="str">
        <f>IF('Raw Data'!$R98&gt;=9,"Promoters",IF('Raw Data'!$R98&gt;=7,"Neutrals","Detractors"))</f>
        <v>Neutrals</v>
      </c>
    </row>
    <row r="99" spans="1:19" x14ac:dyDescent="0.25">
      <c r="A99" s="1">
        <v>97</v>
      </c>
      <c r="B99" s="3" t="s">
        <v>0</v>
      </c>
      <c r="C99" s="4">
        <v>23</v>
      </c>
      <c r="D99" s="4" t="str">
        <f>VLOOKUP('Raw Data'!$C99,age_group,3,TRUE)</f>
        <v>19-25</v>
      </c>
      <c r="E99" s="3" t="s">
        <v>10</v>
      </c>
      <c r="F99" s="3" t="s">
        <v>6</v>
      </c>
      <c r="G99" s="3">
        <f>VLOOKUP('Raw Data'!$F99,satisfaction,2,FALSE)</f>
        <v>1</v>
      </c>
      <c r="H99" s="3" t="s">
        <v>13</v>
      </c>
      <c r="I99" s="3">
        <f>VLOOKUP('Raw Data'!$H99,satisfaction,2,FALSE)</f>
        <v>5</v>
      </c>
      <c r="J99" s="3" t="s">
        <v>3</v>
      </c>
      <c r="K99" s="3">
        <f t="shared" ref="K99:K104" si="12">VLOOKUP(J99,satisfaction,2,FALSE)</f>
        <v>3</v>
      </c>
      <c r="L99" s="3" t="s">
        <v>6</v>
      </c>
      <c r="M99" s="3">
        <f t="shared" ref="M99:M104" si="13">VLOOKUP(L99,satisfaction,2,FALSE)</f>
        <v>1</v>
      </c>
      <c r="N99" s="3" t="s">
        <v>3</v>
      </c>
      <c r="O99" s="3">
        <f t="shared" ref="O99:O104" si="14">VLOOKUP(N99,satisfaction,2,FALSE)</f>
        <v>3</v>
      </c>
      <c r="P99" s="3" t="s">
        <v>3</v>
      </c>
      <c r="Q99" s="3">
        <f t="shared" ref="Q99:Q104" si="15">VLOOKUP(P99,satisfaction,2,FALSE)</f>
        <v>3</v>
      </c>
      <c r="R99" s="1">
        <v>5</v>
      </c>
      <c r="S99" s="3" t="str">
        <f>IF('Raw Data'!$R99&gt;=9,"Promoters",IF('Raw Data'!$R99&gt;=7,"Neutrals","Detractors"))</f>
        <v>Detractors</v>
      </c>
    </row>
    <row r="100" spans="1:19" x14ac:dyDescent="0.25">
      <c r="A100" s="1">
        <v>98</v>
      </c>
      <c r="B100" s="3" t="s">
        <v>0</v>
      </c>
      <c r="C100" s="4">
        <v>23</v>
      </c>
      <c r="D100" s="4" t="str">
        <f>VLOOKUP('Raw Data'!$C100,age_group,3,TRUE)</f>
        <v>19-25</v>
      </c>
      <c r="E100" s="3" t="s">
        <v>9</v>
      </c>
      <c r="F100" s="3" t="s">
        <v>2</v>
      </c>
      <c r="G100" s="3">
        <f>VLOOKUP('Raw Data'!$F100,satisfaction,2,FALSE)</f>
        <v>2</v>
      </c>
      <c r="H100" s="3" t="s">
        <v>2</v>
      </c>
      <c r="I100" s="3">
        <f>VLOOKUP('Raw Data'!$H100,satisfaction,2,FALSE)</f>
        <v>2</v>
      </c>
      <c r="J100" s="3" t="s">
        <v>3</v>
      </c>
      <c r="K100" s="3">
        <f t="shared" si="12"/>
        <v>3</v>
      </c>
      <c r="L100" s="3" t="s">
        <v>2</v>
      </c>
      <c r="M100" s="3">
        <f t="shared" si="13"/>
        <v>2</v>
      </c>
      <c r="N100" s="3" t="s">
        <v>2</v>
      </c>
      <c r="O100" s="3">
        <f t="shared" si="14"/>
        <v>2</v>
      </c>
      <c r="P100" s="3" t="s">
        <v>3</v>
      </c>
      <c r="Q100" s="3">
        <f t="shared" si="15"/>
        <v>3</v>
      </c>
      <c r="R100" s="1">
        <v>0</v>
      </c>
      <c r="S100" s="3" t="str">
        <f>IF('Raw Data'!$R100&gt;=9,"Promoters",IF('Raw Data'!$R100&gt;=7,"Neutrals","Detractors"))</f>
        <v>Detractors</v>
      </c>
    </row>
    <row r="101" spans="1:19" x14ac:dyDescent="0.25">
      <c r="A101" s="1">
        <v>99</v>
      </c>
      <c r="B101" s="3" t="s">
        <v>0</v>
      </c>
      <c r="C101" s="4">
        <v>27</v>
      </c>
      <c r="D101" s="4" t="str">
        <f>VLOOKUP('Raw Data'!$C101,age_group,3,TRUE)</f>
        <v>26-32</v>
      </c>
      <c r="E101" s="3" t="s">
        <v>9</v>
      </c>
      <c r="F101" s="3" t="s">
        <v>6</v>
      </c>
      <c r="G101" s="3">
        <f>VLOOKUP('Raw Data'!$F101,satisfaction,2,FALSE)</f>
        <v>1</v>
      </c>
      <c r="H101" s="3" t="s">
        <v>2</v>
      </c>
      <c r="I101" s="3">
        <f>VLOOKUP('Raw Data'!$H101,satisfaction,2,FALSE)</f>
        <v>2</v>
      </c>
      <c r="J101" s="3" t="s">
        <v>3</v>
      </c>
      <c r="K101" s="3">
        <f t="shared" si="12"/>
        <v>3</v>
      </c>
      <c r="L101" s="3" t="s">
        <v>6</v>
      </c>
      <c r="M101" s="3">
        <f t="shared" si="13"/>
        <v>1</v>
      </c>
      <c r="N101" s="3" t="s">
        <v>6</v>
      </c>
      <c r="O101" s="3">
        <f t="shared" si="14"/>
        <v>1</v>
      </c>
      <c r="P101" s="3" t="s">
        <v>4</v>
      </c>
      <c r="Q101" s="3">
        <f t="shared" si="15"/>
        <v>4</v>
      </c>
      <c r="R101" s="1">
        <v>3</v>
      </c>
      <c r="S101" s="3" t="str">
        <f>IF('Raw Data'!$R101&gt;=9,"Promoters",IF('Raw Data'!$R101&gt;=7,"Neutrals","Detractors"))</f>
        <v>Detractors</v>
      </c>
    </row>
    <row r="102" spans="1:19" x14ac:dyDescent="0.25">
      <c r="A102" s="1">
        <v>100</v>
      </c>
      <c r="B102" s="3" t="s">
        <v>5</v>
      </c>
      <c r="C102" s="4">
        <v>29</v>
      </c>
      <c r="D102" s="4" t="str">
        <f>VLOOKUP('Raw Data'!$C102,age_group,3,TRUE)</f>
        <v>26-32</v>
      </c>
      <c r="E102" s="3" t="s">
        <v>21</v>
      </c>
      <c r="F102" s="3" t="s">
        <v>6</v>
      </c>
      <c r="G102" s="3">
        <f>VLOOKUP('Raw Data'!$F102,satisfaction,2,FALSE)</f>
        <v>1</v>
      </c>
      <c r="H102" s="3" t="s">
        <v>3</v>
      </c>
      <c r="I102" s="3">
        <f>VLOOKUP('Raw Data'!$H102,satisfaction,2,FALSE)</f>
        <v>3</v>
      </c>
      <c r="J102" s="3" t="s">
        <v>3</v>
      </c>
      <c r="K102" s="3">
        <f t="shared" si="12"/>
        <v>3</v>
      </c>
      <c r="L102" s="3" t="s">
        <v>2</v>
      </c>
      <c r="M102" s="3">
        <f t="shared" si="13"/>
        <v>2</v>
      </c>
      <c r="N102" s="3" t="s">
        <v>3</v>
      </c>
      <c r="O102" s="3">
        <f t="shared" si="14"/>
        <v>3</v>
      </c>
      <c r="P102" s="3" t="s">
        <v>4</v>
      </c>
      <c r="Q102" s="3">
        <f t="shared" si="15"/>
        <v>4</v>
      </c>
      <c r="R102" s="1">
        <v>1</v>
      </c>
      <c r="S102" s="3" t="str">
        <f>IF('Raw Data'!$R102&gt;=9,"Promoters",IF('Raw Data'!$R102&gt;=7,"Neutrals","Detractors"))</f>
        <v>Detractors</v>
      </c>
    </row>
    <row r="103" spans="1:19" x14ac:dyDescent="0.25">
      <c r="A103" s="1">
        <v>101</v>
      </c>
      <c r="B103" s="3" t="s">
        <v>8</v>
      </c>
      <c r="C103" s="4">
        <v>21</v>
      </c>
      <c r="D103" s="4" t="str">
        <f>VLOOKUP('Raw Data'!$C103,age_group,3,TRUE)</f>
        <v>19-25</v>
      </c>
      <c r="E103" s="3" t="s">
        <v>20</v>
      </c>
      <c r="F103" s="3" t="s">
        <v>2</v>
      </c>
      <c r="G103" s="3">
        <f>VLOOKUP('Raw Data'!$F103,satisfaction,2,FALSE)</f>
        <v>2</v>
      </c>
      <c r="H103" s="3" t="s">
        <v>3</v>
      </c>
      <c r="I103" s="3">
        <f>VLOOKUP('Raw Data'!$H103,satisfaction,2,FALSE)</f>
        <v>3</v>
      </c>
      <c r="J103" s="3" t="s">
        <v>2</v>
      </c>
      <c r="K103" s="3">
        <f t="shared" si="12"/>
        <v>2</v>
      </c>
      <c r="L103" s="3" t="s">
        <v>6</v>
      </c>
      <c r="M103" s="3">
        <f t="shared" si="13"/>
        <v>1</v>
      </c>
      <c r="N103" s="3" t="s">
        <v>3</v>
      </c>
      <c r="O103" s="3">
        <f t="shared" si="14"/>
        <v>3</v>
      </c>
      <c r="P103" s="3" t="s">
        <v>2</v>
      </c>
      <c r="Q103" s="3">
        <f t="shared" si="15"/>
        <v>2</v>
      </c>
      <c r="R103" s="1">
        <v>6</v>
      </c>
      <c r="S103" s="3" t="str">
        <f>IF('Raw Data'!$R103&gt;=9,"Promoters",IF('Raw Data'!$R103&gt;=7,"Neutrals","Detractors"))</f>
        <v>Detractors</v>
      </c>
    </row>
    <row r="104" spans="1:19" x14ac:dyDescent="0.25">
      <c r="A104" s="1">
        <v>102</v>
      </c>
      <c r="B104" s="3" t="s">
        <v>5</v>
      </c>
      <c r="C104" s="4">
        <v>28</v>
      </c>
      <c r="D104" s="4" t="str">
        <f>VLOOKUP('Raw Data'!$C104,age_group,3,TRUE)</f>
        <v>26-32</v>
      </c>
      <c r="E104" s="3" t="s">
        <v>7</v>
      </c>
      <c r="F104" s="3" t="s">
        <v>3</v>
      </c>
      <c r="G104" s="3">
        <f>VLOOKUP('Raw Data'!$F104,satisfaction,2,FALSE)</f>
        <v>3</v>
      </c>
      <c r="H104" s="3" t="s">
        <v>3</v>
      </c>
      <c r="I104" s="3">
        <f>VLOOKUP('Raw Data'!$H104,satisfaction,2,FALSE)</f>
        <v>3</v>
      </c>
      <c r="J104" s="3" t="s">
        <v>3</v>
      </c>
      <c r="K104" s="3">
        <f t="shared" si="12"/>
        <v>3</v>
      </c>
      <c r="L104" s="3" t="s">
        <v>4</v>
      </c>
      <c r="M104" s="3">
        <f t="shared" si="13"/>
        <v>4</v>
      </c>
      <c r="N104" s="3" t="s">
        <v>4</v>
      </c>
      <c r="O104" s="3">
        <f t="shared" si="14"/>
        <v>4</v>
      </c>
      <c r="P104" s="3" t="s">
        <v>4</v>
      </c>
      <c r="Q104" s="3">
        <f t="shared" si="15"/>
        <v>4</v>
      </c>
      <c r="R104" s="1">
        <v>5</v>
      </c>
      <c r="S104" s="3" t="str">
        <f>IF('Raw Data'!$R104&gt;=9,"Promoters",IF('Raw Data'!$R104&gt;=7,"Neutrals","Detractors"))</f>
        <v>Detractors</v>
      </c>
    </row>
    <row r="105" spans="1:19" x14ac:dyDescent="0.25">
      <c r="A105" s="3">
        <v>103</v>
      </c>
      <c r="B105" s="3" t="s">
        <v>5</v>
      </c>
      <c r="C105" s="3">
        <v>25</v>
      </c>
      <c r="D105" s="3" t="str">
        <f>VLOOKUP('Raw Data'!$C105,age_group,3,TRUE)</f>
        <v>19-25</v>
      </c>
      <c r="E105" s="3" t="s">
        <v>9</v>
      </c>
      <c r="F105" s="3" t="s">
        <v>6</v>
      </c>
      <c r="G105" s="3">
        <f>VLOOKUP('Raw Data'!$F105,satisfaction,2,FALSE)</f>
        <v>1</v>
      </c>
      <c r="H105" s="3" t="s">
        <v>2</v>
      </c>
      <c r="I105" s="3">
        <f>VLOOKUP('Raw Data'!$H105,satisfaction,2,FALSE)</f>
        <v>2</v>
      </c>
      <c r="J105" s="3" t="s">
        <v>4</v>
      </c>
      <c r="K105" s="3">
        <f>VLOOKUP(J105,satisfaction,2,FALSE)</f>
        <v>4</v>
      </c>
      <c r="L105" s="3" t="s">
        <v>6</v>
      </c>
      <c r="M105" s="3">
        <f>VLOOKUP(L105,satisfaction,2,FALSE)</f>
        <v>1</v>
      </c>
      <c r="N105" s="3" t="s">
        <v>2</v>
      </c>
      <c r="O105" s="3">
        <f>VLOOKUP(N105,satisfaction,2,FALSE)</f>
        <v>2</v>
      </c>
      <c r="P105" s="3" t="s">
        <v>4</v>
      </c>
      <c r="Q105" s="3">
        <f>VLOOKUP(P105,satisfaction,2,FALSE)</f>
        <v>4</v>
      </c>
      <c r="R105" s="1">
        <v>1</v>
      </c>
      <c r="S105" s="3" t="str">
        <f>IF('Raw Data'!$R105&gt;=9,"Promoters",IF('Raw Data'!$R105&gt;=7,"Neutrals","Detractors"))</f>
        <v>Detractors</v>
      </c>
    </row>
    <row r="106" spans="1:19" x14ac:dyDescent="0.25">
      <c r="A106" s="1">
        <v>104</v>
      </c>
      <c r="B106" s="3" t="s">
        <v>0</v>
      </c>
      <c r="C106" s="3">
        <v>28</v>
      </c>
      <c r="D106" s="3" t="str">
        <f>VLOOKUP('Raw Data'!$C106,age_group,3,TRUE)</f>
        <v>26-32</v>
      </c>
      <c r="E106" s="3" t="s">
        <v>11</v>
      </c>
      <c r="F106" s="3" t="s">
        <v>2</v>
      </c>
      <c r="G106" s="3">
        <f>VLOOKUP('Raw Data'!$F106,satisfaction,2,FALSE)</f>
        <v>2</v>
      </c>
      <c r="H106" s="3" t="s">
        <v>4</v>
      </c>
      <c r="I106" s="3">
        <f>VLOOKUP('Raw Data'!$H106,satisfaction,2,FALSE)</f>
        <v>4</v>
      </c>
      <c r="J106" s="3" t="s">
        <v>13</v>
      </c>
      <c r="K106" s="3">
        <f>VLOOKUP(J106,satisfaction,2,FALSE)</f>
        <v>5</v>
      </c>
      <c r="L106" s="3" t="s">
        <v>4</v>
      </c>
      <c r="M106" s="3">
        <f>VLOOKUP(L106,satisfaction,2,FALSE)</f>
        <v>4</v>
      </c>
      <c r="N106" s="3" t="s">
        <v>13</v>
      </c>
      <c r="O106" s="3">
        <f>VLOOKUP(N106,satisfaction,2,FALSE)</f>
        <v>5</v>
      </c>
      <c r="P106" s="3" t="s">
        <v>13</v>
      </c>
      <c r="Q106" s="3">
        <f>VLOOKUP(P106,satisfaction,2,FALSE)</f>
        <v>5</v>
      </c>
      <c r="R106" s="1">
        <v>8</v>
      </c>
      <c r="S106" s="3" t="str">
        <f>IF('Raw Data'!$R106&gt;=9,"Promoters",IF('Raw Data'!$R106&gt;=7,"Neutrals","Detractors"))</f>
        <v>Neutrals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C5CF-672A-42AE-85B9-7511BDBD90F9}">
  <sheetPr codeName="Sheet3"/>
  <dimension ref="A2:U78"/>
  <sheetViews>
    <sheetView showGridLines="0" showRowColHeaders="0" workbookViewId="0"/>
  </sheetViews>
  <sheetFormatPr defaultColWidth="0" defaultRowHeight="15" outlineLevelRow="1" x14ac:dyDescent="0.25"/>
  <cols>
    <col min="1" max="21" width="9.140625" style="1" customWidth="1"/>
    <col min="22" max="16384" width="9.140625" style="1" hidden="1"/>
  </cols>
  <sheetData>
    <row r="2" spans="2:5" x14ac:dyDescent="0.25">
      <c r="B2" s="5" t="s">
        <v>42</v>
      </c>
    </row>
    <row r="3" spans="2:5" x14ac:dyDescent="0.25">
      <c r="B3" s="1" t="s">
        <v>37</v>
      </c>
    </row>
    <row r="4" spans="2:5" x14ac:dyDescent="0.25">
      <c r="B4" s="1" t="s">
        <v>39</v>
      </c>
    </row>
    <row r="5" spans="2:5" x14ac:dyDescent="0.25">
      <c r="B5" s="1" t="s">
        <v>38</v>
      </c>
    </row>
    <row r="7" spans="2:5" x14ac:dyDescent="0.25">
      <c r="B7" s="1" t="s">
        <v>44</v>
      </c>
    </row>
    <row r="8" spans="2:5" x14ac:dyDescent="0.25">
      <c r="C8" s="1" t="s">
        <v>43</v>
      </c>
    </row>
    <row r="9" spans="2:5" x14ac:dyDescent="0.25">
      <c r="C9" s="1" t="s">
        <v>45</v>
      </c>
    </row>
    <row r="10" spans="2:5" x14ac:dyDescent="0.25">
      <c r="C10" s="1" t="s">
        <v>46</v>
      </c>
    </row>
    <row r="12" spans="2:5" x14ac:dyDescent="0.25">
      <c r="C12" s="5" t="s">
        <v>93</v>
      </c>
    </row>
    <row r="13" spans="2:5" outlineLevel="1" x14ac:dyDescent="0.25"/>
    <row r="14" spans="2:5" outlineLevel="1" x14ac:dyDescent="0.25">
      <c r="D14" s="5" t="s">
        <v>40</v>
      </c>
    </row>
    <row r="15" spans="2:5" outlineLevel="1" x14ac:dyDescent="0.25">
      <c r="E15" s="1" t="s">
        <v>47</v>
      </c>
    </row>
    <row r="16" spans="2:5" outlineLevel="1" x14ac:dyDescent="0.25">
      <c r="E16" s="1" t="s">
        <v>48</v>
      </c>
    </row>
    <row r="17" spans="4:21" outlineLevel="1" x14ac:dyDescent="0.25">
      <c r="E17" s="1" t="s">
        <v>41</v>
      </c>
    </row>
    <row r="18" spans="4:21" outlineLevel="1" x14ac:dyDescent="0.25">
      <c r="E18" s="1" t="s">
        <v>49</v>
      </c>
    </row>
    <row r="19" spans="4:21" outlineLevel="1" x14ac:dyDescent="0.25"/>
    <row r="20" spans="4:21" outlineLevel="1" x14ac:dyDescent="0.25">
      <c r="E20" s="1" t="s">
        <v>52</v>
      </c>
      <c r="U20" s="5"/>
    </row>
    <row r="21" spans="4:21" outlineLevel="1" x14ac:dyDescent="0.25">
      <c r="E21" s="1" t="s">
        <v>50</v>
      </c>
      <c r="U21" s="5"/>
    </row>
    <row r="22" spans="4:21" ht="17.25" outlineLevel="1" x14ac:dyDescent="0.25">
      <c r="E22" s="1" t="s">
        <v>51</v>
      </c>
    </row>
    <row r="23" spans="4:21" ht="17.25" outlineLevel="1" x14ac:dyDescent="0.25">
      <c r="E23" s="6" t="s">
        <v>53</v>
      </c>
    </row>
    <row r="24" spans="4:21" outlineLevel="1" x14ac:dyDescent="0.25">
      <c r="E24" s="1" t="s">
        <v>54</v>
      </c>
    </row>
    <row r="25" spans="4:21" outlineLevel="1" x14ac:dyDescent="0.25"/>
    <row r="26" spans="4:21" outlineLevel="1" x14ac:dyDescent="0.25">
      <c r="D26" s="5" t="s">
        <v>55</v>
      </c>
    </row>
    <row r="27" spans="4:21" outlineLevel="1" x14ac:dyDescent="0.25">
      <c r="E27" s="1" t="s">
        <v>56</v>
      </c>
    </row>
    <row r="28" spans="4:21" outlineLevel="1" x14ac:dyDescent="0.25">
      <c r="E28" s="1" t="s">
        <v>57</v>
      </c>
    </row>
    <row r="29" spans="4:21" outlineLevel="1" x14ac:dyDescent="0.25">
      <c r="E29" s="1" t="s">
        <v>58</v>
      </c>
    </row>
    <row r="30" spans="4:21" outlineLevel="1" x14ac:dyDescent="0.25"/>
    <row r="31" spans="4:21" outlineLevel="1" x14ac:dyDescent="0.25">
      <c r="E31" s="1" t="s">
        <v>59</v>
      </c>
    </row>
    <row r="32" spans="4:21" outlineLevel="1" x14ac:dyDescent="0.25">
      <c r="E32" s="1" t="s">
        <v>60</v>
      </c>
    </row>
    <row r="33" spans="4:5" outlineLevel="1" x14ac:dyDescent="0.25">
      <c r="E33" s="1" t="s">
        <v>61</v>
      </c>
    </row>
    <row r="34" spans="4:5" outlineLevel="1" x14ac:dyDescent="0.25">
      <c r="E34" s="1" t="s">
        <v>62</v>
      </c>
    </row>
    <row r="35" spans="4:5" outlineLevel="1" x14ac:dyDescent="0.25"/>
    <row r="36" spans="4:5" outlineLevel="1" x14ac:dyDescent="0.25">
      <c r="D36" s="5" t="s">
        <v>63</v>
      </c>
    </row>
    <row r="37" spans="4:5" outlineLevel="1" x14ac:dyDescent="0.25">
      <c r="E37" s="1" t="s">
        <v>64</v>
      </c>
    </row>
    <row r="38" spans="4:5" outlineLevel="1" x14ac:dyDescent="0.25">
      <c r="E38" s="1" t="s">
        <v>65</v>
      </c>
    </row>
    <row r="39" spans="4:5" outlineLevel="1" x14ac:dyDescent="0.25">
      <c r="E39" s="1" t="s">
        <v>66</v>
      </c>
    </row>
    <row r="40" spans="4:5" outlineLevel="1" x14ac:dyDescent="0.25"/>
    <row r="41" spans="4:5" outlineLevel="1" x14ac:dyDescent="0.25">
      <c r="D41" s="5" t="s">
        <v>70</v>
      </c>
    </row>
    <row r="42" spans="4:5" outlineLevel="1" x14ac:dyDescent="0.25">
      <c r="E42" s="1" t="s">
        <v>71</v>
      </c>
    </row>
    <row r="43" spans="4:5" outlineLevel="1" x14ac:dyDescent="0.25"/>
    <row r="44" spans="4:5" outlineLevel="1" x14ac:dyDescent="0.25">
      <c r="D44" s="5" t="s">
        <v>277</v>
      </c>
    </row>
    <row r="45" spans="4:5" ht="17.25" outlineLevel="1" x14ac:dyDescent="0.25">
      <c r="E45" s="8" t="s">
        <v>83</v>
      </c>
    </row>
    <row r="46" spans="4:5" outlineLevel="1" x14ac:dyDescent="0.25">
      <c r="E46" s="9" t="s">
        <v>84</v>
      </c>
    </row>
    <row r="47" spans="4:5" outlineLevel="1" x14ac:dyDescent="0.25"/>
    <row r="48" spans="4:5" ht="17.25" outlineLevel="1" x14ac:dyDescent="0.25">
      <c r="E48" s="1" t="s">
        <v>85</v>
      </c>
    </row>
    <row r="49" spans="3:5" outlineLevel="1" x14ac:dyDescent="0.25">
      <c r="E49" s="9" t="s">
        <v>86</v>
      </c>
    </row>
    <row r="50" spans="3:5" outlineLevel="1" x14ac:dyDescent="0.25"/>
    <row r="51" spans="3:5" ht="17.25" outlineLevel="1" x14ac:dyDescent="0.25">
      <c r="E51" s="1" t="s">
        <v>88</v>
      </c>
    </row>
    <row r="52" spans="3:5" outlineLevel="1" x14ac:dyDescent="0.25">
      <c r="E52" s="9" t="s">
        <v>87</v>
      </c>
    </row>
    <row r="53" spans="3:5" outlineLevel="1" x14ac:dyDescent="0.25"/>
    <row r="54" spans="3:5" outlineLevel="1" x14ac:dyDescent="0.25"/>
    <row r="56" spans="3:5" x14ac:dyDescent="0.25">
      <c r="C56" s="5" t="s">
        <v>94</v>
      </c>
    </row>
    <row r="57" spans="3:5" outlineLevel="1" x14ac:dyDescent="0.25">
      <c r="C57" s="5"/>
    </row>
    <row r="58" spans="3:5" outlineLevel="1" x14ac:dyDescent="0.25">
      <c r="D58" s="5" t="s">
        <v>108</v>
      </c>
    </row>
    <row r="59" spans="3:5" outlineLevel="1" x14ac:dyDescent="0.25">
      <c r="E59" s="1" t="s">
        <v>110</v>
      </c>
    </row>
    <row r="60" spans="3:5" outlineLevel="1" x14ac:dyDescent="0.25">
      <c r="E60" s="1" t="s">
        <v>111</v>
      </c>
    </row>
    <row r="61" spans="3:5" outlineLevel="1" x14ac:dyDescent="0.25"/>
    <row r="62" spans="3:5" outlineLevel="1" x14ac:dyDescent="0.25">
      <c r="D62" s="5" t="s">
        <v>112</v>
      </c>
    </row>
    <row r="63" spans="3:5" outlineLevel="1" x14ac:dyDescent="0.25">
      <c r="D63" s="5" t="s">
        <v>113</v>
      </c>
    </row>
    <row r="64" spans="3:5" outlineLevel="1" x14ac:dyDescent="0.25">
      <c r="E64" s="1" t="s">
        <v>114</v>
      </c>
    </row>
    <row r="65" spans="3:5" outlineLevel="1" x14ac:dyDescent="0.25">
      <c r="E65" s="1" t="s">
        <v>115</v>
      </c>
    </row>
    <row r="67" spans="3:5" x14ac:dyDescent="0.25">
      <c r="C67" s="5" t="s">
        <v>180</v>
      </c>
      <c r="D67" s="5"/>
    </row>
    <row r="68" spans="3:5" outlineLevel="1" x14ac:dyDescent="0.25">
      <c r="D68" s="5"/>
    </row>
    <row r="69" spans="3:5" outlineLevel="1" x14ac:dyDescent="0.25">
      <c r="D69" s="5" t="s">
        <v>181</v>
      </c>
    </row>
    <row r="70" spans="3:5" outlineLevel="1" x14ac:dyDescent="0.25">
      <c r="D70" s="5" t="s">
        <v>182</v>
      </c>
    </row>
    <row r="71" spans="3:5" outlineLevel="1" x14ac:dyDescent="0.25">
      <c r="E71" s="1" t="s">
        <v>183</v>
      </c>
    </row>
    <row r="72" spans="3:5" outlineLevel="1" x14ac:dyDescent="0.25">
      <c r="D72" s="5"/>
      <c r="E72" s="1" t="s">
        <v>184</v>
      </c>
    </row>
    <row r="73" spans="3:5" outlineLevel="1" x14ac:dyDescent="0.25">
      <c r="E73" s="1" t="s">
        <v>185</v>
      </c>
    </row>
    <row r="74" spans="3:5" x14ac:dyDescent="0.25">
      <c r="D74" s="5"/>
    </row>
    <row r="75" spans="3:5" x14ac:dyDescent="0.25">
      <c r="C75" s="5" t="s">
        <v>186</v>
      </c>
    </row>
    <row r="77" spans="3:5" x14ac:dyDescent="0.25">
      <c r="D77" s="5" t="s">
        <v>187</v>
      </c>
    </row>
    <row r="78" spans="3:5" x14ac:dyDescent="0.25">
      <c r="D78" s="5" t="s">
        <v>188</v>
      </c>
    </row>
  </sheetData>
  <hyperlinks>
    <hyperlink ref="E46" r:id="rId1" xr:uid="{FA6EA0DB-918D-4F41-BF00-ED2B4098F9AE}"/>
    <hyperlink ref="E49" r:id="rId2" xr:uid="{7EE68C27-FA37-4461-B823-38B84B501AFA}"/>
    <hyperlink ref="E52" r:id="rId3" location=":~:text=The%20minimum%20sample%20size%20is,to%20survey%20all%20of%20them." xr:uid="{73CA43CF-81A9-48C4-B369-9D3A47A66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989C-56B8-467D-8152-B1D087AA9B2A}">
  <sheetPr codeName="Sheet4"/>
  <dimension ref="B1:AA163"/>
  <sheetViews>
    <sheetView showGridLines="0" showRowColHeaders="0" workbookViewId="0"/>
  </sheetViews>
  <sheetFormatPr defaultRowHeight="15" x14ac:dyDescent="0.25"/>
  <cols>
    <col min="1" max="1" width="9.140625" style="1"/>
    <col min="2" max="2" width="13.140625" style="1" bestFit="1" customWidth="1"/>
    <col min="3" max="3" width="10.7109375" style="1" bestFit="1" customWidth="1"/>
    <col min="4" max="4" width="10.7109375" style="1" customWidth="1"/>
    <col min="5" max="5" width="9.140625" style="1"/>
    <col min="6" max="6" width="22.7109375" style="1" bestFit="1" customWidth="1"/>
    <col min="7" max="7" width="13.85546875" style="1" bestFit="1" customWidth="1"/>
    <col min="8" max="8" width="10.5703125" style="1" bestFit="1" customWidth="1"/>
    <col min="9" max="9" width="14.28515625" style="1" bestFit="1" customWidth="1"/>
    <col min="10" max="10" width="9.140625" style="1" bestFit="1" customWidth="1"/>
    <col min="11" max="11" width="13.42578125" style="1" bestFit="1" customWidth="1"/>
    <col min="12" max="12" width="11.140625" style="1" bestFit="1" customWidth="1"/>
    <col min="13" max="13" width="18.5703125" style="1" bestFit="1" customWidth="1"/>
    <col min="14" max="14" width="18.5703125" style="1" customWidth="1"/>
    <col min="15" max="15" width="18.5703125" style="1" bestFit="1" customWidth="1"/>
    <col min="16" max="16384" width="9.140625" style="1"/>
  </cols>
  <sheetData>
    <row r="1" spans="2:27" x14ac:dyDescent="0.25">
      <c r="X1" s="1" t="s">
        <v>267</v>
      </c>
      <c r="Y1" s="1" t="s">
        <v>264</v>
      </c>
      <c r="Z1" s="1" t="s">
        <v>265</v>
      </c>
      <c r="AA1" s="1" t="s">
        <v>266</v>
      </c>
    </row>
    <row r="2" spans="2:27" x14ac:dyDescent="0.25">
      <c r="B2" s="1" t="s">
        <v>69</v>
      </c>
      <c r="F2" s="1" t="s">
        <v>125</v>
      </c>
      <c r="X2" s="1">
        <v>1</v>
      </c>
      <c r="Y2" s="1">
        <v>2</v>
      </c>
      <c r="Z2" s="1">
        <f>IF(ROW()-1&lt;=ROUND(100*$H$18,0)+ROUND(100*$H$19,0),Y2,NA())</f>
        <v>2</v>
      </c>
      <c r="AA2" s="1">
        <f>IF(ROW()-1&lt;=ROUND(100*($G$19/SUM($G$17:$G$19)),0),Y2,NA())</f>
        <v>2</v>
      </c>
    </row>
    <row r="3" spans="2:27" x14ac:dyDescent="0.25">
      <c r="M3" s="29"/>
      <c r="X3" s="1">
        <v>2</v>
      </c>
      <c r="Y3" s="1">
        <v>2</v>
      </c>
      <c r="Z3" s="1">
        <f t="shared" ref="Z3:Z66" si="0">IF(ROW()-1&lt;=ROUND(100*$H$18,0)+ROUND(100*$H$19,0),Y3,NA())</f>
        <v>2</v>
      </c>
      <c r="AA3" s="1">
        <f t="shared" ref="AA3:AA66" si="1">IF(ROW()-1&lt;=ROUND(100*($G$19/SUM($G$17:$G$19)),0),Y3,NA())</f>
        <v>2</v>
      </c>
    </row>
    <row r="4" spans="2:27" x14ac:dyDescent="0.25">
      <c r="B4" s="1" t="s">
        <v>107</v>
      </c>
      <c r="C4" s="1" t="s">
        <v>89</v>
      </c>
      <c r="F4" s="1" t="s">
        <v>126</v>
      </c>
      <c r="G4" s="1" t="s">
        <v>13</v>
      </c>
      <c r="H4" s="1" t="s">
        <v>4</v>
      </c>
      <c r="I4" s="1" t="s">
        <v>3</v>
      </c>
      <c r="J4" s="1" t="s">
        <v>2</v>
      </c>
      <c r="K4" s="1" t="s">
        <v>6</v>
      </c>
      <c r="L4" s="1" t="s">
        <v>176</v>
      </c>
      <c r="M4" s="1" t="s">
        <v>134</v>
      </c>
      <c r="N4" s="1" t="s">
        <v>145</v>
      </c>
      <c r="O4" s="1" t="s">
        <v>144</v>
      </c>
      <c r="Q4" s="1">
        <f>ROUND(M6*10,0)</f>
        <v>3</v>
      </c>
      <c r="X4" s="1">
        <v>3</v>
      </c>
      <c r="Y4" s="1">
        <v>2</v>
      </c>
      <c r="Z4" s="1">
        <f t="shared" si="0"/>
        <v>2</v>
      </c>
      <c r="AA4" s="1" t="e">
        <f t="shared" si="1"/>
        <v>#N/A</v>
      </c>
    </row>
    <row r="5" spans="2:27" x14ac:dyDescent="0.25">
      <c r="B5" s="1" t="s">
        <v>8</v>
      </c>
      <c r="C5" s="1">
        <f>COUNTIF(Table3[gender],B5)</f>
        <v>6</v>
      </c>
      <c r="D5" s="24">
        <f>C5/$C$8</f>
        <v>5.7692307692307696E-2</v>
      </c>
      <c r="F5" s="1" t="s">
        <v>129</v>
      </c>
      <c r="G5" s="1">
        <f>COUNTIF(Table3[brgy_resp],G$4)</f>
        <v>8</v>
      </c>
      <c r="H5" s="1">
        <f>COUNTIF(Table3[brgy_resp],H$4)</f>
        <v>23</v>
      </c>
      <c r="I5" s="1">
        <f>COUNTIF(Table3[brgy_resp],I$4)</f>
        <v>43</v>
      </c>
      <c r="J5" s="1">
        <f>COUNTIF(Table3[brgy_resp],J$4)</f>
        <v>23</v>
      </c>
      <c r="K5" s="1">
        <f>COUNTIF(Table3[brgy_resp],K$4)</f>
        <v>7</v>
      </c>
      <c r="L5" s="1">
        <f>SUM(G5:K5)</f>
        <v>104</v>
      </c>
      <c r="M5" s="15">
        <f>SUM(G5:H5)/L5</f>
        <v>0.29807692307692307</v>
      </c>
      <c r="N5" s="15">
        <f>I5/L5</f>
        <v>0.41346153846153844</v>
      </c>
      <c r="O5" s="15">
        <f>SUM(J5:K5)/L5</f>
        <v>0.28846153846153844</v>
      </c>
      <c r="Q5" s="15"/>
      <c r="R5" s="26"/>
      <c r="S5" s="15"/>
      <c r="X5" s="1">
        <v>4</v>
      </c>
      <c r="Y5" s="1">
        <v>2</v>
      </c>
      <c r="Z5" s="1">
        <f t="shared" si="0"/>
        <v>2</v>
      </c>
      <c r="AA5" s="1" t="e">
        <f t="shared" si="1"/>
        <v>#N/A</v>
      </c>
    </row>
    <row r="6" spans="2:27" x14ac:dyDescent="0.25">
      <c r="B6" s="1" t="s">
        <v>5</v>
      </c>
      <c r="C6" s="1">
        <f>COUNTIF(Table3[gender],B6)</f>
        <v>56</v>
      </c>
      <c r="D6" s="24">
        <f t="shared" ref="D6:D8" si="2">C6/$C$8</f>
        <v>0.53846153846153844</v>
      </c>
      <c r="E6"/>
      <c r="F6" s="1" t="s">
        <v>128</v>
      </c>
      <c r="G6" s="1">
        <f>COUNTIF(Table3[loc_govt_resp],G$4)</f>
        <v>7</v>
      </c>
      <c r="H6" s="1">
        <f>COUNTIF(Table3[loc_govt_resp],H$4)</f>
        <v>29</v>
      </c>
      <c r="I6" s="1">
        <f>COUNTIF(Table3[loc_govt_resp],I$4)</f>
        <v>35</v>
      </c>
      <c r="J6" s="1">
        <f>COUNTIF(Table3[loc_govt_resp],J$4)</f>
        <v>27</v>
      </c>
      <c r="K6" s="1">
        <f>COUNTIF(Table3[loc_govt_resp],K$4)</f>
        <v>6</v>
      </c>
      <c r="L6" s="1">
        <f t="shared" ref="L6:L7" si="3">SUM(G6:K6)</f>
        <v>104</v>
      </c>
      <c r="M6" s="15">
        <f t="shared" ref="M6:M7" si="4">SUM(G6:H6)/L6</f>
        <v>0.34615384615384615</v>
      </c>
      <c r="N6" s="15">
        <f>I6/L6</f>
        <v>0.33653846153846156</v>
      </c>
      <c r="O6" s="15">
        <f t="shared" ref="O6:O7" si="5">SUM(J6:K6)/L6</f>
        <v>0.31730769230769229</v>
      </c>
      <c r="Q6" s="1">
        <f>ROUND(N6*10,0)</f>
        <v>3</v>
      </c>
      <c r="X6" s="1">
        <v>5</v>
      </c>
      <c r="Y6" s="1">
        <v>2</v>
      </c>
      <c r="Z6" s="1">
        <f t="shared" si="0"/>
        <v>2</v>
      </c>
      <c r="AA6" s="1" t="e">
        <f t="shared" si="1"/>
        <v>#N/A</v>
      </c>
    </row>
    <row r="7" spans="2:27" x14ac:dyDescent="0.25">
      <c r="B7" s="1" t="s">
        <v>0</v>
      </c>
      <c r="C7" s="1">
        <f>COUNTIF(Table3[gender],B7)</f>
        <v>42</v>
      </c>
      <c r="D7" s="24">
        <f t="shared" si="2"/>
        <v>0.40384615384615385</v>
      </c>
      <c r="E7"/>
      <c r="F7" s="1" t="s">
        <v>127</v>
      </c>
      <c r="G7" s="1">
        <f>COUNTIF(Table3[nat_govt_resp],G$4)</f>
        <v>3</v>
      </c>
      <c r="H7" s="1">
        <f>COUNTIF(Table3[nat_govt_resp],H$4)</f>
        <v>10</v>
      </c>
      <c r="I7" s="1">
        <f>COUNTIF(Table3[nat_govt_resp],I$4)</f>
        <v>26</v>
      </c>
      <c r="J7" s="1">
        <f>COUNTIF(Table3[nat_govt_resp],J$4)</f>
        <v>34</v>
      </c>
      <c r="K7" s="1">
        <f>COUNTIF(Table3[nat_govt_resp],K$4)</f>
        <v>31</v>
      </c>
      <c r="L7" s="1">
        <f t="shared" si="3"/>
        <v>104</v>
      </c>
      <c r="M7" s="15">
        <f t="shared" si="4"/>
        <v>0.125</v>
      </c>
      <c r="N7" s="15">
        <f>I7/L7</f>
        <v>0.25</v>
      </c>
      <c r="O7" s="15">
        <f t="shared" si="5"/>
        <v>0.625</v>
      </c>
      <c r="Q7" s="1">
        <f>ROUND(M6*10,0)</f>
        <v>3</v>
      </c>
      <c r="X7" s="1">
        <v>6</v>
      </c>
      <c r="Y7" s="1">
        <v>2</v>
      </c>
      <c r="Z7" s="1">
        <f t="shared" si="0"/>
        <v>2</v>
      </c>
      <c r="AA7" s="1" t="e">
        <f t="shared" si="1"/>
        <v>#N/A</v>
      </c>
    </row>
    <row r="8" spans="2:27" x14ac:dyDescent="0.25">
      <c r="B8" s="1" t="s">
        <v>176</v>
      </c>
      <c r="C8" s="1">
        <f>SUM(C5:C7)</f>
        <v>104</v>
      </c>
      <c r="D8" s="24">
        <f t="shared" si="2"/>
        <v>1</v>
      </c>
      <c r="E8" s="11"/>
      <c r="F8" s="1" t="s">
        <v>198</v>
      </c>
      <c r="G8" s="1">
        <f>SUM(G5:G7)</f>
        <v>18</v>
      </c>
      <c r="H8" s="1">
        <f t="shared" ref="H8:L8" si="6">SUM(H5:H7)</f>
        <v>62</v>
      </c>
      <c r="I8" s="1">
        <f t="shared" si="6"/>
        <v>104</v>
      </c>
      <c r="J8" s="1">
        <f t="shared" si="6"/>
        <v>84</v>
      </c>
      <c r="K8" s="1">
        <f t="shared" si="6"/>
        <v>44</v>
      </c>
      <c r="L8" s="1">
        <f t="shared" si="6"/>
        <v>312</v>
      </c>
      <c r="M8" s="15">
        <f t="shared" ref="M8" si="7">SUM(G8:H8)/L8</f>
        <v>0.25641025641025639</v>
      </c>
      <c r="N8" s="15">
        <f>I8/L8</f>
        <v>0.33333333333333331</v>
      </c>
      <c r="O8" s="15">
        <f t="shared" ref="O8" si="8">SUM(J8:K8)/L8</f>
        <v>0.41025641025641024</v>
      </c>
      <c r="X8" s="1">
        <v>7</v>
      </c>
      <c r="Y8" s="1">
        <v>2</v>
      </c>
      <c r="Z8" s="1">
        <f t="shared" si="0"/>
        <v>2</v>
      </c>
      <c r="AA8" s="1" t="e">
        <f t="shared" si="1"/>
        <v>#N/A</v>
      </c>
    </row>
    <row r="9" spans="2:27" x14ac:dyDescent="0.25">
      <c r="B9"/>
      <c r="C9"/>
      <c r="D9" s="11"/>
      <c r="E9"/>
      <c r="F9"/>
      <c r="H9"/>
      <c r="I9"/>
      <c r="J9"/>
      <c r="K9"/>
      <c r="L9" s="11"/>
      <c r="M9"/>
      <c r="N9" s="11"/>
      <c r="O9"/>
      <c r="X9" s="1">
        <v>8</v>
      </c>
      <c r="Y9" s="1">
        <v>2</v>
      </c>
      <c r="Z9" s="1">
        <f t="shared" si="0"/>
        <v>2</v>
      </c>
      <c r="AA9" s="1" t="e">
        <f t="shared" si="1"/>
        <v>#N/A</v>
      </c>
    </row>
    <row r="10" spans="2:27" x14ac:dyDescent="0.25">
      <c r="B10" s="1" t="s">
        <v>123</v>
      </c>
      <c r="C10" t="s">
        <v>89</v>
      </c>
      <c r="D10" s="11"/>
      <c r="E10"/>
      <c r="F10" s="1" t="s">
        <v>29</v>
      </c>
      <c r="G10" s="1" t="s">
        <v>13</v>
      </c>
      <c r="H10" s="1" t="s">
        <v>4</v>
      </c>
      <c r="I10" s="1" t="s">
        <v>3</v>
      </c>
      <c r="J10" s="1" t="s">
        <v>2</v>
      </c>
      <c r="K10" s="1" t="s">
        <v>6</v>
      </c>
      <c r="L10" s="1" t="s">
        <v>176</v>
      </c>
      <c r="M10" s="1" t="s">
        <v>134</v>
      </c>
      <c r="N10" s="1" t="s">
        <v>145</v>
      </c>
      <c r="O10" s="1" t="s">
        <v>144</v>
      </c>
      <c r="X10" s="1">
        <v>9</v>
      </c>
      <c r="Y10" s="1">
        <v>2</v>
      </c>
      <c r="Z10" s="1">
        <f t="shared" si="0"/>
        <v>2</v>
      </c>
      <c r="AA10" s="1" t="e">
        <f t="shared" si="1"/>
        <v>#N/A</v>
      </c>
    </row>
    <row r="11" spans="2:27" x14ac:dyDescent="0.25">
      <c r="B11" t="s">
        <v>78</v>
      </c>
      <c r="C11">
        <f>COUNTIF(Table3[age_group],B11)</f>
        <v>58</v>
      </c>
      <c r="D11" s="11"/>
      <c r="E11"/>
      <c r="F11" s="1" t="s">
        <v>129</v>
      </c>
      <c r="G11" s="1">
        <f>COUNTIF(Table3[brgy_asst],G$10)</f>
        <v>5</v>
      </c>
      <c r="H11" s="1">
        <f>COUNTIF(Table3[brgy_asst],H$10)</f>
        <v>34</v>
      </c>
      <c r="I11" s="1">
        <f>COUNTIF(Table3[brgy_asst],I$10)</f>
        <v>35</v>
      </c>
      <c r="J11" s="1">
        <f>COUNTIF(Table3[brgy_asst],J$10)</f>
        <v>25</v>
      </c>
      <c r="K11" s="1">
        <f>COUNTIF(Table3[brgy_asst],K$10)</f>
        <v>5</v>
      </c>
      <c r="L11" s="1">
        <f>SUM(G11:K11)</f>
        <v>104</v>
      </c>
      <c r="M11" s="15">
        <f>SUM(G11:H11)/L11</f>
        <v>0.375</v>
      </c>
      <c r="N11" s="15">
        <f>I11/L11</f>
        <v>0.33653846153846156</v>
      </c>
      <c r="O11" s="15">
        <f>SUM(J11:K11)/L11</f>
        <v>0.28846153846153844</v>
      </c>
      <c r="X11" s="1">
        <v>10</v>
      </c>
      <c r="Y11" s="1">
        <v>2</v>
      </c>
      <c r="Z11" s="1">
        <f t="shared" si="0"/>
        <v>2</v>
      </c>
      <c r="AA11" s="1" t="e">
        <f t="shared" si="1"/>
        <v>#N/A</v>
      </c>
    </row>
    <row r="12" spans="2:27" x14ac:dyDescent="0.25">
      <c r="B12" t="s">
        <v>79</v>
      </c>
      <c r="C12" s="11">
        <f>COUNTIF(Table3[age_group],B12)</f>
        <v>32</v>
      </c>
      <c r="D12" s="11"/>
      <c r="E12"/>
      <c r="F12" s="1" t="s">
        <v>128</v>
      </c>
      <c r="G12" s="1">
        <f>COUNTIF(Table3[loc_gov_asst],G$10)</f>
        <v>7</v>
      </c>
      <c r="H12" s="1">
        <f>COUNTIF(Table3[loc_gov_asst],H$10)</f>
        <v>34</v>
      </c>
      <c r="I12" s="1">
        <f>COUNTIF(Table3[loc_gov_asst],I$10)</f>
        <v>30</v>
      </c>
      <c r="J12" s="1">
        <f>COUNTIF(Table3[loc_gov_asst],J$10)</f>
        <v>24</v>
      </c>
      <c r="K12" s="1">
        <f>COUNTIF(Table3[loc_gov_asst],K$10)</f>
        <v>9</v>
      </c>
      <c r="L12" s="1">
        <f t="shared" ref="L12:L13" si="9">SUM(G12:K12)</f>
        <v>104</v>
      </c>
      <c r="M12" s="15">
        <f t="shared" ref="M12:M14" si="10">SUM(G12:H12)/L12</f>
        <v>0.39423076923076922</v>
      </c>
      <c r="N12" s="15">
        <f>I12/L12</f>
        <v>0.28846153846153844</v>
      </c>
      <c r="O12" s="15">
        <f t="shared" ref="O12:O14" si="11">SUM(J12:K12)/L12</f>
        <v>0.31730769230769229</v>
      </c>
      <c r="X12" s="1">
        <v>1</v>
      </c>
      <c r="Y12" s="1">
        <v>5</v>
      </c>
      <c r="Z12" s="1">
        <f t="shared" si="0"/>
        <v>5</v>
      </c>
      <c r="AA12" s="1" t="e">
        <f t="shared" si="1"/>
        <v>#N/A</v>
      </c>
    </row>
    <row r="13" spans="2:27" x14ac:dyDescent="0.25">
      <c r="B13" t="s">
        <v>80</v>
      </c>
      <c r="C13" s="11">
        <f>COUNTIF(Table3[age_group],B13)</f>
        <v>11</v>
      </c>
      <c r="D13" s="11"/>
      <c r="E13" s="11"/>
      <c r="F13" s="1" t="s">
        <v>127</v>
      </c>
      <c r="G13" s="1">
        <f>COUNTIF(Table3[nat_govt_asst],G$10)</f>
        <v>3</v>
      </c>
      <c r="H13" s="1">
        <f>COUNTIF(Table3[nat_govt_asst],H$10)</f>
        <v>18</v>
      </c>
      <c r="I13" s="1">
        <f>COUNTIF(Table3[nat_govt_asst],I$10)</f>
        <v>20</v>
      </c>
      <c r="J13" s="1">
        <f>COUNTIF(Table3[nat_govt_asst],J$10)</f>
        <v>31</v>
      </c>
      <c r="K13" s="1">
        <f>COUNTIF(Table3[nat_govt_asst],K$10)</f>
        <v>32</v>
      </c>
      <c r="L13" s="1">
        <f t="shared" si="9"/>
        <v>104</v>
      </c>
      <c r="M13" s="15">
        <f t="shared" si="10"/>
        <v>0.20192307692307693</v>
      </c>
      <c r="N13" s="15">
        <f>I13/L13</f>
        <v>0.19230769230769232</v>
      </c>
      <c r="O13" s="15">
        <f t="shared" si="11"/>
        <v>0.60576923076923073</v>
      </c>
      <c r="X13" s="1">
        <v>2</v>
      </c>
      <c r="Y13" s="1">
        <v>5</v>
      </c>
      <c r="Z13" s="1">
        <f t="shared" si="0"/>
        <v>5</v>
      </c>
      <c r="AA13" s="1" t="e">
        <f t="shared" si="1"/>
        <v>#N/A</v>
      </c>
    </row>
    <row r="14" spans="2:27" x14ac:dyDescent="0.25">
      <c r="B14" t="s">
        <v>81</v>
      </c>
      <c r="C14" s="11">
        <f>COUNTIF(Table3[age_group],B14)</f>
        <v>2</v>
      </c>
      <c r="D14" s="11"/>
      <c r="E14"/>
      <c r="F14" s="1" t="s">
        <v>198</v>
      </c>
      <c r="G14" s="1">
        <f>SUM(G11:G13)</f>
        <v>15</v>
      </c>
      <c r="H14" s="1">
        <f t="shared" ref="H14" si="12">SUM(H11:H13)</f>
        <v>86</v>
      </c>
      <c r="I14" s="1">
        <f t="shared" ref="I14" si="13">SUM(I11:I13)</f>
        <v>85</v>
      </c>
      <c r="J14" s="1">
        <f t="shared" ref="J14" si="14">SUM(J11:J13)</f>
        <v>80</v>
      </c>
      <c r="K14" s="1">
        <f t="shared" ref="K14" si="15">SUM(K11:K13)</f>
        <v>46</v>
      </c>
      <c r="L14" s="1">
        <f t="shared" ref="L14" si="16">SUM(L11:L13)</f>
        <v>312</v>
      </c>
      <c r="M14" s="15">
        <f t="shared" si="10"/>
        <v>0.32371794871794873</v>
      </c>
      <c r="N14" s="15">
        <f>I14/L14</f>
        <v>0.27243589743589741</v>
      </c>
      <c r="O14" s="15">
        <f t="shared" si="11"/>
        <v>0.40384615384615385</v>
      </c>
      <c r="X14" s="1">
        <v>3</v>
      </c>
      <c r="Y14" s="1">
        <v>5</v>
      </c>
      <c r="Z14" s="1">
        <f t="shared" si="0"/>
        <v>5</v>
      </c>
      <c r="AA14" s="1" t="e">
        <f t="shared" si="1"/>
        <v>#N/A</v>
      </c>
    </row>
    <row r="15" spans="2:27" x14ac:dyDescent="0.25">
      <c r="B15" s="1" t="s">
        <v>82</v>
      </c>
      <c r="C15" s="11">
        <f>COUNTIF(Table3[age_group],B15)</f>
        <v>1</v>
      </c>
      <c r="D15" s="11"/>
      <c r="E15"/>
      <c r="G15"/>
      <c r="X15" s="1">
        <v>4</v>
      </c>
      <c r="Y15" s="1">
        <v>5</v>
      </c>
      <c r="Z15" s="1">
        <f t="shared" si="0"/>
        <v>5</v>
      </c>
      <c r="AA15" s="1" t="e">
        <f t="shared" si="1"/>
        <v>#N/A</v>
      </c>
    </row>
    <row r="16" spans="2:27" x14ac:dyDescent="0.25">
      <c r="B16"/>
      <c r="C16"/>
      <c r="D16" s="11"/>
      <c r="E16"/>
      <c r="F16" s="12" t="s">
        <v>130</v>
      </c>
      <c r="G16" t="s">
        <v>89</v>
      </c>
      <c r="H16" s="1" t="s">
        <v>263</v>
      </c>
      <c r="X16" s="1">
        <v>5</v>
      </c>
      <c r="Y16" s="1">
        <v>5</v>
      </c>
      <c r="Z16" s="1">
        <f t="shared" si="0"/>
        <v>5</v>
      </c>
      <c r="AA16" s="1" t="e">
        <f t="shared" si="1"/>
        <v>#N/A</v>
      </c>
    </row>
    <row r="17" spans="2:27" x14ac:dyDescent="0.25">
      <c r="B17" t="s">
        <v>124</v>
      </c>
      <c r="C17" t="s">
        <v>89</v>
      </c>
      <c r="D17" s="11" t="e" vm="1">
        <v>#VALUE!</v>
      </c>
      <c r="E17"/>
      <c r="F17" t="s">
        <v>131</v>
      </c>
      <c r="G17">
        <f>COUNTIF(Table3[nps_category],F17)</f>
        <v>86</v>
      </c>
      <c r="H17" s="24">
        <f>-(G17/SUM($G$17:$G$19))</f>
        <v>-0.82692307692307687</v>
      </c>
      <c r="J17" s="1" t="s">
        <v>126</v>
      </c>
      <c r="X17" s="1">
        <v>6</v>
      </c>
      <c r="Y17" s="1">
        <v>5</v>
      </c>
      <c r="Z17" s="1">
        <f t="shared" si="0"/>
        <v>5</v>
      </c>
      <c r="AA17" s="1" t="e">
        <f t="shared" si="1"/>
        <v>#N/A</v>
      </c>
    </row>
    <row r="18" spans="2:27" x14ac:dyDescent="0.25">
      <c r="B18" t="s">
        <v>1</v>
      </c>
      <c r="C18">
        <f>COUNTIF(Table3[city_residence],B18)</f>
        <v>5</v>
      </c>
      <c r="D18" s="11" t="e" vm="2">
        <v>#VALUE!</v>
      </c>
      <c r="E18">
        <f>C18</f>
        <v>5</v>
      </c>
      <c r="F18" t="s">
        <v>132</v>
      </c>
      <c r="G18" s="11">
        <f>COUNTIF(Table3[nps_category],F18)</f>
        <v>16</v>
      </c>
      <c r="H18" s="24">
        <f t="shared" ref="H18:H19" si="17">G18/SUM($G$17:$G$19)</f>
        <v>0.15384615384615385</v>
      </c>
      <c r="I18" s="11"/>
      <c r="J18" s="1" t="s">
        <v>127</v>
      </c>
      <c r="K18" s="1" t="s">
        <v>2</v>
      </c>
      <c r="L18" s="1" t="s">
        <v>3</v>
      </c>
      <c r="M18" s="1" t="s">
        <v>4</v>
      </c>
      <c r="N18" s="1" t="s">
        <v>128</v>
      </c>
      <c r="O18" s="1" t="s">
        <v>2</v>
      </c>
      <c r="P18" s="1" t="s">
        <v>3</v>
      </c>
      <c r="Q18" s="1" t="s">
        <v>4</v>
      </c>
      <c r="R18" s="1" t="s">
        <v>129</v>
      </c>
      <c r="S18" s="1" t="s">
        <v>2</v>
      </c>
      <c r="T18" s="1" t="s">
        <v>3</v>
      </c>
      <c r="U18" s="1" t="s">
        <v>4</v>
      </c>
      <c r="X18" s="1">
        <v>7</v>
      </c>
      <c r="Y18" s="1">
        <v>5</v>
      </c>
      <c r="Z18" s="1">
        <f t="shared" si="0"/>
        <v>5</v>
      </c>
      <c r="AA18" s="1" t="e">
        <f t="shared" si="1"/>
        <v>#N/A</v>
      </c>
    </row>
    <row r="19" spans="2:27" x14ac:dyDescent="0.25">
      <c r="B19" t="s">
        <v>7</v>
      </c>
      <c r="C19" s="11">
        <f>COUNTIF(Table3[city_residence],B19)</f>
        <v>20</v>
      </c>
      <c r="D19" s="11" t="e" vm="3">
        <v>#VALUE!</v>
      </c>
      <c r="E19" s="11">
        <f t="shared" ref="E19:E32" si="18">C19</f>
        <v>20</v>
      </c>
      <c r="F19" t="s">
        <v>133</v>
      </c>
      <c r="G19" s="11">
        <f>COUNTIF(Table3[nps_category],F19)</f>
        <v>2</v>
      </c>
      <c r="H19" s="24">
        <f t="shared" si="17"/>
        <v>1.9230769230769232E-2</v>
      </c>
      <c r="K19" s="1">
        <v>10</v>
      </c>
      <c r="L19" s="1">
        <f>IF(ROW()-18&lt;=ROUND($N$7*10,0)+ROUND($M$7*10,0),10,NA())</f>
        <v>10</v>
      </c>
      <c r="M19" s="11">
        <f>IF(ROW()-18&lt;=ROUND($M$7*10,0),10,NA())</f>
        <v>10</v>
      </c>
      <c r="O19" s="1">
        <v>10</v>
      </c>
      <c r="P19" s="1">
        <f>IF(ROW()-18&lt;=ROUND($N$6*10,0)+ROUND($M$6*10,0),10,NA())</f>
        <v>10</v>
      </c>
      <c r="Q19" s="1">
        <f>IF(ROW()-18&lt;=ROUND($M$6*10,0),10,NA())</f>
        <v>10</v>
      </c>
      <c r="S19" s="1">
        <v>10</v>
      </c>
      <c r="T19" s="1">
        <f>IF(ROW()-18&lt;=ROUND($N$5*10,0)+ROUND($M$5*10,0),10,NA())</f>
        <v>10</v>
      </c>
      <c r="U19" s="1">
        <f>IF(ROW()-18&lt;=ROUND($M$5*10,0),10,NA())</f>
        <v>10</v>
      </c>
      <c r="X19" s="1">
        <v>8</v>
      </c>
      <c r="Y19" s="1">
        <v>5</v>
      </c>
      <c r="Z19" s="1" t="e">
        <f t="shared" si="0"/>
        <v>#N/A</v>
      </c>
      <c r="AA19" s="1" t="e">
        <f t="shared" si="1"/>
        <v>#N/A</v>
      </c>
    </row>
    <row r="20" spans="2:27" x14ac:dyDescent="0.25">
      <c r="B20" t="s">
        <v>9</v>
      </c>
      <c r="C20" s="11">
        <f>COUNTIF(Table3[city_residence],B20)</f>
        <v>20</v>
      </c>
      <c r="D20" s="11" t="e" vm="4">
        <v>#VALUE!</v>
      </c>
      <c r="E20" s="11">
        <f t="shared" si="18"/>
        <v>20</v>
      </c>
      <c r="F20" t="s">
        <v>135</v>
      </c>
      <c r="G20" s="28">
        <f>H19+H17</f>
        <v>-0.8076923076923076</v>
      </c>
      <c r="H20"/>
      <c r="K20" s="1">
        <v>10</v>
      </c>
      <c r="L20" s="1">
        <f t="shared" ref="L20:L28" si="19">IF(ROW()-18&lt;=ROUND($N$7*10,0)+ROUND($M$7*10,0),10,NA())</f>
        <v>10</v>
      </c>
      <c r="M20" s="11" t="e">
        <f t="shared" ref="M20:M28" si="20">IF(ROW()-18&lt;=ROUND($M$7*10,0),10,NA())</f>
        <v>#N/A</v>
      </c>
      <c r="O20" s="1">
        <v>10</v>
      </c>
      <c r="P20" s="1">
        <f t="shared" ref="P20:P28" si="21">IF(ROW()-18&lt;=ROUND($N$6*10,0)+ROUND($M$6*10,0),10,NA())</f>
        <v>10</v>
      </c>
      <c r="Q20" s="1">
        <f t="shared" ref="Q20:Q28" si="22">IF(ROW()-18&lt;=ROUND($M$6*10,0),10,NA())</f>
        <v>10</v>
      </c>
      <c r="S20" s="1">
        <v>10</v>
      </c>
      <c r="T20" s="1">
        <f t="shared" ref="T20:T28" si="23">IF(ROW()-18&lt;=ROUND($N$5*10,0)+ROUND($M$5*10,0),10,NA())</f>
        <v>10</v>
      </c>
      <c r="U20" s="1">
        <f t="shared" ref="U20:U28" si="24">IF(ROW()-18&lt;=ROUND($M$5*10,0),10,NA())</f>
        <v>10</v>
      </c>
      <c r="X20" s="1">
        <v>9</v>
      </c>
      <c r="Y20" s="1">
        <v>5</v>
      </c>
      <c r="Z20" s="1" t="e">
        <f t="shared" si="0"/>
        <v>#N/A</v>
      </c>
      <c r="AA20" s="1" t="e">
        <f t="shared" si="1"/>
        <v>#N/A</v>
      </c>
    </row>
    <row r="21" spans="2:27" x14ac:dyDescent="0.25">
      <c r="B21" t="s">
        <v>10</v>
      </c>
      <c r="C21" s="11">
        <f>COUNTIF(Table3[city_residence],B21)</f>
        <v>13</v>
      </c>
      <c r="D21" s="11" t="e" vm="5">
        <v>#VALUE!</v>
      </c>
      <c r="E21" s="11">
        <f t="shared" si="18"/>
        <v>13</v>
      </c>
      <c r="F21"/>
      <c r="G21"/>
      <c r="H21"/>
      <c r="K21" s="1">
        <v>10</v>
      </c>
      <c r="L21" s="1">
        <f t="shared" si="19"/>
        <v>10</v>
      </c>
      <c r="M21" s="11" t="e">
        <f t="shared" si="20"/>
        <v>#N/A</v>
      </c>
      <c r="O21" s="1">
        <v>10</v>
      </c>
      <c r="P21" s="1">
        <f t="shared" si="21"/>
        <v>10</v>
      </c>
      <c r="Q21" s="1">
        <f t="shared" si="22"/>
        <v>10</v>
      </c>
      <c r="S21" s="1">
        <v>10</v>
      </c>
      <c r="T21" s="1">
        <f t="shared" si="23"/>
        <v>10</v>
      </c>
      <c r="U21" s="1">
        <f t="shared" si="24"/>
        <v>10</v>
      </c>
      <c r="X21" s="1">
        <v>10</v>
      </c>
      <c r="Y21" s="1">
        <v>5</v>
      </c>
      <c r="Z21" s="1" t="e">
        <f t="shared" si="0"/>
        <v>#N/A</v>
      </c>
      <c r="AA21" s="1" t="e">
        <f t="shared" si="1"/>
        <v>#N/A</v>
      </c>
    </row>
    <row r="22" spans="2:27" x14ac:dyDescent="0.25">
      <c r="B22" t="s">
        <v>11</v>
      </c>
      <c r="C22" s="11">
        <f>COUNTIF(Table3[city_residence],B22)</f>
        <v>8</v>
      </c>
      <c r="D22" s="11" t="e" vm="6">
        <v>#VALUE!</v>
      </c>
      <c r="E22" s="11">
        <f t="shared" si="18"/>
        <v>8</v>
      </c>
      <c r="F22"/>
      <c r="G22"/>
      <c r="H22"/>
      <c r="K22" s="1">
        <v>10</v>
      </c>
      <c r="L22" s="1">
        <f t="shared" si="19"/>
        <v>10</v>
      </c>
      <c r="M22" s="11" t="e">
        <f t="shared" si="20"/>
        <v>#N/A</v>
      </c>
      <c r="O22" s="1">
        <v>10</v>
      </c>
      <c r="P22" s="1">
        <f t="shared" si="21"/>
        <v>10</v>
      </c>
      <c r="Q22" s="1" t="e">
        <f t="shared" si="22"/>
        <v>#N/A</v>
      </c>
      <c r="S22" s="1">
        <v>10</v>
      </c>
      <c r="T22" s="1">
        <f t="shared" si="23"/>
        <v>10</v>
      </c>
      <c r="U22" s="1" t="e">
        <f t="shared" si="24"/>
        <v>#N/A</v>
      </c>
      <c r="X22" s="1">
        <v>1</v>
      </c>
      <c r="Y22" s="1">
        <v>8</v>
      </c>
      <c r="Z22" s="1" t="e">
        <f t="shared" si="0"/>
        <v>#N/A</v>
      </c>
      <c r="AA22" s="1" t="e">
        <f t="shared" si="1"/>
        <v>#N/A</v>
      </c>
    </row>
    <row r="23" spans="2:27" x14ac:dyDescent="0.25">
      <c r="B23" t="s">
        <v>12</v>
      </c>
      <c r="C23" s="11">
        <f>COUNTIF(Table3[city_residence],B23)</f>
        <v>2</v>
      </c>
      <c r="D23" s="11" t="e" vm="7">
        <v>#VALUE!</v>
      </c>
      <c r="E23" s="11">
        <f t="shared" si="18"/>
        <v>2</v>
      </c>
      <c r="F23"/>
      <c r="G23"/>
      <c r="H23"/>
      <c r="K23" s="1">
        <v>10</v>
      </c>
      <c r="L23" s="1" t="e">
        <f t="shared" si="19"/>
        <v>#N/A</v>
      </c>
      <c r="M23" s="11" t="e">
        <f t="shared" si="20"/>
        <v>#N/A</v>
      </c>
      <c r="O23" s="1">
        <v>10</v>
      </c>
      <c r="P23" s="1">
        <f t="shared" si="21"/>
        <v>10</v>
      </c>
      <c r="Q23" s="1" t="e">
        <f t="shared" si="22"/>
        <v>#N/A</v>
      </c>
      <c r="S23" s="1">
        <v>10</v>
      </c>
      <c r="T23" s="1">
        <f t="shared" si="23"/>
        <v>10</v>
      </c>
      <c r="U23" s="1" t="e">
        <f t="shared" si="24"/>
        <v>#N/A</v>
      </c>
      <c r="X23" s="1">
        <v>2</v>
      </c>
      <c r="Y23" s="1">
        <v>8</v>
      </c>
      <c r="Z23" s="1" t="e">
        <f t="shared" si="0"/>
        <v>#N/A</v>
      </c>
      <c r="AA23" s="1" t="e">
        <f t="shared" si="1"/>
        <v>#N/A</v>
      </c>
    </row>
    <row r="24" spans="2:27" x14ac:dyDescent="0.25">
      <c r="B24" t="s">
        <v>14</v>
      </c>
      <c r="C24" s="11">
        <f>COUNTIF(Table3[city_residence],B24)</f>
        <v>2</v>
      </c>
      <c r="D24" s="11" t="e" vm="8">
        <v>#VALUE!</v>
      </c>
      <c r="E24" s="11">
        <f t="shared" si="18"/>
        <v>2</v>
      </c>
      <c r="F24"/>
      <c r="G24"/>
      <c r="H24"/>
      <c r="K24" s="1">
        <v>10</v>
      </c>
      <c r="L24" s="1" t="e">
        <f t="shared" si="19"/>
        <v>#N/A</v>
      </c>
      <c r="M24" s="11" t="e">
        <f t="shared" si="20"/>
        <v>#N/A</v>
      </c>
      <c r="O24" s="1">
        <v>10</v>
      </c>
      <c r="P24" s="1">
        <f t="shared" si="21"/>
        <v>10</v>
      </c>
      <c r="Q24" s="1" t="e">
        <f t="shared" si="22"/>
        <v>#N/A</v>
      </c>
      <c r="S24" s="1">
        <v>10</v>
      </c>
      <c r="T24" s="1">
        <f t="shared" si="23"/>
        <v>10</v>
      </c>
      <c r="U24" s="1" t="e">
        <f t="shared" si="24"/>
        <v>#N/A</v>
      </c>
      <c r="X24" s="1">
        <v>3</v>
      </c>
      <c r="Y24" s="1">
        <v>8</v>
      </c>
      <c r="Z24" s="1" t="e">
        <f t="shared" si="0"/>
        <v>#N/A</v>
      </c>
      <c r="AA24" s="1" t="e">
        <f t="shared" si="1"/>
        <v>#N/A</v>
      </c>
    </row>
    <row r="25" spans="2:27" x14ac:dyDescent="0.25">
      <c r="B25" t="s">
        <v>15</v>
      </c>
      <c r="C25" s="11">
        <f>COUNTIF(Table3[city_residence],B25)</f>
        <v>4</v>
      </c>
      <c r="D25" s="11" t="e" vm="9">
        <v>#VALUE!</v>
      </c>
      <c r="E25" s="11">
        <f t="shared" si="18"/>
        <v>4</v>
      </c>
      <c r="F25"/>
      <c r="G25"/>
      <c r="K25" s="1">
        <v>10</v>
      </c>
      <c r="L25" s="1" t="e">
        <f t="shared" si="19"/>
        <v>#N/A</v>
      </c>
      <c r="M25" s="11" t="e">
        <f t="shared" si="20"/>
        <v>#N/A</v>
      </c>
      <c r="O25" s="1">
        <v>10</v>
      </c>
      <c r="P25" s="1" t="e">
        <f t="shared" si="21"/>
        <v>#N/A</v>
      </c>
      <c r="Q25" s="1" t="e">
        <f t="shared" si="22"/>
        <v>#N/A</v>
      </c>
      <c r="S25" s="1">
        <v>10</v>
      </c>
      <c r="T25" s="1">
        <f t="shared" si="23"/>
        <v>10</v>
      </c>
      <c r="U25" s="1" t="e">
        <f t="shared" si="24"/>
        <v>#N/A</v>
      </c>
      <c r="X25" s="1">
        <v>4</v>
      </c>
      <c r="Y25" s="1">
        <v>8</v>
      </c>
      <c r="Z25" s="1" t="e">
        <f t="shared" si="0"/>
        <v>#N/A</v>
      </c>
      <c r="AA25" s="1" t="e">
        <f t="shared" si="1"/>
        <v>#N/A</v>
      </c>
    </row>
    <row r="26" spans="2:27" x14ac:dyDescent="0.25">
      <c r="B26" t="s">
        <v>16</v>
      </c>
      <c r="C26" s="11">
        <f>COUNTIF(Table3[city_residence],B26)</f>
        <v>21</v>
      </c>
      <c r="D26" s="11" t="e" vm="10">
        <v>#VALUE!</v>
      </c>
      <c r="E26" s="11">
        <f t="shared" si="18"/>
        <v>21</v>
      </c>
      <c r="F26"/>
      <c r="G26"/>
      <c r="K26" s="1">
        <v>10</v>
      </c>
      <c r="L26" s="1" t="e">
        <f t="shared" si="19"/>
        <v>#N/A</v>
      </c>
      <c r="M26" s="11" t="e">
        <f t="shared" si="20"/>
        <v>#N/A</v>
      </c>
      <c r="O26" s="1">
        <v>10</v>
      </c>
      <c r="P26" s="1" t="e">
        <f t="shared" si="21"/>
        <v>#N/A</v>
      </c>
      <c r="Q26" s="1" t="e">
        <f t="shared" si="22"/>
        <v>#N/A</v>
      </c>
      <c r="S26" s="1">
        <v>10</v>
      </c>
      <c r="T26" s="1" t="e">
        <f t="shared" si="23"/>
        <v>#N/A</v>
      </c>
      <c r="U26" s="1" t="e">
        <f t="shared" si="24"/>
        <v>#N/A</v>
      </c>
      <c r="X26" s="1">
        <v>5</v>
      </c>
      <c r="Y26" s="1">
        <v>8</v>
      </c>
      <c r="Z26" s="1" t="e">
        <f t="shared" si="0"/>
        <v>#N/A</v>
      </c>
      <c r="AA26" s="1" t="e">
        <f t="shared" si="1"/>
        <v>#N/A</v>
      </c>
    </row>
    <row r="27" spans="2:27" x14ac:dyDescent="0.25">
      <c r="B27" t="s">
        <v>17</v>
      </c>
      <c r="C27" s="11">
        <f>COUNTIF(Table3[city_residence],B27)</f>
        <v>1</v>
      </c>
      <c r="D27" s="11" t="e" vm="11">
        <v>#VALUE!</v>
      </c>
      <c r="E27" s="11">
        <f t="shared" si="18"/>
        <v>1</v>
      </c>
      <c r="F27"/>
      <c r="G27"/>
      <c r="K27" s="1">
        <v>10</v>
      </c>
      <c r="L27" s="1" t="e">
        <f t="shared" si="19"/>
        <v>#N/A</v>
      </c>
      <c r="M27" s="11" t="e">
        <f t="shared" si="20"/>
        <v>#N/A</v>
      </c>
      <c r="O27" s="1">
        <v>10</v>
      </c>
      <c r="P27" s="1" t="e">
        <f t="shared" si="21"/>
        <v>#N/A</v>
      </c>
      <c r="Q27" s="1" t="e">
        <f t="shared" si="22"/>
        <v>#N/A</v>
      </c>
      <c r="S27" s="1">
        <v>10</v>
      </c>
      <c r="T27" s="1" t="e">
        <f t="shared" si="23"/>
        <v>#N/A</v>
      </c>
      <c r="U27" s="1" t="e">
        <f t="shared" si="24"/>
        <v>#N/A</v>
      </c>
      <c r="X27" s="1">
        <v>6</v>
      </c>
      <c r="Y27" s="1">
        <v>8</v>
      </c>
      <c r="Z27" s="1" t="e">
        <f t="shared" si="0"/>
        <v>#N/A</v>
      </c>
      <c r="AA27" s="1" t="e">
        <f t="shared" si="1"/>
        <v>#N/A</v>
      </c>
    </row>
    <row r="28" spans="2:27" x14ac:dyDescent="0.25">
      <c r="B28" t="s">
        <v>18</v>
      </c>
      <c r="C28" s="11">
        <f>COUNTIF(Table3[city_residence],B28)</f>
        <v>1</v>
      </c>
      <c r="D28" s="11" t="e" vm="12">
        <v>#VALUE!</v>
      </c>
      <c r="E28" s="11">
        <f t="shared" si="18"/>
        <v>1</v>
      </c>
      <c r="F28"/>
      <c r="G28"/>
      <c r="H28"/>
      <c r="K28" s="1">
        <v>10</v>
      </c>
      <c r="L28" s="1" t="e">
        <f t="shared" si="19"/>
        <v>#N/A</v>
      </c>
      <c r="M28" s="11" t="e">
        <f t="shared" si="20"/>
        <v>#N/A</v>
      </c>
      <c r="O28" s="1">
        <v>10</v>
      </c>
      <c r="P28" s="1" t="e">
        <f t="shared" si="21"/>
        <v>#N/A</v>
      </c>
      <c r="Q28" s="1" t="e">
        <f t="shared" si="22"/>
        <v>#N/A</v>
      </c>
      <c r="S28" s="1">
        <v>10</v>
      </c>
      <c r="T28" s="1" t="e">
        <f t="shared" si="23"/>
        <v>#N/A</v>
      </c>
      <c r="U28" s="1" t="e">
        <f t="shared" si="24"/>
        <v>#N/A</v>
      </c>
      <c r="X28" s="1">
        <v>7</v>
      </c>
      <c r="Y28" s="1">
        <v>8</v>
      </c>
      <c r="Z28" s="1" t="e">
        <f t="shared" si="0"/>
        <v>#N/A</v>
      </c>
      <c r="AA28" s="1" t="e">
        <f t="shared" si="1"/>
        <v>#N/A</v>
      </c>
    </row>
    <row r="29" spans="2:27" x14ac:dyDescent="0.25">
      <c r="B29" t="s">
        <v>19</v>
      </c>
      <c r="C29" s="11">
        <f>COUNTIF(Table3[city_residence],B29)</f>
        <v>1</v>
      </c>
      <c r="D29" s="11" t="e" vm="13">
        <v>#VALUE!</v>
      </c>
      <c r="E29" s="11">
        <f t="shared" si="18"/>
        <v>1</v>
      </c>
      <c r="F29"/>
      <c r="G29"/>
      <c r="H29"/>
      <c r="X29" s="1">
        <v>8</v>
      </c>
      <c r="Y29" s="1">
        <v>8</v>
      </c>
      <c r="Z29" s="1" t="e">
        <f t="shared" si="0"/>
        <v>#N/A</v>
      </c>
      <c r="AA29" s="1" t="e">
        <f t="shared" si="1"/>
        <v>#N/A</v>
      </c>
    </row>
    <row r="30" spans="2:27" x14ac:dyDescent="0.25">
      <c r="B30" t="s">
        <v>20</v>
      </c>
      <c r="C30" s="11">
        <f>COUNTIF(Table3[city_residence],B30)</f>
        <v>2</v>
      </c>
      <c r="D30" s="11" t="e" vm="14">
        <v>#VALUE!</v>
      </c>
      <c r="E30" s="11">
        <f t="shared" si="18"/>
        <v>2</v>
      </c>
      <c r="F30"/>
      <c r="G30"/>
      <c r="H30"/>
      <c r="J30" s="1" t="s">
        <v>29</v>
      </c>
      <c r="X30" s="1">
        <v>9</v>
      </c>
      <c r="Y30" s="1">
        <v>8</v>
      </c>
      <c r="Z30" s="1" t="e">
        <f t="shared" si="0"/>
        <v>#N/A</v>
      </c>
      <c r="AA30" s="1" t="e">
        <f t="shared" si="1"/>
        <v>#N/A</v>
      </c>
    </row>
    <row r="31" spans="2:27" x14ac:dyDescent="0.25">
      <c r="B31" t="s">
        <v>21</v>
      </c>
      <c r="C31" s="11">
        <f>COUNTIF(Table3[city_residence],B31)</f>
        <v>2</v>
      </c>
      <c r="D31" s="11" t="e" vm="15">
        <v>#VALUE!</v>
      </c>
      <c r="E31" s="11">
        <f t="shared" si="18"/>
        <v>2</v>
      </c>
      <c r="F31"/>
      <c r="G31"/>
      <c r="H31"/>
      <c r="J31" s="1" t="s">
        <v>127</v>
      </c>
      <c r="K31" s="1" t="s">
        <v>2</v>
      </c>
      <c r="L31" s="1" t="s">
        <v>3</v>
      </c>
      <c r="M31" s="1" t="s">
        <v>4</v>
      </c>
      <c r="N31" s="1" t="s">
        <v>128</v>
      </c>
      <c r="O31" s="1" t="s">
        <v>2</v>
      </c>
      <c r="P31" s="1" t="s">
        <v>3</v>
      </c>
      <c r="Q31" s="1" t="s">
        <v>4</v>
      </c>
      <c r="R31" s="1" t="s">
        <v>129</v>
      </c>
      <c r="S31" s="1" t="s">
        <v>2</v>
      </c>
      <c r="T31" s="1" t="s">
        <v>3</v>
      </c>
      <c r="U31" s="1" t="s">
        <v>4</v>
      </c>
      <c r="X31" s="1">
        <v>10</v>
      </c>
      <c r="Y31" s="1">
        <v>8</v>
      </c>
      <c r="Z31" s="1" t="e">
        <f t="shared" si="0"/>
        <v>#N/A</v>
      </c>
      <c r="AA31" s="1" t="e">
        <f t="shared" si="1"/>
        <v>#N/A</v>
      </c>
    </row>
    <row r="32" spans="2:27" x14ac:dyDescent="0.25">
      <c r="B32" t="s">
        <v>22</v>
      </c>
      <c r="C32" s="11">
        <f>COUNTIF(Table3[city_residence],B32)</f>
        <v>2</v>
      </c>
      <c r="D32" s="11" t="e" vm="16">
        <v>#VALUE!</v>
      </c>
      <c r="E32" s="11">
        <f t="shared" si="18"/>
        <v>2</v>
      </c>
      <c r="F32"/>
      <c r="G32"/>
      <c r="H32"/>
      <c r="I32"/>
      <c r="K32" s="1">
        <v>10</v>
      </c>
      <c r="L32" s="1">
        <f>IF(ROW()-31&lt;=ROUND($N$13*10,0)+ROUND($M$13*10,0),10,NA())</f>
        <v>10</v>
      </c>
      <c r="M32" s="11">
        <f>IF(ROW()-31&lt;=ROUND($M$13*10,0),10,NA())</f>
        <v>10</v>
      </c>
      <c r="O32" s="1">
        <v>10</v>
      </c>
      <c r="P32" s="1">
        <f>IF(ROW()-31&lt;=ROUND($N$12*10,0)+ROUND($M$12*10,0),10,NA())</f>
        <v>10</v>
      </c>
      <c r="Q32" s="1">
        <f>IF(ROW()-31&lt;=ROUND($M$12*10,0),10,NA())</f>
        <v>10</v>
      </c>
      <c r="S32" s="1">
        <v>10</v>
      </c>
      <c r="T32" s="1">
        <f>IF(ROW()-31&lt;=ROUND($N$11*10,0)+ROUND($M$11*10,0),10,NA())</f>
        <v>10</v>
      </c>
      <c r="U32" s="1">
        <f>IF(ROW()-31&lt;=ROUND($M$11*10,0),10,NA())</f>
        <v>10</v>
      </c>
      <c r="X32" s="1">
        <v>1</v>
      </c>
      <c r="Y32" s="1">
        <v>11</v>
      </c>
      <c r="Z32" s="1" t="e">
        <f t="shared" si="0"/>
        <v>#N/A</v>
      </c>
      <c r="AA32" s="1" t="e">
        <f t="shared" si="1"/>
        <v>#N/A</v>
      </c>
    </row>
    <row r="33" spans="2:27" x14ac:dyDescent="0.25">
      <c r="B33"/>
      <c r="C33"/>
      <c r="D33" s="11"/>
      <c r="F33"/>
      <c r="G33"/>
      <c r="H33"/>
      <c r="K33" s="1">
        <v>10</v>
      </c>
      <c r="L33" s="1">
        <f t="shared" ref="L33:L41" si="25">IF(ROW()-31&lt;=ROUND($N$13*10,0)+ROUND($M$13*10,0),10,NA())</f>
        <v>10</v>
      </c>
      <c r="M33" s="11">
        <f t="shared" ref="M33:M41" si="26">IF(ROW()-31&lt;=ROUND($M$13*10,0),10,NA())</f>
        <v>10</v>
      </c>
      <c r="O33" s="1">
        <v>10</v>
      </c>
      <c r="P33" s="1">
        <f t="shared" ref="P33:P41" si="27">IF(ROW()-31&lt;=ROUND($N$12*10,0)+ROUND($M$12*10,0),10,NA())</f>
        <v>10</v>
      </c>
      <c r="Q33" s="1">
        <f t="shared" ref="Q33:Q41" si="28">IF(ROW()-31&lt;=ROUND($M$12*10,0),10,NA())</f>
        <v>10</v>
      </c>
      <c r="S33" s="1">
        <v>10</v>
      </c>
      <c r="T33" s="1">
        <f t="shared" ref="T33:T41" si="29">IF(ROW()-31&lt;=ROUND($N$11*10,0)+ROUND($M$11*10,0),10,NA())</f>
        <v>10</v>
      </c>
      <c r="U33" s="1">
        <f t="shared" ref="U33:U41" si="30">IF(ROW()-31&lt;=ROUND($M$11*10,0),10,NA())</f>
        <v>10</v>
      </c>
      <c r="X33" s="1">
        <v>2</v>
      </c>
      <c r="Y33" s="1">
        <v>11</v>
      </c>
      <c r="Z33" s="1" t="e">
        <f t="shared" si="0"/>
        <v>#N/A</v>
      </c>
      <c r="AA33" s="1" t="e">
        <f t="shared" si="1"/>
        <v>#N/A</v>
      </c>
    </row>
    <row r="34" spans="2:27" x14ac:dyDescent="0.25">
      <c r="B34"/>
      <c r="C34"/>
      <c r="D34" s="11"/>
      <c r="F34"/>
      <c r="G34"/>
      <c r="H34"/>
      <c r="K34" s="1">
        <v>10</v>
      </c>
      <c r="L34" s="1">
        <f t="shared" si="25"/>
        <v>10</v>
      </c>
      <c r="M34" s="11" t="e">
        <f t="shared" si="26"/>
        <v>#N/A</v>
      </c>
      <c r="O34" s="1">
        <v>10</v>
      </c>
      <c r="P34" s="1">
        <f t="shared" si="27"/>
        <v>10</v>
      </c>
      <c r="Q34" s="1">
        <f t="shared" si="28"/>
        <v>10</v>
      </c>
      <c r="S34" s="1">
        <v>10</v>
      </c>
      <c r="T34" s="1">
        <f t="shared" si="29"/>
        <v>10</v>
      </c>
      <c r="U34" s="1">
        <f t="shared" si="30"/>
        <v>10</v>
      </c>
      <c r="X34" s="1">
        <v>3</v>
      </c>
      <c r="Y34" s="1">
        <v>11</v>
      </c>
      <c r="Z34" s="1" t="e">
        <f t="shared" si="0"/>
        <v>#N/A</v>
      </c>
      <c r="AA34" s="1" t="e">
        <f t="shared" si="1"/>
        <v>#N/A</v>
      </c>
    </row>
    <row r="35" spans="2:27" x14ac:dyDescent="0.25">
      <c r="B35"/>
      <c r="C35"/>
      <c r="D35" s="11"/>
      <c r="F35"/>
      <c r="G35"/>
      <c r="H35"/>
      <c r="K35" s="1">
        <v>10</v>
      </c>
      <c r="L35" s="1">
        <f t="shared" si="25"/>
        <v>10</v>
      </c>
      <c r="M35" s="11" t="e">
        <f t="shared" si="26"/>
        <v>#N/A</v>
      </c>
      <c r="O35" s="1">
        <v>10</v>
      </c>
      <c r="P35" s="1">
        <f t="shared" si="27"/>
        <v>10</v>
      </c>
      <c r="Q35" s="1">
        <f t="shared" si="28"/>
        <v>10</v>
      </c>
      <c r="S35" s="1">
        <v>10</v>
      </c>
      <c r="T35" s="1">
        <f t="shared" si="29"/>
        <v>10</v>
      </c>
      <c r="U35" s="1">
        <f t="shared" si="30"/>
        <v>10</v>
      </c>
      <c r="X35" s="1">
        <v>4</v>
      </c>
      <c r="Y35" s="1">
        <v>11</v>
      </c>
      <c r="Z35" s="1" t="e">
        <f t="shared" si="0"/>
        <v>#N/A</v>
      </c>
      <c r="AA35" s="1" t="e">
        <f t="shared" si="1"/>
        <v>#N/A</v>
      </c>
    </row>
    <row r="36" spans="2:27" x14ac:dyDescent="0.25">
      <c r="B36"/>
      <c r="C36"/>
      <c r="D36" s="11"/>
      <c r="F36"/>
      <c r="G36"/>
      <c r="H36"/>
      <c r="K36" s="1">
        <v>10</v>
      </c>
      <c r="L36" s="1" t="e">
        <f t="shared" si="25"/>
        <v>#N/A</v>
      </c>
      <c r="M36" s="11" t="e">
        <f t="shared" si="26"/>
        <v>#N/A</v>
      </c>
      <c r="O36" s="1">
        <v>10</v>
      </c>
      <c r="P36" s="1">
        <f t="shared" si="27"/>
        <v>10</v>
      </c>
      <c r="Q36" s="1" t="e">
        <f t="shared" si="28"/>
        <v>#N/A</v>
      </c>
      <c r="S36" s="1">
        <v>10</v>
      </c>
      <c r="T36" s="1">
        <f t="shared" si="29"/>
        <v>10</v>
      </c>
      <c r="U36" s="1" t="e">
        <f t="shared" si="30"/>
        <v>#N/A</v>
      </c>
      <c r="X36" s="1">
        <v>5</v>
      </c>
      <c r="Y36" s="1">
        <v>11</v>
      </c>
      <c r="Z36" s="1" t="e">
        <f t="shared" si="0"/>
        <v>#N/A</v>
      </c>
      <c r="AA36" s="1" t="e">
        <f t="shared" si="1"/>
        <v>#N/A</v>
      </c>
    </row>
    <row r="37" spans="2:27" x14ac:dyDescent="0.25">
      <c r="B37"/>
      <c r="C37"/>
      <c r="D37" s="11"/>
      <c r="F37"/>
      <c r="G37"/>
      <c r="H37"/>
      <c r="K37" s="1">
        <v>10</v>
      </c>
      <c r="L37" s="1" t="e">
        <f t="shared" si="25"/>
        <v>#N/A</v>
      </c>
      <c r="M37" s="11" t="e">
        <f t="shared" si="26"/>
        <v>#N/A</v>
      </c>
      <c r="O37" s="1">
        <v>10</v>
      </c>
      <c r="P37" s="1">
        <f t="shared" si="27"/>
        <v>10</v>
      </c>
      <c r="Q37" s="1" t="e">
        <f t="shared" si="28"/>
        <v>#N/A</v>
      </c>
      <c r="S37" s="1">
        <v>10</v>
      </c>
      <c r="T37" s="1">
        <f t="shared" si="29"/>
        <v>10</v>
      </c>
      <c r="U37" s="1" t="e">
        <f t="shared" si="30"/>
        <v>#N/A</v>
      </c>
      <c r="X37" s="1">
        <v>6</v>
      </c>
      <c r="Y37" s="1">
        <v>11</v>
      </c>
      <c r="Z37" s="1" t="e">
        <f t="shared" si="0"/>
        <v>#N/A</v>
      </c>
      <c r="AA37" s="1" t="e">
        <f t="shared" si="1"/>
        <v>#N/A</v>
      </c>
    </row>
    <row r="38" spans="2:27" x14ac:dyDescent="0.25">
      <c r="B38"/>
      <c r="C38"/>
      <c r="D38" s="11"/>
      <c r="F38"/>
      <c r="G38"/>
      <c r="H38"/>
      <c r="K38" s="1">
        <v>10</v>
      </c>
      <c r="L38" s="1" t="e">
        <f t="shared" si="25"/>
        <v>#N/A</v>
      </c>
      <c r="M38" s="11" t="e">
        <f t="shared" si="26"/>
        <v>#N/A</v>
      </c>
      <c r="O38" s="1">
        <v>10</v>
      </c>
      <c r="P38" s="1">
        <f t="shared" si="27"/>
        <v>10</v>
      </c>
      <c r="Q38" s="1" t="e">
        <f t="shared" si="28"/>
        <v>#N/A</v>
      </c>
      <c r="S38" s="1">
        <v>10</v>
      </c>
      <c r="T38" s="1">
        <f t="shared" si="29"/>
        <v>10</v>
      </c>
      <c r="U38" s="1" t="e">
        <f t="shared" si="30"/>
        <v>#N/A</v>
      </c>
      <c r="X38" s="1">
        <v>7</v>
      </c>
      <c r="Y38" s="1">
        <v>11</v>
      </c>
      <c r="Z38" s="1" t="e">
        <f t="shared" si="0"/>
        <v>#N/A</v>
      </c>
      <c r="AA38" s="1" t="e">
        <f t="shared" si="1"/>
        <v>#N/A</v>
      </c>
    </row>
    <row r="39" spans="2:27" x14ac:dyDescent="0.25">
      <c r="B39"/>
      <c r="C39"/>
      <c r="D39" s="11"/>
      <c r="F39"/>
      <c r="G39"/>
      <c r="H39"/>
      <c r="K39" s="1">
        <v>10</v>
      </c>
      <c r="L39" s="1" t="e">
        <f t="shared" si="25"/>
        <v>#N/A</v>
      </c>
      <c r="M39" s="11" t="e">
        <f t="shared" si="26"/>
        <v>#N/A</v>
      </c>
      <c r="O39" s="1">
        <v>10</v>
      </c>
      <c r="P39" s="1" t="e">
        <f t="shared" si="27"/>
        <v>#N/A</v>
      </c>
      <c r="Q39" s="1" t="e">
        <f t="shared" si="28"/>
        <v>#N/A</v>
      </c>
      <c r="S39" s="1">
        <v>10</v>
      </c>
      <c r="T39" s="1" t="e">
        <f t="shared" si="29"/>
        <v>#N/A</v>
      </c>
      <c r="U39" s="1" t="e">
        <f t="shared" si="30"/>
        <v>#N/A</v>
      </c>
      <c r="X39" s="1">
        <v>8</v>
      </c>
      <c r="Y39" s="1">
        <v>11</v>
      </c>
      <c r="Z39" s="1" t="e">
        <f t="shared" si="0"/>
        <v>#N/A</v>
      </c>
      <c r="AA39" s="1" t="e">
        <f t="shared" si="1"/>
        <v>#N/A</v>
      </c>
    </row>
    <row r="40" spans="2:27" x14ac:dyDescent="0.25">
      <c r="B40"/>
      <c r="C40"/>
      <c r="D40" s="11"/>
      <c r="F40"/>
      <c r="G40"/>
      <c r="H40"/>
      <c r="K40" s="1">
        <v>10</v>
      </c>
      <c r="L40" s="1" t="e">
        <f t="shared" si="25"/>
        <v>#N/A</v>
      </c>
      <c r="M40" s="11" t="e">
        <f t="shared" si="26"/>
        <v>#N/A</v>
      </c>
      <c r="O40" s="1">
        <v>10</v>
      </c>
      <c r="P40" s="1" t="e">
        <f t="shared" si="27"/>
        <v>#N/A</v>
      </c>
      <c r="Q40" s="1" t="e">
        <f t="shared" si="28"/>
        <v>#N/A</v>
      </c>
      <c r="S40" s="1">
        <v>10</v>
      </c>
      <c r="T40" s="1" t="e">
        <f t="shared" si="29"/>
        <v>#N/A</v>
      </c>
      <c r="U40" s="1" t="e">
        <f t="shared" si="30"/>
        <v>#N/A</v>
      </c>
      <c r="X40" s="1">
        <v>9</v>
      </c>
      <c r="Y40" s="1">
        <v>11</v>
      </c>
      <c r="Z40" s="1" t="e">
        <f t="shared" si="0"/>
        <v>#N/A</v>
      </c>
      <c r="AA40" s="1" t="e">
        <f t="shared" si="1"/>
        <v>#N/A</v>
      </c>
    </row>
    <row r="41" spans="2:27" x14ac:dyDescent="0.25">
      <c r="B41"/>
      <c r="C41"/>
      <c r="D41" s="11"/>
      <c r="F41"/>
      <c r="G41"/>
      <c r="H41"/>
      <c r="K41" s="1">
        <v>10</v>
      </c>
      <c r="L41" s="1" t="e">
        <f t="shared" si="25"/>
        <v>#N/A</v>
      </c>
      <c r="M41" s="11" t="e">
        <f t="shared" si="26"/>
        <v>#N/A</v>
      </c>
      <c r="O41" s="1">
        <v>10</v>
      </c>
      <c r="P41" s="1" t="e">
        <f t="shared" si="27"/>
        <v>#N/A</v>
      </c>
      <c r="Q41" s="1" t="e">
        <f t="shared" si="28"/>
        <v>#N/A</v>
      </c>
      <c r="S41" s="1">
        <v>10</v>
      </c>
      <c r="T41" s="1" t="e">
        <f t="shared" si="29"/>
        <v>#N/A</v>
      </c>
      <c r="U41" s="1" t="e">
        <f t="shared" si="30"/>
        <v>#N/A</v>
      </c>
      <c r="X41" s="1">
        <v>10</v>
      </c>
      <c r="Y41" s="1">
        <v>11</v>
      </c>
      <c r="Z41" s="1" t="e">
        <f t="shared" si="0"/>
        <v>#N/A</v>
      </c>
      <c r="AA41" s="1" t="e">
        <f t="shared" si="1"/>
        <v>#N/A</v>
      </c>
    </row>
    <row r="42" spans="2:27" x14ac:dyDescent="0.25">
      <c r="B42"/>
      <c r="C42"/>
      <c r="D42" s="11"/>
      <c r="F42"/>
      <c r="G42"/>
      <c r="H42" s="11"/>
      <c r="J42" s="3"/>
      <c r="X42" s="1">
        <v>1</v>
      </c>
      <c r="Y42" s="1">
        <v>14</v>
      </c>
      <c r="Z42" s="1" t="e">
        <f t="shared" si="0"/>
        <v>#N/A</v>
      </c>
      <c r="AA42" s="1" t="e">
        <f t="shared" si="1"/>
        <v>#N/A</v>
      </c>
    </row>
    <row r="43" spans="2:27" x14ac:dyDescent="0.25">
      <c r="B43"/>
      <c r="C43"/>
      <c r="D43" s="11"/>
      <c r="F43"/>
      <c r="G43"/>
      <c r="H43" s="11"/>
      <c r="I43"/>
      <c r="J43" s="3"/>
      <c r="X43" s="1">
        <v>2</v>
      </c>
      <c r="Y43" s="1">
        <v>14</v>
      </c>
      <c r="Z43" s="1" t="e">
        <f t="shared" si="0"/>
        <v>#N/A</v>
      </c>
      <c r="AA43" s="1" t="e">
        <f t="shared" si="1"/>
        <v>#N/A</v>
      </c>
    </row>
    <row r="44" spans="2:27" x14ac:dyDescent="0.25">
      <c r="B44"/>
      <c r="C44"/>
      <c r="D44" s="11"/>
      <c r="F44"/>
      <c r="G44"/>
      <c r="H44" s="11"/>
      <c r="I44"/>
      <c r="X44" s="1">
        <v>3</v>
      </c>
      <c r="Y44" s="1">
        <v>14</v>
      </c>
      <c r="Z44" s="1" t="e">
        <f t="shared" si="0"/>
        <v>#N/A</v>
      </c>
      <c r="AA44" s="1" t="e">
        <f t="shared" si="1"/>
        <v>#N/A</v>
      </c>
    </row>
    <row r="45" spans="2:27" x14ac:dyDescent="0.25">
      <c r="B45"/>
      <c r="C45"/>
      <c r="D45" s="11"/>
      <c r="F45"/>
      <c r="G45"/>
      <c r="I45"/>
      <c r="X45" s="1">
        <v>4</v>
      </c>
      <c r="Y45" s="1">
        <v>14</v>
      </c>
      <c r="Z45" s="1" t="e">
        <f t="shared" si="0"/>
        <v>#N/A</v>
      </c>
      <c r="AA45" s="1" t="e">
        <f t="shared" si="1"/>
        <v>#N/A</v>
      </c>
    </row>
    <row r="46" spans="2:27" x14ac:dyDescent="0.25">
      <c r="B46"/>
      <c r="C46"/>
      <c r="D46" s="11"/>
      <c r="F46"/>
      <c r="G46"/>
      <c r="H46"/>
      <c r="I46"/>
      <c r="X46" s="1">
        <v>5</v>
      </c>
      <c r="Y46" s="1">
        <v>14</v>
      </c>
      <c r="Z46" s="1" t="e">
        <f t="shared" si="0"/>
        <v>#N/A</v>
      </c>
      <c r="AA46" s="1" t="e">
        <f t="shared" si="1"/>
        <v>#N/A</v>
      </c>
    </row>
    <row r="47" spans="2:27" x14ac:dyDescent="0.25">
      <c r="B47"/>
      <c r="C47"/>
      <c r="D47" s="11"/>
      <c r="F47"/>
      <c r="G47"/>
      <c r="H47" s="11"/>
      <c r="I47"/>
      <c r="X47" s="1">
        <v>6</v>
      </c>
      <c r="Y47" s="1">
        <v>14</v>
      </c>
      <c r="Z47" s="1" t="e">
        <f t="shared" si="0"/>
        <v>#N/A</v>
      </c>
      <c r="AA47" s="1" t="e">
        <f t="shared" si="1"/>
        <v>#N/A</v>
      </c>
    </row>
    <row r="48" spans="2:27" x14ac:dyDescent="0.25">
      <c r="B48"/>
      <c r="C48"/>
      <c r="D48" s="11"/>
      <c r="F48"/>
      <c r="G48"/>
      <c r="H48" s="11"/>
      <c r="I48" s="11"/>
      <c r="X48" s="1">
        <v>7</v>
      </c>
      <c r="Y48" s="1">
        <v>14</v>
      </c>
      <c r="Z48" s="1" t="e">
        <f t="shared" si="0"/>
        <v>#N/A</v>
      </c>
      <c r="AA48" s="1" t="e">
        <f t="shared" si="1"/>
        <v>#N/A</v>
      </c>
    </row>
    <row r="49" spans="2:27" x14ac:dyDescent="0.25">
      <c r="B49"/>
      <c r="C49"/>
      <c r="D49" s="11"/>
      <c r="F49"/>
      <c r="G49"/>
      <c r="H49" s="11"/>
      <c r="X49" s="1">
        <v>8</v>
      </c>
      <c r="Y49" s="1">
        <v>14</v>
      </c>
      <c r="Z49" s="1" t="e">
        <f t="shared" si="0"/>
        <v>#N/A</v>
      </c>
      <c r="AA49" s="1" t="e">
        <f t="shared" si="1"/>
        <v>#N/A</v>
      </c>
    </row>
    <row r="50" spans="2:27" x14ac:dyDescent="0.25">
      <c r="B50"/>
      <c r="C50"/>
      <c r="D50" s="11"/>
      <c r="F50"/>
      <c r="G50"/>
      <c r="H50" s="11"/>
      <c r="X50" s="1">
        <v>9</v>
      </c>
      <c r="Y50" s="1">
        <v>14</v>
      </c>
      <c r="Z50" s="1" t="e">
        <f t="shared" si="0"/>
        <v>#N/A</v>
      </c>
      <c r="AA50" s="1" t="e">
        <f t="shared" si="1"/>
        <v>#N/A</v>
      </c>
    </row>
    <row r="51" spans="2:27" x14ac:dyDescent="0.25">
      <c r="B51"/>
      <c r="C51"/>
      <c r="D51" s="11"/>
      <c r="F51"/>
      <c r="G51"/>
      <c r="H51" s="11"/>
      <c r="X51" s="1">
        <v>10</v>
      </c>
      <c r="Y51" s="1">
        <v>14</v>
      </c>
      <c r="Z51" s="1" t="e">
        <f t="shared" si="0"/>
        <v>#N/A</v>
      </c>
      <c r="AA51" s="1" t="e">
        <f t="shared" si="1"/>
        <v>#N/A</v>
      </c>
    </row>
    <row r="52" spans="2:27" x14ac:dyDescent="0.25">
      <c r="B52"/>
      <c r="C52"/>
      <c r="D52" s="11"/>
      <c r="F52"/>
      <c r="G52"/>
      <c r="H52" s="11"/>
      <c r="X52" s="1">
        <v>1</v>
      </c>
      <c r="Y52" s="1">
        <v>17</v>
      </c>
      <c r="Z52" s="1" t="e">
        <f t="shared" si="0"/>
        <v>#N/A</v>
      </c>
      <c r="AA52" s="1" t="e">
        <f t="shared" si="1"/>
        <v>#N/A</v>
      </c>
    </row>
    <row r="53" spans="2:27" x14ac:dyDescent="0.25">
      <c r="B53"/>
      <c r="C53"/>
      <c r="D53" s="11"/>
      <c r="F53"/>
      <c r="G53"/>
      <c r="H53" s="11"/>
      <c r="X53" s="1">
        <v>2</v>
      </c>
      <c r="Y53" s="1">
        <v>17</v>
      </c>
      <c r="Z53" s="1" t="e">
        <f t="shared" si="0"/>
        <v>#N/A</v>
      </c>
      <c r="AA53" s="1" t="e">
        <f t="shared" si="1"/>
        <v>#N/A</v>
      </c>
    </row>
    <row r="54" spans="2:27" x14ac:dyDescent="0.25">
      <c r="B54"/>
      <c r="C54"/>
      <c r="D54" s="11"/>
      <c r="F54"/>
      <c r="G54"/>
      <c r="H54" s="11"/>
      <c r="X54" s="1">
        <v>3</v>
      </c>
      <c r="Y54" s="1">
        <v>17</v>
      </c>
      <c r="Z54" s="1" t="e">
        <f t="shared" si="0"/>
        <v>#N/A</v>
      </c>
      <c r="AA54" s="1" t="e">
        <f t="shared" si="1"/>
        <v>#N/A</v>
      </c>
    </row>
    <row r="55" spans="2:27" x14ac:dyDescent="0.25">
      <c r="B55"/>
      <c r="C55"/>
      <c r="D55" s="11"/>
      <c r="F55"/>
      <c r="G55"/>
      <c r="H55" s="11"/>
      <c r="X55" s="1">
        <v>4</v>
      </c>
      <c r="Y55" s="1">
        <v>17</v>
      </c>
      <c r="Z55" s="1" t="e">
        <f t="shared" si="0"/>
        <v>#N/A</v>
      </c>
      <c r="AA55" s="1" t="e">
        <f t="shared" si="1"/>
        <v>#N/A</v>
      </c>
    </row>
    <row r="56" spans="2:27" x14ac:dyDescent="0.25">
      <c r="B56"/>
      <c r="C56"/>
      <c r="D56" s="11"/>
      <c r="F56"/>
      <c r="G56"/>
      <c r="H56" s="11"/>
      <c r="X56" s="1">
        <v>5</v>
      </c>
      <c r="Y56" s="1">
        <v>17</v>
      </c>
      <c r="Z56" s="1" t="e">
        <f t="shared" si="0"/>
        <v>#N/A</v>
      </c>
      <c r="AA56" s="1" t="e">
        <f t="shared" si="1"/>
        <v>#N/A</v>
      </c>
    </row>
    <row r="57" spans="2:27" x14ac:dyDescent="0.25">
      <c r="B57"/>
      <c r="C57"/>
      <c r="D57" s="11"/>
      <c r="F57"/>
      <c r="G57"/>
      <c r="H57" s="11"/>
      <c r="X57" s="1">
        <v>6</v>
      </c>
      <c r="Y57" s="1">
        <v>17</v>
      </c>
      <c r="Z57" s="1" t="e">
        <f t="shared" si="0"/>
        <v>#N/A</v>
      </c>
      <c r="AA57" s="1" t="e">
        <f t="shared" si="1"/>
        <v>#N/A</v>
      </c>
    </row>
    <row r="58" spans="2:27" x14ac:dyDescent="0.25">
      <c r="B58"/>
      <c r="C58"/>
      <c r="D58" s="11"/>
      <c r="F58"/>
      <c r="G58"/>
      <c r="H58" s="11"/>
      <c r="X58" s="1">
        <v>7</v>
      </c>
      <c r="Y58" s="1">
        <v>17</v>
      </c>
      <c r="Z58" s="1" t="e">
        <f t="shared" si="0"/>
        <v>#N/A</v>
      </c>
      <c r="AA58" s="1" t="e">
        <f t="shared" si="1"/>
        <v>#N/A</v>
      </c>
    </row>
    <row r="59" spans="2:27" x14ac:dyDescent="0.25">
      <c r="B59"/>
      <c r="C59"/>
      <c r="D59" s="11"/>
      <c r="F59"/>
      <c r="G59"/>
      <c r="H59" s="11"/>
      <c r="I59" s="13"/>
      <c r="X59" s="1">
        <v>8</v>
      </c>
      <c r="Y59" s="1">
        <v>17</v>
      </c>
      <c r="Z59" s="1" t="e">
        <f t="shared" si="0"/>
        <v>#N/A</v>
      </c>
      <c r="AA59" s="1" t="e">
        <f t="shared" si="1"/>
        <v>#N/A</v>
      </c>
    </row>
    <row r="60" spans="2:27" x14ac:dyDescent="0.25">
      <c r="B60"/>
      <c r="C60"/>
      <c r="D60" s="11"/>
      <c r="F60"/>
      <c r="G60"/>
      <c r="H60" s="11"/>
      <c r="I60" s="13"/>
      <c r="X60" s="1">
        <v>9</v>
      </c>
      <c r="Y60" s="1">
        <v>17</v>
      </c>
      <c r="Z60" s="1" t="e">
        <f t="shared" si="0"/>
        <v>#N/A</v>
      </c>
      <c r="AA60" s="1" t="e">
        <f t="shared" si="1"/>
        <v>#N/A</v>
      </c>
    </row>
    <row r="61" spans="2:27" x14ac:dyDescent="0.25">
      <c r="B61"/>
      <c r="C61"/>
      <c r="D61" s="11"/>
      <c r="F61"/>
      <c r="G61"/>
      <c r="I61" s="13"/>
      <c r="X61" s="1">
        <v>10</v>
      </c>
      <c r="Y61" s="1">
        <v>17</v>
      </c>
      <c r="Z61" s="1" t="e">
        <f t="shared" si="0"/>
        <v>#N/A</v>
      </c>
      <c r="AA61" s="1" t="e">
        <f t="shared" si="1"/>
        <v>#N/A</v>
      </c>
    </row>
    <row r="62" spans="2:27" x14ac:dyDescent="0.25">
      <c r="B62"/>
      <c r="C62"/>
      <c r="D62" s="11"/>
      <c r="F62"/>
      <c r="G62"/>
      <c r="I62" s="13"/>
      <c r="X62" s="1">
        <v>1</v>
      </c>
      <c r="Y62" s="1">
        <v>20</v>
      </c>
      <c r="Z62" s="1" t="e">
        <f t="shared" si="0"/>
        <v>#N/A</v>
      </c>
      <c r="AA62" s="1" t="e">
        <f t="shared" si="1"/>
        <v>#N/A</v>
      </c>
    </row>
    <row r="63" spans="2:27" x14ac:dyDescent="0.25">
      <c r="B63"/>
      <c r="C63"/>
      <c r="D63" s="11"/>
      <c r="F63"/>
      <c r="G63"/>
      <c r="I63" s="13"/>
      <c r="X63" s="1">
        <v>2</v>
      </c>
      <c r="Y63" s="1">
        <v>20</v>
      </c>
      <c r="Z63" s="1" t="e">
        <f t="shared" si="0"/>
        <v>#N/A</v>
      </c>
      <c r="AA63" s="1" t="e">
        <f t="shared" si="1"/>
        <v>#N/A</v>
      </c>
    </row>
    <row r="64" spans="2:27" x14ac:dyDescent="0.25">
      <c r="B64"/>
      <c r="C64"/>
      <c r="D64" s="11"/>
      <c r="F64"/>
      <c r="G64"/>
      <c r="I64" s="13"/>
      <c r="X64" s="1">
        <v>3</v>
      </c>
      <c r="Y64" s="1">
        <v>20</v>
      </c>
      <c r="Z64" s="1" t="e">
        <f t="shared" si="0"/>
        <v>#N/A</v>
      </c>
      <c r="AA64" s="1" t="e">
        <f t="shared" si="1"/>
        <v>#N/A</v>
      </c>
    </row>
    <row r="65" spans="2:27" x14ac:dyDescent="0.25">
      <c r="B65"/>
      <c r="C65"/>
      <c r="D65" s="11"/>
      <c r="F65"/>
      <c r="G65"/>
      <c r="I65" s="14"/>
      <c r="X65" s="1">
        <v>4</v>
      </c>
      <c r="Y65" s="1">
        <v>20</v>
      </c>
      <c r="Z65" s="1" t="e">
        <f t="shared" si="0"/>
        <v>#N/A</v>
      </c>
      <c r="AA65" s="1" t="e">
        <f t="shared" si="1"/>
        <v>#N/A</v>
      </c>
    </row>
    <row r="66" spans="2:27" x14ac:dyDescent="0.25">
      <c r="B66"/>
      <c r="C66"/>
      <c r="D66" s="11"/>
      <c r="F66"/>
      <c r="G66"/>
      <c r="X66" s="1">
        <v>5</v>
      </c>
      <c r="Y66" s="1">
        <v>20</v>
      </c>
      <c r="Z66" s="1" t="e">
        <f t="shared" si="0"/>
        <v>#N/A</v>
      </c>
      <c r="AA66" s="1" t="e">
        <f t="shared" si="1"/>
        <v>#N/A</v>
      </c>
    </row>
    <row r="67" spans="2:27" x14ac:dyDescent="0.25">
      <c r="B67"/>
      <c r="C67"/>
      <c r="D67" s="11"/>
      <c r="F67"/>
      <c r="G67"/>
      <c r="X67" s="1">
        <v>6</v>
      </c>
      <c r="Y67" s="1">
        <v>20</v>
      </c>
      <c r="Z67" s="1" t="e">
        <f t="shared" ref="Z67:Z101" si="31">IF(ROW()-1&lt;=ROUND(100*$H$18,0)+ROUND(100*$H$19,0),Y67,NA())</f>
        <v>#N/A</v>
      </c>
      <c r="AA67" s="1" t="e">
        <f t="shared" ref="AA67:AA101" si="32">IF(ROW()-1&lt;=ROUND(100*($G$19/SUM($G$17:$G$19)),0),Y67,NA())</f>
        <v>#N/A</v>
      </c>
    </row>
    <row r="68" spans="2:27" x14ac:dyDescent="0.25">
      <c r="B68"/>
      <c r="C68"/>
      <c r="D68" s="11"/>
      <c r="F68"/>
      <c r="G68"/>
      <c r="X68" s="1">
        <v>7</v>
      </c>
      <c r="Y68" s="1">
        <v>20</v>
      </c>
      <c r="Z68" s="1" t="e">
        <f t="shared" si="31"/>
        <v>#N/A</v>
      </c>
      <c r="AA68" s="1" t="e">
        <f t="shared" si="32"/>
        <v>#N/A</v>
      </c>
    </row>
    <row r="69" spans="2:27" x14ac:dyDescent="0.25">
      <c r="B69"/>
      <c r="C69"/>
      <c r="D69" s="11"/>
      <c r="F69"/>
      <c r="G69"/>
      <c r="X69" s="1">
        <v>8</v>
      </c>
      <c r="Y69" s="1">
        <v>20</v>
      </c>
      <c r="Z69" s="1" t="e">
        <f t="shared" si="31"/>
        <v>#N/A</v>
      </c>
      <c r="AA69" s="1" t="e">
        <f t="shared" si="32"/>
        <v>#N/A</v>
      </c>
    </row>
    <row r="70" spans="2:27" x14ac:dyDescent="0.25">
      <c r="B70"/>
      <c r="C70"/>
      <c r="D70" s="11"/>
      <c r="F70"/>
      <c r="G70"/>
      <c r="X70" s="1">
        <v>9</v>
      </c>
      <c r="Y70" s="1">
        <v>20</v>
      </c>
      <c r="Z70" s="1" t="e">
        <f t="shared" si="31"/>
        <v>#N/A</v>
      </c>
      <c r="AA70" s="1" t="e">
        <f t="shared" si="32"/>
        <v>#N/A</v>
      </c>
    </row>
    <row r="71" spans="2:27" x14ac:dyDescent="0.25">
      <c r="B71"/>
      <c r="C71"/>
      <c r="D71" s="11"/>
      <c r="F71"/>
      <c r="G71"/>
      <c r="X71" s="1">
        <v>10</v>
      </c>
      <c r="Y71" s="1">
        <v>20</v>
      </c>
      <c r="Z71" s="1" t="e">
        <f t="shared" si="31"/>
        <v>#N/A</v>
      </c>
      <c r="AA71" s="1" t="e">
        <f t="shared" si="32"/>
        <v>#N/A</v>
      </c>
    </row>
    <row r="72" spans="2:27" x14ac:dyDescent="0.25">
      <c r="B72"/>
      <c r="C72"/>
      <c r="D72" s="11"/>
      <c r="F72"/>
      <c r="G72"/>
      <c r="X72" s="1">
        <v>1</v>
      </c>
      <c r="Y72" s="1">
        <v>23</v>
      </c>
      <c r="Z72" s="1" t="e">
        <f t="shared" si="31"/>
        <v>#N/A</v>
      </c>
      <c r="AA72" s="1" t="e">
        <f t="shared" si="32"/>
        <v>#N/A</v>
      </c>
    </row>
    <row r="73" spans="2:27" x14ac:dyDescent="0.25">
      <c r="B73"/>
      <c r="C73"/>
      <c r="D73" s="11"/>
      <c r="F73"/>
      <c r="G73"/>
      <c r="X73" s="1">
        <v>2</v>
      </c>
      <c r="Y73" s="1">
        <v>23</v>
      </c>
      <c r="Z73" s="1" t="e">
        <f t="shared" si="31"/>
        <v>#N/A</v>
      </c>
      <c r="AA73" s="1" t="e">
        <f t="shared" si="32"/>
        <v>#N/A</v>
      </c>
    </row>
    <row r="74" spans="2:27" x14ac:dyDescent="0.25">
      <c r="B74"/>
      <c r="C74"/>
      <c r="D74" s="11"/>
      <c r="F74"/>
      <c r="G74"/>
      <c r="X74" s="1">
        <v>3</v>
      </c>
      <c r="Y74" s="1">
        <v>23</v>
      </c>
      <c r="Z74" s="1" t="e">
        <f t="shared" si="31"/>
        <v>#N/A</v>
      </c>
      <c r="AA74" s="1" t="e">
        <f t="shared" si="32"/>
        <v>#N/A</v>
      </c>
    </row>
    <row r="75" spans="2:27" x14ac:dyDescent="0.25">
      <c r="B75"/>
      <c r="C75"/>
      <c r="D75" s="11"/>
      <c r="F75"/>
      <c r="G75"/>
      <c r="I75"/>
      <c r="X75" s="1">
        <v>4</v>
      </c>
      <c r="Y75" s="1">
        <v>23</v>
      </c>
      <c r="Z75" s="1" t="e">
        <f t="shared" si="31"/>
        <v>#N/A</v>
      </c>
      <c r="AA75" s="1" t="e">
        <f t="shared" si="32"/>
        <v>#N/A</v>
      </c>
    </row>
    <row r="76" spans="2:27" x14ac:dyDescent="0.25">
      <c r="B76"/>
      <c r="C76"/>
      <c r="D76" s="11"/>
      <c r="F76"/>
      <c r="G76"/>
      <c r="I76"/>
      <c r="X76" s="1">
        <v>5</v>
      </c>
      <c r="Y76" s="1">
        <v>23</v>
      </c>
      <c r="Z76" s="1" t="e">
        <f t="shared" si="31"/>
        <v>#N/A</v>
      </c>
      <c r="AA76" s="1" t="e">
        <f t="shared" si="32"/>
        <v>#N/A</v>
      </c>
    </row>
    <row r="77" spans="2:27" x14ac:dyDescent="0.25">
      <c r="B77"/>
      <c r="C77"/>
      <c r="D77" s="11"/>
      <c r="F77"/>
      <c r="G77"/>
      <c r="I77"/>
      <c r="X77" s="1">
        <v>6</v>
      </c>
      <c r="Y77" s="1">
        <v>23</v>
      </c>
      <c r="Z77" s="1" t="e">
        <f t="shared" si="31"/>
        <v>#N/A</v>
      </c>
      <c r="AA77" s="1" t="e">
        <f t="shared" si="32"/>
        <v>#N/A</v>
      </c>
    </row>
    <row r="78" spans="2:27" x14ac:dyDescent="0.25">
      <c r="B78"/>
      <c r="C78"/>
      <c r="D78" s="11"/>
      <c r="F78"/>
      <c r="G78"/>
      <c r="I78"/>
      <c r="X78" s="1">
        <v>7</v>
      </c>
      <c r="Y78" s="1">
        <v>23</v>
      </c>
      <c r="Z78" s="1" t="e">
        <f t="shared" si="31"/>
        <v>#N/A</v>
      </c>
      <c r="AA78" s="1" t="e">
        <f t="shared" si="32"/>
        <v>#N/A</v>
      </c>
    </row>
    <row r="79" spans="2:27" x14ac:dyDescent="0.25">
      <c r="B79"/>
      <c r="C79"/>
      <c r="D79" s="11"/>
      <c r="F79"/>
      <c r="G79"/>
      <c r="I79"/>
      <c r="X79" s="1">
        <v>8</v>
      </c>
      <c r="Y79" s="1">
        <v>23</v>
      </c>
      <c r="Z79" s="1" t="e">
        <f t="shared" si="31"/>
        <v>#N/A</v>
      </c>
      <c r="AA79" s="1" t="e">
        <f t="shared" si="32"/>
        <v>#N/A</v>
      </c>
    </row>
    <row r="80" spans="2:27" x14ac:dyDescent="0.25">
      <c r="B80"/>
      <c r="C80"/>
      <c r="D80" s="11"/>
      <c r="F80"/>
      <c r="G80"/>
      <c r="I80"/>
      <c r="X80" s="1">
        <v>9</v>
      </c>
      <c r="Y80" s="1">
        <v>23</v>
      </c>
      <c r="Z80" s="1" t="e">
        <f t="shared" si="31"/>
        <v>#N/A</v>
      </c>
      <c r="AA80" s="1" t="e">
        <f t="shared" si="32"/>
        <v>#N/A</v>
      </c>
    </row>
    <row r="81" spans="2:27" x14ac:dyDescent="0.25">
      <c r="B81"/>
      <c r="C81"/>
      <c r="D81" s="11"/>
      <c r="F81"/>
      <c r="G81"/>
      <c r="I81"/>
      <c r="X81" s="1">
        <v>10</v>
      </c>
      <c r="Y81" s="1">
        <v>23</v>
      </c>
      <c r="Z81" s="1" t="e">
        <f t="shared" si="31"/>
        <v>#N/A</v>
      </c>
      <c r="AA81" s="1" t="e">
        <f t="shared" si="32"/>
        <v>#N/A</v>
      </c>
    </row>
    <row r="82" spans="2:27" x14ac:dyDescent="0.25">
      <c r="B82"/>
      <c r="C82"/>
      <c r="D82" s="11"/>
      <c r="F82"/>
      <c r="G82"/>
      <c r="I82"/>
      <c r="X82" s="1">
        <v>1</v>
      </c>
      <c r="Y82" s="1">
        <v>26</v>
      </c>
      <c r="Z82" s="1" t="e">
        <f t="shared" si="31"/>
        <v>#N/A</v>
      </c>
      <c r="AA82" s="1" t="e">
        <f t="shared" si="32"/>
        <v>#N/A</v>
      </c>
    </row>
    <row r="83" spans="2:27" x14ac:dyDescent="0.25">
      <c r="B83"/>
      <c r="C83"/>
      <c r="D83" s="11"/>
      <c r="F83"/>
      <c r="G83"/>
      <c r="I83"/>
      <c r="X83" s="1">
        <v>2</v>
      </c>
      <c r="Y83" s="1">
        <v>26</v>
      </c>
      <c r="Z83" s="1" t="e">
        <f t="shared" si="31"/>
        <v>#N/A</v>
      </c>
      <c r="AA83" s="1" t="e">
        <f t="shared" si="32"/>
        <v>#N/A</v>
      </c>
    </row>
    <row r="84" spans="2:27" x14ac:dyDescent="0.25">
      <c r="B84"/>
      <c r="C84"/>
      <c r="D84" s="11"/>
      <c r="F84"/>
      <c r="G84"/>
      <c r="I84"/>
      <c r="X84" s="1">
        <v>3</v>
      </c>
      <c r="Y84" s="1">
        <v>26</v>
      </c>
      <c r="Z84" s="1" t="e">
        <f t="shared" si="31"/>
        <v>#N/A</v>
      </c>
      <c r="AA84" s="1" t="e">
        <f t="shared" si="32"/>
        <v>#N/A</v>
      </c>
    </row>
    <row r="85" spans="2:27" x14ac:dyDescent="0.25">
      <c r="B85"/>
      <c r="C85"/>
      <c r="D85" s="11"/>
      <c r="F85"/>
      <c r="G85"/>
      <c r="I85"/>
      <c r="X85" s="1">
        <v>4</v>
      </c>
      <c r="Y85" s="1">
        <v>26</v>
      </c>
      <c r="Z85" s="1" t="e">
        <f t="shared" si="31"/>
        <v>#N/A</v>
      </c>
      <c r="AA85" s="1" t="e">
        <f t="shared" si="32"/>
        <v>#N/A</v>
      </c>
    </row>
    <row r="86" spans="2:27" x14ac:dyDescent="0.25">
      <c r="B86"/>
      <c r="C86"/>
      <c r="D86" s="11"/>
      <c r="F86"/>
      <c r="G86"/>
      <c r="I86"/>
      <c r="X86" s="1">
        <v>5</v>
      </c>
      <c r="Y86" s="1">
        <v>26</v>
      </c>
      <c r="Z86" s="1" t="e">
        <f t="shared" si="31"/>
        <v>#N/A</v>
      </c>
      <c r="AA86" s="1" t="e">
        <f t="shared" si="32"/>
        <v>#N/A</v>
      </c>
    </row>
    <row r="87" spans="2:27" x14ac:dyDescent="0.25">
      <c r="B87"/>
      <c r="C87"/>
      <c r="D87" s="11"/>
      <c r="F87"/>
      <c r="G87"/>
      <c r="I87"/>
      <c r="X87" s="1">
        <v>6</v>
      </c>
      <c r="Y87" s="1">
        <v>26</v>
      </c>
      <c r="Z87" s="1" t="e">
        <f t="shared" si="31"/>
        <v>#N/A</v>
      </c>
      <c r="AA87" s="1" t="e">
        <f t="shared" si="32"/>
        <v>#N/A</v>
      </c>
    </row>
    <row r="88" spans="2:27" x14ac:dyDescent="0.25">
      <c r="B88"/>
      <c r="C88"/>
      <c r="D88" s="11"/>
      <c r="F88"/>
      <c r="G88"/>
      <c r="I88"/>
      <c r="X88" s="1">
        <v>7</v>
      </c>
      <c r="Y88" s="1">
        <v>26</v>
      </c>
      <c r="Z88" s="1" t="e">
        <f t="shared" si="31"/>
        <v>#N/A</v>
      </c>
      <c r="AA88" s="1" t="e">
        <f t="shared" si="32"/>
        <v>#N/A</v>
      </c>
    </row>
    <row r="89" spans="2:27" x14ac:dyDescent="0.25">
      <c r="B89"/>
      <c r="C89"/>
      <c r="D89" s="11"/>
      <c r="F89"/>
      <c r="G89"/>
      <c r="I89"/>
      <c r="X89" s="1">
        <v>8</v>
      </c>
      <c r="Y89" s="1">
        <v>26</v>
      </c>
      <c r="Z89" s="1" t="e">
        <f t="shared" si="31"/>
        <v>#N/A</v>
      </c>
      <c r="AA89" s="1" t="e">
        <f t="shared" si="32"/>
        <v>#N/A</v>
      </c>
    </row>
    <row r="90" spans="2:27" x14ac:dyDescent="0.25">
      <c r="B90"/>
      <c r="C90"/>
      <c r="D90" s="11"/>
      <c r="F90"/>
      <c r="G90"/>
      <c r="I90"/>
      <c r="X90" s="1">
        <v>9</v>
      </c>
      <c r="Y90" s="1">
        <v>26</v>
      </c>
      <c r="Z90" s="1" t="e">
        <f t="shared" si="31"/>
        <v>#N/A</v>
      </c>
      <c r="AA90" s="1" t="e">
        <f t="shared" si="32"/>
        <v>#N/A</v>
      </c>
    </row>
    <row r="91" spans="2:27" x14ac:dyDescent="0.25">
      <c r="B91"/>
      <c r="C91"/>
      <c r="D91" s="11"/>
      <c r="F91"/>
      <c r="G91"/>
      <c r="I91"/>
      <c r="X91" s="1">
        <v>10</v>
      </c>
      <c r="Y91" s="1">
        <v>26</v>
      </c>
      <c r="Z91" s="1" t="e">
        <f t="shared" si="31"/>
        <v>#N/A</v>
      </c>
      <c r="AA91" s="1" t="e">
        <f t="shared" si="32"/>
        <v>#N/A</v>
      </c>
    </row>
    <row r="92" spans="2:27" x14ac:dyDescent="0.25">
      <c r="B92"/>
      <c r="C92"/>
      <c r="D92" s="11"/>
      <c r="F92"/>
      <c r="G92"/>
      <c r="I92"/>
      <c r="X92" s="1">
        <v>1</v>
      </c>
      <c r="Y92" s="1">
        <v>29</v>
      </c>
      <c r="Z92" s="1" t="e">
        <f t="shared" si="31"/>
        <v>#N/A</v>
      </c>
      <c r="AA92" s="1" t="e">
        <f t="shared" si="32"/>
        <v>#N/A</v>
      </c>
    </row>
    <row r="93" spans="2:27" x14ac:dyDescent="0.25">
      <c r="B93"/>
      <c r="C93"/>
      <c r="D93" s="11"/>
      <c r="F93"/>
      <c r="G93"/>
      <c r="I93"/>
      <c r="X93" s="1">
        <v>2</v>
      </c>
      <c r="Y93" s="1">
        <v>29</v>
      </c>
      <c r="Z93" s="1" t="e">
        <f t="shared" si="31"/>
        <v>#N/A</v>
      </c>
      <c r="AA93" s="1" t="e">
        <f t="shared" si="32"/>
        <v>#N/A</v>
      </c>
    </row>
    <row r="94" spans="2:27" x14ac:dyDescent="0.25">
      <c r="B94"/>
      <c r="C94"/>
      <c r="D94" s="11"/>
      <c r="F94"/>
      <c r="G94"/>
      <c r="I94"/>
      <c r="X94" s="1">
        <v>3</v>
      </c>
      <c r="Y94" s="1">
        <v>29</v>
      </c>
      <c r="Z94" s="1" t="e">
        <f t="shared" si="31"/>
        <v>#N/A</v>
      </c>
      <c r="AA94" s="1" t="e">
        <f t="shared" si="32"/>
        <v>#N/A</v>
      </c>
    </row>
    <row r="95" spans="2:27" x14ac:dyDescent="0.25">
      <c r="B95"/>
      <c r="C95"/>
      <c r="D95" s="11"/>
      <c r="F95"/>
      <c r="G95"/>
      <c r="I95"/>
      <c r="X95" s="1">
        <v>4</v>
      </c>
      <c r="Y95" s="1">
        <v>29</v>
      </c>
      <c r="Z95" s="1" t="e">
        <f t="shared" si="31"/>
        <v>#N/A</v>
      </c>
      <c r="AA95" s="1" t="e">
        <f t="shared" si="32"/>
        <v>#N/A</v>
      </c>
    </row>
    <row r="96" spans="2:27" x14ac:dyDescent="0.25">
      <c r="B96"/>
      <c r="C96"/>
      <c r="D96" s="11"/>
      <c r="F96"/>
      <c r="G96"/>
      <c r="I96"/>
      <c r="X96" s="1">
        <v>5</v>
      </c>
      <c r="Y96" s="1">
        <v>29</v>
      </c>
      <c r="Z96" s="1" t="e">
        <f t="shared" si="31"/>
        <v>#N/A</v>
      </c>
      <c r="AA96" s="1" t="e">
        <f t="shared" si="32"/>
        <v>#N/A</v>
      </c>
    </row>
    <row r="97" spans="2:27" x14ac:dyDescent="0.25">
      <c r="B97"/>
      <c r="C97"/>
      <c r="D97" s="11"/>
      <c r="F97"/>
      <c r="G97"/>
      <c r="I97"/>
      <c r="X97" s="1">
        <v>6</v>
      </c>
      <c r="Y97" s="1">
        <v>29</v>
      </c>
      <c r="Z97" s="1" t="e">
        <f t="shared" si="31"/>
        <v>#N/A</v>
      </c>
      <c r="AA97" s="1" t="e">
        <f t="shared" si="32"/>
        <v>#N/A</v>
      </c>
    </row>
    <row r="98" spans="2:27" x14ac:dyDescent="0.25">
      <c r="B98"/>
      <c r="C98"/>
      <c r="D98" s="11"/>
      <c r="F98"/>
      <c r="G98"/>
      <c r="I98"/>
      <c r="X98" s="1">
        <v>7</v>
      </c>
      <c r="Y98" s="1">
        <v>29</v>
      </c>
      <c r="Z98" s="1" t="e">
        <f t="shared" si="31"/>
        <v>#N/A</v>
      </c>
      <c r="AA98" s="1" t="e">
        <f t="shared" si="32"/>
        <v>#N/A</v>
      </c>
    </row>
    <row r="99" spans="2:27" x14ac:dyDescent="0.25">
      <c r="B99"/>
      <c r="C99"/>
      <c r="D99" s="11"/>
      <c r="F99"/>
      <c r="G99"/>
      <c r="I99"/>
      <c r="X99" s="1">
        <v>8</v>
      </c>
      <c r="Y99" s="1">
        <v>29</v>
      </c>
      <c r="Z99" s="1" t="e">
        <f t="shared" si="31"/>
        <v>#N/A</v>
      </c>
      <c r="AA99" s="1" t="e">
        <f t="shared" si="32"/>
        <v>#N/A</v>
      </c>
    </row>
    <row r="100" spans="2:27" x14ac:dyDescent="0.25">
      <c r="B100"/>
      <c r="C100"/>
      <c r="D100" s="11"/>
      <c r="F100"/>
      <c r="G100"/>
      <c r="I100"/>
      <c r="X100" s="1">
        <v>9</v>
      </c>
      <c r="Y100" s="1">
        <v>29</v>
      </c>
      <c r="Z100" s="1" t="e">
        <f t="shared" si="31"/>
        <v>#N/A</v>
      </c>
      <c r="AA100" s="1" t="e">
        <f t="shared" si="32"/>
        <v>#N/A</v>
      </c>
    </row>
    <row r="101" spans="2:27" x14ac:dyDescent="0.25">
      <c r="B101"/>
      <c r="C101"/>
      <c r="D101" s="11"/>
      <c r="F101"/>
      <c r="G101"/>
      <c r="I101"/>
      <c r="X101" s="1">
        <v>10</v>
      </c>
      <c r="Y101" s="1">
        <v>29</v>
      </c>
      <c r="Z101" s="1" t="e">
        <f t="shared" si="31"/>
        <v>#N/A</v>
      </c>
      <c r="AA101" s="1" t="e">
        <f t="shared" si="32"/>
        <v>#N/A</v>
      </c>
    </row>
    <row r="102" spans="2:27" x14ac:dyDescent="0.25">
      <c r="B102"/>
      <c r="C102"/>
      <c r="D102" s="11"/>
      <c r="F102"/>
      <c r="G102"/>
      <c r="I102"/>
    </row>
    <row r="103" spans="2:27" x14ac:dyDescent="0.25">
      <c r="B103"/>
      <c r="C103"/>
      <c r="D103" s="11"/>
      <c r="F103"/>
      <c r="G103"/>
      <c r="I103"/>
    </row>
    <row r="104" spans="2:27" x14ac:dyDescent="0.25">
      <c r="B104"/>
      <c r="C104"/>
      <c r="D104" s="11"/>
      <c r="F104"/>
      <c r="G104"/>
      <c r="I104"/>
    </row>
    <row r="105" spans="2:27" x14ac:dyDescent="0.25">
      <c r="B105"/>
      <c r="C105"/>
      <c r="D105" s="11"/>
      <c r="F105"/>
      <c r="G105"/>
      <c r="I105"/>
    </row>
    <row r="106" spans="2:27" x14ac:dyDescent="0.25">
      <c r="B106"/>
      <c r="C106"/>
      <c r="D106" s="11"/>
      <c r="F106"/>
      <c r="G106"/>
      <c r="I106"/>
    </row>
    <row r="107" spans="2:27" x14ac:dyDescent="0.25">
      <c r="B107"/>
      <c r="C107"/>
      <c r="D107" s="11"/>
      <c r="F107"/>
      <c r="G107"/>
      <c r="I107"/>
    </row>
    <row r="108" spans="2:27" x14ac:dyDescent="0.25">
      <c r="B108"/>
      <c r="C108"/>
      <c r="D108" s="11"/>
      <c r="F108"/>
      <c r="G108"/>
      <c r="I108"/>
    </row>
    <row r="109" spans="2:27" x14ac:dyDescent="0.25">
      <c r="B109"/>
      <c r="C109"/>
      <c r="D109" s="11"/>
      <c r="F109"/>
      <c r="G109"/>
      <c r="I109"/>
    </row>
    <row r="110" spans="2:27" x14ac:dyDescent="0.25">
      <c r="B110"/>
      <c r="C110"/>
      <c r="D110" s="11"/>
      <c r="F110"/>
      <c r="I110"/>
    </row>
    <row r="111" spans="2:27" x14ac:dyDescent="0.25">
      <c r="B111"/>
      <c r="C111"/>
      <c r="D111" s="11"/>
      <c r="F111"/>
      <c r="I111"/>
    </row>
    <row r="112" spans="2:27" x14ac:dyDescent="0.25">
      <c r="B112"/>
      <c r="C112"/>
      <c r="D112" s="11"/>
      <c r="F112"/>
      <c r="I112"/>
    </row>
    <row r="113" spans="2:9" x14ac:dyDescent="0.25">
      <c r="B113"/>
      <c r="C113"/>
      <c r="D113" s="11"/>
      <c r="F113"/>
      <c r="I113"/>
    </row>
    <row r="114" spans="2:9" x14ac:dyDescent="0.25">
      <c r="B114"/>
      <c r="C114"/>
      <c r="D114" s="11"/>
      <c r="F114"/>
      <c r="I114"/>
    </row>
    <row r="115" spans="2:9" x14ac:dyDescent="0.25">
      <c r="B115"/>
      <c r="C115"/>
      <c r="D115" s="11"/>
      <c r="F115"/>
      <c r="I115"/>
    </row>
    <row r="116" spans="2:9" x14ac:dyDescent="0.25">
      <c r="B116"/>
      <c r="C116"/>
      <c r="D116" s="11"/>
      <c r="F116"/>
      <c r="I116"/>
    </row>
    <row r="117" spans="2:9" x14ac:dyDescent="0.25">
      <c r="B117"/>
      <c r="C117"/>
      <c r="D117" s="11"/>
      <c r="F117"/>
      <c r="I117"/>
    </row>
    <row r="118" spans="2:9" x14ac:dyDescent="0.25">
      <c r="B118"/>
      <c r="C118"/>
      <c r="D118" s="11"/>
      <c r="F118"/>
      <c r="I118"/>
    </row>
    <row r="119" spans="2:9" x14ac:dyDescent="0.25">
      <c r="B119"/>
      <c r="C119"/>
      <c r="D119" s="11"/>
      <c r="F119"/>
      <c r="I119"/>
    </row>
    <row r="120" spans="2:9" x14ac:dyDescent="0.25">
      <c r="B120"/>
      <c r="C120"/>
      <c r="D120" s="11"/>
      <c r="F120"/>
      <c r="I120"/>
    </row>
    <row r="121" spans="2:9" x14ac:dyDescent="0.25">
      <c r="B121"/>
      <c r="C121"/>
      <c r="D121" s="11"/>
      <c r="F121"/>
      <c r="I121"/>
    </row>
    <row r="122" spans="2:9" x14ac:dyDescent="0.25">
      <c r="F122"/>
      <c r="I122"/>
    </row>
    <row r="123" spans="2:9" x14ac:dyDescent="0.25">
      <c r="F123"/>
      <c r="I123"/>
    </row>
    <row r="124" spans="2:9" x14ac:dyDescent="0.25">
      <c r="F124"/>
      <c r="I124"/>
    </row>
    <row r="125" spans="2:9" x14ac:dyDescent="0.25">
      <c r="F125"/>
      <c r="I125"/>
    </row>
    <row r="126" spans="2:9" x14ac:dyDescent="0.25">
      <c r="F126"/>
      <c r="I126"/>
    </row>
    <row r="127" spans="2:9" x14ac:dyDescent="0.25">
      <c r="F127"/>
      <c r="I127"/>
    </row>
    <row r="128" spans="2:9" x14ac:dyDescent="0.25">
      <c r="F128"/>
      <c r="I128"/>
    </row>
    <row r="129" spans="6:9" x14ac:dyDescent="0.25">
      <c r="F129"/>
      <c r="I129"/>
    </row>
    <row r="130" spans="6:9" x14ac:dyDescent="0.25">
      <c r="F130"/>
      <c r="I130"/>
    </row>
    <row r="131" spans="6:9" x14ac:dyDescent="0.25">
      <c r="F131"/>
      <c r="I131"/>
    </row>
    <row r="132" spans="6:9" x14ac:dyDescent="0.25">
      <c r="F132"/>
      <c r="I132"/>
    </row>
    <row r="133" spans="6:9" x14ac:dyDescent="0.25">
      <c r="F133"/>
      <c r="I133"/>
    </row>
    <row r="134" spans="6:9" x14ac:dyDescent="0.25">
      <c r="F134"/>
      <c r="I134"/>
    </row>
    <row r="135" spans="6:9" x14ac:dyDescent="0.25">
      <c r="F135"/>
      <c r="I135"/>
    </row>
    <row r="136" spans="6:9" x14ac:dyDescent="0.25">
      <c r="F136"/>
      <c r="I136"/>
    </row>
    <row r="137" spans="6:9" x14ac:dyDescent="0.25">
      <c r="F137"/>
      <c r="I137"/>
    </row>
    <row r="138" spans="6:9" x14ac:dyDescent="0.25">
      <c r="F138"/>
      <c r="I138"/>
    </row>
    <row r="139" spans="6:9" x14ac:dyDescent="0.25">
      <c r="F139"/>
      <c r="I139"/>
    </row>
    <row r="140" spans="6:9" x14ac:dyDescent="0.25">
      <c r="F140"/>
      <c r="I140"/>
    </row>
    <row r="141" spans="6:9" x14ac:dyDescent="0.25">
      <c r="F141"/>
      <c r="I141"/>
    </row>
    <row r="142" spans="6:9" x14ac:dyDescent="0.25">
      <c r="F142"/>
      <c r="I142"/>
    </row>
    <row r="143" spans="6:9" x14ac:dyDescent="0.25">
      <c r="F143"/>
      <c r="I143"/>
    </row>
    <row r="144" spans="6:9" x14ac:dyDescent="0.25">
      <c r="F144"/>
      <c r="I144"/>
    </row>
    <row r="145" spans="6:9" x14ac:dyDescent="0.25">
      <c r="F145"/>
      <c r="I145"/>
    </row>
    <row r="146" spans="6:9" x14ac:dyDescent="0.25">
      <c r="F146"/>
      <c r="I146"/>
    </row>
    <row r="147" spans="6:9" x14ac:dyDescent="0.25">
      <c r="F147"/>
      <c r="I147"/>
    </row>
    <row r="148" spans="6:9" x14ac:dyDescent="0.25">
      <c r="F148"/>
      <c r="I148"/>
    </row>
    <row r="149" spans="6:9" x14ac:dyDescent="0.25">
      <c r="F149"/>
      <c r="I149"/>
    </row>
    <row r="150" spans="6:9" x14ac:dyDescent="0.25">
      <c r="I150"/>
    </row>
    <row r="151" spans="6:9" x14ac:dyDescent="0.25">
      <c r="I151"/>
    </row>
    <row r="152" spans="6:9" x14ac:dyDescent="0.25">
      <c r="I152"/>
    </row>
    <row r="153" spans="6:9" x14ac:dyDescent="0.25">
      <c r="I153"/>
    </row>
    <row r="154" spans="6:9" x14ac:dyDescent="0.25">
      <c r="I154"/>
    </row>
    <row r="155" spans="6:9" x14ac:dyDescent="0.25">
      <c r="I155"/>
    </row>
    <row r="156" spans="6:9" x14ac:dyDescent="0.25">
      <c r="I156"/>
    </row>
    <row r="157" spans="6:9" x14ac:dyDescent="0.25">
      <c r="I157"/>
    </row>
    <row r="158" spans="6:9" x14ac:dyDescent="0.25">
      <c r="I158"/>
    </row>
    <row r="159" spans="6:9" x14ac:dyDescent="0.25">
      <c r="I159"/>
    </row>
    <row r="160" spans="6:9" x14ac:dyDescent="0.25">
      <c r="I160"/>
    </row>
    <row r="161" spans="9:9" x14ac:dyDescent="0.25">
      <c r="I161"/>
    </row>
    <row r="162" spans="9:9" x14ac:dyDescent="0.25">
      <c r="I162"/>
    </row>
    <row r="163" spans="9:9" x14ac:dyDescent="0.25">
      <c r="I16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51C86-A9CC-44E1-A00E-2CBF96DAF7E7}">
  <sheetPr codeName="Sheet5"/>
  <dimension ref="B1:AG87"/>
  <sheetViews>
    <sheetView showGridLines="0" showRowColHeaders="0" workbookViewId="0"/>
  </sheetViews>
  <sheetFormatPr defaultColWidth="0" defaultRowHeight="15" zeroHeight="1" x14ac:dyDescent="0.25"/>
  <cols>
    <col min="1" max="14" width="9.140625" style="1" customWidth="1"/>
    <col min="15" max="15" width="3.28515625" style="1" customWidth="1"/>
    <col min="16" max="19" width="9.140625" style="1" customWidth="1"/>
    <col min="20" max="31" width="9.140625" style="1" hidden="1" customWidth="1"/>
    <col min="32" max="32" width="3.28515625" style="1" hidden="1" customWidth="1"/>
    <col min="33" max="33" width="9.140625" style="1" hidden="1" customWidth="1"/>
    <col min="34" max="16384" width="0" style="1" hidden="1"/>
  </cols>
  <sheetData>
    <row r="1" spans="2:2" x14ac:dyDescent="0.25"/>
    <row r="2" spans="2:2" ht="23.25" x14ac:dyDescent="0.25">
      <c r="B2" s="16" t="s">
        <v>106</v>
      </c>
    </row>
    <row r="3" spans="2:2" x14ac:dyDescent="0.25"/>
    <row r="4" spans="2:2" x14ac:dyDescent="0.25"/>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8" x14ac:dyDescent="0.25">
      <c r="B17" s="1" t="s">
        <v>139</v>
      </c>
      <c r="H17" s="1" t="s">
        <v>136</v>
      </c>
    </row>
    <row r="18" spans="2:8" x14ac:dyDescent="0.25">
      <c r="B18" s="1" t="s">
        <v>140</v>
      </c>
      <c r="H18" s="1" t="s">
        <v>137</v>
      </c>
    </row>
    <row r="19" spans="2:8" x14ac:dyDescent="0.25">
      <c r="B19" s="1" t="s">
        <v>141</v>
      </c>
      <c r="H19" s="1" t="s">
        <v>138</v>
      </c>
    </row>
    <row r="20" spans="2:8" x14ac:dyDescent="0.25">
      <c r="H20" s="1" t="s">
        <v>161</v>
      </c>
    </row>
    <row r="21" spans="2:8" x14ac:dyDescent="0.25">
      <c r="H21" s="1" t="s">
        <v>162</v>
      </c>
    </row>
    <row r="22" spans="2:8" x14ac:dyDescent="0.25"/>
    <row r="23" spans="2:8" x14ac:dyDescent="0.25"/>
    <row r="24" spans="2:8" x14ac:dyDescent="0.25"/>
    <row r="25" spans="2:8" x14ac:dyDescent="0.25"/>
    <row r="26" spans="2:8" x14ac:dyDescent="0.25"/>
    <row r="27" spans="2:8" x14ac:dyDescent="0.25"/>
    <row r="28" spans="2:8" x14ac:dyDescent="0.25"/>
    <row r="29" spans="2:8" x14ac:dyDescent="0.25"/>
    <row r="30" spans="2:8" x14ac:dyDescent="0.25"/>
    <row r="31" spans="2:8" x14ac:dyDescent="0.25"/>
    <row r="32" spans="2:8" x14ac:dyDescent="0.25"/>
    <row r="33" spans="2:2" x14ac:dyDescent="0.25"/>
    <row r="34" spans="2:2" x14ac:dyDescent="0.25"/>
    <row r="35" spans="2:2" x14ac:dyDescent="0.25"/>
    <row r="36" spans="2:2" x14ac:dyDescent="0.25"/>
    <row r="37" spans="2:2" x14ac:dyDescent="0.25"/>
    <row r="38" spans="2:2" x14ac:dyDescent="0.25">
      <c r="B38" s="1" t="s">
        <v>142</v>
      </c>
    </row>
    <row r="39" spans="2:2" x14ac:dyDescent="0.25">
      <c r="B39" s="1" t="s">
        <v>163</v>
      </c>
    </row>
    <row r="40" spans="2:2" x14ac:dyDescent="0.25">
      <c r="B40" s="1" t="s">
        <v>164</v>
      </c>
    </row>
    <row r="41" spans="2:2" x14ac:dyDescent="0.25"/>
    <row r="42" spans="2:2" x14ac:dyDescent="0.25"/>
    <row r="43" spans="2:2" ht="23.25" x14ac:dyDescent="0.25">
      <c r="B43" s="16" t="s">
        <v>143</v>
      </c>
    </row>
    <row r="44" spans="2:2" x14ac:dyDescent="0.25"/>
    <row r="45" spans="2:2" x14ac:dyDescent="0.25"/>
    <row r="46" spans="2:2" x14ac:dyDescent="0.25"/>
    <row r="47" spans="2:2" x14ac:dyDescent="0.25"/>
    <row r="48" spans="2:2" x14ac:dyDescent="0.25"/>
    <row r="49" spans="2:10" x14ac:dyDescent="0.25"/>
    <row r="50" spans="2:10" x14ac:dyDescent="0.25"/>
    <row r="51" spans="2:10" x14ac:dyDescent="0.25"/>
    <row r="52" spans="2:10" x14ac:dyDescent="0.25"/>
    <row r="53" spans="2:10" x14ac:dyDescent="0.25"/>
    <row r="54" spans="2:10" x14ac:dyDescent="0.25"/>
    <row r="55" spans="2:10" x14ac:dyDescent="0.25"/>
    <row r="56" spans="2:10" x14ac:dyDescent="0.25"/>
    <row r="57" spans="2:10" x14ac:dyDescent="0.25"/>
    <row r="58" spans="2:10" x14ac:dyDescent="0.25">
      <c r="B58" s="1" t="s">
        <v>165</v>
      </c>
      <c r="J58" s="1" t="s">
        <v>149</v>
      </c>
    </row>
    <row r="59" spans="2:10" x14ac:dyDescent="0.25">
      <c r="B59" s="1" t="s">
        <v>146</v>
      </c>
      <c r="J59" s="1" t="s">
        <v>150</v>
      </c>
    </row>
    <row r="60" spans="2:10" x14ac:dyDescent="0.25">
      <c r="B60" s="1" t="s">
        <v>147</v>
      </c>
      <c r="J60" s="1" t="s">
        <v>151</v>
      </c>
    </row>
    <row r="61" spans="2:10" x14ac:dyDescent="0.25">
      <c r="B61" s="1" t="s">
        <v>148</v>
      </c>
      <c r="J61" s="1" t="s">
        <v>152</v>
      </c>
    </row>
    <row r="62" spans="2:10" x14ac:dyDescent="0.25">
      <c r="J62" s="1" t="s">
        <v>153</v>
      </c>
    </row>
    <row r="63" spans="2:10" x14ac:dyDescent="0.25"/>
    <row r="64" spans="2:10" x14ac:dyDescent="0.25"/>
    <row r="65" spans="2:2" ht="23.25" x14ac:dyDescent="0.25">
      <c r="B65" s="16" t="s">
        <v>154</v>
      </c>
    </row>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row r="80" spans="2:2" x14ac:dyDescent="0.25">
      <c r="B80" s="1" t="s">
        <v>155</v>
      </c>
    </row>
    <row r="81" spans="2:2" x14ac:dyDescent="0.25">
      <c r="B81" s="6" t="s">
        <v>156</v>
      </c>
    </row>
    <row r="82" spans="2:2" x14ac:dyDescent="0.25">
      <c r="B82" s="1" t="s">
        <v>157</v>
      </c>
    </row>
    <row r="83" spans="2:2" x14ac:dyDescent="0.25">
      <c r="B83" s="1" t="s">
        <v>158</v>
      </c>
    </row>
    <row r="84" spans="2:2" x14ac:dyDescent="0.25">
      <c r="B84" s="1" t="s">
        <v>159</v>
      </c>
    </row>
    <row r="85" spans="2:2" x14ac:dyDescent="0.25">
      <c r="B85" s="1" t="s">
        <v>160</v>
      </c>
    </row>
    <row r="86" spans="2:2" x14ac:dyDescent="0.25"/>
    <row r="87" spans="2:2"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143E-B322-446E-A079-E8335BAAAA90}">
  <sheetPr codeName="Sheet6"/>
  <dimension ref="A1:U66"/>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14" x14ac:dyDescent="0.25"/>
    <row r="2" spans="2:14" ht="21" x14ac:dyDescent="0.25">
      <c r="B2" s="17" t="s">
        <v>106</v>
      </c>
    </row>
    <row r="3" spans="2:14" x14ac:dyDescent="0.25"/>
    <row r="4" spans="2:14" x14ac:dyDescent="0.25"/>
    <row r="5" spans="2:14" x14ac:dyDescent="0.25"/>
    <row r="6" spans="2:14" x14ac:dyDescent="0.25">
      <c r="M6" s="19"/>
    </row>
    <row r="7" spans="2:14" x14ac:dyDescent="0.25"/>
    <row r="8" spans="2:14" x14ac:dyDescent="0.25">
      <c r="N8" s="19"/>
    </row>
    <row r="9" spans="2:14" x14ac:dyDescent="0.25"/>
    <row r="10" spans="2:14" x14ac:dyDescent="0.25"/>
    <row r="11" spans="2:14" x14ac:dyDescent="0.25"/>
    <row r="12" spans="2:14" x14ac:dyDescent="0.25"/>
    <row r="13" spans="2:14" x14ac:dyDescent="0.25"/>
    <row r="14" spans="2:14" x14ac:dyDescent="0.25"/>
    <row r="15" spans="2:14" x14ac:dyDescent="0.25"/>
    <row r="16" spans="2:14" x14ac:dyDescent="0.25"/>
    <row r="17" spans="2:13" x14ac:dyDescent="0.25"/>
    <row r="18" spans="2:13" x14ac:dyDescent="0.25"/>
    <row r="19" spans="2:13" x14ac:dyDescent="0.25">
      <c r="B19" s="18" t="s">
        <v>166</v>
      </c>
      <c r="F19" s="18" t="s">
        <v>136</v>
      </c>
      <c r="M19" s="18" t="s">
        <v>170</v>
      </c>
    </row>
    <row r="20" spans="2:13" x14ac:dyDescent="0.25">
      <c r="B20" s="18" t="s">
        <v>167</v>
      </c>
      <c r="F20" s="18" t="s">
        <v>137</v>
      </c>
      <c r="M20" s="18" t="s">
        <v>171</v>
      </c>
    </row>
    <row r="21" spans="2:13" x14ac:dyDescent="0.25">
      <c r="B21" s="18" t="s">
        <v>168</v>
      </c>
      <c r="F21" s="18" t="s">
        <v>138</v>
      </c>
      <c r="M21" s="18" t="s">
        <v>172</v>
      </c>
    </row>
    <row r="22" spans="2:13" x14ac:dyDescent="0.25">
      <c r="B22" s="18" t="s">
        <v>169</v>
      </c>
      <c r="F22" s="18" t="s">
        <v>161</v>
      </c>
      <c r="M22" s="18" t="s">
        <v>173</v>
      </c>
    </row>
    <row r="23" spans="2:13" x14ac:dyDescent="0.25">
      <c r="F23" s="18" t="s">
        <v>162</v>
      </c>
      <c r="M23" s="18" t="s">
        <v>174</v>
      </c>
    </row>
    <row r="24" spans="2:13" x14ac:dyDescent="0.25"/>
    <row r="25" spans="2:13" x14ac:dyDescent="0.25"/>
    <row r="26" spans="2:13" ht="21" x14ac:dyDescent="0.25">
      <c r="B26" s="17" t="s">
        <v>175</v>
      </c>
    </row>
    <row r="27" spans="2:13" x14ac:dyDescent="0.25"/>
    <row r="28" spans="2:13" x14ac:dyDescent="0.25"/>
    <row r="29" spans="2:13" x14ac:dyDescent="0.25"/>
    <row r="30" spans="2:13" x14ac:dyDescent="0.25"/>
    <row r="31" spans="2:13" x14ac:dyDescent="0.25"/>
    <row r="32" spans="2:13" x14ac:dyDescent="0.25"/>
    <row r="33" spans="2:10" x14ac:dyDescent="0.25"/>
    <row r="34" spans="2:10" x14ac:dyDescent="0.25"/>
    <row r="35" spans="2:10" x14ac:dyDescent="0.25"/>
    <row r="36" spans="2:10" x14ac:dyDescent="0.25"/>
    <row r="37" spans="2:10" x14ac:dyDescent="0.25"/>
    <row r="38" spans="2:10" x14ac:dyDescent="0.25"/>
    <row r="39" spans="2:10" x14ac:dyDescent="0.25"/>
    <row r="40" spans="2:10" x14ac:dyDescent="0.25"/>
    <row r="41" spans="2:10" x14ac:dyDescent="0.25">
      <c r="B41" s="18" t="s">
        <v>165</v>
      </c>
      <c r="J41" s="18" t="s">
        <v>149</v>
      </c>
    </row>
    <row r="42" spans="2:10" x14ac:dyDescent="0.25">
      <c r="B42" s="18" t="s">
        <v>146</v>
      </c>
      <c r="J42" s="18" t="s">
        <v>150</v>
      </c>
    </row>
    <row r="43" spans="2:10" x14ac:dyDescent="0.25">
      <c r="B43" s="18" t="s">
        <v>147</v>
      </c>
      <c r="J43" s="18" t="s">
        <v>151</v>
      </c>
    </row>
    <row r="44" spans="2:10" x14ac:dyDescent="0.25">
      <c r="B44" s="18" t="s">
        <v>148</v>
      </c>
      <c r="J44" s="18" t="s">
        <v>152</v>
      </c>
    </row>
    <row r="45" spans="2:10" x14ac:dyDescent="0.25">
      <c r="J45" s="18" t="s">
        <v>153</v>
      </c>
    </row>
    <row r="46" spans="2:10" x14ac:dyDescent="0.25"/>
    <row r="47" spans="2:10" x14ac:dyDescent="0.25"/>
    <row r="48" spans="2:10" ht="21" x14ac:dyDescent="0.25">
      <c r="B48" s="17" t="s">
        <v>177</v>
      </c>
    </row>
    <row r="49" spans="10:10" x14ac:dyDescent="0.25"/>
    <row r="50" spans="10:10" x14ac:dyDescent="0.25">
      <c r="J50" s="18" t="s">
        <v>155</v>
      </c>
    </row>
    <row r="51" spans="10:10" x14ac:dyDescent="0.25">
      <c r="J51" s="18" t="s">
        <v>156</v>
      </c>
    </row>
    <row r="52" spans="10:10" x14ac:dyDescent="0.25">
      <c r="J52" s="18" t="s">
        <v>157</v>
      </c>
    </row>
    <row r="53" spans="10:10" x14ac:dyDescent="0.25">
      <c r="J53" s="18" t="s">
        <v>158</v>
      </c>
    </row>
    <row r="54" spans="10:10" x14ac:dyDescent="0.25">
      <c r="J54" s="18" t="s">
        <v>179</v>
      </c>
    </row>
    <row r="55" spans="10:10" x14ac:dyDescent="0.25">
      <c r="J55" s="18" t="s">
        <v>178</v>
      </c>
    </row>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FDF89-F024-4DB0-A27B-C1C09728EEDE}">
  <sheetPr codeName="Sheet7"/>
  <dimension ref="A1:U66"/>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2" x14ac:dyDescent="0.25"/>
    <row r="2" spans="2:2" ht="21" x14ac:dyDescent="0.25">
      <c r="B2" s="17" t="s">
        <v>106</v>
      </c>
    </row>
    <row r="3" spans="2:2" x14ac:dyDescent="0.25"/>
    <row r="4" spans="2:2" x14ac:dyDescent="0.25"/>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13" x14ac:dyDescent="0.25"/>
    <row r="18" spans="2:13" x14ac:dyDescent="0.25"/>
    <row r="19" spans="2:13" x14ac:dyDescent="0.25">
      <c r="B19" s="18" t="s">
        <v>166</v>
      </c>
      <c r="F19" s="18" t="s">
        <v>136</v>
      </c>
      <c r="M19" s="18" t="s">
        <v>170</v>
      </c>
    </row>
    <row r="20" spans="2:13" x14ac:dyDescent="0.25">
      <c r="B20" s="18" t="s">
        <v>167</v>
      </c>
      <c r="F20" s="18" t="s">
        <v>137</v>
      </c>
      <c r="M20" s="18" t="s">
        <v>171</v>
      </c>
    </row>
    <row r="21" spans="2:13" x14ac:dyDescent="0.25">
      <c r="B21" s="18" t="s">
        <v>168</v>
      </c>
      <c r="F21" s="18" t="s">
        <v>138</v>
      </c>
      <c r="M21" s="18" t="s">
        <v>172</v>
      </c>
    </row>
    <row r="22" spans="2:13" x14ac:dyDescent="0.25">
      <c r="B22" s="18" t="s">
        <v>169</v>
      </c>
      <c r="F22" s="18" t="s">
        <v>161</v>
      </c>
      <c r="M22" s="18" t="s">
        <v>173</v>
      </c>
    </row>
    <row r="23" spans="2:13" x14ac:dyDescent="0.25">
      <c r="F23" s="18" t="s">
        <v>162</v>
      </c>
      <c r="M23" s="18" t="s">
        <v>174</v>
      </c>
    </row>
    <row r="24" spans="2:13" x14ac:dyDescent="0.25"/>
    <row r="25" spans="2:13" x14ac:dyDescent="0.25"/>
    <row r="26" spans="2:13" ht="21" x14ac:dyDescent="0.25">
      <c r="B26" s="17" t="s">
        <v>175</v>
      </c>
    </row>
    <row r="27" spans="2:13" x14ac:dyDescent="0.25"/>
    <row r="28" spans="2:13" x14ac:dyDescent="0.25"/>
    <row r="29" spans="2:13" x14ac:dyDescent="0.25"/>
    <row r="30" spans="2:13" x14ac:dyDescent="0.25"/>
    <row r="31" spans="2:13" x14ac:dyDescent="0.25"/>
    <row r="32" spans="2:13" x14ac:dyDescent="0.25"/>
    <row r="33" spans="2:10" x14ac:dyDescent="0.25"/>
    <row r="34" spans="2:10" x14ac:dyDescent="0.25"/>
    <row r="35" spans="2:10" x14ac:dyDescent="0.25"/>
    <row r="36" spans="2:10" x14ac:dyDescent="0.25"/>
    <row r="37" spans="2:10" x14ac:dyDescent="0.25"/>
    <row r="38" spans="2:10" x14ac:dyDescent="0.25"/>
    <row r="39" spans="2:10" x14ac:dyDescent="0.25"/>
    <row r="40" spans="2:10" x14ac:dyDescent="0.25"/>
    <row r="41" spans="2:10" x14ac:dyDescent="0.25">
      <c r="B41" s="18" t="s">
        <v>165</v>
      </c>
      <c r="J41" s="18" t="s">
        <v>149</v>
      </c>
    </row>
    <row r="42" spans="2:10" x14ac:dyDescent="0.25">
      <c r="B42" s="18" t="s">
        <v>146</v>
      </c>
      <c r="J42" s="18" t="s">
        <v>150</v>
      </c>
    </row>
    <row r="43" spans="2:10" x14ac:dyDescent="0.25">
      <c r="B43" s="18" t="s">
        <v>147</v>
      </c>
      <c r="J43" s="18" t="s">
        <v>151</v>
      </c>
    </row>
    <row r="44" spans="2:10" x14ac:dyDescent="0.25">
      <c r="B44" s="18" t="s">
        <v>148</v>
      </c>
      <c r="J44" s="18" t="s">
        <v>152</v>
      </c>
    </row>
    <row r="45" spans="2:10" x14ac:dyDescent="0.25">
      <c r="J45" s="18" t="s">
        <v>153</v>
      </c>
    </row>
    <row r="46" spans="2:10" x14ac:dyDescent="0.25"/>
    <row r="47" spans="2:10" x14ac:dyDescent="0.25"/>
    <row r="48" spans="2:10" ht="21" x14ac:dyDescent="0.25">
      <c r="B48" s="17" t="s">
        <v>177</v>
      </c>
    </row>
    <row r="49" spans="10:10" x14ac:dyDescent="0.25"/>
    <row r="50" spans="10:10" x14ac:dyDescent="0.25">
      <c r="J50" s="18" t="s">
        <v>155</v>
      </c>
    </row>
    <row r="51" spans="10:10" x14ac:dyDescent="0.25">
      <c r="J51" s="18" t="s">
        <v>156</v>
      </c>
    </row>
    <row r="52" spans="10:10" x14ac:dyDescent="0.25">
      <c r="J52" s="18" t="s">
        <v>157</v>
      </c>
    </row>
    <row r="53" spans="10:10" x14ac:dyDescent="0.25">
      <c r="J53" s="18" t="s">
        <v>158</v>
      </c>
    </row>
    <row r="54" spans="10:10" x14ac:dyDescent="0.25">
      <c r="J54" s="18" t="s">
        <v>179</v>
      </c>
    </row>
    <row r="55" spans="10:10" x14ac:dyDescent="0.25">
      <c r="J55" s="18" t="s">
        <v>178</v>
      </c>
    </row>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63B5-E9AC-4DC1-BCCD-5C5F2EF08A63}">
  <sheetPr codeName="Sheet8"/>
  <dimension ref="A1:U91"/>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2" x14ac:dyDescent="0.25"/>
    <row r="2" spans="2:2" x14ac:dyDescent="0.25"/>
    <row r="3" spans="2:2" ht="26.25" x14ac:dyDescent="0.25">
      <c r="B3" s="23" t="s">
        <v>223</v>
      </c>
    </row>
    <row r="4" spans="2:2" ht="26.25" x14ac:dyDescent="0.25">
      <c r="B4" s="23" t="s">
        <v>261</v>
      </c>
    </row>
    <row r="5" spans="2:2" ht="18.75" x14ac:dyDescent="0.25">
      <c r="B5" s="22" t="s">
        <v>224</v>
      </c>
    </row>
    <row r="6" spans="2:2" x14ac:dyDescent="0.25"/>
    <row r="7" spans="2:2" x14ac:dyDescent="0.25"/>
    <row r="8" spans="2:2" ht="21" x14ac:dyDescent="0.25">
      <c r="B8" s="17" t="s">
        <v>106</v>
      </c>
    </row>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13" x14ac:dyDescent="0.25"/>
    <row r="18" spans="2:13" x14ac:dyDescent="0.25"/>
    <row r="19" spans="2:13" x14ac:dyDescent="0.25"/>
    <row r="20" spans="2:13" x14ac:dyDescent="0.25"/>
    <row r="21" spans="2:13" x14ac:dyDescent="0.25"/>
    <row r="22" spans="2:13" x14ac:dyDescent="0.25"/>
    <row r="23" spans="2:13" x14ac:dyDescent="0.25"/>
    <row r="24" spans="2:13" x14ac:dyDescent="0.25"/>
    <row r="25" spans="2:13" x14ac:dyDescent="0.25">
      <c r="B25" s="18" t="s">
        <v>190</v>
      </c>
      <c r="F25" s="18" t="s">
        <v>191</v>
      </c>
      <c r="M25" s="18" t="s">
        <v>170</v>
      </c>
    </row>
    <row r="26" spans="2:13" x14ac:dyDescent="0.25">
      <c r="B26" s="18" t="s">
        <v>189</v>
      </c>
      <c r="F26" s="18" t="s">
        <v>192</v>
      </c>
      <c r="M26" s="18" t="s">
        <v>171</v>
      </c>
    </row>
    <row r="27" spans="2:13" x14ac:dyDescent="0.25">
      <c r="B27" s="18" t="s">
        <v>167</v>
      </c>
      <c r="F27" s="18" t="s">
        <v>193</v>
      </c>
      <c r="M27" s="18" t="s">
        <v>172</v>
      </c>
    </row>
    <row r="28" spans="2:13" x14ac:dyDescent="0.25">
      <c r="B28" s="18" t="s">
        <v>168</v>
      </c>
      <c r="M28" s="18" t="s">
        <v>173</v>
      </c>
    </row>
    <row r="29" spans="2:13" x14ac:dyDescent="0.25">
      <c r="B29" s="18" t="s">
        <v>169</v>
      </c>
      <c r="F29" s="18" t="s">
        <v>136</v>
      </c>
      <c r="M29" s="18" t="s">
        <v>174</v>
      </c>
    </row>
    <row r="30" spans="2:13" x14ac:dyDescent="0.25">
      <c r="F30" s="18" t="s">
        <v>137</v>
      </c>
    </row>
    <row r="31" spans="2:13" x14ac:dyDescent="0.25">
      <c r="F31" s="18" t="s">
        <v>138</v>
      </c>
    </row>
    <row r="32" spans="2:13" x14ac:dyDescent="0.25">
      <c r="F32" s="18" t="s">
        <v>161</v>
      </c>
    </row>
    <row r="33" spans="2:15" x14ac:dyDescent="0.25">
      <c r="F33" s="18" t="s">
        <v>162</v>
      </c>
    </row>
    <row r="34" spans="2:15" x14ac:dyDescent="0.25"/>
    <row r="35" spans="2:15" x14ac:dyDescent="0.25"/>
    <row r="36" spans="2:15" ht="21" x14ac:dyDescent="0.25">
      <c r="B36" s="17" t="s">
        <v>175</v>
      </c>
    </row>
    <row r="37" spans="2:15" x14ac:dyDescent="0.25"/>
    <row r="38" spans="2:15" x14ac:dyDescent="0.25">
      <c r="O38" s="18" t="s">
        <v>199</v>
      </c>
    </row>
    <row r="39" spans="2:15" x14ac:dyDescent="0.25">
      <c r="O39" s="18" t="s">
        <v>200</v>
      </c>
    </row>
    <row r="40" spans="2:15" x14ac:dyDescent="0.25">
      <c r="O40" s="18" t="s">
        <v>203</v>
      </c>
    </row>
    <row r="41" spans="2:15" x14ac:dyDescent="0.25">
      <c r="O41" s="18" t="s">
        <v>201</v>
      </c>
    </row>
    <row r="42" spans="2:15" x14ac:dyDescent="0.25">
      <c r="O42" s="18" t="s">
        <v>202</v>
      </c>
    </row>
    <row r="43" spans="2:15" x14ac:dyDescent="0.25">
      <c r="O43" s="18" t="s">
        <v>204</v>
      </c>
    </row>
    <row r="44" spans="2:15" x14ac:dyDescent="0.25"/>
    <row r="45" spans="2:15" x14ac:dyDescent="0.25"/>
    <row r="46" spans="2:15" x14ac:dyDescent="0.25"/>
    <row r="47" spans="2:15" x14ac:dyDescent="0.25"/>
    <row r="48" spans="2:15" x14ac:dyDescent="0.25"/>
    <row r="49" spans="2:15" x14ac:dyDescent="0.25">
      <c r="B49" s="18" t="s">
        <v>194</v>
      </c>
    </row>
    <row r="50" spans="2:15" x14ac:dyDescent="0.25">
      <c r="B50" s="18" t="s">
        <v>195</v>
      </c>
    </row>
    <row r="51" spans="2:15" x14ac:dyDescent="0.25">
      <c r="B51" s="18" t="s">
        <v>196</v>
      </c>
    </row>
    <row r="52" spans="2:15" x14ac:dyDescent="0.25">
      <c r="B52" s="18" t="s">
        <v>197</v>
      </c>
    </row>
    <row r="53" spans="2:15" x14ac:dyDescent="0.25"/>
    <row r="54" spans="2:15" x14ac:dyDescent="0.25">
      <c r="O54" s="18" t="s">
        <v>205</v>
      </c>
    </row>
    <row r="55" spans="2:15" x14ac:dyDescent="0.25">
      <c r="O55" s="18" t="s">
        <v>206</v>
      </c>
    </row>
    <row r="56" spans="2:15" x14ac:dyDescent="0.25">
      <c r="O56" s="18" t="s">
        <v>207</v>
      </c>
    </row>
    <row r="57" spans="2:15" x14ac:dyDescent="0.25">
      <c r="O57" s="20" t="s">
        <v>208</v>
      </c>
    </row>
    <row r="58" spans="2:15" x14ac:dyDescent="0.25">
      <c r="O58" s="18" t="s">
        <v>209</v>
      </c>
    </row>
    <row r="59" spans="2:15" x14ac:dyDescent="0.25"/>
    <row r="60" spans="2:15" x14ac:dyDescent="0.25"/>
    <row r="61" spans="2:15" x14ac:dyDescent="0.25"/>
    <row r="62" spans="2:15" x14ac:dyDescent="0.25"/>
    <row r="63" spans="2:15" x14ac:dyDescent="0.25"/>
    <row r="64" spans="2:15" x14ac:dyDescent="0.25"/>
    <row r="65" spans="2:13" x14ac:dyDescent="0.25">
      <c r="B65" s="18" t="s">
        <v>149</v>
      </c>
    </row>
    <row r="66" spans="2:13" x14ac:dyDescent="0.25">
      <c r="B66" s="18" t="s">
        <v>150</v>
      </c>
    </row>
    <row r="67" spans="2:13" x14ac:dyDescent="0.25">
      <c r="B67" s="18" t="s">
        <v>151</v>
      </c>
    </row>
    <row r="68" spans="2:13" x14ac:dyDescent="0.25">
      <c r="B68" s="18" t="s">
        <v>152</v>
      </c>
    </row>
    <row r="69" spans="2:13" x14ac:dyDescent="0.25">
      <c r="B69" s="18" t="s">
        <v>153</v>
      </c>
    </row>
    <row r="70" spans="2:13" x14ac:dyDescent="0.25"/>
    <row r="71" spans="2:13" x14ac:dyDescent="0.25"/>
    <row r="72" spans="2:13" ht="21" x14ac:dyDescent="0.25">
      <c r="B72" s="17" t="s">
        <v>177</v>
      </c>
    </row>
    <row r="73" spans="2:13" x14ac:dyDescent="0.25"/>
    <row r="74" spans="2:13" x14ac:dyDescent="0.25">
      <c r="J74" s="31">
        <f>'Charts Backbone'!G20</f>
        <v>-0.8076923076923076</v>
      </c>
      <c r="K74" s="32"/>
      <c r="L74" s="32"/>
      <c r="M74" s="18" t="s">
        <v>215</v>
      </c>
    </row>
    <row r="75" spans="2:13" x14ac:dyDescent="0.25">
      <c r="J75" s="32"/>
      <c r="K75" s="32"/>
      <c r="L75" s="32"/>
      <c r="M75" s="18" t="s">
        <v>216</v>
      </c>
    </row>
    <row r="76" spans="2:13" x14ac:dyDescent="0.25">
      <c r="J76" s="32"/>
      <c r="K76" s="32"/>
      <c r="L76" s="32"/>
      <c r="M76" s="18" t="s">
        <v>217</v>
      </c>
    </row>
    <row r="77" spans="2:13" x14ac:dyDescent="0.25">
      <c r="J77" s="32"/>
      <c r="K77" s="32"/>
      <c r="L77" s="32"/>
    </row>
    <row r="78" spans="2:13" x14ac:dyDescent="0.25">
      <c r="J78" s="32"/>
      <c r="K78" s="32"/>
      <c r="L78" s="32"/>
    </row>
    <row r="79" spans="2:13" x14ac:dyDescent="0.25"/>
    <row r="80" spans="2:13" x14ac:dyDescent="0.25">
      <c r="J80" s="18" t="s">
        <v>210</v>
      </c>
    </row>
    <row r="81" spans="10:10" x14ac:dyDescent="0.25">
      <c r="J81" s="18" t="s">
        <v>211</v>
      </c>
    </row>
    <row r="82" spans="10:10" x14ac:dyDescent="0.25">
      <c r="J82" s="18" t="s">
        <v>212</v>
      </c>
    </row>
    <row r="83" spans="10:10" x14ac:dyDescent="0.25">
      <c r="J83" s="18" t="s">
        <v>213</v>
      </c>
    </row>
    <row r="84" spans="10:10" x14ac:dyDescent="0.25">
      <c r="J84" s="18" t="s">
        <v>214</v>
      </c>
    </row>
    <row r="85" spans="10:10" x14ac:dyDescent="0.25"/>
    <row r="86" spans="10:10" x14ac:dyDescent="0.25"/>
    <row r="87" spans="10:10" x14ac:dyDescent="0.25"/>
    <row r="88" spans="10:10" x14ac:dyDescent="0.25"/>
    <row r="89" spans="10:10" x14ac:dyDescent="0.25"/>
    <row r="90" spans="10:10" x14ac:dyDescent="0.25"/>
    <row r="91" spans="10:10" x14ac:dyDescent="0.25"/>
  </sheetData>
  <mergeCells count="1">
    <mergeCell ref="J74:L7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FB822-C821-4BC5-A978-8F02841B5B54}">
  <sheetPr codeName="Sheet9"/>
  <dimension ref="A1:Z117"/>
  <sheetViews>
    <sheetView showGridLines="0" showRowColHeaders="0" zoomScaleNormal="100" workbookViewId="0"/>
  </sheetViews>
  <sheetFormatPr defaultColWidth="0" defaultRowHeight="15" zeroHeight="1" x14ac:dyDescent="0.25"/>
  <cols>
    <col min="1" max="26" width="9.140625" style="18" customWidth="1"/>
    <col min="27" max="16384" width="9.140625" style="18" hidden="1"/>
  </cols>
  <sheetData>
    <row r="1" spans="2:17" x14ac:dyDescent="0.25"/>
    <row r="2" spans="2:17" x14ac:dyDescent="0.25"/>
    <row r="3" spans="2:17" ht="26.25" x14ac:dyDescent="0.25">
      <c r="B3" s="23" t="s">
        <v>223</v>
      </c>
    </row>
    <row r="4" spans="2:17" ht="26.25" x14ac:dyDescent="0.25">
      <c r="B4" s="23" t="s">
        <v>261</v>
      </c>
    </row>
    <row r="5" spans="2:17" ht="18.75" x14ac:dyDescent="0.25">
      <c r="B5" s="22" t="s">
        <v>224</v>
      </c>
    </row>
    <row r="6" spans="2:17" x14ac:dyDescent="0.25"/>
    <row r="7" spans="2:17" x14ac:dyDescent="0.25"/>
    <row r="8" spans="2:17" ht="21" x14ac:dyDescent="0.25">
      <c r="B8" s="17" t="s">
        <v>106</v>
      </c>
    </row>
    <row r="9" spans="2:17" x14ac:dyDescent="0.25"/>
    <row r="10" spans="2:17" ht="15.75" x14ac:dyDescent="0.25">
      <c r="B10" s="25" t="s">
        <v>225</v>
      </c>
      <c r="I10" s="25" t="s">
        <v>229</v>
      </c>
      <c r="Q10" s="25" t="s">
        <v>225</v>
      </c>
    </row>
    <row r="11" spans="2:17" x14ac:dyDescent="0.25"/>
    <row r="12" spans="2:17" x14ac:dyDescent="0.25"/>
    <row r="13" spans="2:17" x14ac:dyDescent="0.25"/>
    <row r="14" spans="2:17" x14ac:dyDescent="0.25"/>
    <row r="15" spans="2:17" x14ac:dyDescent="0.25"/>
    <row r="16" spans="2:17" x14ac:dyDescent="0.25"/>
    <row r="17" spans="2:17" x14ac:dyDescent="0.25"/>
    <row r="18" spans="2:17" x14ac:dyDescent="0.25"/>
    <row r="19" spans="2:17" x14ac:dyDescent="0.25"/>
    <row r="20" spans="2:17" x14ac:dyDescent="0.25"/>
    <row r="21" spans="2:17" x14ac:dyDescent="0.25"/>
    <row r="22" spans="2:17" x14ac:dyDescent="0.25">
      <c r="B22" s="18" t="s">
        <v>226</v>
      </c>
      <c r="I22" s="18" t="s">
        <v>230</v>
      </c>
    </row>
    <row r="23" spans="2:17" x14ac:dyDescent="0.25">
      <c r="B23" s="18" t="s">
        <v>227</v>
      </c>
      <c r="I23" s="18" t="s">
        <v>231</v>
      </c>
    </row>
    <row r="24" spans="2:17" x14ac:dyDescent="0.25">
      <c r="B24" s="18" t="s">
        <v>228</v>
      </c>
      <c r="I24" s="18" t="s">
        <v>232</v>
      </c>
    </row>
    <row r="25" spans="2:17" x14ac:dyDescent="0.25"/>
    <row r="26" spans="2:17" x14ac:dyDescent="0.25">
      <c r="I26" s="18" t="s">
        <v>233</v>
      </c>
    </row>
    <row r="27" spans="2:17" x14ac:dyDescent="0.25">
      <c r="I27" s="18" t="s">
        <v>234</v>
      </c>
    </row>
    <row r="28" spans="2:17" x14ac:dyDescent="0.25">
      <c r="I28" s="18" t="s">
        <v>235</v>
      </c>
    </row>
    <row r="29" spans="2:17" x14ac:dyDescent="0.25">
      <c r="I29" s="18" t="s">
        <v>236</v>
      </c>
    </row>
    <row r="30" spans="2:17" x14ac:dyDescent="0.25">
      <c r="Q30" s="18" t="s">
        <v>170</v>
      </c>
    </row>
    <row r="31" spans="2:17" x14ac:dyDescent="0.25">
      <c r="Q31" s="18" t="s">
        <v>171</v>
      </c>
    </row>
    <row r="32" spans="2:17" x14ac:dyDescent="0.25">
      <c r="Q32" s="18" t="s">
        <v>172</v>
      </c>
    </row>
    <row r="33" spans="2:17" x14ac:dyDescent="0.25">
      <c r="Q33" s="18" t="s">
        <v>173</v>
      </c>
    </row>
    <row r="34" spans="2:17" x14ac:dyDescent="0.25">
      <c r="Q34" s="18" t="s">
        <v>237</v>
      </c>
    </row>
    <row r="35" spans="2:17" x14ac:dyDescent="0.25"/>
    <row r="36" spans="2:17" x14ac:dyDescent="0.25"/>
    <row r="37" spans="2:17" ht="21" x14ac:dyDescent="0.25">
      <c r="B37" s="17" t="s">
        <v>175</v>
      </c>
    </row>
    <row r="38" spans="2:17" x14ac:dyDescent="0.25"/>
    <row r="39" spans="2:17" ht="15.75" x14ac:dyDescent="0.25">
      <c r="B39" s="25" t="s">
        <v>242</v>
      </c>
    </row>
    <row r="40" spans="2:17" x14ac:dyDescent="0.25"/>
    <row r="41" spans="2:17" x14ac:dyDescent="0.25">
      <c r="J41" s="27" t="s">
        <v>245</v>
      </c>
    </row>
    <row r="42" spans="2:17" x14ac:dyDescent="0.25">
      <c r="J42" s="18" t="s">
        <v>251</v>
      </c>
    </row>
    <row r="43" spans="2:17" x14ac:dyDescent="0.25">
      <c r="J43" s="18" t="s">
        <v>247</v>
      </c>
    </row>
    <row r="44" spans="2:17" x14ac:dyDescent="0.25">
      <c r="J44" s="18" t="s">
        <v>248</v>
      </c>
    </row>
    <row r="45" spans="2:17" x14ac:dyDescent="0.25"/>
    <row r="46" spans="2:17" x14ac:dyDescent="0.25">
      <c r="J46" s="27" t="s">
        <v>244</v>
      </c>
    </row>
    <row r="47" spans="2:17" x14ac:dyDescent="0.25">
      <c r="J47" s="18" t="s">
        <v>252</v>
      </c>
    </row>
    <row r="48" spans="2:17" x14ac:dyDescent="0.25">
      <c r="J48" s="18" t="s">
        <v>249</v>
      </c>
    </row>
    <row r="49" spans="2:10" ht="17.25" x14ac:dyDescent="0.25">
      <c r="J49" s="18" t="s">
        <v>250</v>
      </c>
    </row>
    <row r="50" spans="2:10" x14ac:dyDescent="0.25"/>
    <row r="51" spans="2:10" x14ac:dyDescent="0.25">
      <c r="J51" s="27" t="s">
        <v>243</v>
      </c>
    </row>
    <row r="52" spans="2:10" x14ac:dyDescent="0.25">
      <c r="J52" s="18" t="s">
        <v>253</v>
      </c>
    </row>
    <row r="53" spans="2:10" x14ac:dyDescent="0.25">
      <c r="J53" s="18" t="s">
        <v>254</v>
      </c>
    </row>
    <row r="54" spans="2:10" x14ac:dyDescent="0.25"/>
    <row r="55" spans="2:10" x14ac:dyDescent="0.25"/>
    <row r="56" spans="2:10" x14ac:dyDescent="0.25">
      <c r="B56" s="33" t="s">
        <v>4</v>
      </c>
      <c r="F56" s="30" t="s">
        <v>276</v>
      </c>
    </row>
    <row r="57" spans="2:10" x14ac:dyDescent="0.25">
      <c r="B57" s="27" t="s">
        <v>3</v>
      </c>
      <c r="F57" s="30" t="s">
        <v>273</v>
      </c>
    </row>
    <row r="58" spans="2:10" x14ac:dyDescent="0.25">
      <c r="B58" s="34" t="s">
        <v>2</v>
      </c>
      <c r="F58" s="30" t="s">
        <v>274</v>
      </c>
    </row>
    <row r="59" spans="2:10" x14ac:dyDescent="0.25">
      <c r="F59" s="30" t="s">
        <v>275</v>
      </c>
    </row>
    <row r="60" spans="2:10" x14ac:dyDescent="0.25"/>
    <row r="61" spans="2:10" x14ac:dyDescent="0.25"/>
    <row r="62" spans="2:10" ht="15.75" x14ac:dyDescent="0.25">
      <c r="B62" s="25" t="s">
        <v>246</v>
      </c>
    </row>
    <row r="63" spans="2:10" x14ac:dyDescent="0.25"/>
    <row r="64" spans="2:10" x14ac:dyDescent="0.25">
      <c r="J64" s="27" t="s">
        <v>245</v>
      </c>
    </row>
    <row r="65" spans="2:10" x14ac:dyDescent="0.25">
      <c r="J65" s="18" t="s">
        <v>255</v>
      </c>
    </row>
    <row r="66" spans="2:10" x14ac:dyDescent="0.25">
      <c r="J66" s="18" t="s">
        <v>256</v>
      </c>
    </row>
    <row r="67" spans="2:10" x14ac:dyDescent="0.25"/>
    <row r="68" spans="2:10" x14ac:dyDescent="0.25"/>
    <row r="69" spans="2:10" x14ac:dyDescent="0.25">
      <c r="J69" s="27" t="s">
        <v>244</v>
      </c>
    </row>
    <row r="70" spans="2:10" x14ac:dyDescent="0.25">
      <c r="J70" s="18" t="s">
        <v>257</v>
      </c>
    </row>
    <row r="71" spans="2:10" x14ac:dyDescent="0.25">
      <c r="J71" s="18" t="s">
        <v>258</v>
      </c>
    </row>
    <row r="72" spans="2:10" x14ac:dyDescent="0.25"/>
    <row r="73" spans="2:10" x14ac:dyDescent="0.25"/>
    <row r="74" spans="2:10" x14ac:dyDescent="0.25">
      <c r="J74" s="27" t="s">
        <v>243</v>
      </c>
    </row>
    <row r="75" spans="2:10" x14ac:dyDescent="0.25">
      <c r="J75" s="18" t="s">
        <v>259</v>
      </c>
    </row>
    <row r="76" spans="2:10" x14ac:dyDescent="0.25">
      <c r="J76" s="18" t="s">
        <v>260</v>
      </c>
    </row>
    <row r="77" spans="2:10" x14ac:dyDescent="0.25"/>
    <row r="78" spans="2:10" x14ac:dyDescent="0.25"/>
    <row r="79" spans="2:10" x14ac:dyDescent="0.25">
      <c r="B79" s="33" t="s">
        <v>4</v>
      </c>
    </row>
    <row r="80" spans="2:10" x14ac:dyDescent="0.25">
      <c r="B80" s="27" t="s">
        <v>3</v>
      </c>
    </row>
    <row r="81" spans="2:13" x14ac:dyDescent="0.25">
      <c r="B81" s="34" t="s">
        <v>2</v>
      </c>
    </row>
    <row r="82" spans="2:13" x14ac:dyDescent="0.25">
      <c r="B82" s="34"/>
    </row>
    <row r="83" spans="2:13" x14ac:dyDescent="0.25"/>
    <row r="84" spans="2:13" ht="21" x14ac:dyDescent="0.25">
      <c r="B84" s="17" t="s">
        <v>177</v>
      </c>
    </row>
    <row r="85" spans="2:13" x14ac:dyDescent="0.25"/>
    <row r="86" spans="2:13" x14ac:dyDescent="0.25">
      <c r="M86" s="18" t="s">
        <v>268</v>
      </c>
    </row>
    <row r="87" spans="2:13" x14ac:dyDescent="0.25">
      <c r="M87" s="18" t="s">
        <v>269</v>
      </c>
    </row>
    <row r="88" spans="2:13" x14ac:dyDescent="0.25">
      <c r="M88" s="18" t="s">
        <v>270</v>
      </c>
    </row>
    <row r="89" spans="2:13" x14ac:dyDescent="0.25">
      <c r="M89" s="18" t="s">
        <v>271</v>
      </c>
    </row>
    <row r="90" spans="2:13" x14ac:dyDescent="0.25">
      <c r="M90" s="18" t="s">
        <v>272</v>
      </c>
    </row>
    <row r="91" spans="2:13" x14ac:dyDescent="0.25"/>
    <row r="92" spans="2:13" x14ac:dyDescent="0.25">
      <c r="M92" s="33" t="s">
        <v>4</v>
      </c>
    </row>
    <row r="93" spans="2:13" x14ac:dyDescent="0.25">
      <c r="M93" s="27" t="s">
        <v>3</v>
      </c>
    </row>
    <row r="94" spans="2:13" x14ac:dyDescent="0.25">
      <c r="M94" s="34" t="s">
        <v>2</v>
      </c>
    </row>
    <row r="95" spans="2:13" x14ac:dyDescent="0.25"/>
    <row r="96" spans="2:13"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hidden="1" x14ac:dyDescent="0.25"/>
    <row r="113" hidden="1" x14ac:dyDescent="0.25"/>
    <row r="114" hidden="1" x14ac:dyDescent="0.25"/>
    <row r="115" hidden="1" x14ac:dyDescent="0.25"/>
    <row r="116" hidden="1" x14ac:dyDescent="0.25"/>
    <row r="117" hidden="1"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Raw Data</vt:lpstr>
      <vt:lpstr>Progressive Capstone</vt:lpstr>
      <vt:lpstr>Charts Backbone</vt:lpstr>
      <vt:lpstr>week1</vt:lpstr>
      <vt:lpstr>week2</vt:lpstr>
      <vt:lpstr>week3</vt:lpstr>
      <vt:lpstr>week4</vt:lpstr>
      <vt:lpstr>week5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Study on the Satisfaction of the NCR Residents on the Government's Responses against the COVID-19 Pandemic</dc:title>
  <dc:creator>Josh Valdeleon;imjbmkz@gmail.com</dc:creator>
  <cp:lastModifiedBy>COLLABERA TECH</cp:lastModifiedBy>
  <dcterms:created xsi:type="dcterms:W3CDTF">2020-08-09T13:30:29Z</dcterms:created>
  <dcterms:modified xsi:type="dcterms:W3CDTF">2020-08-23T16:34:01Z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