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drawings/_rels/drawing1.xml.rels" ContentType="application/vnd.openxmlformats-package.relationships+xml"/>
  <Override PartName="/xl/drawings/_rels/drawing2.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_rels/sheet1.xml.rels" ContentType="application/vnd.openxmlformats-package.relationships+xml"/>
  <Override PartName="/xl/worksheets/_rels/sheet9.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media/image10.png" ContentType="image/png"/>
  <Override PartName="/xl/media/image1.png" ContentType="image/png"/>
  <Override PartName="/xl/media/image4.png" ContentType="image/png"/>
  <Override PartName="/xl/media/image7.svg" ContentType="image/svg"/>
  <Override PartName="/xl/media/image2.png" ContentType="image/png"/>
  <Override PartName="/xl/media/image6.png" ContentType="image/png"/>
  <Override PartName="/xl/media/image8.png" ContentType="image/png"/>
  <Override PartName="/xl/media/image3.svg" ContentType="image/svg"/>
  <Override PartName="/xl/media/image5.svg" ContentType="image/svg"/>
  <Override PartName="/xl/media/image9.svg" ContentType="image/svg"/>
  <Override PartName="/xl/media/image11.svg" ContentType="image/svg"/>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_rels/externalLink1.xml.rels" ContentType="application/vnd.openxmlformats-package.relationships+xml"/>
  <Override PartName="/xl/tables/table19.xml" ContentType="application/vnd.openxmlformats-officedocument.spreadsheetml.table+xml"/>
  <Override PartName="/xl/tables/table8.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3.xml" ContentType="application/vnd.openxmlformats-officedocument.spreadsheetml.table+xml"/>
  <Override PartName="/xl/tables/table16.xml" ContentType="application/vnd.openxmlformats-officedocument.spreadsheetml.table+xml"/>
  <Override PartName="/xl/tables/table7.xml" ContentType="application/vnd.openxmlformats-officedocument.spreadsheetml.table+xml"/>
  <Override PartName="/xl/tables/table9.xml" ContentType="application/vnd.openxmlformats-officedocument.spreadsheetml.table+xml"/>
  <Override PartName="/xl/tables/table18.xml" ContentType="application/vnd.openxmlformats-officedocument.spreadsheetml.table+xml"/>
  <Override PartName="/xl/tables/table15.xml" ContentType="application/vnd.openxmlformats-officedocument.spreadsheetml.table+xml"/>
  <Override PartName="/xl/tables/table4.xml" ContentType="application/vnd.openxmlformats-officedocument.spreadsheetml.table+xml"/>
  <Override PartName="/xl/tables/table2.xml" ContentType="application/vnd.openxmlformats-officedocument.spreadsheetml.table+xml"/>
  <Override PartName="/xl/tables/table13.xml" ContentType="application/vnd.openxmlformats-officedocument.spreadsheetml.table+xml"/>
  <Override PartName="/xl/tables/table10.xml" ContentType="application/vnd.openxmlformats-officedocument.spreadsheetml.table+xml"/>
  <Override PartName="/xl/tables/table1.xml" ContentType="application/vnd.openxmlformats-officedocument.spreadsheetml.table+xml"/>
  <Override PartName="/xl/tables/table17.xml" ContentType="application/vnd.openxmlformats-officedocument.spreadsheetml.table+xml"/>
  <Override PartName="/xl/tables/table6.xml" ContentType="application/vnd.openxmlformats-officedocument.spreadsheetml.table+xml"/>
  <Override PartName="/xl/tables/table21.xml" ContentType="application/vnd.openxmlformats-officedocument.spreadsheetml.table+xml"/>
  <Override PartName="/xl/tables/table14.xml" ContentType="application/vnd.openxmlformats-officedocument.spreadsheetml.table+xml"/>
  <Override PartName="/xl/tables/table5.xml" ContentType="application/vnd.openxmlformats-officedocument.spreadsheetml.table+xml"/>
  <Override PartName="/xl/tables/table20.xml" ContentType="application/vnd.openxmlformats-officedocument.spreadsheetml.table+xml"/>
  <Override PartName="/xl/comments10.xml" ContentType="application/vnd.openxmlformats-officedocument.spreadsheetml.comments+xml"/>
  <Override PartName="/xl/_rels/workbook.xml.rels" ContentType="application/vnd.openxmlformats-package.relationship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ver" sheetId="1" state="visible" r:id="rId3"/>
    <sheet name="Read_Me" sheetId="2" state="visible" r:id="rId4"/>
    <sheet name="CIS Controls Resources" sheetId="3" state="visible" r:id="rId5"/>
    <sheet name="Risk Register Controls v7.1-IG1" sheetId="4" state="visible" r:id="rId6"/>
    <sheet name="Risk Register Controls v8 - IG1" sheetId="5" state="visible" r:id="rId7"/>
    <sheet name="Legend" sheetId="6" state="visible" r:id="rId8"/>
    <sheet name="Lookup Tables" sheetId="7" state="visible" r:id="rId9"/>
    <sheet name="CIS CSAT Pro" sheetId="8" state="visible" r:id="rId10"/>
    <sheet name="CIS-Hosted CSAT" sheetId="9" state="visible" r:id="rId11"/>
    <sheet name="Risk Register 7.1 - EXAMPLE" sheetId="10" state="visible" r:id="rId12"/>
    <sheet name="CIS CSAT Pro - EXAMPLE" sheetId="11" state="visible" r:id="rId13"/>
    <sheet name="CIS-Hosted CSAT - EXAMPLE" sheetId="12" state="visible" r:id="rId14"/>
  </sheets>
  <externalReferences>
    <externalReference r:id="rId15"/>
  </externalReferences>
  <definedNames>
    <definedName function="false" hidden="false" name="AcceptableRisk" vbProcedure="false">'[1]2. Enterprise Parameters'!$E$35</definedName>
    <definedName function="false" hidden="false" name="Asset_Classes" vbProcedure="false">[1]!Table10[[#data],[asset classes]]</definedName>
    <definedName function="false" hidden="false" name="Attack_Type_Name" vbProcedure="false">#REF!</definedName>
    <definedName function="false" hidden="false" name="Industry" vbProcedure="false">tblVCDBIndex[Asset Class]</definedName>
    <definedName function="false" hidden="false" name="Industry_2" vbProcedure="false">tblVCDBIndex[Asset Class]</definedName>
    <definedName function="false" hidden="false" name="Maturity_Score" vbProcedure="false">tblMaturityScores[Maturity Scores]</definedName>
    <definedName function="false" hidden="false" localSheetId="0" name="Industry" vbProcedure="false">[3]!tblVCDBIndex[asset class]</definedName>
    <definedName function="false" hidden="false" localSheetId="0" name="Industry_2" vbProcedure="false">[3]!tblVCDBIndex[asset class]</definedName>
    <definedName function="false" hidden="false" localSheetId="0" name="Maturity_Score" vbProcedure="false">[3]!tblMaturityScores[maturity scores]</definedName>
    <definedName function="false" hidden="false" localSheetId="3" name="Asset_Class" vbProcedure="false">tblImpactIndex[Asset Class]</definedName>
    <definedName function="false" hidden="false" localSheetId="4" name="Asset_Class" vbProcedure="false">tblImpactIndex17[Asset Class]</definedName>
    <definedName function="false" hidden="false" localSheetId="4" name="Industry" vbProcedure="false">tblVCDBIndex[Asset Class]</definedName>
    <definedName function="false" hidden="false" localSheetId="4" name="Maturity_Score" vbProcedure="false">tblMaturityScores[Maturity Scores]</definedName>
    <definedName function="false" hidden="false" localSheetId="7" name="Industry" vbProcedure="false">[2]!tblVCDBIndex[asset class]</definedName>
    <definedName function="false" hidden="false" localSheetId="7" name="Industry_2" vbProcedure="false">tblVCDBIndex[Asset Class]</definedName>
    <definedName function="false" hidden="false" localSheetId="7" name="Maturity_Score" vbProcedure="false">[2]!tblMaturityScores[maturity score]</definedName>
    <definedName function="false" hidden="false" localSheetId="7" name="_Hlk82606169" vbProcedure="false">'CIS CSAT Pro'!$L$16</definedName>
    <definedName function="false" hidden="false" localSheetId="8" name="Industry" vbProcedure="false">[2]!tblVCDBIndex[asset class]</definedName>
    <definedName function="false" hidden="false" localSheetId="8" name="Maturity_Score" vbProcedure="false">[2]!tblMaturityScores[maturity score]</definedName>
    <definedName function="false" hidden="false" localSheetId="9" name="Asset_Class" vbProcedure="false">tblImpactIndex21[Asset Class]</definedName>
    <definedName function="false" hidden="false" localSheetId="9" name="Industry" vbProcedure="false">tblVCDBIndex[Asset Class]</definedName>
    <definedName function="false" hidden="false" localSheetId="9" name="Maturity_Score" vbProcedure="false">tblMaturityScores[Maturity Scores]</definedName>
    <definedName function="false" hidden="false" localSheetId="10" name="Industry" vbProcedure="false">[2]!tblVCDBIndex[asset class]</definedName>
    <definedName function="false" hidden="false" localSheetId="10" name="Maturity_Score" vbProcedure="false">[2]!tblMaturityScores[maturity score]</definedName>
    <definedName function="false" hidden="false" localSheetId="11" name="Industry" vbProcedure="false">[2]!tblVCDBIndex[asset class]</definedName>
    <definedName function="false" hidden="false" localSheetId="11" name="Industry_2" vbProcedure="false">tblVCDBIndex[Asset Class]</definedName>
    <definedName function="false" hidden="false" localSheetId="11" name="Maturity_Score" vbProcedure="false">[2]!tblMaturityScores[maturity score]</definedName>
  </definedNames>
  <calcPr iterateCount="100" refMode="A1" iterate="false" iterateDelta="0.0001"/>
  <extLst>
    <ext xmlns:loext="http://schemas.libreoffice.org/" uri="{7626C862-2A13-11E5-B345-FEFF819CDC9F}">
      <loext:extCalcPr stringRefSyntax="ExcelA1"/>
    </ext>
  </extLst>
</workbook>
</file>

<file path=xl/comments10.xml><?xml version="1.0" encoding="utf-8"?>
<comments xmlns="http://schemas.openxmlformats.org/spreadsheetml/2006/main" xmlns:xdr="http://schemas.openxmlformats.org/drawingml/2006/spreadsheetDrawing">
  <authors>
    <author>Chris Cronin</author>
  </authors>
  <commentList>
    <comment ref="E12" authorId="0">
      <text>
        <r>
          <rPr>
            <sz val="10"/>
            <rFont val="Arial"/>
            <family val="2"/>
          </rPr>
          <t xml:space="preserve">This enterprise could tolerate a loss up to $20,000.</t>
        </r>
      </text>
    </comment>
    <comment ref="E13" authorId="0">
      <text>
        <r>
          <rPr>
            <sz val="10"/>
            <rFont val="Arial"/>
            <family val="2"/>
          </rPr>
          <t xml:space="preserve">If this enterprise loses more than $1,000,000, they could not recover.</t>
        </r>
      </text>
    </comment>
    <comment ref="E21" authorId="0">
      <text>
        <r>
          <rPr>
            <sz val="10"/>
            <rFont val="Arial"/>
            <family val="2"/>
          </rPr>
          <t xml:space="preserve">The highest obligations impact score that an asset could cause would be '3'.</t>
        </r>
      </text>
    </comment>
    <comment ref="E25" authorId="0">
      <text>
        <r>
          <rPr>
            <sz val="10"/>
            <rFont val="Arial"/>
            <family val="2"/>
          </rPr>
          <t xml:space="preserve">If the network in this enterprise were compromised, the highest obligations impact it could create would be '2'.</t>
        </r>
      </text>
    </comment>
    <comment ref="R34" authorId="0">
      <text>
        <r>
          <rPr>
            <sz val="10"/>
            <rFont val="Arial"/>
            <family val="2"/>
          </rPr>
          <t xml:space="preserve">The enterprise believes that implementing a network access control device will address multiple risks.</t>
        </r>
      </text>
    </comment>
    <comment ref="Y41" authorId="0">
      <text>
        <r>
          <rPr>
            <sz val="10"/>
            <rFont val="Arial"/>
            <family val="2"/>
          </rPr>
          <t xml:space="preserve">If the safeguard is implemented at maturity '4' the safeguard risk will still be too high. Using, auditing, and correcting PAM may not be enough, in this case. The enterprise may consider an automated approach to ensure that PAM is consistently enforced and automatically improved over time.</t>
        </r>
      </text>
    </comment>
  </commentList>
</comments>
</file>

<file path=xl/sharedStrings.xml><?xml version="1.0" encoding="utf-8"?>
<sst xmlns="http://schemas.openxmlformats.org/spreadsheetml/2006/main" count="1833" uniqueCount="466">
  <si>
    <t xml:space="preserve">CIS RAM v2.1 for IG1</t>
  </si>
  <si>
    <t xml:space="preserve">The CIS RAM for IG1 Workbook protects most cells in the Risk Register and lookup tables to prevent users from accidentally changing the formulas and lookups that automate the risk analysis and make it simple. 
If users are confident in their use of Microsoft® Excel and wish to modify values, such as Risk Acceptance Criteria, they may “unprotect” the document by going to the “Review” tab in the Excel menu and selecting the “Unprotect sheet” button. However, guidance for maintenance of the Workbook, formulas, lookups, and protected cells is beyond the scope of this document.</t>
  </si>
  <si>
    <t xml:space="preserve">Remember to download the CIS Critical Security Controls (CIS Controls) Version 8 Guide where you can learn more about:
  • This Version of the CIS Controls
  • The CIS Controls Ecosystem ("It's not about the list")
  • How to Get Started
  • Using or Transitioning from Prior Versions of the CIS Controls 
  • Structure of the CIS Controls
  • Implementation Groups
  • Why is this Control critical
  • Procedures and Tools</t>
  </si>
  <si>
    <t xml:space="preserve">https://www.cisecurity.org/controls/v8/</t>
  </si>
  <si>
    <t xml:space="preserve">This is a free tool with a dynamic list of the CIS Safeguards that can be filtered by Implementation Groups and mappings to multiple frameworks.</t>
  </si>
  <si>
    <t xml:space="preserve">https://www.cisecurity.org/controls/v8</t>
  </si>
  <si>
    <t xml:space="preserve">Join our Community where you can discuss the CIS Controls with our global army of experts and volunteers!</t>
  </si>
  <si>
    <t xml:space="preserve">https://workbench.cisecurity.org/dashboard</t>
  </si>
  <si>
    <t xml:space="preserve">CIS CSAT (Controls Self Assessment Tool)</t>
  </si>
  <si>
    <t xml:space="preserve">Overview: The CIS Controls® Self Assessment Tool, also known as CIS CSAT, enables organizations to assess and track their implementation of the CIS Controls for Versions 8 and 7.1. The CIS Controls are a prioritized set of consensus-developed security best practices used by organizations around the world to defend against cyber threats.</t>
  </si>
  <si>
    <t xml:space="preserve">TWO TYPES:</t>
  </si>
  <si>
    <r>
      <rPr>
        <b val="true"/>
        <sz val="8"/>
        <color theme="1"/>
        <rFont val="Arial"/>
        <family val="2"/>
        <charset val="1"/>
      </rPr>
      <t xml:space="preserve">CIS-Hosted CSAT: </t>
    </r>
    <r>
      <rPr>
        <sz val="8"/>
        <color theme="1"/>
        <rFont val="Arial"/>
        <family val="2"/>
        <charset val="1"/>
      </rPr>
      <t xml:space="preserve">The CIS-hosted version of CIS CSAT is free to every organization for use in a non-commercial capacity to conduct CIS Controls assessments of their organization. (released January 2019)</t>
    </r>
  </si>
  <si>
    <t xml:space="preserve">https://csat.cisecurity.org/</t>
  </si>
  <si>
    <r>
      <rPr>
        <b val="true"/>
        <sz val="8"/>
        <color theme="1"/>
        <rFont val="Arial"/>
        <family val="2"/>
        <charset val="1"/>
      </rPr>
      <t xml:space="preserve">CIS CSAT Pro:</t>
    </r>
    <r>
      <rPr>
        <sz val="8"/>
        <color theme="1"/>
        <rFont val="Arial"/>
        <family val="2"/>
        <charset val="1"/>
      </rPr>
      <t xml:space="preserve"> The on-premises version of CIS CSAT is available exclusively for CIS SecureSuite Members. This version offers additional features and benefits: Save time by using a simplified scoring method with a reduced number of questions, Decide whether to opt in to share data and see how scores compare to industry average, Greater flexibility with organization trees for tracking organizations, sub-organizations, and assessments, Assign users to different roles for different organizations/sub-organizations as well as greater separation of administrative and non-administrative roles, Track multiple concurrent assessments in the same organization, Easily access your tasks, assessments, and organizations from a consolidated home page, Includes CIS Controls Safeguard mappings to NIST CSF, NIST SP 800-53, and PCI. (released August 2020)</t>
    </r>
  </si>
  <si>
    <t xml:space="preserve">https://www.cisecurity.org/controls/cis-controls-self-assessment-tool-cis-csat/</t>
  </si>
  <si>
    <t xml:space="preserve">Enterprise Risk Assessment Criteria</t>
  </si>
  <si>
    <t xml:space="preserve">Enterprise Name</t>
  </si>
  <si>
    <t xml:space="preserve">Scope</t>
  </si>
  <si>
    <t xml:space="preserve">Last Completed (Date)</t>
  </si>
  <si>
    <t xml:space="preserve">Impact Criteria</t>
  </si>
  <si>
    <t xml:space="preserve">Impact Scores</t>
  </si>
  <si>
    <t xml:space="preserve">Mission</t>
  </si>
  <si>
    <t xml:space="preserve">Operational Objectives</t>
  </si>
  <si>
    <t xml:space="preserve">Financial Objectives</t>
  </si>
  <si>
    <t xml:space="preserve">Obligations</t>
  </si>
  <si>
    <t xml:space="preserve">Definition</t>
  </si>
  <si>
    <t xml:space="preserve">The high dollar limit for each impact score.</t>
  </si>
  <si>
    <t xml:space="preserve">1. Acceptable</t>
  </si>
  <si>
    <t xml:space="preserve">We would achieve our mission.</t>
  </si>
  <si>
    <t xml:space="preserve">We would meet our objectives.</t>
  </si>
  <si>
    <t xml:space="preserve">No harm would come to others.</t>
  </si>
  <si>
    <t xml:space="preserve">2. Unacceptable</t>
  </si>
  <si>
    <t xml:space="preserve">We would have to reinvest or correct the situation to achieve our mission.</t>
  </si>
  <si>
    <t xml:space="preserve">We would have to reinvest or correct the situation to achieve our objectives.</t>
  </si>
  <si>
    <t xml:space="preserve">The harm that would come to others would be correctable. </t>
  </si>
  <si>
    <t xml:space="preserve">3. Catastrophic</t>
  </si>
  <si>
    <t xml:space="preserve">We would not be able to achieve our mission.</t>
  </si>
  <si>
    <t xml:space="preserve">We would not be able to meet our objectives.</t>
  </si>
  <si>
    <t xml:space="preserve">The harm that would come to others would not be correctable.</t>
  </si>
  <si>
    <t xml:space="preserve">Inherent Risk Criteria</t>
  </si>
  <si>
    <t xml:space="preserve">What is the highest impact to the Mission, Operational Objectives, and Obligations that each asset type could cause? To make this simple, add values ('1' through '3') for "Enterprise" only and leave the indented rows below "Enterprise" blank. If you wish to estimate risks for each Asset Class, you must also add values to the rows that contain the Asset Classes you wish to analyze.</t>
  </si>
  <si>
    <t xml:space="preserve">Asset Class</t>
  </si>
  <si>
    <t xml:space="preserve">Mission Impact</t>
  </si>
  <si>
    <t xml:space="preserve">Operational Objectives Impact</t>
  </si>
  <si>
    <t xml:space="preserve">Obligations Impact</t>
  </si>
  <si>
    <t xml:space="preserve">Enterprise</t>
  </si>
  <si>
    <t xml:space="preserve">Devices</t>
  </si>
  <si>
    <t xml:space="preserve">Applications</t>
  </si>
  <si>
    <t xml:space="preserve">Data</t>
  </si>
  <si>
    <t xml:space="preserve">Network</t>
  </si>
  <si>
    <t xml:space="preserve">Users</t>
  </si>
  <si>
    <t xml:space="preserve">Risk Register</t>
  </si>
  <si>
    <t xml:space="preserve">Risk Analysis</t>
  </si>
  <si>
    <t xml:space="preserve">Risk Treatment</t>
  </si>
  <si>
    <t xml:space="preserve">Reasonable Annual Cost</t>
  </si>
  <si>
    <t xml:space="preserve">CIS Safeguard #</t>
  </si>
  <si>
    <t xml:space="preserve">CIS Safeguard Title</t>
  </si>
  <si>
    <t xml:space="preserve">NIST CSF Security Function</t>
  </si>
  <si>
    <t xml:space="preserve">Safeguard Maturity Score</t>
  </si>
  <si>
    <t xml:space="preserve">VCDB Index</t>
  </si>
  <si>
    <t xml:space="preserve">Expectancy Score</t>
  </si>
  <si>
    <t xml:space="preserve">Impact to Mission</t>
  </si>
  <si>
    <t xml:space="preserve">Impact to Operational Objectives</t>
  </si>
  <si>
    <t xml:space="preserve">Impact to Obligations</t>
  </si>
  <si>
    <t xml:space="preserve">Risk Score</t>
  </si>
  <si>
    <t xml:space="preserve">Risk Level</t>
  </si>
  <si>
    <t xml:space="preserve">Risk Treatment Option</t>
  </si>
  <si>
    <t xml:space="preserve">Risk Treatment Safeguard</t>
  </si>
  <si>
    <t xml:space="preserve">Risk Treatment
Safeguard Title</t>
  </si>
  <si>
    <t xml:space="preserve">Risk Treatment
Safeguard Description</t>
  </si>
  <si>
    <t xml:space="preserve">Our Planned Implementation</t>
  </si>
  <si>
    <t xml:space="preserve">Risk Treatment Safeguard Maturity Score</t>
  </si>
  <si>
    <t xml:space="preserve">Risk Treatment
Safeguard Expectancy Score</t>
  </si>
  <si>
    <t xml:space="preserve">Risk Treatment Safeguard Impact to Mission</t>
  </si>
  <si>
    <t xml:space="preserve">Risk Treatment Safeguard Impact to Operational Objectives</t>
  </si>
  <si>
    <t xml:space="preserve">Risk Treatment Safeguard Impact to Obligations</t>
  </si>
  <si>
    <t xml:space="preserve">Risk Treatment Safeguard Risk Score</t>
  </si>
  <si>
    <t xml:space="preserve">Reasonable and Acceptable</t>
  </si>
  <si>
    <t xml:space="preserve">Risk Treatment Safeguard Cost</t>
  </si>
  <si>
    <t xml:space="preserve">Implementation Quarter</t>
  </si>
  <si>
    <t xml:space="preserve">Implementation Year</t>
  </si>
  <si>
    <t xml:space="preserve">Impact to Financial Objectives</t>
  </si>
  <si>
    <t xml:space="preserve">Year</t>
  </si>
  <si>
    <t xml:space="preserve">Reasonable?</t>
  </si>
  <si>
    <t xml:space="preserve">Maintain Detailed Asset Inventory</t>
  </si>
  <si>
    <t xml:space="preserve">Identify</t>
  </si>
  <si>
    <t xml:space="preserve">Maintain an accurate and up-to-date inventory of all technology assets with the potential to store or process information. This inventory shall include all hardware assets, whether connected to the organization's network or not.</t>
  </si>
  <si>
    <t xml:space="preserve">Address Unauthorized Assets</t>
  </si>
  <si>
    <t xml:space="preserve">Respond</t>
  </si>
  <si>
    <t xml:space="preserve">Ensure that unauthorized assets are either removed from the network, quarantined, or the inventory is updated in a timely manner.</t>
  </si>
  <si>
    <t xml:space="preserve">Maintain Inventory of Authorized Software</t>
  </si>
  <si>
    <t xml:space="preserve">Maintain an up-to-date list of all authorized software that is required in the enterprise for any business purpose on any business system.</t>
  </si>
  <si>
    <t xml:space="preserve">Ensure Software is Supported by Vendor</t>
  </si>
  <si>
    <t xml:space="preserve">Ensure that only software applications or operating systems currently supported by the software's vendor are added to the organization's authorized software inventory. Unsupported software should be tagged as unsupported in the inventory system.</t>
  </si>
  <si>
    <t xml:space="preserve">Address Unapproved Software</t>
  </si>
  <si>
    <t xml:space="preserve">Ensure that unauthorized software is either removed or the inventory is updated in a timely manner.</t>
  </si>
  <si>
    <t xml:space="preserve">Deploy Automated Operating System Patch Management Tools</t>
  </si>
  <si>
    <t xml:space="preserve">Protect</t>
  </si>
  <si>
    <t xml:space="preserve">Deploy automated software update tools in order to ensure that the operating systems are running the most recent security updates provided by the software vendor.</t>
  </si>
  <si>
    <t xml:space="preserve">Deploy Automated Software Patch Management Tools</t>
  </si>
  <si>
    <t xml:space="preserve">Deploy automated software update tools in order to ensure that third-party software on all systems is running the most recent security updates provided by the software vendor.</t>
  </si>
  <si>
    <t xml:space="preserve">Change Default Passwords</t>
  </si>
  <si>
    <t xml:space="preserve">Before deploying any new asset, change all default passwords to have values consistent with administrative level accounts.</t>
  </si>
  <si>
    <t xml:space="preserve">Ensure the Use of Dedicated Administrative Accounts</t>
  </si>
  <si>
    <t xml:space="preserve">Ensure that all users with administrative account access use a dedicated or secondary account for elevated activities. This account should only be used for administrative activities and not internet browsing, email, or similar activities.</t>
  </si>
  <si>
    <t xml:space="preserve">Establish Secure Configurations</t>
  </si>
  <si>
    <t xml:space="preserve">Maintain documented, standard security configuration standards for all authorized operating systems and software.</t>
  </si>
  <si>
    <t xml:space="preserve">Activate Audit Logging</t>
  </si>
  <si>
    <t xml:space="preserve">Detect</t>
  </si>
  <si>
    <t xml:space="preserve">Ensure that local logging has been enabled on all systems and networking devices.</t>
  </si>
  <si>
    <t xml:space="preserve">Ensure Use of Only Fully Supported Browsers and Email Clients</t>
  </si>
  <si>
    <t xml:space="preserve">Ensure that only fully supported web browsers and email clients are allowed to execute in the organization, ideally only using the latest version of the browsers and email clients provided by the vendor.</t>
  </si>
  <si>
    <t xml:space="preserve">Use of DNS Filtering Services</t>
  </si>
  <si>
    <t xml:space="preserve">Use DNS filtering services to help block access to known malicious domains.</t>
  </si>
  <si>
    <t xml:space="preserve">Ensure Anti-Malware Software and Signatures Are Updated</t>
  </si>
  <si>
    <t xml:space="preserve">Ensure that the organization's anti-malware software updates its scanning engine and signature database on a regular basis.</t>
  </si>
  <si>
    <t xml:space="preserve">Configure Anti-Malware Scanning of Removable Devices</t>
  </si>
  <si>
    <t xml:space="preserve">Configure devices so that they automatically conduct an anti-malware scan of removable media when inserted or connected.</t>
  </si>
  <si>
    <t xml:space="preserve">Configure Devices to Not Auto-Run Content</t>
  </si>
  <si>
    <t xml:space="preserve">Configure devices to not auto-run content from removable media.</t>
  </si>
  <si>
    <t xml:space="preserve">Apply Host-Based Firewalls or Port-Filtering</t>
  </si>
  <si>
    <t xml:space="preserve">Apply host-based firewalls or port filtering tools on end systems, with a default-deny rule that drops all traffic except those services and ports that are explicitly allowed.</t>
  </si>
  <si>
    <t xml:space="preserve">Ensure Regular Automated BackUps</t>
  </si>
  <si>
    <t xml:space="preserve">Ensure that all system data is automatically backed up on a regular basis.</t>
  </si>
  <si>
    <t xml:space="preserve">Perform Complete System Backups</t>
  </si>
  <si>
    <t xml:space="preserve">Ensure that each of the organization's key systems are backed up as a complete system, through processes such as imaging, to enable the quick recovery of an entire system.</t>
  </si>
  <si>
    <t xml:space="preserve">Protect Backups</t>
  </si>
  <si>
    <t xml:space="preserve">Ensure that backups are properly protected via physical security or encryption when they are stored, as well as when they are moved across the network. This includes remote backups and cloud services.</t>
  </si>
  <si>
    <t xml:space="preserve">Ensure All Backups Have at Least One Offline Backup Destination</t>
  </si>
  <si>
    <t xml:space="preserve">Ensure that all backups have at least one backup destination that is not continuously addressable through operating system calls.</t>
  </si>
  <si>
    <t xml:space="preserve">Install the Latest Stable Version of Any Security-Related Updates on All Network Devices</t>
  </si>
  <si>
    <t xml:space="preserve">Install the latest stable version of any security-related updates on all network devices.</t>
  </si>
  <si>
    <t xml:space="preserve">Maintain an Inventory of Network Boundaries</t>
  </si>
  <si>
    <t xml:space="preserve">Maintain an up-to-date inventory of all of the organization's network boundaries.</t>
  </si>
  <si>
    <t xml:space="preserve">Deny Communication Over Unauthorized Ports</t>
  </si>
  <si>
    <t xml:space="preserve">Deny communication over unauthorized TCP or UDP ports or application traffic to ensure that only authorized protocols are allowed to cross the network boundary in or out of the network at each of the organization's network boundaries.</t>
  </si>
  <si>
    <t xml:space="preserve">Maintain an Inventory of Sensitive Information</t>
  </si>
  <si>
    <t xml:space="preserve">Maintain an inventory of all sensitive information stored, processed, or transmitted by the organization's technology systems, including those located onsite or at a remote service provider.</t>
  </si>
  <si>
    <t xml:space="preserve">Remove Sensitive Data or Systems Not Regularly Accessed by Organization</t>
  </si>
  <si>
    <t xml:space="preserve">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</si>
  <si>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 xml:space="preserve">Encrypt Mobile Device Data</t>
  </si>
  <si>
    <t xml:space="preserve">Utilize approved whole disk encryption software to encrypt the hard drive of all mobile devices.</t>
  </si>
  <si>
    <t xml:space="preserve">Protect Information Through Access Control Lists</t>
  </si>
  <si>
    <t xml:space="preserve">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</si>
  <si>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Leverage the Advanced Encryption Standard (AES) to Encrypt Wireless Data</t>
  </si>
  <si>
    <t xml:space="preserve">Leverage the Advanced Encryption Standard (AES) to encrypt wireless data in transit.</t>
  </si>
  <si>
    <t xml:space="preserve">Create Separate Wireless Network for Personal and Untrusted Devices</t>
  </si>
  <si>
    <t xml:space="preserve">Maintain an inventory of authorized wireless access points connected to the wired network.</t>
  </si>
  <si>
    <t xml:space="preserve">Disable Any Unassociated Accounts</t>
  </si>
  <si>
    <t xml:space="preserve">Disable any account that cannot be associated with a business process or business owner.</t>
  </si>
  <si>
    <t xml:space="preserve">Disable Dormant Accounts</t>
  </si>
  <si>
    <t xml:space="preserve">Automatically disable dormant accounts after a set period of inactivity.</t>
  </si>
  <si>
    <t xml:space="preserve">Lock Workstation Sessions After Inactivity</t>
  </si>
  <si>
    <t xml:space="preserve">Automatically lock workstation sessions after a standard period of inactivity.</t>
  </si>
  <si>
    <t xml:space="preserve">Implement a Security Awareness Program</t>
  </si>
  <si>
    <t xml:space="preserve">N/A</t>
  </si>
  <si>
    <t xml:space="preserve">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</si>
  <si>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 xml:space="preserve">Train Workforce on Secure Authentication</t>
  </si>
  <si>
    <t xml:space="preserve">Train workforce members on the importance of enabling and utilizing secure authentication.</t>
  </si>
  <si>
    <t xml:space="preserve">Train Workforce on Identifying Social Engineering Attacks</t>
  </si>
  <si>
    <t xml:space="preserve">Train the workforce on how to identify different forms of social engineering attacks, such as phishing, phone scams, and impersonation calls.</t>
  </si>
  <si>
    <t xml:space="preserve">Train Workforce on Sensitive Data Handling</t>
  </si>
  <si>
    <t xml:space="preserve">Train workforce on how to identify and properly store, transfer, archive, and destroy sensitive information.</t>
  </si>
  <si>
    <t xml:space="preserve">Train Workforce on Causes of Unintentional Data Exposure</t>
  </si>
  <si>
    <t xml:space="preserve">Train workforce members to be aware of causes for unintentional data exposures, such as losing their mobile devices or emailing the wrong person due to autocomplete in email.</t>
  </si>
  <si>
    <t xml:space="preserve">Train Workforce Members on Identifying and Reporting Incidents</t>
  </si>
  <si>
    <t xml:space="preserve">Train employees to be able to identify the most common indicators of an incident and be able to report such an incident.</t>
  </si>
  <si>
    <t xml:space="preserve">Document Incident Response Procedures</t>
  </si>
  <si>
    <t xml:space="preserve">Ensure that there are written incident response plans that define roles of personnel as well as phases of incident handling/management.</t>
  </si>
  <si>
    <t xml:space="preserve">Designate Management Personnel to Support Incident Handling</t>
  </si>
  <si>
    <t xml:space="preserve">Designate management personnel, as well as backups, who will support the incident handling process by acting in key decision-making roles.</t>
  </si>
  <si>
    <t xml:space="preserve">Maintain Contact Information For Reporting Security Incidents</t>
  </si>
  <si>
    <t xml:space="preserve">Assemble and maintain information on third-party contact information to be used to report a security incident, such as Law Enforcement, relevant government departments, vendors, and ISAC partners.</t>
  </si>
  <si>
    <t xml:space="preserve">Publish Information Regarding Reporting Computer Anomalies and Incidents</t>
  </si>
  <si>
    <t xml:space="preserve">Publish information for all workforce members, regarding reporting computer anomalies and incidents to the incident handling team. Such information should be included in routine employee awareness activities.</t>
  </si>
  <si>
    <t xml:space="preserve">Sunrise Healthcare</t>
  </si>
  <si>
    <t xml:space="preserve">All Assets</t>
  </si>
  <si>
    <t xml:space="preserve">What is the highest impact to the Mission, Operational Objectives, and Obligations that each Asset Type could cause? To make this simple, add values ('1' through '3') for "Enterprise" only and leave the indented rows below "Enterprise" blank. If you wish to estimate risks for each Asset Class, you must also add values to the rows that contain the Asset Classes you wish to analyze.</t>
  </si>
  <si>
    <t xml:space="preserve">Establish and Maintain Detailed Enterprise Asset Inventory</t>
  </si>
  <si>
    <t xml:space="preserve">Reduce</t>
  </si>
  <si>
    <t xml:space="preserve">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</si>
  <si>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 xml:space="preserve">Ensure that a process exists to address unauthorized assets on a weekly basis. The enterprise may choose to remove the asset from the network, deny the asset from connecting remotely to the network, or quarantine the asset.</t>
  </si>
  <si>
    <t xml:space="preserve">Establish and Maintain a Software Inventory</t>
  </si>
  <si>
    <t xml:space="preserve">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</si>
  <si>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 xml:space="preserve">Ensure Authorized Software is Currently Supported </t>
  </si>
  <si>
    <t xml:space="preserve">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</si>
  <si>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 xml:space="preserve">Address Unauthorized Software</t>
  </si>
  <si>
    <t xml:space="preserve">Ensure that unauthorized software is either removed from use on enterprise assets or receives a documented exception. Review monthly, or more frequently.</t>
  </si>
  <si>
    <t xml:space="preserve">Establish and Maintain a Data Management Process</t>
  </si>
  <si>
    <t xml:space="preserve">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</si>
  <si>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 xml:space="preserve">Establish and Maintain a Data Inventory</t>
  </si>
  <si>
    <t xml:space="preserve">Establish and maintain a data inventory, based on the enterprise’s data management process. Inventory sensitive data, at a minimum. Review and update inventory annually, at a minimum, with a priority on sensitive data.</t>
  </si>
  <si>
    <t xml:space="preserve">Configure Data Access Control Lists</t>
  </si>
  <si>
    <t xml:space="preserve">Configure data access control lists based on a user’s need to know. Apply data access control lists, also known as access permissions, to local and remote file systems, databases, and applications.</t>
  </si>
  <si>
    <t xml:space="preserve">Enforce Data Retention</t>
  </si>
  <si>
    <t xml:space="preserve">Retain data according to the enterprise’s data management process. Data retention must include both minimum and maximum timelines.</t>
  </si>
  <si>
    <t xml:space="preserve">Securely Dispose of Data</t>
  </si>
  <si>
    <t xml:space="preserve">Securely dispose of data as outlined in the enterprise’s data management process. Ensure the disposal process and method are commensurate with the data sensitivity.</t>
  </si>
  <si>
    <t xml:space="preserve">Encrypt Data on End-User Devices</t>
  </si>
  <si>
    <t xml:space="preserve">Encrypt data on end-user devices containing sensitive data. Example implementations can include: Windows BitLocker®, Apple FileVault®, Linux® dm-crypt.</t>
  </si>
  <si>
    <t xml:space="preserve">Establish and Maintain a Secure Configuration Process</t>
  </si>
  <si>
    <t xml:space="preserve">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</si>
  <si>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 xml:space="preserve">Establish and Maintain a Secure Configuration Process for Network Infrastructure</t>
  </si>
  <si>
    <t xml:space="preserve">Establish and maintain a secure configuration process for network devices. Review and update documentation annually, or when significant enterprise changes occur that could impact this Safeguard.</t>
  </si>
  <si>
    <t xml:space="preserve">Configure Automatic Session Locking on Enterprise Assets</t>
  </si>
  <si>
    <t xml:space="preserve">Configure automatic session locking on enterprise assets after a defined period of inactivity. For general purpose operating systems, the period must not exceed 15 minutes. For mobile end-user devices, the period must not exceed 2 minutes.</t>
  </si>
  <si>
    <t xml:space="preserve">Implement and Manage a Firewall on Servers</t>
  </si>
  <si>
    <t xml:space="preserve">Implement and manage a firewall on servers, where supported. Example implementations include a virtual firewall, operating system firewall, or a third-party firewall agent.</t>
  </si>
  <si>
    <t xml:space="preserve">Implement and Manage a Firewall on End-User Devices</t>
  </si>
  <si>
    <t xml:space="preserve">Implement and manage a host-based firewall or port-filtering tool on end-user devices, with a default-deny rule that drops all traffic except those services and ports that are explicitly allowed.</t>
  </si>
  <si>
    <t xml:space="preserve">Securely Manage Enterprise Assets and Software</t>
  </si>
  <si>
    <t xml:space="preserve">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</si>
  <si>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 xml:space="preserve">Manage Default Accounts on Enterprise Assets and Software</t>
  </si>
  <si>
    <t xml:space="preserve">Manage default accounts on enterprise assets and software, such as root, administrator, and other pre-configured vendor accounts. Example implementations can include: disabling default accounts or making them unusable.</t>
  </si>
  <si>
    <t xml:space="preserve">Establish and Maintain an Inventory of Accounts</t>
  </si>
  <si>
    <t xml:space="preserve">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</si>
  <si>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 xml:space="preserve">Use Unique Passwords</t>
  </si>
  <si>
    <t xml:space="preserve">Use unique passwords for all enterprise assets. Best practice implementation includes, at a minimum, an 8-character password for accounts using MFA and a 14-character password for accounts not using MFA. </t>
  </si>
  <si>
    <t xml:space="preserve">Delete or disable any dormant accounts after a period of 45 days of inactivity, where supported.</t>
  </si>
  <si>
    <t xml:space="preserve">Restrict Administrator Privileges to Dedicated Administrator Accounts</t>
  </si>
  <si>
    <t xml:space="preserve">Restrict administrator privileges to dedicated administrator accounts on enterprise assets. Conduct general computing activities, such as internet browsing, email, and productivity suite use, from the user’s primary, non-privileged account.</t>
  </si>
  <si>
    <t xml:space="preserve">Establish an Access Granting Process</t>
  </si>
  <si>
    <t xml:space="preserve">Establish and follow a process, preferably automated, for granting access to enterprise assets upon new hire, rights grant, or role change of a user.</t>
  </si>
  <si>
    <t xml:space="preserve">Establish an Access Revoking Process</t>
  </si>
  <si>
    <t xml:space="preserve">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</si>
  <si>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 xml:space="preserve">Require MFA for Externally-Exposed Applications</t>
  </si>
  <si>
    <t xml:space="preserve">Require all externally-exposed enterprise or third-party applications to enforce MFA, where supported. Enforcing MFA through a directory service or SSO provider is a satisfactory implementation of this Safeguard.</t>
  </si>
  <si>
    <t xml:space="preserve">Require MFA for Remote Network Access</t>
  </si>
  <si>
    <t xml:space="preserve">Require MFA for remote network access.</t>
  </si>
  <si>
    <t xml:space="preserve">Require MFA for Administrative Access</t>
  </si>
  <si>
    <t xml:space="preserve">Require MFA for all administrative access accounts, where supported, on all enterprise assets, whether managed on-site or through a third-party provider.</t>
  </si>
  <si>
    <t xml:space="preserve">Establish and Maintain a Vulnerability Management Process</t>
  </si>
  <si>
    <t xml:space="preserve">Establish and maintain a documented vulnerability management process for enterprise assets. Review and update documentation annually, or when significant enterprise changes occur that could impact this Safeguard.</t>
  </si>
  <si>
    <t xml:space="preserve">Establish and Maintain a Remediation Process</t>
  </si>
  <si>
    <t xml:space="preserve">Establish and maintain a risk-based remediation strategy documented in a remediation process, with monthly, or more frequent, reviews.</t>
  </si>
  <si>
    <t xml:space="preserve">Perform Automated Operating System Patch Management</t>
  </si>
  <si>
    <t xml:space="preserve">Perform operating system updates on enterprise assets through automated patch management on a monthly, or more frequent, basis.</t>
  </si>
  <si>
    <t xml:space="preserve">Perform Automated Application Patch Management</t>
  </si>
  <si>
    <t xml:space="preserve">Perform application updates on enterprise assets through automated patch management on a monthly, or more frequent, basis.</t>
  </si>
  <si>
    <t xml:space="preserve">Establish and Maintain an Audit Log Management Process</t>
  </si>
  <si>
    <t xml:space="preserve">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</si>
  <si>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 xml:space="preserve">Collect Audit Logs</t>
  </si>
  <si>
    <t xml:space="preserve">Collect audit logs. Ensure that logging, per the enterprise’s audit log management process, has been enabled across enterprise assets.</t>
  </si>
  <si>
    <t xml:space="preserve">Ensure Adequate Audit Log Storage</t>
  </si>
  <si>
    <t xml:space="preserve">Ensure that logging destinations maintain adequate storage to comply with the enterprise’s audit log management process.</t>
  </si>
  <si>
    <t xml:space="preserve">Ensure only fully supported browsers and email clients are allowed to execute in the enterprise, only using the latest version of browsers and email clients provided through the vendor.</t>
  </si>
  <si>
    <t xml:space="preserve">Use DNS Filtering Services</t>
  </si>
  <si>
    <t xml:space="preserve">Use DNS filtering services on all enterprise assets to block access to known malicious domains.</t>
  </si>
  <si>
    <t xml:space="preserve">Deploy and Maintain Anti-Malware Software</t>
  </si>
  <si>
    <t xml:space="preserve">Deploy and maintain anti-malware software on all enterprise assets.</t>
  </si>
  <si>
    <t xml:space="preserve">Configure Automatic Anti-Malware Signature Updates</t>
  </si>
  <si>
    <t xml:space="preserve">Configure automatic updates for anti-malware signature files on all enterprise assets.</t>
  </si>
  <si>
    <t xml:space="preserve">Disable Autorun and Autoplay for Removable Media</t>
  </si>
  <si>
    <t xml:space="preserve">Disable autorun and autoplay auto-execute functionality for removable media.</t>
  </si>
  <si>
    <t xml:space="preserve">Establish and Maintain a Data Recovery Process </t>
  </si>
  <si>
    <t xml:space="preserve">Recover</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</si>
  <si>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</si>
  <si>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 xml:space="preserve">Perform Automated Backups </t>
  </si>
  <si>
    <t xml:space="preserve">Perform automated backups of in-scope enterprise assets. Run backups weekly, or more frequently, based on the sensitivity of the data.</t>
  </si>
  <si>
    <t xml:space="preserve">Protect Recovery Data</t>
  </si>
  <si>
    <t xml:space="preserve">Protect recovery data with equivalent controls to the original data. Reference encryption or data separation, based on requirements.</t>
  </si>
  <si>
    <t xml:space="preserve">Establish and Maintain an Isolated Instance of Recovery Data </t>
  </si>
  <si>
    <t xml:space="preserve">Establish and maintain an isolated instance of recovery data. Example implementations include, version controlling backup destinations through offline, cloud, or off-site systems or services.</t>
  </si>
  <si>
    <t xml:space="preserve">Ensure Network Infrastructure is Up-to-Date</t>
  </si>
  <si>
    <t xml:space="preserve">Ensure network infrastructure is kept up-to-date. Example implementations include running the latest stable release of software and/or using currently supported network-as-a-service (NaaS) offerings. Review software versions monthly, or more frequently, to verify software support.</t>
  </si>
  <si>
    <t xml:space="preserve">Establish and Maintain a Security Awareness Program</t>
  </si>
  <si>
    <t xml:space="preserve">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</si>
  <si>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 xml:space="preserve">Train Workforce Members to Recognize Social Engineering Attacks</t>
  </si>
  <si>
    <t xml:space="preserve">Train workforce members to recognize social engineering attacks, such as phishing, pre-texting, and tailgating. </t>
  </si>
  <si>
    <t xml:space="preserve">Train Workforce Members on Authentication Best Practices</t>
  </si>
  <si>
    <t xml:space="preserve">Train workforce members on authentication best practices. Example topics include MFA, password composition, and credential management.</t>
  </si>
  <si>
    <t xml:space="preserve">Train Workforce on Data Handling Best Practices</t>
  </si>
  <si>
    <t xml:space="preserve">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</si>
  <si>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 xml:space="preserve">Train Workforce Members on Causes of Unintentional Data Exposure</t>
  </si>
  <si>
    <t xml:space="preserve">Train workforce members to be aware of causes for unintentional data exposure. Example topics include mis-delivery of sensitive data, losing a portable end-user device, or publishing data to unintended audiences.</t>
  </si>
  <si>
    <t xml:space="preserve">Train Workforce Members on Recognizing and Reporting Security Incidents</t>
  </si>
  <si>
    <t xml:space="preserve">Train workforce members to be able to recognize a potential incident and be able to report such an incident. </t>
  </si>
  <si>
    <t xml:space="preserve">Train Workforce on How to Identify and Report if Their Enterprise Assets are Missing Security Updates</t>
  </si>
  <si>
    <t xml:space="preserve">Train workforce to understand how to verify and report out-of-date software patches or any failures in automated processes and tools. Part of this training should include notifying IT personnel of any failures in automated processes and tools.</t>
  </si>
  <si>
    <t xml:space="preserve">Train Workforce on the Dangers of Connecting to and Transmitting Enterprise Data Over Insecure Networks</t>
  </si>
  <si>
    <t xml:space="preserve">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</si>
  <si>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 xml:space="preserve">Establish and Maintain an Inventory of Service Providers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</si>
  <si>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</si>
  <si>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 xml:space="preserve">Designate Personnel to Manage Incident Handling</t>
  </si>
  <si>
    <t xml:space="preserve">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</si>
  <si>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 xml:space="preserve">Establish and Maintain Contact Information for Reporting Security Incidents</t>
  </si>
  <si>
    <t xml:space="preserve">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</si>
  <si>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 xml:space="preserve">Establish and Maintain an Enterprise Process for Reporting Incidents</t>
  </si>
  <si>
    <t xml:space="preserve">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</si>
  <si>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 xml:space="preserve">Color Key</t>
  </si>
  <si>
    <t xml:space="preserve">Color</t>
  </si>
  <si>
    <t xml:space="preserve">Meaning</t>
  </si>
  <si>
    <t xml:space="preserve">Automated or fixed values on the Risk Analysis side of the Risk Register. While the worksheet is in protected mode, these values cannot be changed.</t>
  </si>
  <si>
    <t xml:space="preserve">Automated or fixed values on the Risk Treatment side of the Risk Register. While the worksheet is in protected mode, these values cannot be changed.</t>
  </si>
  <si>
    <t xml:space="preserve">Required</t>
  </si>
  <si>
    <t xml:space="preserve">For user input. Risk assessors will add values into these columns.</t>
  </si>
  <si>
    <t xml:space="preserve">Optional</t>
  </si>
  <si>
    <t xml:space="preserve">For optional user input. Risk assessors may add values into these columns if it's useful to them.</t>
  </si>
  <si>
    <t xml:space="preserve">Automated or fixed values on the Reasonable Annual Cost side of the Risk Register. While the worksheet is in protected mode, these values cannot be changed.</t>
  </si>
  <si>
    <t xml:space="preserve">Title</t>
  </si>
  <si>
    <t xml:space="preserve">The unique CIS Safeguard identifier, as published in the CIS Controls.</t>
  </si>
  <si>
    <t xml:space="preserve">The title of the CIS Safeguard, as published in the CIS Controls.</t>
  </si>
  <si>
    <t xml:space="preserve">Mapping between the NIST CSF Security Functions and CIS Safeguards, as published in the CIS Controls.</t>
  </si>
  <si>
    <t xml:space="preserve">The asset class, as published in the CIS Controls.</t>
  </si>
  <si>
    <t xml:space="preserve">A score of '1' through '5' designating the reliability of a Safeguard's effectiveness against threats.</t>
  </si>
  <si>
    <t xml:space="preserve">An automatically calculated value to represent how common the related threat is as a cause for reported cybersecurity incidents.</t>
  </si>
  <si>
    <t xml:space="preserve">An automatically calculated value to represent how commonly the related threat would be the cause of a cybersecurity incident, given your current Safeguard.</t>
  </si>
  <si>
    <t xml:space="preserve">The magnitude of harm that a successful threat would cause to your Mission.</t>
  </si>
  <si>
    <t xml:space="preserve">The magnitude of harm that a successful threat would cause to your Operational Objectives.</t>
  </si>
  <si>
    <t xml:space="preserve">The magnitude of harm that a successful threat would cause to your Obligations.</t>
  </si>
  <si>
    <t xml:space="preserve">The product of the Expectancy and the highest of the three Impacts.</t>
  </si>
  <si>
    <t xml:space="preserve">An evaluation of the risk as acceptable, unacceptable, or catastrophic.</t>
  </si>
  <si>
    <t xml:space="preserve">Risk Levels</t>
  </si>
  <si>
    <t xml:space="preserve">A statement about whether the enterprise will accept or reduce the risk.</t>
  </si>
  <si>
    <t xml:space="preserve">Red</t>
  </si>
  <si>
    <r>
      <rPr>
        <sz val="10"/>
        <color theme="1"/>
        <rFont val="Arial"/>
        <family val="2"/>
        <charset val="1"/>
      </rPr>
      <t xml:space="preserve">Red indicates that the risk is “urgent.”</t>
    </r>
    <r>
      <rPr>
        <sz val="8"/>
        <color rgb="FF1B2B38"/>
        <rFont val="Arial"/>
        <family val="2"/>
        <charset val="1"/>
      </rPr>
      <t xml:space="preserve"> </t>
    </r>
  </si>
  <si>
    <t xml:space="preserve">Yellow</t>
  </si>
  <si>
    <t xml:space="preserve">Yellow indicates that the risk is “unacceptably high, but not urgent.”</t>
  </si>
  <si>
    <t xml:space="preserve">Risk Treatment Safeguard Title</t>
  </si>
  <si>
    <t xml:space="preserve">Green</t>
  </si>
  <si>
    <t xml:space="preserve">Green indicates that the risk evaluates as “acceptable.”</t>
  </si>
  <si>
    <t xml:space="preserve">Risk Treatment Safeguard Description</t>
  </si>
  <si>
    <t xml:space="preserve">The description of the CIS Safeguard, as published in the CIS Controls.</t>
  </si>
  <si>
    <t xml:space="preserve">A brief description of how the Safeguard will be implemented and operated in the enterprise.</t>
  </si>
  <si>
    <t xml:space="preserve">A score of '1' through '5' designating the planned reliability of a Safeguard's effectiveness against threats.</t>
  </si>
  <si>
    <t xml:space="preserve">Risk Treatment Safeguard Expectancy Score</t>
  </si>
  <si>
    <t xml:space="preserve">An automatically calculated value to represent how commonly the related threat would be the cause of a cybersecurity incident, given the planned Safeguard.</t>
  </si>
  <si>
    <t xml:space="preserve">The product of the Expectancy and the highest of the three impacts, given the planned Safeguard.</t>
  </si>
  <si>
    <t xml:space="preserve">A determination of whether the planned Safeguard is reasonable and acceptable.</t>
  </si>
  <si>
    <t xml:space="preserve">An estimate of how much the Safeguard is expected to cost.</t>
  </si>
  <si>
    <t xml:space="preserve">When the Safeguard is planned for completion of implementation (which quarter).</t>
  </si>
  <si>
    <t xml:space="preserve">When the Safeguard is planned for completion of implementation (which year).</t>
  </si>
  <si>
    <t xml:space="preserve">The total Risk Treatment Safeguard Cost for the year. </t>
  </si>
  <si>
    <t xml:space="preserve">The year the total cost was incurred.</t>
  </si>
  <si>
    <t xml:space="preserve">Whether or not the total cost falls above or below the acceptable limit, based on the Acceptable Criteria for the enterprise's Financial Objectives. </t>
  </si>
  <si>
    <t xml:space="preserve">Maturity Scores</t>
  </si>
  <si>
    <t xml:space="preserve">Used for "Safeguard Maturity Score" and "Risk Treatment Safeguard Maturity Score"</t>
  </si>
  <si>
    <t xml:space="preserve">Safeguard is not implemented or is inconsistently implemented.</t>
  </si>
  <si>
    <t xml:space="preserve">Safeguard is implemented fully on some assets or partially on all assets.</t>
  </si>
  <si>
    <t xml:space="preserve">Safeguard is implemented on all assets.</t>
  </si>
  <si>
    <t xml:space="preserve">Safeguard is tested and inconsistencies are corrected.</t>
  </si>
  <si>
    <t xml:space="preserve">Safeguard has mechanisms that ensure consistent implementation over time.</t>
  </si>
  <si>
    <t xml:space="preserve">Expectancy Criteria</t>
  </si>
  <si>
    <t xml:space="preserve">Used for "Expectancy Score" and "Risk Treatment Safeguard Expectancy Score"</t>
  </si>
  <si>
    <t xml:space="preserve">Expectancy Scores</t>
  </si>
  <si>
    <t xml:space="preserve">Expectancy Definition</t>
  </si>
  <si>
    <t xml:space="preserve">The risk is not expected in this environment.</t>
  </si>
  <si>
    <t xml:space="preserve">This risk should be expected to cause a security incident at some time.</t>
  </si>
  <si>
    <t xml:space="preserve">We should expect this to happen soon, if it has not already occurred.</t>
  </si>
  <si>
    <t xml:space="preserve">Risk Acceptance Criteria</t>
  </si>
  <si>
    <t xml:space="preserve">Used to evaluate risk acceptance</t>
  </si>
  <si>
    <t xml:space="preserve">Acceptable Risk Score</t>
  </si>
  <si>
    <t xml:space="preserve">&lt;6</t>
  </si>
  <si>
    <t xml:space="preserve">All scores lower than '6' may be automatically accepted. All other risks must be reduced.</t>
  </si>
  <si>
    <t xml:space="preserve">Used to populate "VCDB Index"</t>
  </si>
  <si>
    <t xml:space="preserve">Incident Count</t>
  </si>
  <si>
    <t xml:space="preserve">As of</t>
  </si>
  <si>
    <t xml:space="preserve">Sum of Threat Count / Industry</t>
  </si>
  <si>
    <t xml:space="preserve">Percentage</t>
  </si>
  <si>
    <t xml:space="preserve">Index</t>
  </si>
  <si>
    <t xml:space="preserve">Unknown</t>
  </si>
  <si>
    <t xml:space="preserve">VCDB Index Weight Table</t>
  </si>
  <si>
    <t xml:space="preserve">Used to calculate "Expectancy Score" and "Risk Treatment Safeguard Expectancy Score"</t>
  </si>
  <si>
    <t xml:space="preserve">VCDB Index Lookup</t>
  </si>
  <si>
    <t xml:space="preserve">Maturity</t>
  </si>
  <si>
    <t xml:space="preserve">Expectancy</t>
  </si>
  <si>
    <t xml:space="preserve">CIS CSAT Pro</t>
  </si>
  <si>
    <t xml:space="preserve">Instructions for Importing CIS CSAT Pro Scores into CIS RAM</t>
  </si>
  <si>
    <t xml:space="preserve">Note: Please ensure that your enterprise's method for scoring Safeguards in CSAT Pro aligns closely enough with the CIS RAM Maturity Scores (defined below). Adjustments may need to be made based on your current scoring.</t>
  </si>
  <si>
    <t xml:space="preserve">CIS CSAT Pro for CIS Controls v7.1</t>
  </si>
  <si>
    <t xml:space="preserve">CIS CSAT Pro for CIS Controls v8.0</t>
  </si>
  <si>
    <r>
      <rPr>
        <sz val="11"/>
        <color theme="1"/>
        <rFont val="Arial"/>
        <family val="2"/>
        <charset val="1"/>
      </rPr>
      <t xml:space="preserve">1)</t>
    </r>
    <r>
      <rPr>
        <sz val="7"/>
        <color theme="1"/>
        <rFont val="Arial"/>
        <family val="2"/>
        <charset val="1"/>
      </rPr>
      <t xml:space="preserve">      </t>
    </r>
    <r>
      <rPr>
        <b val="true"/>
        <sz val="11"/>
        <color theme="1"/>
        <rFont val="Arial"/>
        <family val="2"/>
        <charset val="1"/>
      </rPr>
      <t xml:space="preserve">In CIS CSAT Pro</t>
    </r>
    <r>
      <rPr>
        <sz val="11"/>
        <color theme="1"/>
        <rFont val="Arial"/>
        <family val="2"/>
        <charset val="1"/>
      </rPr>
      <t xml:space="preserve">, filter on IG1 and Export Filtered CSV.</t>
    </r>
  </si>
  <si>
    <t xml:space="preserve">v7.1 IG1 Safeguard #</t>
  </si>
  <si>
    <t xml:space="preserve">CSAT Pro Export Score</t>
  </si>
  <si>
    <t xml:space="preserve">CSAT Pro Score (Stripped)</t>
  </si>
  <si>
    <t xml:space="preserve">CIS RAM Maturity Score Final</t>
  </si>
  <si>
    <t xml:space="preserve">v8 IG1 Safeguard #</t>
  </si>
  <si>
    <r>
      <rPr>
        <sz val="11"/>
        <color theme="1"/>
        <rFont val="Arial"/>
        <family val="2"/>
        <charset val="1"/>
      </rPr>
      <t xml:space="preserve">a.</t>
    </r>
    <r>
      <rPr>
        <sz val="7"/>
        <color theme="1"/>
        <rFont val="Arial"/>
        <family val="2"/>
        <charset val="1"/>
      </rPr>
      <t xml:space="preserve">       </t>
    </r>
    <r>
      <rPr>
        <sz val="11"/>
        <color theme="1"/>
        <rFont val="Arial"/>
        <family val="2"/>
        <charset val="1"/>
      </rPr>
      <t xml:space="preserve">Go to the Assessment Summary page for the assessment of interest (this is reachable from the Assessment Summary tab at the top of the Assessment Dashboard for that assessment).</t>
    </r>
  </si>
  <si>
    <r>
      <rPr>
        <sz val="11"/>
        <color theme="1"/>
        <rFont val="Arial"/>
        <family val="2"/>
        <charset val="1"/>
      </rPr>
      <t xml:space="preserve">b.</t>
    </r>
    <r>
      <rPr>
        <sz val="7"/>
        <color theme="1"/>
        <rFont val="Arial"/>
        <family val="2"/>
        <charset val="1"/>
      </rPr>
      <t xml:space="preserve">       </t>
    </r>
    <r>
      <rPr>
        <sz val="11"/>
        <color theme="1"/>
        <rFont val="Arial"/>
        <family val="2"/>
        <charset val="1"/>
      </rPr>
      <t xml:space="preserve">Click the Filter button.</t>
    </r>
  </si>
  <si>
    <r>
      <rPr>
        <sz val="11"/>
        <color theme="1"/>
        <rFont val="Arial"/>
        <family val="2"/>
        <charset val="1"/>
      </rPr>
      <t xml:space="preserve">c.</t>
    </r>
    <r>
      <rPr>
        <sz val="7"/>
        <color theme="1"/>
        <rFont val="Arial"/>
        <family val="2"/>
        <charset val="1"/>
      </rPr>
      <t xml:space="preserve">       </t>
    </r>
    <r>
      <rPr>
        <sz val="11"/>
        <color theme="1"/>
        <rFont val="Arial"/>
        <family val="2"/>
        <charset val="1"/>
      </rPr>
      <t xml:space="preserve">Select "IG-1" for the Implementation Group filter and click Search.</t>
    </r>
  </si>
  <si>
    <r>
      <rPr>
        <sz val="11"/>
        <color theme="1"/>
        <rFont val="Arial"/>
        <family val="2"/>
        <charset val="1"/>
      </rPr>
      <t xml:space="preserve">d.</t>
    </r>
    <r>
      <rPr>
        <sz val="7"/>
        <color theme="1"/>
        <rFont val="Arial"/>
        <family val="2"/>
        <charset val="1"/>
      </rPr>
      <t xml:space="preserve">       </t>
    </r>
    <r>
      <rPr>
        <sz val="11"/>
        <color theme="1"/>
        <rFont val="Arial"/>
        <family val="2"/>
        <charset val="1"/>
      </rPr>
      <t xml:space="preserve">Click the "Export Filtered CSV" button to export the report.</t>
    </r>
  </si>
  <si>
    <r>
      <rPr>
        <sz val="11"/>
        <color theme="1"/>
        <rFont val="Arial"/>
        <family val="2"/>
        <charset val="1"/>
      </rPr>
      <t xml:space="preserve">2)</t>
    </r>
    <r>
      <rPr>
        <sz val="7"/>
        <color theme="1"/>
        <rFont val="Arial"/>
        <family val="2"/>
        <charset val="1"/>
      </rPr>
      <t xml:space="preserve">      </t>
    </r>
    <r>
      <rPr>
        <sz val="11"/>
        <color theme="1"/>
        <rFont val="Arial"/>
        <family val="2"/>
        <charset val="1"/>
      </rPr>
      <t xml:space="preserve">Copy your scores from the exported CSAT Pro CSV file</t>
    </r>
    <r>
      <rPr>
        <b val="true"/>
        <sz val="11"/>
        <color theme="1"/>
        <rFont val="Arial"/>
        <family val="2"/>
        <charset val="1"/>
      </rPr>
      <t xml:space="preserve"> to the CIS RAM for IG1 Workbook</t>
    </r>
    <r>
      <rPr>
        <sz val="11"/>
        <color theme="1"/>
        <rFont val="Arial"/>
        <family val="2"/>
        <charset val="1"/>
      </rPr>
      <t xml:space="preserve">.</t>
    </r>
  </si>
  <si>
    <r>
      <rPr>
        <sz val="11"/>
        <color theme="1"/>
        <rFont val="Arial"/>
        <family val="2"/>
        <charset val="1"/>
      </rPr>
      <t xml:space="preserve">a.</t>
    </r>
    <r>
      <rPr>
        <sz val="7"/>
        <color theme="1"/>
        <rFont val="Arial"/>
        <family val="2"/>
        <charset val="1"/>
      </rPr>
      <t xml:space="preserve">       </t>
    </r>
    <r>
      <rPr>
        <sz val="11"/>
        <color theme="1"/>
        <rFont val="Arial"/>
        <family val="2"/>
        <charset val="1"/>
      </rPr>
      <t xml:space="preserve">In the CSAT Pro CSV file, copy the contents of column E (labeled “Sub-Control Score”) excluding the heading row.</t>
    </r>
  </si>
  <si>
    <r>
      <rPr>
        <sz val="11"/>
        <color rgb="FF1B2B38"/>
        <rFont val="Arial"/>
        <family val="2"/>
        <charset val="1"/>
      </rPr>
      <t xml:space="preserve">b.</t>
    </r>
    <r>
      <rPr>
        <sz val="11"/>
        <color rgb="FF1B2B38"/>
        <rFont val="Times New Roman"/>
        <family val="1"/>
        <charset val="1"/>
      </rPr>
      <t xml:space="preserve">   </t>
    </r>
    <r>
      <rPr>
        <sz val="11"/>
        <color rgb="FF1B2B38"/>
        <rFont val="Arial"/>
        <family val="2"/>
        <charset val="1"/>
      </rPr>
      <t xml:space="preserve">Go to the “CIS CSAT Pro” tab in the CIS RAM for IG1 Workbook.</t>
    </r>
  </si>
  <si>
    <r>
      <rPr>
        <sz val="11"/>
        <color theme="1"/>
        <rFont val="Arial"/>
        <family val="2"/>
        <charset val="1"/>
      </rPr>
      <t xml:space="preserve">c.</t>
    </r>
    <r>
      <rPr>
        <sz val="7"/>
        <color theme="1"/>
        <rFont val="Arial"/>
        <family val="2"/>
        <charset val="1"/>
      </rPr>
      <t xml:space="preserve">       </t>
    </r>
    <r>
      <rPr>
        <sz val="11"/>
        <color theme="1"/>
        <rFont val="Arial"/>
        <family val="2"/>
        <charset val="1"/>
      </rPr>
      <t xml:space="preserve">Find the appropriate section in the “CIS CSAT Pro” tab based on which CIS Controls version you are using (either CSAT Pro for CIS Controls v7.1 or CSAT Pro for CIS Controls v8.0).</t>
    </r>
  </si>
  <si>
    <r>
      <rPr>
        <sz val="11"/>
        <color theme="1"/>
        <rFont val="Arial"/>
        <family val="2"/>
        <charset val="1"/>
      </rPr>
      <t xml:space="preserve">d.</t>
    </r>
    <r>
      <rPr>
        <sz val="7"/>
        <color theme="1"/>
        <rFont val="Arial"/>
        <family val="2"/>
        <charset val="1"/>
      </rPr>
      <t xml:space="preserve">       </t>
    </r>
    <r>
      <rPr>
        <sz val="11"/>
        <color theme="1"/>
        <rFont val="Arial"/>
        <family val="2"/>
        <charset val="1"/>
      </rPr>
      <t xml:space="preserve">Paste the copied data into the appropriate section of the “CIS CSAT Pro” tab.</t>
    </r>
  </si>
  <si>
    <r>
      <rPr>
        <sz val="11"/>
        <color theme="1"/>
        <rFont val="Arial"/>
        <family val="2"/>
        <charset val="1"/>
      </rPr>
      <t xml:space="preserve">e.</t>
    </r>
    <r>
      <rPr>
        <sz val="7"/>
        <color theme="1"/>
        <rFont val="Arial"/>
        <family val="2"/>
        <charset val="1"/>
      </rPr>
      <t xml:space="preserve">       </t>
    </r>
    <r>
      <rPr>
        <sz val="11"/>
        <color theme="1"/>
        <rFont val="Arial"/>
        <family val="2"/>
        <charset val="1"/>
      </rPr>
      <t xml:space="preserve">For instance, if you are using Controls v7.1, you might copy cells E2 to E44 from the CSAT Pro CSV to C5 to C47 in the “CIS CSAT Pro” tab of the CIS RAM for IG1 Workbook.</t>
    </r>
  </si>
  <si>
    <r>
      <rPr>
        <sz val="11"/>
        <color theme="1"/>
        <rFont val="Arial"/>
        <family val="2"/>
        <charset val="1"/>
      </rPr>
      <t xml:space="preserve">3)</t>
    </r>
    <r>
      <rPr>
        <sz val="7"/>
        <color theme="1"/>
        <rFont val="Arial"/>
        <family val="2"/>
        <charset val="1"/>
      </rPr>
      <t xml:space="preserve">      </t>
    </r>
    <r>
      <rPr>
        <sz val="11"/>
        <color theme="1"/>
        <rFont val="Arial"/>
        <family val="2"/>
        <charset val="1"/>
      </rPr>
      <t xml:space="preserve">Note: Adjustments may need to be made based on your scoring from CSAT to CIS RAM.</t>
    </r>
  </si>
  <si>
    <r>
      <rPr>
        <sz val="11"/>
        <color theme="1"/>
        <rFont val="Arial"/>
        <family val="2"/>
        <charset val="1"/>
      </rPr>
      <t xml:space="preserve">4)</t>
    </r>
    <r>
      <rPr>
        <sz val="7"/>
        <color theme="1"/>
        <rFont val="Arial"/>
        <family val="2"/>
        <charset val="1"/>
      </rPr>
      <t xml:space="preserve">      </t>
    </r>
    <r>
      <rPr>
        <sz val="11"/>
        <color theme="1"/>
        <rFont val="Arial"/>
        <family val="2"/>
        <charset val="1"/>
      </rPr>
      <t xml:space="preserve">Once scores are final, copy the scores in the “CIS RAM Maturity Score Final” column into the "Safeguard Maturity Score" column of the appropriate CIS RAM tab – “Risk Register 7.1 for IG1” for v7.1 of the CIS Controls or “Risk Register 8 for IG1” for v8 of the CIS Controls.</t>
    </r>
  </si>
  <si>
    <r>
      <rPr>
        <sz val="11"/>
        <color theme="1"/>
        <rFont val="Arial"/>
        <family val="2"/>
        <charset val="1"/>
      </rPr>
      <t xml:space="preserve">a.</t>
    </r>
    <r>
      <rPr>
        <sz val="7"/>
        <color theme="1"/>
        <rFont val="Arial"/>
        <family val="2"/>
        <charset val="1"/>
      </rPr>
      <t xml:space="preserve">       </t>
    </r>
    <r>
      <rPr>
        <sz val="11"/>
        <color theme="1"/>
        <rFont val="Arial"/>
        <family val="2"/>
        <charset val="1"/>
      </rPr>
      <t xml:space="preserve">Right-click to copy and "Paste Special" as "Values" (e.g., 1,2,3).</t>
    </r>
  </si>
  <si>
    <r>
      <rPr>
        <sz val="11"/>
        <color theme="1"/>
        <rFont val="Arial"/>
        <family val="2"/>
        <charset val="1"/>
      </rPr>
      <t xml:space="preserve">b.</t>
    </r>
    <r>
      <rPr>
        <sz val="11"/>
        <color theme="1"/>
        <rFont val="Times New Roman"/>
        <family val="1"/>
        <charset val="1"/>
      </rPr>
      <t xml:space="preserve">   </t>
    </r>
    <r>
      <rPr>
        <sz val="11"/>
        <color theme="1"/>
        <rFont val="Arial"/>
        <family val="2"/>
        <charset val="1"/>
      </rPr>
      <t xml:space="preserve">Note: Values of ‘N’ and ‘DIV/0!’ may copy over from the “CIS CSAT Pro” and “CIS-Hosted CSAT” tabs, if present. If copied, these values can be deleted from the “Safeguard Maturity Score” cell and will not affect the functionality of the CIS RAM Risk Register.</t>
    </r>
  </si>
  <si>
    <t xml:space="preserve">CIS-Hosted CSAT</t>
  </si>
  <si>
    <t xml:space="preserve">Instructions for Importing CIS-Hosted CSAT Scores into CIS RAM</t>
  </si>
  <si>
    <r>
      <rPr>
        <b val="true"/>
        <sz val="11"/>
        <color rgb="FFFF0000"/>
        <rFont val="Arial"/>
        <family val="2"/>
        <charset val="1"/>
      </rPr>
      <t xml:space="preserve">Note: This method will average the four scoring categories in CIS-Hosted CSAT for each Safeguard and aligns those averages with the CIS RAM Maturity Scores.  Please review the CIS RAM Maturity Scores, </t>
    </r>
    <r>
      <rPr>
        <b val="true"/>
        <u val="single"/>
        <sz val="11"/>
        <color rgb="FFFF0000"/>
        <rFont val="Arial"/>
        <family val="2"/>
        <charset val="1"/>
      </rPr>
      <t xml:space="preserve">as defined below</t>
    </r>
    <r>
      <rPr>
        <b val="true"/>
        <sz val="11"/>
        <color rgb="FFFF0000"/>
        <rFont val="Arial"/>
        <family val="2"/>
        <charset val="1"/>
      </rPr>
      <t xml:space="preserve">, to ensure this method aligns closely enough for your enterprise's scoring practices.</t>
    </r>
  </si>
  <si>
    <t xml:space="preserve">CIS-Hosted CSAT Maturity Scores</t>
  </si>
  <si>
    <t xml:space="preserve">Policy Defined</t>
  </si>
  <si>
    <t xml:space="preserve">Control Implemented</t>
  </si>
  <si>
    <t xml:space="preserve">Control Automated</t>
  </si>
  <si>
    <t xml:space="preserve">Control Reported</t>
  </si>
  <si>
    <r>
      <rPr>
        <sz val="11"/>
        <color theme="1"/>
        <rFont val="Arial"/>
        <family val="2"/>
        <charset val="1"/>
      </rPr>
      <t xml:space="preserve">1)</t>
    </r>
    <r>
      <rPr>
        <sz val="7"/>
        <color theme="1"/>
        <rFont val="Arial"/>
        <family val="2"/>
        <charset val="1"/>
      </rPr>
      <t xml:space="preserve">      </t>
    </r>
    <r>
      <rPr>
        <b val="true"/>
        <sz val="11"/>
        <color theme="1"/>
        <rFont val="Arial"/>
        <family val="2"/>
        <charset val="1"/>
      </rPr>
      <t xml:space="preserve">In CIS-Hosted CSAT</t>
    </r>
    <r>
      <rPr>
        <sz val="11"/>
        <color theme="1"/>
        <rFont val="Arial"/>
        <family val="2"/>
        <charset val="1"/>
      </rPr>
      <t xml:space="preserve">, filter on IG1 and export the filtered Safeguards</t>
    </r>
  </si>
  <si>
    <t xml:space="preserve">No Policy</t>
  </si>
  <si>
    <t xml:space="preserve">Not Implemented</t>
  </si>
  <si>
    <t xml:space="preserve">Not Automated</t>
  </si>
  <si>
    <t xml:space="preserve">Not Reported</t>
  </si>
  <si>
    <r>
      <rPr>
        <sz val="11"/>
        <color theme="1"/>
        <rFont val="Arial"/>
        <family val="2"/>
        <charset val="1"/>
      </rPr>
      <t xml:space="preserve">a.</t>
    </r>
    <r>
      <rPr>
        <sz val="7"/>
        <color theme="1"/>
        <rFont val="Arial"/>
        <family val="2"/>
        <charset val="1"/>
      </rPr>
      <t xml:space="preserve">       </t>
    </r>
    <r>
      <rPr>
        <sz val="11"/>
        <color theme="1"/>
        <rFont val="Arial"/>
        <family val="2"/>
        <charset val="1"/>
      </rPr>
      <t xml:space="preserve">Go to the All Controls page for the assessment of interest (this is reachable from the All Controls link on the menu on the left under “Current Assessment”).</t>
    </r>
  </si>
  <si>
    <t xml:space="preserve">Informal Policy</t>
  </si>
  <si>
    <t xml:space="preserve">Parts of Policy Implemented</t>
  </si>
  <si>
    <t xml:space="preserve">Parts of Policy Automated</t>
  </si>
  <si>
    <t xml:space="preserve">Parts of Policy Reported</t>
  </si>
  <si>
    <t xml:space="preserve">Partially Written Policy</t>
  </si>
  <si>
    <t xml:space="preserve">Implemented on Some Systems</t>
  </si>
  <si>
    <t xml:space="preserve">Automated on Some Systems</t>
  </si>
  <si>
    <t xml:space="preserve">Reported on Some Systems</t>
  </si>
  <si>
    <r>
      <rPr>
        <sz val="11"/>
        <color theme="1"/>
        <rFont val="Arial"/>
        <family val="2"/>
        <charset val="1"/>
      </rPr>
      <t xml:space="preserve">c.</t>
    </r>
    <r>
      <rPr>
        <sz val="7"/>
        <color theme="1"/>
        <rFont val="Arial"/>
        <family val="2"/>
        <charset val="1"/>
      </rPr>
      <t xml:space="preserve">       </t>
    </r>
    <r>
      <rPr>
        <sz val="11"/>
        <color theme="1"/>
        <rFont val="Arial"/>
        <family val="2"/>
        <charset val="1"/>
      </rPr>
      <t xml:space="preserve">Select “Group 1” for the Implementation Group filter and click Filter.</t>
    </r>
  </si>
  <si>
    <t xml:space="preserve">Written Policy</t>
  </si>
  <si>
    <t xml:space="preserve">Implemented on Most Systems</t>
  </si>
  <si>
    <t xml:space="preserve">Automated on Most Systems</t>
  </si>
  <si>
    <t xml:space="preserve">Reported on Most Systems</t>
  </si>
  <si>
    <r>
      <rPr>
        <sz val="11"/>
        <color theme="1"/>
        <rFont val="Arial"/>
        <family val="2"/>
        <charset val="1"/>
      </rPr>
      <t xml:space="preserve">d.</t>
    </r>
    <r>
      <rPr>
        <sz val="7"/>
        <color theme="1"/>
        <rFont val="Arial"/>
        <family val="2"/>
        <charset val="1"/>
      </rPr>
      <t xml:space="preserve">       </t>
    </r>
    <r>
      <rPr>
        <sz val="11"/>
        <color theme="1"/>
        <rFont val="Arial"/>
        <family val="2"/>
        <charset val="1"/>
      </rPr>
      <t xml:space="preserve">Check to see if any of these Safeguards are in the blue (Not Assessed) state. You can see this in the “#” column – there will be a colored circle in each row by the Safeguard number. Any Safeguards that have a blue circle there will not export; if you have any blue Safeguards and you want to continue these steps, one way to get them out of the blue state is to:</t>
    </r>
  </si>
  <si>
    <t xml:space="preserve">Approved Written Policy</t>
  </si>
  <si>
    <t xml:space="preserve">Implemented on All Systems</t>
  </si>
  <si>
    <t xml:space="preserve">Automated on All Systems</t>
  </si>
  <si>
    <t xml:space="preserve">Reported on All Systems</t>
  </si>
  <si>
    <r>
      <rPr>
        <sz val="11"/>
        <color theme="1"/>
        <rFont val="Arial"/>
        <family val="2"/>
        <charset val="1"/>
      </rPr>
      <t xml:space="preserve">i.</t>
    </r>
    <r>
      <rPr>
        <sz val="7"/>
        <color theme="1"/>
        <rFont val="Arial"/>
        <family val="2"/>
        <charset val="1"/>
      </rPr>
      <t xml:space="preserve">      </t>
    </r>
    <r>
      <rPr>
        <sz val="11"/>
        <color theme="1"/>
        <rFont val="Arial"/>
        <family val="2"/>
        <charset val="1"/>
      </rPr>
      <t xml:space="preserve">Select the checkbox next to each blue Safeguard</t>
    </r>
    <r>
      <rPr>
        <sz val="7"/>
        <color theme="1"/>
        <rFont val="Arial"/>
        <family val="2"/>
        <charset val="1"/>
      </rPr>
      <t xml:space="preserve">.</t>
    </r>
  </si>
  <si>
    <t xml:space="preserve">Unknown - Unscored</t>
  </si>
  <si>
    <t xml:space="preserve">None</t>
  </si>
  <si>
    <r>
      <rPr>
        <sz val="11"/>
        <color theme="1"/>
        <rFont val="Arial"/>
        <family val="2"/>
        <charset val="1"/>
      </rPr>
      <t xml:space="preserve">ii.</t>
    </r>
    <r>
      <rPr>
        <sz val="7"/>
        <color theme="1"/>
        <rFont val="Arial"/>
        <family val="2"/>
        <charset val="1"/>
      </rPr>
      <t xml:space="preserve">      </t>
    </r>
    <r>
      <rPr>
        <sz val="11"/>
        <color theme="1"/>
        <rFont val="Arial"/>
        <family val="2"/>
        <charset val="1"/>
      </rPr>
      <t xml:space="preserve">Select “Un-Assign the control” from the Bulk Action option dropdown and click the “Save” button next to the dropdown.</t>
    </r>
    <r>
      <rPr>
        <b val="true"/>
        <sz val="11"/>
        <color theme="1"/>
        <rFont val="Arial"/>
        <family val="2"/>
        <charset val="1"/>
      </rPr>
      <t xml:space="preserve"> Please note:</t>
    </r>
    <r>
      <rPr>
        <sz val="11"/>
        <color theme="1"/>
        <rFont val="Arial"/>
        <family val="2"/>
        <charset val="1"/>
      </rPr>
      <t xml:space="preserve"> If any of the selected Safeguards were assigned, this will remove the assignee and the due date.</t>
    </r>
  </si>
  <si>
    <t xml:space="preserve">Unknown - N/A</t>
  </si>
  <si>
    <t xml:space="preserve">Not Applicable</t>
  </si>
  <si>
    <r>
      <rPr>
        <sz val="11"/>
        <color theme="1"/>
        <rFont val="Arial"/>
        <family val="2"/>
        <charset val="1"/>
      </rPr>
      <t xml:space="preserve">e.</t>
    </r>
    <r>
      <rPr>
        <sz val="7"/>
        <color theme="1"/>
        <rFont val="Arial"/>
        <family val="2"/>
        <charset val="1"/>
      </rPr>
      <t xml:space="preserve">       </t>
    </r>
    <r>
      <rPr>
        <sz val="11"/>
        <color theme="1"/>
        <rFont val="Arial"/>
        <family val="2"/>
        <charset val="1"/>
      </rPr>
      <t xml:space="preserve">Click the Download Report button to export the report.</t>
    </r>
  </si>
  <si>
    <r>
      <rPr>
        <sz val="11"/>
        <color theme="1"/>
        <rFont val="Arial"/>
        <family val="2"/>
        <charset val="1"/>
      </rPr>
      <t xml:space="preserve">2)</t>
    </r>
    <r>
      <rPr>
        <sz val="7"/>
        <color theme="1"/>
        <rFont val="Arial"/>
        <family val="2"/>
        <charset val="1"/>
      </rPr>
      <t xml:space="preserve">      </t>
    </r>
    <r>
      <rPr>
        <sz val="11"/>
        <color theme="1"/>
        <rFont val="Arial"/>
        <family val="2"/>
        <charset val="1"/>
      </rPr>
      <t xml:space="preserve">Copy your scores from the exported CIS-Hosted CSAT XLSX file </t>
    </r>
    <r>
      <rPr>
        <b val="true"/>
        <sz val="11"/>
        <color theme="1"/>
        <rFont val="Arial"/>
        <family val="2"/>
        <charset val="1"/>
      </rPr>
      <t xml:space="preserve">to the CIS RAM for IG1 Workbook</t>
    </r>
    <r>
      <rPr>
        <sz val="11"/>
        <color theme="1"/>
        <rFont val="Arial"/>
        <family val="2"/>
        <charset val="1"/>
      </rPr>
      <t xml:space="preserve">.</t>
    </r>
  </si>
  <si>
    <t xml:space="preserve">CIS-Hosted CSAT for CIS Controls v7.1</t>
  </si>
  <si>
    <t xml:space="preserve">CIS-Hosted CSAT Values From XLSX Export</t>
  </si>
  <si>
    <t xml:space="preserve">Calculated Numerical Score</t>
  </si>
  <si>
    <t xml:space="preserve">CIS RAM Maturity Score Average</t>
  </si>
  <si>
    <t xml:space="preserve">CIS-Hosted CSAT for CIS Controls v8.0</t>
  </si>
  <si>
    <r>
      <rPr>
        <sz val="11"/>
        <color theme="1"/>
        <rFont val="Arial"/>
        <family val="2"/>
        <charset val="1"/>
      </rPr>
      <t xml:space="preserve">a.</t>
    </r>
    <r>
      <rPr>
        <sz val="7"/>
        <color theme="1"/>
        <rFont val="Arial"/>
        <family val="2"/>
        <charset val="1"/>
      </rPr>
      <t xml:space="preserve">       </t>
    </r>
    <r>
      <rPr>
        <sz val="11"/>
        <color theme="1"/>
        <rFont val="Arial"/>
        <family val="2"/>
        <charset val="1"/>
      </rPr>
      <t xml:space="preserve">In the CIS-Hosted CSAT XLSX file, copy the contents of columns E through H (labeled Policy Defined, Control Implemented, Control Automated, and Control Reported) excluding the heading row.</t>
    </r>
  </si>
  <si>
    <r>
      <rPr>
        <sz val="11"/>
        <color theme="1"/>
        <rFont val="Arial"/>
        <family val="2"/>
        <charset val="1"/>
      </rPr>
      <t xml:space="preserve">b.</t>
    </r>
    <r>
      <rPr>
        <sz val="7"/>
        <color theme="1"/>
        <rFont val="Arial"/>
        <family val="2"/>
        <charset val="1"/>
      </rPr>
      <t xml:space="preserve">       </t>
    </r>
    <r>
      <rPr>
        <sz val="11"/>
        <color theme="1"/>
        <rFont val="Arial"/>
        <family val="2"/>
        <charset val="1"/>
      </rPr>
      <t xml:space="preserve">Go to the “CIS-Hosted CSAT” tab in the CIS RAM for IG1 Workbook.</t>
    </r>
  </si>
  <si>
    <r>
      <rPr>
        <sz val="11"/>
        <color theme="1"/>
        <rFont val="Arial"/>
        <family val="2"/>
        <charset val="1"/>
      </rPr>
      <t xml:space="preserve">c.</t>
    </r>
    <r>
      <rPr>
        <sz val="7"/>
        <color theme="1"/>
        <rFont val="Arial"/>
        <family val="2"/>
        <charset val="1"/>
      </rPr>
      <t xml:space="preserve">       </t>
    </r>
    <r>
      <rPr>
        <sz val="11"/>
        <color theme="1"/>
        <rFont val="Arial"/>
        <family val="2"/>
        <charset val="1"/>
      </rPr>
      <t xml:space="preserve">Find the appropriate section in the “CIS-Hosted CSAT” tab based on which CIS Controls version you are using (either CIS-Hosted CSAT for CIS Controls v7.1 or CIS-Hosted CSAT for CIS Controls v8.0).</t>
    </r>
  </si>
  <si>
    <r>
      <rPr>
        <sz val="11"/>
        <color theme="1"/>
        <rFont val="Arial"/>
        <family val="2"/>
        <charset val="1"/>
      </rPr>
      <t xml:space="preserve">d.</t>
    </r>
    <r>
      <rPr>
        <sz val="7"/>
        <color theme="1"/>
        <rFont val="Arial"/>
        <family val="2"/>
        <charset val="1"/>
      </rPr>
      <t xml:space="preserve">       </t>
    </r>
    <r>
      <rPr>
        <sz val="11"/>
        <color theme="1"/>
        <rFont val="Arial"/>
        <family val="2"/>
        <charset val="1"/>
      </rPr>
      <t xml:space="preserve">Paste the copied data into the appropriate section of the “CIS-Hosted CSAT” tab.</t>
    </r>
  </si>
  <si>
    <r>
      <rPr>
        <sz val="11"/>
        <color theme="1"/>
        <rFont val="Arial"/>
        <family val="2"/>
        <charset val="1"/>
      </rPr>
      <t xml:space="preserve">e.</t>
    </r>
    <r>
      <rPr>
        <sz val="7"/>
        <color theme="1"/>
        <rFont val="Arial"/>
        <family val="2"/>
        <charset val="1"/>
      </rPr>
      <t xml:space="preserve">       </t>
    </r>
    <r>
      <rPr>
        <sz val="11"/>
        <color theme="1"/>
        <rFont val="Arial"/>
        <family val="2"/>
        <charset val="1"/>
      </rPr>
      <t xml:space="preserve">For instance, if you are using Controls v7.1, you might copy the cells from E2:E44 over to H2:H44 from the CIS-Hosted CSAT XLSX file, select cell C14 in the “CIS-Hosted CSAT” tab in the CIS RAM for IG1 Workbook and paste them there.</t>
    </r>
  </si>
  <si>
    <r>
      <rPr>
        <sz val="11"/>
        <color theme="1"/>
        <rFont val="Arial"/>
        <family val="2"/>
        <charset val="1"/>
      </rPr>
      <t xml:space="preserve">4)</t>
    </r>
    <r>
      <rPr>
        <sz val="7"/>
        <color theme="1"/>
        <rFont val="Arial"/>
        <family val="2"/>
        <charset val="1"/>
      </rPr>
      <t xml:space="preserve">      </t>
    </r>
    <r>
      <rPr>
        <sz val="11"/>
        <color theme="1"/>
        <rFont val="Arial"/>
        <family val="2"/>
        <charset val="1"/>
      </rPr>
      <t xml:space="preserve">Once scores are final, copy the scores in the “CIS RAM Maturity Score Final” column into the “Safeguard Maturity Score” column of the appropriate CIS RAM tab – “Risk Register 7.1 for IG1” for v7.1 of the CIS Controls or “Risk Register 8 for IG1” for v8 of the CIS Controls.</t>
    </r>
  </si>
  <si>
    <r>
      <rPr>
        <sz val="11"/>
        <color theme="1"/>
        <rFont val="Arial"/>
        <family val="2"/>
        <charset val="1"/>
      </rPr>
      <t xml:space="preserve">b.</t>
    </r>
    <r>
      <rPr>
        <sz val="11"/>
        <color theme="1"/>
        <rFont val="Times New Roman"/>
        <family val="1"/>
        <charset val="1"/>
      </rPr>
      <t xml:space="preserve">    </t>
    </r>
    <r>
      <rPr>
        <sz val="11"/>
        <color theme="1"/>
        <rFont val="Arial"/>
        <family val="2"/>
        <charset val="1"/>
      </rPr>
      <t xml:space="preserve">Note: Values of ‘N’ and ‘DIV/0!’ may copy over from the “CIS CSAT Pro” and “CIS-Hosted CSAT” tabs, if present. If copied, these values can be deleted from the “Safeguard Maturity Score” cell and will not affect the functionality of the CIS RAM Risk Register.</t>
    </r>
  </si>
  <si>
    <t xml:space="preserve">State College</t>
  </si>
  <si>
    <t xml:space="preserve">All assets</t>
  </si>
  <si>
    <t xml:space="preserve">All data on this page is considered sample data only, and not meant to reflect an individual organization's risk register. Only to be used for demonstration purposes.</t>
  </si>
  <si>
    <t xml:space="preserve">To prepare each generation to succeed to the best of their ability; To inspire young artists to find their voice; To meet or exceed performance standards issued by the state; To help each student achieve their potential.</t>
  </si>
  <si>
    <t xml:space="preserve">Maintain an operational budget; Grow the Foundation</t>
  </si>
  <si>
    <t xml:space="preserve">To prevent theft of students’ identity</t>
  </si>
  <si>
    <t xml:space="preserve">What is the highest impact to the mission, operational objectives, and obligations that each asset type could cause? To make this simple, add values ('1' through '3') for "Enterprise" only and leave the indented rows below "Enterprise" blank. If you wish to estimate risks for each Asset Class, you must also add values to the rows that contain the Asset Classes you wish to analyze.</t>
  </si>
  <si>
    <t xml:space="preserve">Implement a NAC.</t>
  </si>
  <si>
    <t xml:space="preserve">Q2</t>
  </si>
  <si>
    <t xml:space="preserve">Q3</t>
  </si>
  <si>
    <t xml:space="preserve">Use application whitelisting.</t>
  </si>
  <si>
    <t xml:space="preserve">Q4</t>
  </si>
  <si>
    <t xml:space="preserve">Accept</t>
  </si>
  <si>
    <t xml:space="preserve">Add unapproved software to incident response plan.</t>
  </si>
  <si>
    <t xml:space="preserve">Q1</t>
  </si>
  <si>
    <t xml:space="preserve">Configure end-user systems to automatically apply patches from vendor.</t>
  </si>
  <si>
    <t xml:space="preserve">Use PAM for all admin accounts.</t>
  </si>
  <si>
    <t xml:space="preserve">All data on this page is considered sample data only, and not meant to reflect an individual organization's CSAT/RAM scoring. Only to be used for demonstration purposes.</t>
  </si>
  <si>
    <t xml:space="preserve">5 (81-100%)</t>
  </si>
  <si>
    <t xml:space="preserve">3 (41-60%)</t>
  </si>
  <si>
    <t xml:space="preserve">4 (61-80%)</t>
  </si>
  <si>
    <t xml:space="preserve">2 (21-40%)</t>
  </si>
  <si>
    <t xml:space="preserve">Not Available</t>
  </si>
</sst>
</file>

<file path=xl/styles.xml><?xml version="1.0" encoding="utf-8"?>
<styleSheet xmlns="http://schemas.openxmlformats.org/spreadsheetml/2006/main">
  <numFmts count="8">
    <numFmt numFmtId="164" formatCode="General"/>
    <numFmt numFmtId="165" formatCode="d\-mmm\-yy"/>
    <numFmt numFmtId="166" formatCode="_(\$* #,##0.00_);_(\$* \(#,##0.00\);_(\$* \-??_);_(@_)"/>
    <numFmt numFmtId="167" formatCode="0"/>
    <numFmt numFmtId="168" formatCode="_(\$* #,##0_);_(\$* \(#,##0\);_(\$* \-??_);_(@_)"/>
    <numFmt numFmtId="169" formatCode="0.00"/>
    <numFmt numFmtId="170" formatCode="m/d/yyyy"/>
    <numFmt numFmtId="171" formatCode="0%"/>
  </numFmts>
  <fonts count="46">
    <font>
      <sz val="11"/>
      <color theme="1"/>
      <name val="Calibri"/>
      <family val="2"/>
      <charset val="1"/>
    </font>
    <font>
      <sz val="10"/>
      <name val="Arial"/>
      <family val="0"/>
    </font>
    <font>
      <sz val="10"/>
      <name val="Arial"/>
      <family val="0"/>
    </font>
    <font>
      <sz val="10"/>
      <name val="Arial"/>
      <family val="0"/>
    </font>
    <font>
      <u val="single"/>
      <sz val="12"/>
      <color theme="10"/>
      <name val="Calibri"/>
      <family val="2"/>
      <charset val="1"/>
    </font>
    <font>
      <sz val="12"/>
      <color theme="1"/>
      <name val="Calibri"/>
      <family val="2"/>
      <charset val="1"/>
    </font>
    <font>
      <b val="true"/>
      <sz val="25"/>
      <color rgb="FF0086BF"/>
      <name val="Arial"/>
      <family val="2"/>
      <charset val="1"/>
    </font>
    <font>
      <sz val="15"/>
      <color theme="0"/>
      <name val="Arial"/>
      <family val="2"/>
      <charset val="1"/>
    </font>
    <font>
      <sz val="8"/>
      <color theme="1"/>
      <name val="Arial"/>
      <family val="2"/>
      <charset val="1"/>
    </font>
    <font>
      <sz val="8"/>
      <color rgb="FF0086BF"/>
      <name val="Arial"/>
      <family val="2"/>
      <charset val="1"/>
    </font>
    <font>
      <b val="true"/>
      <sz val="8"/>
      <color theme="1"/>
      <name val="Arial"/>
      <family val="2"/>
      <charset val="1"/>
    </font>
    <font>
      <sz val="10"/>
      <color theme="1"/>
      <name val="Arial"/>
      <family val="2"/>
      <charset val="1"/>
    </font>
    <font>
      <b val="true"/>
      <sz val="10"/>
      <color theme="1"/>
      <name val="Arial"/>
      <family val="2"/>
      <charset val="1"/>
    </font>
    <font>
      <b val="true"/>
      <sz val="10"/>
      <color theme="0"/>
      <name val="Arial"/>
      <family val="2"/>
      <charset val="1"/>
    </font>
    <font>
      <b val="true"/>
      <i val="true"/>
      <u val="single"/>
      <sz val="10"/>
      <color theme="1"/>
      <name val="Arial"/>
      <family val="2"/>
      <charset val="1"/>
    </font>
    <font>
      <b val="true"/>
      <sz val="10"/>
      <color rgb="FF7030A0"/>
      <name val="Arial"/>
      <family val="2"/>
      <charset val="1"/>
    </font>
    <font>
      <b val="true"/>
      <sz val="12"/>
      <color theme="0"/>
      <name val="Arial"/>
      <family val="2"/>
      <charset val="1"/>
    </font>
    <font>
      <sz val="10"/>
      <color rgb="FF000000"/>
      <name val="Arial"/>
      <family val="2"/>
      <charset val="1"/>
    </font>
    <font>
      <b val="true"/>
      <i val="true"/>
      <u val="single"/>
      <sz val="10"/>
      <color rgb="FF7030A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i val="true"/>
      <u val="single"/>
      <sz val="10"/>
      <color rgb="FF000000"/>
      <name val="Arial"/>
      <family val="2"/>
      <charset val="1"/>
    </font>
    <font>
      <b val="true"/>
      <sz val="12"/>
      <color theme="1"/>
      <name val="Arial"/>
      <family val="2"/>
      <charset val="1"/>
    </font>
    <font>
      <b val="true"/>
      <i val="true"/>
      <sz val="10"/>
      <color theme="0"/>
      <name val="Arial"/>
      <family val="2"/>
      <charset val="1"/>
    </font>
    <font>
      <b val="true"/>
      <sz val="11"/>
      <color theme="0"/>
      <name val="Arial"/>
      <family val="2"/>
      <charset val="1"/>
    </font>
    <font>
      <sz val="8"/>
      <color rgb="FF1B2B38"/>
      <name val="Arial"/>
      <family val="2"/>
      <charset val="1"/>
    </font>
    <font>
      <b val="true"/>
      <sz val="36"/>
      <color theme="1"/>
      <name val="Arial"/>
      <family val="2"/>
      <charset val="1"/>
    </font>
    <font>
      <b val="true"/>
      <sz val="22"/>
      <color theme="1"/>
      <name val="Arial"/>
      <family val="2"/>
      <charset val="1"/>
    </font>
    <font>
      <sz val="20"/>
      <color theme="1"/>
      <name val="Arial"/>
      <family val="2"/>
      <charset val="1"/>
    </font>
    <font>
      <b val="true"/>
      <sz val="12"/>
      <color rgb="FFFF0000"/>
      <name val="Arial"/>
      <family val="2"/>
      <charset val="1"/>
    </font>
    <font>
      <sz val="11"/>
      <color theme="1"/>
      <name val="Arial"/>
      <family val="2"/>
      <charset val="1"/>
    </font>
    <font>
      <sz val="7"/>
      <color theme="1"/>
      <name val="Arial"/>
      <family val="2"/>
      <charset val="1"/>
    </font>
    <font>
      <b val="true"/>
      <sz val="11"/>
      <color theme="1"/>
      <name val="Arial"/>
      <family val="2"/>
      <charset val="1"/>
    </font>
    <font>
      <sz val="11"/>
      <color rgb="FF1B2B38"/>
      <name val="Arial"/>
      <family val="2"/>
      <charset val="1"/>
    </font>
    <font>
      <sz val="11"/>
      <color rgb="FF1B2B38"/>
      <name val="Times New Roman"/>
      <family val="1"/>
      <charset val="1"/>
    </font>
    <font>
      <sz val="11"/>
      <color theme="1"/>
      <name val="Times New Roman"/>
      <family val="1"/>
      <charset val="1"/>
    </font>
    <font>
      <b val="true"/>
      <sz val="35"/>
      <color theme="1"/>
      <name val="Arial"/>
      <family val="2"/>
      <charset val="1"/>
    </font>
    <font>
      <b val="true"/>
      <sz val="11"/>
      <color rgb="FFFF0000"/>
      <name val="Arial"/>
      <family val="2"/>
      <charset val="1"/>
    </font>
    <font>
      <b val="true"/>
      <u val="single"/>
      <sz val="11"/>
      <color rgb="FFFF0000"/>
      <name val="Arial"/>
      <family val="2"/>
      <charset val="1"/>
    </font>
    <font>
      <b val="true"/>
      <sz val="20"/>
      <color rgb="FFFF0000"/>
      <name val="Arial"/>
      <family val="2"/>
      <charset val="1"/>
    </font>
    <font>
      <sz val="10"/>
      <color rgb="FFFF0000"/>
      <name val="Arial"/>
      <family val="2"/>
      <charset val="1"/>
    </font>
    <font>
      <sz val="10"/>
      <color rgb="FF1B2B38"/>
      <name val="Arial"/>
      <family val="2"/>
      <charset val="1"/>
    </font>
    <font>
      <b val="true"/>
      <sz val="10"/>
      <color rgb="FFFF0000"/>
      <name val="Arial"/>
      <family val="2"/>
      <charset val="1"/>
    </font>
    <font>
      <sz val="10"/>
      <name val="Arial"/>
      <family val="2"/>
    </font>
    <font>
      <sz val="28"/>
      <color rgb="FFFF0000"/>
      <name val="Arial"/>
      <family val="2"/>
      <charset val="1"/>
    </font>
  </fonts>
  <fills count="18">
    <fill>
      <patternFill patternType="none"/>
    </fill>
    <fill>
      <patternFill patternType="gray125"/>
    </fill>
    <fill>
      <patternFill patternType="solid">
        <fgColor rgb="FFDADCDE"/>
        <bgColor rgb="FFD9D9D9"/>
      </patternFill>
    </fill>
    <fill>
      <patternFill patternType="solid">
        <fgColor rgb="FF0086BF"/>
        <bgColor rgb="FF008080"/>
      </patternFill>
    </fill>
    <fill>
      <patternFill patternType="solid">
        <fgColor theme="4" tint="0.7999"/>
        <bgColor rgb="FFDADCDE"/>
      </patternFill>
    </fill>
    <fill>
      <patternFill patternType="solid">
        <fgColor theme="0" tint="-0.15"/>
        <bgColor rgb="FFDADCDE"/>
      </patternFill>
    </fill>
    <fill>
      <patternFill patternType="solid">
        <fgColor rgb="FF002060"/>
        <bgColor rgb="FF1B2B38"/>
      </patternFill>
    </fill>
    <fill>
      <patternFill patternType="solid">
        <fgColor rgb="FF92D050"/>
        <bgColor rgb="FF969696"/>
      </patternFill>
    </fill>
    <fill>
      <patternFill patternType="solid">
        <fgColor rgb="FF7030A0"/>
        <bgColor rgb="FF875295"/>
      </patternFill>
    </fill>
    <fill>
      <patternFill patternType="solid">
        <fgColor rgb="FFA391F1"/>
        <bgColor rgb="FFCC99FF"/>
      </patternFill>
    </fill>
    <fill>
      <patternFill patternType="solid">
        <fgColor rgb="FF00B050"/>
        <bgColor rgb="FF008080"/>
      </patternFill>
    </fill>
    <fill>
      <patternFill patternType="solid">
        <fgColor theme="4"/>
        <bgColor rgb="FF519FD7"/>
      </patternFill>
    </fill>
    <fill>
      <patternFill patternType="solid">
        <fgColor rgb="FFFF0000"/>
        <bgColor rgb="FFEF4044"/>
      </patternFill>
    </fill>
    <fill>
      <patternFill patternType="solid">
        <fgColor rgb="FFFFFF00"/>
        <bgColor rgb="FFFFFF00"/>
      </patternFill>
    </fill>
    <fill>
      <patternFill patternType="solid">
        <fgColor theme="0"/>
        <bgColor rgb="FFF2F2F2"/>
      </patternFill>
    </fill>
    <fill>
      <patternFill patternType="solid">
        <fgColor theme="3"/>
        <bgColor rgb="FF4472C4"/>
      </patternFill>
    </fill>
    <fill>
      <patternFill patternType="solid">
        <fgColor theme="4" tint="0.5999"/>
        <bgColor rgb="FF99CCFF"/>
      </patternFill>
    </fill>
    <fill>
      <patternFill patternType="solid">
        <fgColor theme="0" tint="-0.05"/>
        <bgColor rgb="FFFFFFFF"/>
      </patternFill>
    </fill>
  </fills>
  <borders count="58">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color theme="0"/>
      </left>
      <right style="thin">
        <color theme="0"/>
      </right>
      <top style="thick">
        <color theme="0"/>
      </top>
      <bottom style="thin">
        <color theme="0"/>
      </bottom>
      <diagonal/>
    </border>
    <border diagonalUp="false" diagonalDown="false">
      <left style="thin">
        <color theme="0"/>
      </left>
      <right style="thin">
        <color theme="0"/>
      </right>
      <top style="thin">
        <color theme="0"/>
      </top>
      <bottom style="thin">
        <color theme="0"/>
      </bottom>
      <diagonal/>
    </border>
    <border diagonalUp="false" diagonalDown="false">
      <left style="medium"/>
      <right style="medium"/>
      <top style="medium"/>
      <bottom style="medium"/>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thin"/>
      <right style="thin"/>
      <top style="thin"/>
      <bottom/>
      <diagonal/>
    </border>
    <border diagonalUp="false" diagonalDown="false">
      <left style="thin">
        <color theme="1"/>
      </left>
      <right style="thin">
        <color theme="1"/>
      </right>
      <top/>
      <bottom style="thin">
        <color theme="1"/>
      </bottom>
      <diagonal/>
    </border>
    <border diagonalUp="false" diagonalDown="false">
      <left/>
      <right/>
      <top style="medium"/>
      <bottom style="thin">
        <color theme="0"/>
      </bottom>
      <diagonal/>
    </border>
    <border diagonalUp="false" diagonalDown="false">
      <left/>
      <right/>
      <top style="thin">
        <color theme="0"/>
      </top>
      <bottom style="thin">
        <color theme="0"/>
      </bottom>
      <diagonal/>
    </border>
    <border diagonalUp="false" diagonalDown="false">
      <left/>
      <right/>
      <top style="thin">
        <color theme="0"/>
      </top>
      <bottom style="medium"/>
      <diagonal/>
    </border>
    <border diagonalUp="false" diagonalDown="false">
      <left style="medium"/>
      <right style="medium"/>
      <top style="medium"/>
      <bottom/>
      <diagonal/>
    </border>
    <border diagonalUp="false" diagonalDown="false">
      <left style="medium"/>
      <right style="medium"/>
      <top style="medium"/>
      <bottom style="thick">
        <color theme="0"/>
      </bottom>
      <diagonal/>
    </border>
    <border diagonalUp="false" diagonalDown="false">
      <left style="medium"/>
      <right style="medium"/>
      <top/>
      <bottom/>
      <diagonal/>
    </border>
    <border diagonalUp="false" diagonalDown="false">
      <left style="medium"/>
      <right style="thin">
        <color theme="0"/>
      </right>
      <top/>
      <bottom style="thick">
        <color theme="0"/>
      </bottom>
      <diagonal/>
    </border>
    <border diagonalUp="false" diagonalDown="false">
      <left style="thin">
        <color theme="0"/>
      </left>
      <right style="thin">
        <color theme="0"/>
      </right>
      <top/>
      <bottom style="thick">
        <color theme="0"/>
      </bottom>
      <diagonal/>
    </border>
    <border diagonalUp="false" diagonalDown="false">
      <left style="thin">
        <color theme="0"/>
      </left>
      <right style="medium"/>
      <top/>
      <bottom style="thick">
        <color theme="0"/>
      </bottom>
      <diagonal/>
    </border>
    <border diagonalUp="false" diagonalDown="false">
      <left style="medium"/>
      <right style="thin">
        <color theme="0"/>
      </right>
      <top style="thin">
        <color theme="0"/>
      </top>
      <bottom style="thin">
        <color theme="0"/>
      </bottom>
      <diagonal/>
    </border>
    <border diagonalUp="false" diagonalDown="false">
      <left style="medium"/>
      <right style="medium"/>
      <top style="thick">
        <color theme="0"/>
      </top>
      <bottom style="thin">
        <color theme="0"/>
      </bottom>
      <diagonal/>
    </border>
    <border diagonalUp="false" diagonalDown="false">
      <left style="medium"/>
      <right style="medium"/>
      <top style="thin">
        <color theme="0"/>
      </top>
      <bottom style="thin">
        <color theme="0"/>
      </bottom>
      <diagonal/>
    </border>
    <border diagonalUp="false" diagonalDown="false">
      <left style="medium"/>
      <right style="medium"/>
      <top/>
      <bottom style="medium"/>
      <diagonal/>
    </border>
    <border diagonalUp="false" diagonalDown="false">
      <left style="medium"/>
      <right style="thin">
        <color theme="0"/>
      </right>
      <top style="thin">
        <color theme="0"/>
      </top>
      <bottom style="medium"/>
      <diagonal/>
    </border>
    <border diagonalUp="false" diagonalDown="false">
      <left style="medium"/>
      <right style="medium"/>
      <top style="thin">
        <color theme="0"/>
      </top>
      <bottom style="medium"/>
      <diagonal/>
    </border>
    <border diagonalUp="false" diagonalDown="false">
      <left style="thick"/>
      <right style="thin"/>
      <top style="thick"/>
      <bottom style="medium"/>
      <diagonal/>
    </border>
    <border diagonalUp="false" diagonalDown="false">
      <left/>
      <right/>
      <top style="thick"/>
      <bottom style="medium"/>
      <diagonal/>
    </border>
    <border diagonalUp="false" diagonalDown="false">
      <left/>
      <right style="medium"/>
      <top style="thick"/>
      <bottom style="medium"/>
      <diagonal/>
    </border>
    <border diagonalUp="false" diagonalDown="false">
      <left style="thin"/>
      <right style="thick"/>
      <top style="thick"/>
      <bottom style="medium"/>
      <diagonal/>
    </border>
    <border diagonalUp="false" diagonalDown="false">
      <left style="thick"/>
      <right style="thin"/>
      <top/>
      <bottom style="thin"/>
      <diagonal/>
    </border>
    <border diagonalUp="false" diagonalDown="false">
      <left style="thin"/>
      <right style="thin"/>
      <top style="medium"/>
      <bottom style="thin"/>
      <diagonal/>
    </border>
    <border diagonalUp="false" diagonalDown="false">
      <left style="thin"/>
      <right style="thick"/>
      <top/>
      <bottom style="thin"/>
      <diagonal/>
    </border>
    <border diagonalUp="false" diagonalDown="false">
      <left style="thick"/>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medium"/>
      <top style="thin"/>
      <bottom style="thick"/>
      <diagonal/>
    </border>
    <border diagonalUp="false" diagonalDown="false">
      <left style="thin"/>
      <right style="thick"/>
      <top style="thin"/>
      <bottom style="thick"/>
      <diagonal/>
    </border>
    <border diagonalUp="false" diagonalDown="false">
      <left style="medium"/>
      <right/>
      <top/>
      <bottom style="thick">
        <color theme="0"/>
      </bottom>
      <diagonal/>
    </border>
    <border diagonalUp="false" diagonalDown="false">
      <left style="medium">
        <color theme="0"/>
      </left>
      <right style="medium"/>
      <top/>
      <bottom style="thick">
        <color theme="0"/>
      </bottom>
      <diagonal/>
    </border>
    <border diagonalUp="false" diagonalDown="false">
      <left style="medium"/>
      <right style="medium"/>
      <top/>
      <bottom style="thick">
        <color theme="0"/>
      </bottom>
      <diagonal/>
    </border>
    <border diagonalUp="false" diagonalDown="false">
      <left style="medium"/>
      <right style="medium">
        <color theme="0"/>
      </right>
      <top/>
      <bottom style="thick">
        <color theme="0"/>
      </bottom>
      <diagonal/>
    </border>
    <border diagonalUp="false" diagonalDown="false">
      <left style="medium">
        <color theme="0"/>
      </left>
      <right/>
      <top/>
      <bottom style="thick">
        <color theme="0"/>
      </bottom>
      <diagonal/>
    </border>
    <border diagonalUp="false" diagonalDown="false">
      <left style="medium">
        <color theme="0"/>
      </left>
      <right style="thin">
        <color theme="0"/>
      </right>
      <top/>
      <bottom style="thick">
        <color theme="0"/>
      </bottom>
      <diagonal/>
    </border>
    <border diagonalUp="false" diagonalDown="false">
      <left style="medium"/>
      <right style="thin">
        <color theme="0"/>
      </right>
      <top style="thick">
        <color theme="0"/>
      </top>
      <bottom style="thin">
        <color theme="0"/>
      </botto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thick"/>
      <right style="thin"/>
      <top style="thick"/>
      <bottom style="thin"/>
      <diagonal/>
    </border>
    <border diagonalUp="false" diagonalDown="false">
      <left/>
      <right/>
      <top style="thick"/>
      <bottom/>
      <diagonal/>
    </border>
    <border diagonalUp="false" diagonalDown="false">
      <left/>
      <right style="medium"/>
      <top style="thick"/>
      <bottom/>
      <diagonal/>
    </border>
    <border diagonalUp="false" diagonalDown="false">
      <left style="thin"/>
      <right style="thick"/>
      <top style="thick"/>
      <bottom style="thin"/>
      <diagonal/>
    </border>
    <border diagonalUp="false" diagonalDown="false">
      <left/>
      <right style="medium"/>
      <top/>
      <bottom/>
      <diagonal/>
    </border>
    <border diagonalUp="false" diagonalDown="false">
      <left/>
      <right/>
      <top/>
      <bottom style="thick"/>
      <diagonal/>
    </border>
    <border diagonalUp="false" diagonalDown="false">
      <left/>
      <right style="medium"/>
      <top/>
      <bottom style="thick"/>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cellStyleXfs>
  <cellXfs count="278">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8" fillId="0" borderId="0" xfId="21" applyFont="true" applyBorder="false" applyAlignment="true" applyProtection="false">
      <alignment horizontal="left" vertical="top" textRotation="0" wrapText="true" indent="0" shrinkToFit="false"/>
      <protection locked="true" hidden="false"/>
    </xf>
    <xf numFmtId="164" fontId="8" fillId="0" borderId="2" xfId="21" applyFont="true" applyBorder="true" applyAlignment="true" applyProtection="false">
      <alignment horizontal="left" vertical="top" textRotation="0" wrapText="true" indent="0" shrinkToFit="false"/>
      <protection locked="true" hidden="false"/>
    </xf>
    <xf numFmtId="164" fontId="8" fillId="0" borderId="2" xfId="21"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true">
      <alignment horizontal="left" vertical="top" textRotation="0" wrapText="true" indent="0" shrinkToFit="false"/>
      <protection locked="true" hidden="false"/>
    </xf>
    <xf numFmtId="164" fontId="8" fillId="0" borderId="2" xfId="21" applyFont="true" applyBorder="true" applyAlignment="true" applyProtection="false">
      <alignment horizontal="general" vertical="center" textRotation="0" wrapText="true" indent="0" shrinkToFit="false"/>
      <protection locked="true" hidden="false"/>
    </xf>
    <xf numFmtId="164" fontId="9" fillId="0" borderId="0" xfId="20" applyFont="true" applyBorder="true" applyAlignment="true" applyProtection="true">
      <alignment horizontal="general" vertical="top" textRotation="0" wrapText="true" indent="0" shrinkToFit="false"/>
      <protection locked="true" hidden="false"/>
    </xf>
    <xf numFmtId="164" fontId="10" fillId="0" borderId="2" xfId="21" applyFont="true" applyBorder="true" applyAlignment="true" applyProtection="false">
      <alignment horizontal="general" vertical="center" textRotation="0" wrapText="true" indent="0" shrinkToFit="false"/>
      <protection locked="true" hidden="false"/>
    </xf>
    <xf numFmtId="164" fontId="8" fillId="0" borderId="0" xfId="21" applyFont="true" applyBorder="false" applyAlignment="true" applyProtection="false">
      <alignment horizontal="general" vertical="top" textRotation="0" wrapText="true" indent="0" shrinkToFit="false"/>
      <protection locked="true" hidden="false"/>
    </xf>
    <xf numFmtId="164" fontId="10" fillId="0" borderId="0" xfId="21"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2" fillId="4" borderId="1" xfId="0" applyFont="true" applyBorder="true" applyAlignment="true" applyProtection="true">
      <alignment horizontal="center" vertical="center" textRotation="0" wrapText="true" indent="0" shrinkToFit="false"/>
      <protection locked="true" hidden="false"/>
    </xf>
    <xf numFmtId="164" fontId="12" fillId="5"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true">
      <alignment horizontal="left" vertical="center" textRotation="0" wrapText="false" indent="0" shrinkToFit="false"/>
      <protection locked="false" hidden="false"/>
    </xf>
    <xf numFmtId="165" fontId="11" fillId="0" borderId="1" xfId="0" applyFont="true" applyBorder="true" applyAlignment="true" applyProtection="true">
      <alignment horizontal="left" vertical="center" textRotation="0" wrapText="false" indent="0" shrinkToFit="false"/>
      <protection locked="false" hidden="false"/>
    </xf>
    <xf numFmtId="164" fontId="11" fillId="6" borderId="0" xfId="0" applyFont="true" applyBorder="false" applyAlignment="true" applyProtection="false">
      <alignment horizontal="center" vertical="center" textRotation="0" wrapText="false" indent="0" shrinkToFit="false"/>
      <protection locked="true" hidden="false"/>
    </xf>
    <xf numFmtId="164" fontId="11" fillId="6" borderId="0" xfId="0" applyFont="true" applyBorder="false" applyAlignment="true" applyProtection="false">
      <alignment horizontal="left" vertical="center" textRotation="0" wrapText="true" indent="0" shrinkToFit="false"/>
      <protection locked="true" hidden="false"/>
    </xf>
    <xf numFmtId="164" fontId="12" fillId="4"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center" vertical="top" textRotation="0" wrapText="true" indent="0" shrinkToFit="false"/>
      <protection locked="true" hidden="false"/>
    </xf>
    <xf numFmtId="164" fontId="12" fillId="7" borderId="0" xfId="0" applyFont="true" applyBorder="false" applyAlignment="true" applyProtection="false">
      <alignment horizontal="center" vertical="center" textRotation="0" wrapText="true" indent="0" shrinkToFit="false"/>
      <protection locked="true" hidden="false"/>
    </xf>
    <xf numFmtId="164" fontId="12" fillId="8" borderId="0" xfId="0" applyFont="true" applyBorder="false" applyAlignment="true" applyProtection="false">
      <alignment horizontal="center" vertical="center" textRotation="0" wrapText="true" indent="0" shrinkToFit="false"/>
      <protection locked="true" hidden="false"/>
    </xf>
    <xf numFmtId="164" fontId="13" fillId="9"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true" indent="0" shrinkToFit="false"/>
      <protection locked="fals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6" fontId="11" fillId="0" borderId="0" xfId="17" applyFont="true" applyBorder="true" applyAlignment="true" applyProtection="true">
      <alignment horizontal="left" vertical="center" textRotation="0" wrapText="true" indent="0" shrinkToFit="false"/>
      <protection locked="false" hidden="false"/>
    </xf>
    <xf numFmtId="166" fontId="11" fillId="4" borderId="0" xfId="17" applyFont="true" applyBorder="true" applyAlignment="true" applyProtection="true">
      <alignment horizontal="left"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false" hidden="false"/>
    </xf>
    <xf numFmtId="164" fontId="12" fillId="0" borderId="0" xfId="0" applyFont="true" applyBorder="false" applyAlignment="true" applyProtection="false">
      <alignment horizontal="left" vertical="center" textRotation="0" wrapText="false" indent="1" shrinkToFit="false"/>
      <protection locked="true" hidden="false"/>
    </xf>
    <xf numFmtId="164" fontId="15" fillId="0" borderId="0" xfId="0" applyFont="true" applyBorder="false" applyAlignment="true" applyProtection="true">
      <alignment horizontal="center" vertical="center" textRotation="0" wrapText="true" indent="0" shrinkToFit="false"/>
      <protection locked="false" hidden="false"/>
    </xf>
    <xf numFmtId="164" fontId="12" fillId="4" borderId="1" xfId="0" applyFont="true" applyBorder="true" applyAlignment="true" applyProtection="false">
      <alignment horizontal="left" vertical="center" textRotation="0" wrapText="true" indent="0" shrinkToFit="false"/>
      <protection locked="true" hidden="false"/>
    </xf>
    <xf numFmtId="164" fontId="13" fillId="7" borderId="1" xfId="0" applyFont="true" applyBorder="true" applyAlignment="true" applyProtection="false">
      <alignment horizontal="center" vertical="center" textRotation="0" wrapText="true" indent="0" shrinkToFit="false"/>
      <protection locked="true" hidden="false"/>
    </xf>
    <xf numFmtId="164" fontId="16" fillId="7"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10" borderId="0" xfId="0" applyFont="true" applyBorder="false" applyAlignment="true" applyProtection="false">
      <alignment horizontal="center" vertical="center" textRotation="0" wrapText="true" indent="0" shrinkToFit="false"/>
      <protection locked="true" hidden="false"/>
    </xf>
    <xf numFmtId="164" fontId="12" fillId="8"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1" fillId="6"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true">
      <alignment horizontal="center" vertical="center" textRotation="0" wrapText="true" indent="0" shrinkToFit="false"/>
      <protection locked="true" hidden="false"/>
    </xf>
    <xf numFmtId="167" fontId="18" fillId="0" borderId="0" xfId="0" applyFont="true" applyBorder="false" applyAlignment="true" applyProtection="true">
      <alignment horizontal="center" vertical="center" textRotation="0" wrapText="true" indent="0" shrinkToFit="false"/>
      <protection locked="false" hidden="false"/>
    </xf>
    <xf numFmtId="164" fontId="19"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true">
      <alignment horizontal="center" vertical="center" textRotation="0" wrapText="true" indent="0" shrinkToFit="false"/>
      <protection locked="false" hidden="false"/>
    </xf>
    <xf numFmtId="164" fontId="17" fillId="0" borderId="0" xfId="0" applyFont="true" applyBorder="false" applyAlignment="true" applyProtection="true">
      <alignment horizontal="center" vertical="center" textRotation="0" wrapText="true" indent="0" shrinkToFit="false"/>
      <protection locked="false" hidden="false"/>
    </xf>
    <xf numFmtId="164" fontId="17" fillId="0" borderId="0" xfId="0" applyFont="true" applyBorder="false" applyAlignment="true" applyProtection="true">
      <alignment horizontal="left" vertical="center" textRotation="0" wrapText="true" indent="0" shrinkToFit="false"/>
      <protection locked="false" hidden="false"/>
    </xf>
    <xf numFmtId="164" fontId="20" fillId="0" borderId="0" xfId="0" applyFont="true" applyBorder="false" applyAlignment="true" applyProtection="false">
      <alignment horizontal="center" vertical="center" textRotation="0" wrapText="true" indent="0" shrinkToFit="false"/>
      <protection locked="true" hidden="false"/>
    </xf>
    <xf numFmtId="164" fontId="20" fillId="0" borderId="0" xfId="0" applyFont="true" applyBorder="false" applyAlignment="true" applyProtection="false">
      <alignment horizontal="center" vertical="center" textRotation="0" wrapText="true" indent="0" shrinkToFit="false"/>
      <protection locked="true" hidden="false"/>
    </xf>
    <xf numFmtId="168" fontId="17" fillId="0" borderId="0" xfId="17" applyFont="true" applyBorder="true" applyAlignment="true" applyProtection="true">
      <alignment horizontal="center" vertical="center" textRotation="0" wrapText="true" indent="0" shrinkToFit="false"/>
      <protection locked="false" hidden="false"/>
    </xf>
    <xf numFmtId="167" fontId="17" fillId="0" borderId="0" xfId="0" applyFont="true" applyBorder="false" applyAlignment="true" applyProtection="true">
      <alignment horizontal="center" vertical="center" textRotation="0" wrapText="true" indent="0" shrinkToFit="false"/>
      <protection locked="false" hidden="false"/>
    </xf>
    <xf numFmtId="166" fontId="11" fillId="0" borderId="0" xfId="17" applyFont="true" applyBorder="true" applyAlignment="true" applyProtection="true">
      <alignment horizontal="right" vertical="center" textRotation="0" wrapText="false" indent="0" shrinkToFit="false"/>
      <protection locked="true" hidden="false"/>
    </xf>
    <xf numFmtId="169" fontId="17" fillId="0" borderId="0" xfId="0" applyFont="true" applyBorder="false" applyAlignment="true" applyProtection="false">
      <alignment horizontal="center" vertical="center" textRotation="0" wrapText="true" indent="0" shrinkToFit="false"/>
      <protection locked="true" hidden="false"/>
    </xf>
    <xf numFmtId="169" fontId="17" fillId="0" borderId="0" xfId="0" applyFont="true" applyBorder="false" applyAlignment="true" applyProtection="true">
      <alignment horizontal="center" vertical="center" textRotation="0" wrapText="true" indent="0" shrinkToFit="false"/>
      <protection locked="false" hidden="false"/>
    </xf>
    <xf numFmtId="164" fontId="17" fillId="0" borderId="0" xfId="0" applyFont="true" applyBorder="false" applyAlignment="true" applyProtection="true">
      <alignment horizontal="center" vertical="center" textRotation="0" wrapText="true" indent="0" shrinkToFit="false"/>
      <protection locked="true" hidden="false"/>
    </xf>
    <xf numFmtId="164" fontId="17" fillId="0" borderId="0" xfId="0" applyFont="true" applyBorder="false" applyAlignment="true" applyProtection="true">
      <alignment horizontal="left" vertical="center" textRotation="0" wrapText="true" indent="0" shrinkToFit="false"/>
      <protection locked="true" hidden="false"/>
    </xf>
    <xf numFmtId="164" fontId="21" fillId="0" borderId="3"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center" vertical="center" textRotation="0" wrapText="true" indent="0" shrinkToFit="false"/>
      <protection locked="true" hidden="false"/>
    </xf>
    <xf numFmtId="164" fontId="21" fillId="0" borderId="4" xfId="0" applyFont="true" applyBorder="true" applyAlignment="true" applyProtection="false">
      <alignment horizontal="center" vertical="center" textRotation="0" wrapText="true" indent="0" shrinkToFit="false"/>
      <protection locked="true" hidden="false"/>
    </xf>
    <xf numFmtId="167" fontId="22" fillId="0" borderId="0" xfId="0" applyFont="true" applyBorder="false" applyAlignment="true" applyProtection="true">
      <alignment horizontal="left" vertical="center" textRotation="0" wrapText="true" indent="0" shrinkToFit="false"/>
      <protection locked="fals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23" fillId="0" borderId="5" xfId="0" applyFont="true" applyBorder="true" applyAlignment="true" applyProtection="false">
      <alignment horizontal="center" vertical="center" textRotation="0" wrapText="false" indent="0" shrinkToFit="false"/>
      <protection locked="true" hidden="false"/>
    </xf>
    <xf numFmtId="164" fontId="12" fillId="5" borderId="6" xfId="0" applyFont="true" applyBorder="true" applyAlignment="true" applyProtection="false">
      <alignment horizontal="center" vertical="center" textRotation="0" wrapText="true" indent="0" shrinkToFit="false"/>
      <protection locked="true" hidden="false"/>
    </xf>
    <xf numFmtId="164" fontId="12" fillId="5" borderId="7" xfId="0" applyFont="true" applyBorder="true" applyAlignment="true" applyProtection="false">
      <alignment horizontal="center" vertical="bottom" textRotation="0" wrapText="true" indent="0" shrinkToFit="false"/>
      <protection locked="true" hidden="false"/>
    </xf>
    <xf numFmtId="164" fontId="12" fillId="4" borderId="1" xfId="0" applyFont="true" applyBorder="true" applyAlignment="true" applyProtection="false">
      <alignment horizontal="center" vertical="center" textRotation="0" wrapText="false" indent="0" shrinkToFit="false"/>
      <protection locked="true" hidden="false"/>
    </xf>
    <xf numFmtId="164" fontId="13" fillId="10" borderId="8" xfId="0" applyFont="true" applyBorder="true" applyAlignment="true" applyProtection="false">
      <alignment horizontal="center" vertical="center" textRotation="0" wrapText="true" indent="0" shrinkToFit="false"/>
      <protection locked="true" hidden="false"/>
    </xf>
    <xf numFmtId="164" fontId="11" fillId="0" borderId="9" xfId="0" applyFont="true" applyBorder="true" applyAlignment="true" applyProtection="false">
      <alignment horizontal="general" vertical="bottom" textRotation="0" wrapText="true" indent="0" shrinkToFit="false"/>
      <protection locked="true" hidden="false"/>
    </xf>
    <xf numFmtId="164" fontId="13" fillId="11" borderId="8" xfId="0" applyFont="true" applyBorder="true" applyAlignment="true" applyProtection="false">
      <alignment horizontal="center" vertical="center" textRotation="0" wrapText="true" indent="0" shrinkToFit="false"/>
      <protection locked="true" hidden="false"/>
    </xf>
    <xf numFmtId="164" fontId="24" fillId="8" borderId="0" xfId="0" applyFont="true" applyBorder="false" applyAlignment="true" applyProtection="false">
      <alignment horizontal="center" vertical="center" textRotation="0" wrapText="true" indent="0" shrinkToFit="false"/>
      <protection locked="true" hidden="false"/>
    </xf>
    <xf numFmtId="164" fontId="13" fillId="8" borderId="8"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13" fillId="9" borderId="8" xfId="0" applyFont="true" applyBorder="true" applyAlignment="true" applyProtection="false">
      <alignment horizontal="center" vertical="center" textRotation="0" wrapText="true" indent="0" shrinkToFit="false"/>
      <protection locked="true" hidden="false"/>
    </xf>
    <xf numFmtId="164" fontId="13" fillId="6" borderId="10" xfId="0" applyFont="true" applyBorder="true" applyAlignment="true" applyProtection="false">
      <alignment horizontal="left" vertical="center" textRotation="0" wrapText="true" indent="0" shrinkToFit="false"/>
      <protection locked="true" hidden="false"/>
    </xf>
    <xf numFmtId="164" fontId="11" fillId="0" borderId="11" xfId="0" applyFont="true" applyBorder="true" applyAlignment="true" applyProtection="false">
      <alignment horizontal="general" vertical="bottom" textRotation="0" wrapText="true" indent="0" shrinkToFit="false"/>
      <protection locked="true" hidden="false"/>
    </xf>
    <xf numFmtId="166" fontId="11" fillId="4" borderId="1" xfId="17"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12" fillId="5" borderId="12" xfId="0" applyFont="true" applyBorder="true" applyAlignment="true" applyProtection="false">
      <alignment horizontal="center" vertical="center" textRotation="0" wrapText="true" indent="0" shrinkToFit="false"/>
      <protection locked="true" hidden="false"/>
    </xf>
    <xf numFmtId="164" fontId="16" fillId="7" borderId="5" xfId="0" applyFont="true" applyBorder="true" applyAlignment="true" applyProtection="false">
      <alignment horizontal="center" vertical="center" textRotation="0" wrapText="true" indent="0" shrinkToFit="false"/>
      <protection locked="true" hidden="false"/>
    </xf>
    <xf numFmtId="164" fontId="13" fillId="10" borderId="6" xfId="0" applyFont="true" applyBorder="true" applyAlignment="true" applyProtection="false">
      <alignment horizontal="left" vertical="center" textRotation="0" wrapText="true" indent="0" shrinkToFit="false"/>
      <protection locked="true" hidden="false"/>
    </xf>
    <xf numFmtId="164" fontId="11" fillId="0" borderId="7" xfId="0" applyFont="true" applyBorder="true" applyAlignment="true" applyProtection="false">
      <alignment horizontal="general" vertical="center" textRotation="0" wrapText="true" indent="0" shrinkToFit="false"/>
      <protection locked="true" hidden="false"/>
    </xf>
    <xf numFmtId="164" fontId="13" fillId="10" borderId="8" xfId="0" applyFont="true" applyBorder="true" applyAlignment="true" applyProtection="false">
      <alignment horizontal="left" vertical="center" textRotation="0" wrapText="true" indent="0" shrinkToFit="false"/>
      <protection locked="true" hidden="false"/>
    </xf>
    <xf numFmtId="164" fontId="11" fillId="0" borderId="9" xfId="0" applyFont="true" applyBorder="true" applyAlignment="true" applyProtection="false">
      <alignment horizontal="general" vertical="center" textRotation="0" wrapText="true" indent="0" shrinkToFit="false"/>
      <protection locked="true" hidden="false"/>
    </xf>
    <xf numFmtId="164" fontId="13" fillId="8" borderId="8" xfId="0" applyFont="true" applyBorder="true" applyAlignment="true" applyProtection="false">
      <alignment horizontal="left" vertical="center" textRotation="0" wrapText="true" indent="0" shrinkToFit="false"/>
      <protection locked="true" hidden="false"/>
    </xf>
    <xf numFmtId="164" fontId="13" fillId="10" borderId="10" xfId="0" applyFont="true" applyBorder="true" applyAlignment="true" applyProtection="false">
      <alignment horizontal="left" vertical="center" textRotation="0" wrapText="true" indent="0" shrinkToFit="false"/>
      <protection locked="true" hidden="false"/>
    </xf>
    <xf numFmtId="164" fontId="11" fillId="0" borderId="11" xfId="0" applyFont="true" applyBorder="true" applyAlignment="true" applyProtection="false">
      <alignment horizontal="general" vertical="center" textRotation="0" wrapText="true" indent="0" shrinkToFit="false"/>
      <protection locked="true" hidden="false"/>
    </xf>
    <xf numFmtId="164" fontId="25" fillId="10" borderId="1" xfId="0" applyFont="true" applyBorder="true" applyAlignment="true" applyProtection="false">
      <alignment horizontal="center" vertical="center" textRotation="0" wrapText="true" indent="0" shrinkToFit="false"/>
      <protection locked="true" hidden="false"/>
    </xf>
    <xf numFmtId="164" fontId="13" fillId="8" borderId="6" xfId="0" applyFont="true" applyBorder="true" applyAlignment="true" applyProtection="false">
      <alignment horizontal="left" vertical="center" textRotation="0" wrapText="true" indent="0" shrinkToFit="false"/>
      <protection locked="true" hidden="false"/>
    </xf>
    <xf numFmtId="164" fontId="11" fillId="12" borderId="13" xfId="0" applyFont="true" applyBorder="true" applyAlignment="true" applyProtection="false">
      <alignment horizontal="center" vertical="center" textRotation="0" wrapText="true" indent="0" shrinkToFit="false"/>
      <protection locked="true" hidden="false"/>
    </xf>
    <xf numFmtId="164" fontId="11" fillId="0" borderId="13" xfId="0" applyFont="true" applyBorder="true" applyAlignment="true" applyProtection="false">
      <alignment horizontal="left" vertical="center" textRotation="0" wrapText="true" indent="0" shrinkToFit="false"/>
      <protection locked="true" hidden="false"/>
    </xf>
    <xf numFmtId="164" fontId="13" fillId="11" borderId="8" xfId="0" applyFont="true" applyBorder="true" applyAlignment="true" applyProtection="false">
      <alignment horizontal="left" vertical="center" textRotation="0" wrapText="true" indent="0" shrinkToFit="false"/>
      <protection locked="true" hidden="false"/>
    </xf>
    <xf numFmtId="164" fontId="11" fillId="13" borderId="1" xfId="0" applyFont="true" applyBorder="true" applyAlignment="true" applyProtection="false">
      <alignment horizontal="center" vertical="center" textRotation="0" wrapText="true" indent="0" shrinkToFit="false"/>
      <protection locked="true" hidden="false"/>
    </xf>
    <xf numFmtId="164" fontId="11" fillId="10" borderId="1" xfId="0" applyFont="true" applyBorder="true" applyAlignment="true" applyProtection="false">
      <alignment horizontal="center" vertical="center" textRotation="0" wrapText="true" indent="0" shrinkToFit="false"/>
      <protection locked="true" hidden="false"/>
    </xf>
    <xf numFmtId="164" fontId="13" fillId="9" borderId="8" xfId="0" applyFont="true" applyBorder="true" applyAlignment="true" applyProtection="false">
      <alignment horizontal="left" vertical="center" textRotation="0" wrapText="true" indent="0" shrinkToFit="false"/>
      <protection locked="true" hidden="false"/>
    </xf>
    <xf numFmtId="164" fontId="13" fillId="9" borderId="10" xfId="0" applyFont="true" applyBorder="true" applyAlignment="true" applyProtection="false">
      <alignment horizontal="left" vertical="center" textRotation="0" wrapText="true" indent="0" shrinkToFit="false"/>
      <protection locked="true" hidden="false"/>
    </xf>
    <xf numFmtId="164" fontId="13" fillId="6" borderId="14" xfId="0" applyFont="true" applyBorder="true" applyAlignment="true" applyProtection="false">
      <alignment horizontal="left" vertical="center" textRotation="0" wrapText="true" indent="0" shrinkToFit="false"/>
      <protection locked="true" hidden="false"/>
    </xf>
    <xf numFmtId="164" fontId="11" fillId="14" borderId="7" xfId="0" applyFont="true" applyBorder="true" applyAlignment="true" applyProtection="false">
      <alignment horizontal="general" vertical="bottom" textRotation="0" wrapText="true" indent="0" shrinkToFit="false"/>
      <protection locked="true" hidden="false"/>
    </xf>
    <xf numFmtId="164" fontId="13" fillId="6" borderId="15" xfId="0" applyFont="true" applyBorder="true" applyAlignment="true" applyProtection="false">
      <alignment horizontal="left" vertical="center" textRotation="0" wrapText="true" indent="0" shrinkToFit="false"/>
      <protection locked="true" hidden="false"/>
    </xf>
    <xf numFmtId="164" fontId="11" fillId="14" borderId="9" xfId="0" applyFont="true" applyBorder="true" applyAlignment="true" applyProtection="false">
      <alignment horizontal="general" vertical="bottom" textRotation="0" wrapText="true" indent="0" shrinkToFit="false"/>
      <protection locked="true" hidden="false"/>
    </xf>
    <xf numFmtId="164" fontId="13" fillId="6" borderId="16" xfId="0" applyFont="true" applyBorder="true" applyAlignment="true" applyProtection="false">
      <alignment horizontal="left" vertical="center" textRotation="0" wrapText="true" indent="0" shrinkToFit="false"/>
      <protection locked="true" hidden="false"/>
    </xf>
    <xf numFmtId="164" fontId="11" fillId="14" borderId="11" xfId="0" applyFont="true" applyBorder="true" applyAlignment="true" applyProtection="false">
      <alignment horizontal="general" vertical="bottom" textRotation="0" wrapText="true" indent="0" shrinkToFit="false"/>
      <protection locked="true" hidden="false"/>
    </xf>
    <xf numFmtId="164" fontId="11" fillId="6"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3" fillId="15"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left" vertical="center" textRotation="0" wrapText="false" indent="0" shrinkToFit="false"/>
      <protection locked="true" hidden="false"/>
    </xf>
    <xf numFmtId="170" fontId="11" fillId="0" borderId="0" xfId="0" applyFont="true" applyBorder="false" applyAlignment="true" applyProtection="false">
      <alignment horizontal="left" vertical="center" textRotation="0" wrapText="false" indent="0" shrinkToFit="false"/>
      <protection locked="true" hidden="false"/>
    </xf>
    <xf numFmtId="171" fontId="11" fillId="0" borderId="0" xfId="19"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false" hidden="false"/>
    </xf>
    <xf numFmtId="164" fontId="11" fillId="0" borderId="0" xfId="0" applyFont="true" applyBorder="false" applyAlignment="true" applyProtection="true">
      <alignment horizontal="general" vertical="bottom" textRotation="0" wrapText="true" indent="0" shrinkToFit="false"/>
      <protection locked="false" hidden="false"/>
    </xf>
    <xf numFmtId="164" fontId="11" fillId="0" borderId="0" xfId="0" applyFont="true" applyBorder="false" applyAlignment="true" applyProtection="true">
      <alignment horizontal="center" vertical="bottom" textRotation="0" wrapText="true" indent="0" shrinkToFit="false"/>
      <protection locked="false" hidden="false"/>
    </xf>
    <xf numFmtId="164" fontId="11" fillId="0" borderId="0" xfId="0" applyFont="true" applyBorder="false" applyAlignment="true" applyProtection="true">
      <alignment horizontal="center" vertical="center" textRotation="0" wrapText="true" indent="0" shrinkToFit="false"/>
      <protection locked="false" hidden="false"/>
    </xf>
    <xf numFmtId="164" fontId="27" fillId="4" borderId="5" xfId="0" applyFont="true" applyBorder="true" applyAlignment="true" applyProtection="true">
      <alignment horizontal="center" vertical="center" textRotation="0" wrapText="false" indent="0" shrinkToFit="false"/>
      <protection locked="false" hidden="false"/>
    </xf>
    <xf numFmtId="164" fontId="28" fillId="4" borderId="17" xfId="0" applyFont="true" applyBorder="true" applyAlignment="true" applyProtection="true">
      <alignment horizontal="center" vertical="center" textRotation="0" wrapText="true" indent="0" shrinkToFit="false"/>
      <protection locked="false" hidden="false"/>
    </xf>
    <xf numFmtId="164" fontId="29" fillId="0" borderId="0" xfId="0" applyFont="true" applyBorder="false" applyAlignment="true" applyProtection="true">
      <alignment horizontal="general" vertical="bottom" textRotation="0" wrapText="true" indent="0" shrinkToFit="false"/>
      <protection locked="false" hidden="false"/>
    </xf>
    <xf numFmtId="164" fontId="30" fillId="0" borderId="5" xfId="0" applyFont="true" applyBorder="true" applyAlignment="true" applyProtection="true">
      <alignment horizontal="center" vertical="bottom" textRotation="0" wrapText="true" indent="0" shrinkToFit="false"/>
      <protection locked="false" hidden="false"/>
    </xf>
    <xf numFmtId="164" fontId="11" fillId="0" borderId="17" xfId="0" applyFont="true" applyBorder="true" applyAlignment="false" applyProtection="true">
      <alignment horizontal="general" vertical="bottom" textRotation="0" wrapText="false" indent="0" shrinkToFit="false"/>
      <protection locked="false" hidden="false"/>
    </xf>
    <xf numFmtId="164" fontId="13" fillId="11" borderId="18" xfId="0" applyFont="true" applyBorder="true" applyAlignment="true" applyProtection="true">
      <alignment horizontal="center" vertical="center" textRotation="0" wrapText="true" indent="0" shrinkToFit="false"/>
      <protection locked="false" hidden="false"/>
    </xf>
    <xf numFmtId="164" fontId="31" fillId="0" borderId="19" xfId="0" applyFont="true" applyBorder="true" applyAlignment="true" applyProtection="true">
      <alignment horizontal="left" vertical="center" textRotation="0" wrapText="false" indent="2" shrinkToFit="false"/>
      <protection locked="false" hidden="false"/>
    </xf>
    <xf numFmtId="164" fontId="11" fillId="0" borderId="0" xfId="0" applyFont="true" applyBorder="true" applyAlignment="true" applyProtection="true">
      <alignment horizontal="center" vertical="center" textRotation="0" wrapText="false" indent="0" shrinkToFit="false"/>
      <protection locked="false" hidden="false"/>
    </xf>
    <xf numFmtId="164" fontId="13" fillId="11" borderId="20" xfId="0" applyFont="true" applyBorder="true" applyAlignment="true" applyProtection="true">
      <alignment horizontal="center" vertical="center" textRotation="0" wrapText="true" indent="0" shrinkToFit="false"/>
      <protection locked="false" hidden="false"/>
    </xf>
    <xf numFmtId="164" fontId="13" fillId="11" borderId="21" xfId="0" applyFont="true" applyBorder="true" applyAlignment="true" applyProtection="true">
      <alignment horizontal="center" vertical="center" textRotation="0" wrapText="true" indent="0" shrinkToFit="false"/>
      <protection locked="false" hidden="false"/>
    </xf>
    <xf numFmtId="164" fontId="13" fillId="11" borderId="22" xfId="0" applyFont="true" applyBorder="true" applyAlignment="true" applyProtection="true">
      <alignment horizontal="center" vertical="center" textRotation="0" wrapText="true" indent="0" shrinkToFit="false"/>
      <protection locked="false" hidden="false"/>
    </xf>
    <xf numFmtId="164" fontId="12" fillId="0" borderId="0" xfId="0" applyFont="true" applyBorder="false" applyAlignment="true" applyProtection="true">
      <alignment horizontal="center" vertical="center" textRotation="0" wrapText="false" indent="0" shrinkToFit="false"/>
      <protection locked="false" hidden="false"/>
    </xf>
    <xf numFmtId="164" fontId="31" fillId="0" borderId="19" xfId="0" applyFont="true" applyBorder="true" applyAlignment="true" applyProtection="true">
      <alignment horizontal="left" vertical="center" textRotation="0" wrapText="true" indent="5" shrinkToFit="false"/>
      <protection locked="false" hidden="false"/>
    </xf>
    <xf numFmtId="164" fontId="11" fillId="0" borderId="0" xfId="0" applyFont="true" applyBorder="true" applyAlignment="true" applyProtection="true">
      <alignment horizontal="left" vertical="center" textRotation="0" wrapText="false" indent="0" shrinkToFit="false"/>
      <protection locked="false" hidden="false"/>
    </xf>
    <xf numFmtId="164" fontId="17" fillId="16" borderId="23" xfId="0" applyFont="true" applyBorder="true" applyAlignment="true" applyProtection="true">
      <alignment horizontal="center" vertical="center" textRotation="0" wrapText="true" indent="0" shrinkToFit="false"/>
      <protection locked="false" hidden="false"/>
    </xf>
    <xf numFmtId="164" fontId="17" fillId="16" borderId="23" xfId="0" applyFont="true" applyBorder="true" applyAlignment="true" applyProtection="true">
      <alignment horizontal="center" vertical="center" textRotation="0" wrapText="true" indent="0" shrinkToFit="false"/>
      <protection locked="true" hidden="false"/>
    </xf>
    <xf numFmtId="164" fontId="17" fillId="16" borderId="24" xfId="0" applyFont="true" applyBorder="true" applyAlignment="true" applyProtection="true">
      <alignment horizontal="center" vertical="center" textRotation="0" wrapText="true" indent="0" shrinkToFit="false"/>
      <protection locked="false" hidden="false"/>
    </xf>
    <xf numFmtId="164" fontId="31" fillId="0" borderId="19" xfId="0" applyFont="true" applyBorder="true" applyAlignment="true" applyProtection="true">
      <alignment horizontal="left" vertical="center" textRotation="0" wrapText="false" indent="5" shrinkToFit="false"/>
      <protection locked="false" hidden="false"/>
    </xf>
    <xf numFmtId="164" fontId="17" fillId="4" borderId="23" xfId="0" applyFont="true" applyBorder="true" applyAlignment="true" applyProtection="true">
      <alignment horizontal="center" vertical="center" textRotation="0" wrapText="true" indent="0" shrinkToFit="false"/>
      <protection locked="false" hidden="false"/>
    </xf>
    <xf numFmtId="164" fontId="17" fillId="4" borderId="23" xfId="0" applyFont="true" applyBorder="true" applyAlignment="true" applyProtection="true">
      <alignment horizontal="center" vertical="center" textRotation="0" wrapText="true" indent="0" shrinkToFit="false"/>
      <protection locked="true" hidden="false"/>
    </xf>
    <xf numFmtId="164" fontId="17" fillId="4" borderId="25" xfId="0" applyFont="true" applyBorder="true" applyAlignment="true" applyProtection="true">
      <alignment horizontal="center" vertical="center" textRotation="0" wrapText="true" indent="0" shrinkToFit="false"/>
      <protection locked="false" hidden="false"/>
    </xf>
    <xf numFmtId="164" fontId="17" fillId="16" borderId="25" xfId="0" applyFont="true" applyBorder="true" applyAlignment="true" applyProtection="true">
      <alignment horizontal="center" vertical="center" textRotation="0" wrapText="true" indent="0" shrinkToFit="false"/>
      <protection locked="false" hidden="false"/>
    </xf>
    <xf numFmtId="164" fontId="34" fillId="0" borderId="19" xfId="0" applyFont="true" applyBorder="true" applyAlignment="true" applyProtection="true">
      <alignment horizontal="left" vertical="center" textRotation="0" wrapText="false" indent="5" shrinkToFit="false"/>
      <protection locked="false" hidden="false"/>
    </xf>
    <xf numFmtId="164" fontId="31" fillId="0" borderId="19" xfId="0" applyFont="true" applyBorder="true" applyAlignment="true" applyProtection="true">
      <alignment horizontal="left" vertical="center" textRotation="0" wrapText="true" indent="2" shrinkToFit="false"/>
      <protection locked="false" hidden="false"/>
    </xf>
    <xf numFmtId="164" fontId="31" fillId="0" borderId="26" xfId="0" applyFont="true" applyBorder="true" applyAlignment="true" applyProtection="true">
      <alignment horizontal="left" vertical="center" textRotation="0" wrapText="true" indent="5" shrinkToFit="false"/>
      <protection locked="false" hidden="false"/>
    </xf>
    <xf numFmtId="164" fontId="11" fillId="0" borderId="0" xfId="0" applyFont="true" applyBorder="false" applyAlignment="true" applyProtection="true">
      <alignment horizontal="general" vertical="bottom" textRotation="0" wrapText="false" indent="0" shrinkToFit="false"/>
      <protection locked="false" hidden="false"/>
    </xf>
    <xf numFmtId="169" fontId="17" fillId="4" borderId="23" xfId="0" applyFont="true" applyBorder="true" applyAlignment="true" applyProtection="true">
      <alignment horizontal="center" vertical="center" textRotation="0" wrapText="true" indent="0" shrinkToFit="false"/>
      <protection locked="false" hidden="false"/>
    </xf>
    <xf numFmtId="164" fontId="17" fillId="16" borderId="27" xfId="0" applyFont="true" applyBorder="true" applyAlignment="true" applyProtection="true">
      <alignment horizontal="center" vertical="center" textRotation="0" wrapText="true" indent="0" shrinkToFit="false"/>
      <protection locked="false" hidden="false"/>
    </xf>
    <xf numFmtId="164" fontId="17" fillId="16" borderId="27" xfId="0" applyFont="true" applyBorder="true" applyAlignment="true" applyProtection="true">
      <alignment horizontal="center" vertical="center" textRotation="0" wrapText="true" indent="0" shrinkToFit="false"/>
      <protection locked="true" hidden="false"/>
    </xf>
    <xf numFmtId="164" fontId="17" fillId="16" borderId="28" xfId="0" applyFont="true" applyBorder="true" applyAlignment="true" applyProtection="true">
      <alignment horizontal="center" vertical="center" textRotation="0" wrapText="true" indent="0" shrinkToFit="false"/>
      <protection locked="false" hidden="false"/>
    </xf>
    <xf numFmtId="164" fontId="17" fillId="4" borderId="27" xfId="0" applyFont="true" applyBorder="true" applyAlignment="true" applyProtection="true">
      <alignment horizontal="center" vertical="center" textRotation="0" wrapText="true" indent="0" shrinkToFit="false"/>
      <protection locked="false" hidden="false"/>
    </xf>
    <xf numFmtId="164" fontId="17" fillId="4" borderId="27" xfId="0" applyFont="true" applyBorder="true" applyAlignment="true" applyProtection="true">
      <alignment horizontal="center" vertical="center" textRotation="0" wrapText="true" indent="0" shrinkToFit="false"/>
      <protection locked="true" hidden="false"/>
    </xf>
    <xf numFmtId="164" fontId="17" fillId="4" borderId="28" xfId="0" applyFont="true" applyBorder="true" applyAlignment="true" applyProtection="true">
      <alignment horizontal="center" vertical="center" textRotation="0" wrapText="true" indent="0" shrinkToFit="false"/>
      <protection locked="false" hidden="false"/>
    </xf>
    <xf numFmtId="164" fontId="37" fillId="4" borderId="5" xfId="0" applyFont="true" applyBorder="true" applyAlignment="true" applyProtection="true">
      <alignment horizontal="center" vertical="center" textRotation="0" wrapText="true" indent="0" shrinkToFit="false"/>
      <protection locked="false" hidden="false"/>
    </xf>
    <xf numFmtId="164" fontId="38" fillId="0" borderId="5" xfId="0" applyFont="true" applyBorder="true" applyAlignment="true" applyProtection="true">
      <alignment horizontal="center" vertical="center" textRotation="0" wrapText="true" indent="0" shrinkToFit="false"/>
      <protection locked="false" hidden="false"/>
    </xf>
    <xf numFmtId="164" fontId="12" fillId="5" borderId="29" xfId="0" applyFont="true" applyBorder="true" applyAlignment="true" applyProtection="true">
      <alignment horizontal="center" vertical="center" textRotation="0" wrapText="true" indent="0" shrinkToFit="false"/>
      <protection locked="true" hidden="false"/>
    </xf>
    <xf numFmtId="164" fontId="12" fillId="0" borderId="30" xfId="0" applyFont="true" applyBorder="true" applyAlignment="true" applyProtection="true">
      <alignment horizontal="center" vertical="center" textRotation="0" wrapText="true" indent="0" shrinkToFit="false"/>
      <protection locked="true" hidden="false"/>
    </xf>
    <xf numFmtId="164" fontId="12" fillId="0" borderId="31" xfId="0" applyFont="true" applyBorder="true" applyAlignment="true" applyProtection="true">
      <alignment horizontal="center" vertical="center" textRotation="0" wrapText="true" indent="0" shrinkToFit="false"/>
      <protection locked="true" hidden="false"/>
    </xf>
    <xf numFmtId="164" fontId="12" fillId="5" borderId="32" xfId="0" applyFont="true" applyBorder="true" applyAlignment="true" applyProtection="true">
      <alignment horizontal="center" vertical="center" textRotation="0" wrapText="true" indent="0" shrinkToFit="false"/>
      <protection locked="true" hidden="false"/>
    </xf>
    <xf numFmtId="164" fontId="12" fillId="5" borderId="33" xfId="0" applyFont="true" applyBorder="true" applyAlignment="true" applyProtection="true">
      <alignment horizontal="center" vertical="center" textRotation="0" wrapText="true" indent="0" shrinkToFit="false"/>
      <protection locked="true" hidden="false"/>
    </xf>
    <xf numFmtId="164" fontId="11" fillId="0" borderId="34" xfId="0" applyFont="true" applyBorder="true" applyAlignment="true" applyProtection="true">
      <alignment horizontal="general" vertical="center" textRotation="0" wrapText="true" indent="0" shrinkToFit="false"/>
      <protection locked="true" hidden="false"/>
    </xf>
    <xf numFmtId="164" fontId="11" fillId="0" borderId="7" xfId="0" applyFont="true" applyBorder="true" applyAlignment="true" applyProtection="true">
      <alignment horizontal="general" vertical="center" textRotation="0" wrapText="true" indent="0" shrinkToFit="false"/>
      <protection locked="true" hidden="false"/>
    </xf>
    <xf numFmtId="164" fontId="12" fillId="5" borderId="35" xfId="0" applyFont="true" applyBorder="true" applyAlignment="true" applyProtection="true">
      <alignment horizontal="center" vertical="center" textRotation="0" wrapText="true" indent="0" shrinkToFit="false"/>
      <protection locked="true" hidden="false"/>
    </xf>
    <xf numFmtId="164" fontId="31" fillId="0" borderId="19" xfId="0" applyFont="true" applyBorder="true" applyAlignment="true" applyProtection="true">
      <alignment horizontal="left" vertical="center" textRotation="0" wrapText="true" indent="10" shrinkToFit="false"/>
      <protection locked="false" hidden="false"/>
    </xf>
    <xf numFmtId="164" fontId="12" fillId="5" borderId="36" xfId="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true" hidden="false"/>
    </xf>
    <xf numFmtId="164" fontId="11" fillId="0" borderId="9" xfId="0" applyFont="true" applyBorder="true" applyAlignment="true" applyProtection="true">
      <alignment horizontal="general" vertical="center" textRotation="0" wrapText="true" indent="0" shrinkToFit="false"/>
      <protection locked="true" hidden="false"/>
    </xf>
    <xf numFmtId="164" fontId="12" fillId="5" borderId="37" xfId="0" applyFont="true" applyBorder="true" applyAlignment="true" applyProtection="true">
      <alignment horizontal="center" vertical="center" textRotation="0" wrapText="true" indent="0" shrinkToFit="false"/>
      <protection locked="true" hidden="false"/>
    </xf>
    <xf numFmtId="164" fontId="31" fillId="0" borderId="19" xfId="0" applyFont="true" applyBorder="true" applyAlignment="true" applyProtection="true">
      <alignment horizontal="left" vertical="center" textRotation="0" wrapText="false" indent="10" shrinkToFit="false"/>
      <protection locked="false" hidden="false"/>
    </xf>
    <xf numFmtId="164" fontId="31" fillId="0" borderId="19" xfId="0" applyFont="true" applyBorder="true" applyAlignment="true" applyProtection="true">
      <alignment horizontal="left" vertical="center" textRotation="0" wrapText="false" indent="15" shrinkToFit="false"/>
      <protection locked="false" hidden="false"/>
    </xf>
    <xf numFmtId="164" fontId="31" fillId="0" borderId="19" xfId="0" applyFont="true" applyBorder="true" applyAlignment="true" applyProtection="true">
      <alignment horizontal="left" vertical="center" textRotation="0" wrapText="true" indent="15" shrinkToFit="false"/>
      <protection locked="false" hidden="false"/>
    </xf>
    <xf numFmtId="164" fontId="12" fillId="5" borderId="38" xfId="0" applyFont="true" applyBorder="true" applyAlignment="true" applyProtection="true">
      <alignment horizontal="center" vertical="center" textRotation="0" wrapText="true" indent="0" shrinkToFit="false"/>
      <protection locked="true" hidden="false"/>
    </xf>
    <xf numFmtId="164" fontId="11" fillId="0" borderId="39" xfId="0" applyFont="true" applyBorder="true" applyAlignment="true" applyProtection="true">
      <alignment horizontal="general" vertical="center" textRotation="0" wrapText="true" indent="0" shrinkToFit="false"/>
      <protection locked="true" hidden="false"/>
    </xf>
    <xf numFmtId="164" fontId="11" fillId="0" borderId="40" xfId="0" applyFont="true" applyBorder="true" applyAlignment="true" applyProtection="true">
      <alignment horizontal="general" vertical="center" textRotation="0" wrapText="true" indent="0" shrinkToFit="false"/>
      <protection locked="true" hidden="false"/>
    </xf>
    <xf numFmtId="164" fontId="12" fillId="5" borderId="41"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false" hidden="false"/>
    </xf>
    <xf numFmtId="164" fontId="13" fillId="11" borderId="42" xfId="0" applyFont="true" applyBorder="true" applyAlignment="true" applyProtection="true">
      <alignment horizontal="center" vertical="center" textRotation="0" wrapText="true" indent="0" shrinkToFit="false"/>
      <protection locked="false" hidden="false"/>
    </xf>
    <xf numFmtId="164" fontId="13" fillId="11" borderId="43" xfId="0" applyFont="true" applyBorder="true" applyAlignment="true" applyProtection="true">
      <alignment horizontal="center" vertical="center" textRotation="0" wrapText="true" indent="0" shrinkToFit="false"/>
      <protection locked="false" hidden="false"/>
    </xf>
    <xf numFmtId="164" fontId="13" fillId="11" borderId="44" xfId="0" applyFont="true" applyBorder="true" applyAlignment="true" applyProtection="true">
      <alignment horizontal="center" vertical="center" textRotation="0" wrapText="true" indent="0" shrinkToFit="false"/>
      <protection locked="false" hidden="false"/>
    </xf>
    <xf numFmtId="164" fontId="13" fillId="11" borderId="45" xfId="0" applyFont="true" applyBorder="true" applyAlignment="true" applyProtection="true">
      <alignment horizontal="center" vertical="center" textRotation="0" wrapText="true" indent="0" shrinkToFit="false"/>
      <protection locked="false" hidden="false"/>
    </xf>
    <xf numFmtId="164" fontId="13" fillId="11" borderId="46" xfId="0" applyFont="true" applyBorder="true" applyAlignment="true" applyProtection="true">
      <alignment horizontal="center" vertical="center" textRotation="0" wrapText="true" indent="0" shrinkToFit="false"/>
      <protection locked="false" hidden="false"/>
    </xf>
    <xf numFmtId="164" fontId="13" fillId="11" borderId="47" xfId="0" applyFont="true" applyBorder="true" applyAlignment="true" applyProtection="true">
      <alignment horizontal="center" vertical="center" textRotation="0" wrapText="true" indent="0" shrinkToFit="false"/>
      <protection locked="false" hidden="false"/>
    </xf>
    <xf numFmtId="164" fontId="17" fillId="16" borderId="48" xfId="0" applyFont="true" applyBorder="true" applyAlignment="true" applyProtection="true">
      <alignment horizontal="center" vertical="center" textRotation="0" wrapText="true" indent="0" shrinkToFit="false"/>
      <protection locked="false" hidden="false"/>
    </xf>
    <xf numFmtId="164" fontId="17" fillId="16" borderId="48" xfId="0" applyFont="true" applyBorder="true" applyAlignment="true" applyProtection="true">
      <alignment horizontal="center" vertical="center" textRotation="0" wrapText="true" indent="0" shrinkToFit="false"/>
      <protection locked="true" hidden="false"/>
    </xf>
    <xf numFmtId="164" fontId="31" fillId="0" borderId="26" xfId="0" applyFont="true" applyBorder="true" applyAlignment="true" applyProtection="true">
      <alignment horizontal="left" vertical="center" textRotation="0" wrapText="true" indent="10" shrinkToFit="false"/>
      <protection locked="false" hidden="false"/>
    </xf>
    <xf numFmtId="164" fontId="12" fillId="5" borderId="1" xfId="0" applyFont="true" applyBorder="true" applyAlignment="true" applyProtection="true">
      <alignment horizontal="left" vertical="center" textRotation="0" wrapText="false" indent="0" shrinkToFit="false"/>
      <protection locked="true" hidden="false"/>
    </xf>
    <xf numFmtId="164" fontId="11" fillId="0" borderId="1" xfId="0" applyFont="true" applyBorder="true" applyAlignment="true" applyProtection="true">
      <alignment horizontal="left" vertical="center"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5" fontId="11" fillId="0" borderId="1" xfId="0" applyFont="true" applyBorder="tru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1" fillId="6" borderId="0" xfId="0" applyFont="true" applyBorder="false" applyAlignment="true" applyProtection="true">
      <alignment horizontal="center" vertical="center" textRotation="0" wrapText="false" indent="0" shrinkToFit="false"/>
      <protection locked="true" hidden="false"/>
    </xf>
    <xf numFmtId="164" fontId="11" fillId="6" borderId="0" xfId="0" applyFont="true" applyBorder="false" applyAlignment="true" applyProtection="true">
      <alignment horizontal="left" vertical="center" textRotation="0" wrapText="true" indent="0" shrinkToFit="false"/>
      <protection locked="true" hidden="false"/>
    </xf>
    <xf numFmtId="164" fontId="12" fillId="4" borderId="1" xfId="0" applyFont="true" applyBorder="true" applyAlignment="true" applyProtection="true">
      <alignment horizontal="general" vertical="center" textRotation="0" wrapText="false" indent="0" shrinkToFit="false"/>
      <protection locked="true" hidden="false"/>
    </xf>
    <xf numFmtId="164" fontId="11" fillId="0" borderId="1" xfId="0" applyFont="true" applyBorder="true" applyAlignment="true" applyProtection="true">
      <alignment horizontal="left" vertical="center" textRotation="0" wrapText="true" indent="0" shrinkToFit="false"/>
      <protection locked="true" hidden="false"/>
    </xf>
    <xf numFmtId="164" fontId="40" fillId="17" borderId="0" xfId="0" applyFont="true" applyBorder="true" applyAlignment="true" applyProtection="true">
      <alignment horizontal="center" vertical="center" textRotation="0" wrapText="true" indent="0" shrinkToFit="false"/>
      <protection locked="true" hidden="false"/>
    </xf>
    <xf numFmtId="164" fontId="41" fillId="0" borderId="0" xfId="0" applyFont="true" applyBorder="false" applyAlignment="true" applyProtection="true">
      <alignment horizontal="general" vertical="center" textRotation="0" wrapText="true" indent="0" shrinkToFit="false"/>
      <protection locked="true" hidden="false"/>
    </xf>
    <xf numFmtId="164" fontId="12" fillId="7" borderId="0" xfId="0" applyFont="true" applyBorder="false" applyAlignment="true" applyProtection="true">
      <alignment horizontal="center" vertical="center" textRotation="0" wrapText="true" indent="0" shrinkToFit="false"/>
      <protection locked="true" hidden="false"/>
    </xf>
    <xf numFmtId="164" fontId="13" fillId="9" borderId="1"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true" indent="0" shrinkToFit="false"/>
      <protection locked="true" hidden="false"/>
    </xf>
    <xf numFmtId="164" fontId="14" fillId="0" borderId="0" xfId="0" applyFont="true" applyBorder="false" applyAlignment="true" applyProtection="true">
      <alignment horizontal="left" vertical="center" textRotation="0" wrapText="true" indent="0" shrinkToFit="false"/>
      <protection locked="true" hidden="false"/>
    </xf>
    <xf numFmtId="164" fontId="42"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6" fontId="11" fillId="0" borderId="0" xfId="17" applyFont="true" applyBorder="true" applyAlignment="true" applyProtection="true">
      <alignment horizontal="left" vertical="center" textRotation="0" wrapText="true" indent="0" shrinkToFit="false"/>
      <protection locked="true" hidden="false"/>
    </xf>
    <xf numFmtId="164" fontId="43" fillId="0" borderId="0" xfId="0" applyFont="true" applyBorder="fals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true" indent="0" shrinkToFit="false"/>
      <protection locked="true" hidden="false"/>
    </xf>
    <xf numFmtId="164" fontId="11" fillId="0" borderId="0" xfId="0" applyFont="true" applyBorder="true" applyAlignment="true" applyProtection="true">
      <alignment horizontal="center" vertical="bottom" textRotation="0" wrapText="true" indent="0" shrinkToFit="false"/>
      <protection locked="true" hidden="false"/>
    </xf>
    <xf numFmtId="164" fontId="12" fillId="0" borderId="0" xfId="0" applyFont="true" applyBorder="false" applyAlignment="true" applyProtection="true">
      <alignment horizontal="left" vertical="center" textRotation="0" wrapText="false" indent="1" shrinkToFit="false"/>
      <protection locked="true" hidden="false"/>
    </xf>
    <xf numFmtId="164" fontId="15" fillId="0" borderId="0" xfId="0" applyFont="true" applyBorder="false" applyAlignment="true" applyProtection="true">
      <alignment horizontal="center" vertical="center" textRotation="0" wrapText="true" indent="0" shrinkToFit="false"/>
      <protection locked="true" hidden="false"/>
    </xf>
    <xf numFmtId="164" fontId="12" fillId="4" borderId="1" xfId="0" applyFont="true" applyBorder="true" applyAlignment="true" applyProtection="true">
      <alignment horizontal="left" vertical="center" textRotation="0" wrapText="true" indent="0" shrinkToFit="false"/>
      <protection locked="true" hidden="false"/>
    </xf>
    <xf numFmtId="164" fontId="13" fillId="7" borderId="1" xfId="0" applyFont="true" applyBorder="true" applyAlignment="true" applyProtection="true">
      <alignment horizontal="center" vertical="center" textRotation="0" wrapText="true" indent="0" shrinkToFit="false"/>
      <protection locked="true" hidden="false"/>
    </xf>
    <xf numFmtId="164" fontId="12" fillId="1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1" fillId="6" borderId="0" xfId="0" applyFont="true" applyBorder="false" applyAlignment="true" applyProtection="true">
      <alignment horizontal="center" vertical="center" textRotation="0" wrapText="true" indent="0" shrinkToFit="false"/>
      <protection locked="true" hidden="false"/>
    </xf>
    <xf numFmtId="167" fontId="18" fillId="0" borderId="0" xfId="0" applyFont="true" applyBorder="false" applyAlignment="true" applyProtection="true">
      <alignment horizontal="center" vertical="center" textRotation="0" wrapText="tru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4" fontId="20" fillId="0" borderId="0" xfId="0" applyFont="true" applyBorder="false" applyAlignment="true" applyProtection="true">
      <alignment horizontal="center" vertical="center" textRotation="0" wrapText="true" indent="0" shrinkToFit="false"/>
      <protection locked="true" hidden="false"/>
    </xf>
    <xf numFmtId="164" fontId="20" fillId="0" borderId="0" xfId="0" applyFont="true" applyBorder="false" applyAlignment="true" applyProtection="true">
      <alignment horizontal="center" vertical="center" textRotation="0" wrapText="true" indent="0" shrinkToFit="false"/>
      <protection locked="true" hidden="false"/>
    </xf>
    <xf numFmtId="168" fontId="17" fillId="0" borderId="0" xfId="17" applyFont="true" applyBorder="true" applyAlignment="true" applyProtection="true">
      <alignment horizontal="center" vertical="center" textRotation="0" wrapText="true" indent="0" shrinkToFit="false"/>
      <protection locked="true" hidden="false"/>
    </xf>
    <xf numFmtId="167" fontId="17" fillId="0" borderId="0" xfId="0" applyFont="true" applyBorder="false" applyAlignment="true" applyProtection="true">
      <alignment horizontal="center" vertical="center" textRotation="0" wrapText="true" indent="0" shrinkToFit="false"/>
      <protection locked="true" hidden="false"/>
    </xf>
    <xf numFmtId="169" fontId="17"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center" vertical="bottom"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27" fillId="4" borderId="5" xfId="0" applyFont="true" applyBorder="true" applyAlignment="true" applyProtection="true">
      <alignment horizontal="center" vertical="center" textRotation="0" wrapText="false" indent="0" shrinkToFit="false"/>
      <protection locked="true" hidden="false"/>
    </xf>
    <xf numFmtId="164" fontId="29" fillId="0" borderId="0" xfId="0" applyFont="true" applyBorder="false" applyAlignment="true" applyProtection="true">
      <alignment horizontal="general" vertical="bottom" textRotation="0" wrapText="true" indent="0" shrinkToFit="false"/>
      <protection locked="true" hidden="false"/>
    </xf>
    <xf numFmtId="164" fontId="13" fillId="11" borderId="18" xfId="0" applyFont="true" applyBorder="true" applyAlignment="true" applyProtection="true">
      <alignment horizontal="center" vertical="center" textRotation="0" wrapText="true" indent="0" shrinkToFit="false"/>
      <protection locked="true" hidden="false"/>
    </xf>
    <xf numFmtId="164" fontId="13" fillId="11" borderId="20" xfId="0" applyFont="true" applyBorder="true" applyAlignment="true" applyProtection="true">
      <alignment horizontal="center" vertical="center" textRotation="0" wrapText="true" indent="0" shrinkToFit="false"/>
      <protection locked="true" hidden="false"/>
    </xf>
    <xf numFmtId="164" fontId="13" fillId="11" borderId="21" xfId="0" applyFont="true" applyBorder="true" applyAlignment="true" applyProtection="true">
      <alignment horizontal="center" vertical="center" textRotation="0" wrapText="true" indent="0" shrinkToFit="false"/>
      <protection locked="true" hidden="false"/>
    </xf>
    <xf numFmtId="164" fontId="13" fillId="11" borderId="2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40" fillId="0" borderId="0" xfId="0" applyFont="true" applyBorder="false" applyAlignment="true" applyProtection="true">
      <alignment horizontal="general" vertical="center" textRotation="0" wrapText="true" indent="0" shrinkToFit="false"/>
      <protection locked="true" hidden="false"/>
    </xf>
    <xf numFmtId="164" fontId="45" fillId="0" borderId="0" xfId="0" applyFont="true" applyBorder="false" applyAlignment="true" applyProtection="true">
      <alignment horizontal="general" vertical="center" textRotation="0" wrapText="true" indent="0" shrinkToFit="false"/>
      <protection locked="true" hidden="false"/>
    </xf>
    <xf numFmtId="164" fontId="17" fillId="16" borderId="24" xfId="0" applyFont="true" applyBorder="true" applyAlignment="true" applyProtection="true">
      <alignment horizontal="center" vertical="center" textRotation="0" wrapText="true" indent="0" shrinkToFit="false"/>
      <protection locked="true" hidden="false"/>
    </xf>
    <xf numFmtId="164" fontId="17" fillId="4" borderId="25" xfId="0" applyFont="true" applyBorder="true" applyAlignment="true" applyProtection="true">
      <alignment horizontal="center" vertical="center" textRotation="0" wrapText="true" indent="0" shrinkToFit="false"/>
      <protection locked="true" hidden="false"/>
    </xf>
    <xf numFmtId="164" fontId="17" fillId="16" borderId="25"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9" fontId="17" fillId="4" borderId="23" xfId="0" applyFont="true" applyBorder="true" applyAlignment="true" applyProtection="true">
      <alignment horizontal="center" vertical="center" textRotation="0" wrapText="true" indent="0" shrinkToFit="false"/>
      <protection locked="true" hidden="false"/>
    </xf>
    <xf numFmtId="164" fontId="17" fillId="16" borderId="28" xfId="0" applyFont="true" applyBorder="true" applyAlignment="true" applyProtection="true">
      <alignment horizontal="center" vertical="center" textRotation="0" wrapText="true" indent="0" shrinkToFit="false"/>
      <protection locked="true" hidden="false"/>
    </xf>
    <xf numFmtId="164" fontId="17" fillId="4" borderId="28" xfId="0" applyFont="true" applyBorder="true" applyAlignment="true" applyProtection="true">
      <alignment horizontal="center" vertical="center" textRotation="0" wrapText="true" indent="0" shrinkToFit="false"/>
      <protection locked="true" hidden="false"/>
    </xf>
    <xf numFmtId="164" fontId="37" fillId="4" borderId="49" xfId="0" applyFont="true" applyBorder="true" applyAlignment="true" applyProtection="false">
      <alignment horizontal="center" vertical="center" textRotation="0" wrapText="true" indent="0" shrinkToFit="false"/>
      <protection locked="true" hidden="false"/>
    </xf>
    <xf numFmtId="164" fontId="37" fillId="4" borderId="50" xfId="0" applyFont="true" applyBorder="true" applyAlignment="true" applyProtection="false">
      <alignment horizontal="center" vertical="center" textRotation="0" wrapText="true" indent="0" shrinkToFit="false"/>
      <protection locked="true" hidden="false"/>
    </xf>
    <xf numFmtId="164" fontId="12" fillId="5" borderId="51" xfId="0" applyFont="true" applyBorder="true" applyAlignment="true" applyProtection="false">
      <alignment horizontal="center" vertical="center" textRotation="0" wrapText="true" indent="0" shrinkToFit="false"/>
      <protection locked="true" hidden="false"/>
    </xf>
    <xf numFmtId="164" fontId="12" fillId="0" borderId="52" xfId="0" applyFont="true" applyBorder="true" applyAlignment="true" applyProtection="false">
      <alignment horizontal="center" vertical="center" textRotation="0" wrapText="false" indent="0" shrinkToFit="false"/>
      <protection locked="true" hidden="false"/>
    </xf>
    <xf numFmtId="164" fontId="12" fillId="0" borderId="53" xfId="0" applyFont="true" applyBorder="true" applyAlignment="true" applyProtection="false">
      <alignment horizontal="center" vertical="center" textRotation="0" wrapText="false" indent="0" shrinkToFit="false"/>
      <protection locked="true" hidden="false"/>
    </xf>
    <xf numFmtId="164" fontId="12" fillId="5" borderId="54" xfId="0" applyFont="true" applyBorder="true" applyAlignment="true" applyProtection="false">
      <alignment horizontal="center" vertical="center" textRotation="0" wrapText="true" indent="0" shrinkToFit="false"/>
      <protection locked="true" hidden="false"/>
    </xf>
    <xf numFmtId="164" fontId="12" fillId="5" borderId="36"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11" fillId="0" borderId="55" xfId="0" applyFont="true" applyBorder="true" applyAlignment="true" applyProtection="false">
      <alignment horizontal="general" vertical="center" textRotation="0" wrapText="false" indent="0" shrinkToFit="false"/>
      <protection locked="true" hidden="false"/>
    </xf>
    <xf numFmtId="164" fontId="12" fillId="5" borderId="37" xfId="0" applyFont="true" applyBorder="true" applyAlignment="true" applyProtection="false">
      <alignment horizontal="center" vertical="center" textRotation="0" wrapText="true" indent="0" shrinkToFit="false"/>
      <protection locked="true" hidden="false"/>
    </xf>
    <xf numFmtId="164" fontId="12" fillId="5" borderId="38" xfId="0" applyFont="true" applyBorder="true" applyAlignment="true" applyProtection="false">
      <alignment horizontal="center" vertical="center" textRotation="0" wrapText="true" indent="0" shrinkToFit="false"/>
      <protection locked="true" hidden="false"/>
    </xf>
    <xf numFmtId="164" fontId="11" fillId="0" borderId="56" xfId="0" applyFont="true" applyBorder="true" applyAlignment="true" applyProtection="false">
      <alignment horizontal="general" vertical="center" textRotation="0" wrapText="false" indent="0" shrinkToFit="false"/>
      <protection locked="true" hidden="false"/>
    </xf>
    <xf numFmtId="164" fontId="11" fillId="0" borderId="57" xfId="0" applyFont="true" applyBorder="true" applyAlignment="true" applyProtection="false">
      <alignment horizontal="general" vertical="center" textRotation="0" wrapText="false" indent="0" shrinkToFit="false"/>
      <protection locked="true" hidden="false"/>
    </xf>
    <xf numFmtId="164" fontId="12" fillId="5" borderId="4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3" fillId="11" borderId="42" xfId="0" applyFont="true" applyBorder="true" applyAlignment="true" applyProtection="false">
      <alignment horizontal="center" vertical="center" textRotation="0" wrapText="true" indent="0" shrinkToFit="false"/>
      <protection locked="true" hidden="false"/>
    </xf>
    <xf numFmtId="164" fontId="13" fillId="11" borderId="43" xfId="0" applyFont="true" applyBorder="true" applyAlignment="true" applyProtection="false">
      <alignment horizontal="center" vertical="center" textRotation="0" wrapText="true" indent="0" shrinkToFit="false"/>
      <protection locked="true" hidden="false"/>
    </xf>
    <xf numFmtId="164" fontId="13" fillId="11" borderId="44" xfId="0" applyFont="true" applyBorder="true" applyAlignment="true" applyProtection="false">
      <alignment horizontal="center" vertical="center" textRotation="0" wrapText="true" indent="0" shrinkToFit="false"/>
      <protection locked="true" hidden="false"/>
    </xf>
    <xf numFmtId="164" fontId="13" fillId="11" borderId="45" xfId="0" applyFont="true" applyBorder="true" applyAlignment="true" applyProtection="false">
      <alignment horizontal="center" vertical="center" textRotation="0" wrapText="true" indent="0" shrinkToFit="false"/>
      <protection locked="true" hidden="false"/>
    </xf>
    <xf numFmtId="164" fontId="13" fillId="11" borderId="4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3" fillId="11" borderId="47" xfId="0" applyFont="true" applyBorder="true" applyAlignment="true" applyProtection="false">
      <alignment horizontal="center" vertical="center" textRotation="0" wrapText="true" indent="0" shrinkToFit="false"/>
      <protection locked="true" hidden="false"/>
    </xf>
    <xf numFmtId="164" fontId="13" fillId="11" borderId="20" xfId="0" applyFont="true" applyBorder="true" applyAlignment="true" applyProtection="false">
      <alignment horizontal="center" vertical="center" textRotation="0" wrapText="true" indent="0" shrinkToFit="false"/>
      <protection locked="true" hidden="false"/>
    </xf>
    <xf numFmtId="164" fontId="17" fillId="16" borderId="23" xfId="0" applyFont="true" applyBorder="true" applyAlignment="true" applyProtection="false">
      <alignment horizontal="center" vertical="center" textRotation="0" wrapText="true" indent="0" shrinkToFit="false"/>
      <protection locked="true" hidden="false"/>
    </xf>
    <xf numFmtId="164" fontId="17" fillId="16" borderId="25" xfId="0" applyFont="true" applyBorder="true" applyAlignment="true" applyProtection="false">
      <alignment horizontal="center" vertical="center" textRotation="0" wrapText="true" indent="0" shrinkToFit="false"/>
      <protection locked="true" hidden="false"/>
    </xf>
    <xf numFmtId="164" fontId="17" fillId="16" borderId="48" xfId="0" applyFont="true" applyBorder="true" applyAlignment="true" applyProtection="false">
      <alignment horizontal="center" vertical="center" textRotation="0" wrapText="true" indent="0" shrinkToFit="false"/>
      <protection locked="true" hidden="false"/>
    </xf>
    <xf numFmtId="164" fontId="17" fillId="16" borderId="24" xfId="0" applyFont="true" applyBorder="true" applyAlignment="true" applyProtection="false">
      <alignment horizontal="center" vertical="center" textRotation="0" wrapText="true" indent="0" shrinkToFit="false"/>
      <protection locked="true" hidden="false"/>
    </xf>
    <xf numFmtId="164" fontId="17" fillId="4" borderId="23" xfId="0" applyFont="true" applyBorder="true" applyAlignment="true" applyProtection="false">
      <alignment horizontal="center" vertical="center" textRotation="0" wrapText="true" indent="0" shrinkToFit="false"/>
      <protection locked="true" hidden="false"/>
    </xf>
    <xf numFmtId="164" fontId="17" fillId="4" borderId="25" xfId="0" applyFont="true" applyBorder="true" applyAlignment="true" applyProtection="false">
      <alignment horizontal="center" vertical="center" textRotation="0" wrapText="true" indent="0" shrinkToFit="false"/>
      <protection locked="true" hidden="false"/>
    </xf>
    <xf numFmtId="169" fontId="17" fillId="4" borderId="23" xfId="0" applyFont="true" applyBorder="true" applyAlignment="true" applyProtection="false">
      <alignment horizontal="center" vertical="center" textRotation="0" wrapText="true" indent="0" shrinkToFit="false"/>
      <protection locked="true" hidden="false"/>
    </xf>
    <xf numFmtId="164" fontId="17" fillId="16" borderId="27" xfId="0" applyFont="true" applyBorder="true" applyAlignment="true" applyProtection="false">
      <alignment horizontal="center" vertical="center" textRotation="0" wrapText="true" indent="0" shrinkToFit="false"/>
      <protection locked="true" hidden="false"/>
    </xf>
    <xf numFmtId="164" fontId="17" fillId="16" borderId="28" xfId="0" applyFont="true" applyBorder="true" applyAlignment="true" applyProtection="false">
      <alignment horizontal="center" vertical="center" textRotation="0" wrapText="true" indent="0" shrinkToFit="false"/>
      <protection locked="true" hidden="false"/>
    </xf>
    <xf numFmtId="164" fontId="17" fillId="4" borderId="27" xfId="0" applyFont="true" applyBorder="true" applyAlignment="true" applyProtection="false">
      <alignment horizontal="center" vertical="center" textRotation="0" wrapText="true" indent="0" shrinkToFit="false"/>
      <protection locked="true" hidden="false"/>
    </xf>
    <xf numFmtId="164" fontId="17" fillId="4" borderId="28" xfId="0" applyFont="true" applyBorder="tru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yperlink 2" xfId="20"/>
    <cellStyle name="Normal 2" xfId="21"/>
  </cellStyles>
  <dxfs count="19">
    <dxf>
      <fill>
        <patternFill patternType="solid">
          <fgColor rgb="FF002060"/>
          <bgColor rgb="FF000000"/>
        </patternFill>
      </fill>
    </dxf>
    <dxf>
      <fill>
        <patternFill patternType="solid">
          <bgColor rgb="FF000000"/>
        </patternFill>
      </fill>
    </dxf>
    <dxf>
      <fill>
        <patternFill patternType="solid">
          <fgColor rgb="FF000000"/>
          <bgColor rgb="FF000000"/>
        </patternFill>
      </fill>
    </dxf>
    <dxf>
      <fill>
        <patternFill patternType="solid">
          <fgColor rgb="FF92D050"/>
          <bgColor rgb="FF000000"/>
        </patternFill>
      </fill>
    </dxf>
    <dxf>
      <fill>
        <patternFill patternType="solid">
          <fgColor rgb="FF7030A0"/>
          <bgColor rgb="FF000000"/>
        </patternFill>
      </fill>
    </dxf>
    <dxf>
      <fill>
        <patternFill patternType="solid">
          <fgColor rgb="FFA391F1"/>
          <bgColor rgb="FF000000"/>
        </patternFill>
      </fill>
    </dxf>
    <dxf>
      <fill>
        <patternFill patternType="solid">
          <fgColor rgb="FFDAE3F3"/>
          <bgColor rgb="FF000000"/>
        </patternFill>
      </fill>
    </dxf>
    <dxf>
      <fill>
        <patternFill patternType="solid">
          <fgColor rgb="FFFFFFFF"/>
          <bgColor rgb="FF000000"/>
        </patternFill>
      </fill>
    </dxf>
    <dxf>
      <fill>
        <patternFill patternType="solid">
          <fgColor rgb="FF00B050"/>
          <bgColor rgb="FF000000"/>
        </patternFill>
      </fill>
    </dxf>
    <dxf>
      <fill>
        <patternFill patternType="solid">
          <fgColor rgb="FF519FD7"/>
          <bgColor rgb="FF000000"/>
        </patternFill>
      </fill>
    </dxf>
    <dxf>
      <fill>
        <patternFill patternType="solid">
          <fgColor rgb="FF875295"/>
          <bgColor rgb="FF000000"/>
        </patternFill>
      </fill>
    </dxf>
    <dxf>
      <fill>
        <patternFill patternType="solid">
          <fgColor rgb="FFEF4044"/>
          <bgColor rgb="FF000000"/>
        </patternFill>
      </fill>
    </dxf>
    <dxf>
      <fill>
        <patternFill patternType="solid">
          <fgColor rgb="FFF99D1C"/>
          <bgColor rgb="FF000000"/>
        </patternFill>
      </fill>
    </dxf>
    <dxf>
      <font>
        <b val="1"/>
        <i val="0"/>
        <color rgb="FF875295"/>
      </font>
    </dxf>
    <dxf>
      <font>
        <b val="1"/>
        <i val="0"/>
        <color rgb="FFEF4044"/>
      </font>
    </dxf>
    <dxf>
      <font>
        <color rgb="FFF99D1C"/>
      </font>
    </dxf>
    <dxf>
      <font>
        <b val="1"/>
        <i val="0"/>
        <color rgb="FF519FD7"/>
      </font>
    </dxf>
    <dxf>
      <font>
        <b val="1"/>
        <i val="0"/>
        <color rgb="FF519FD7"/>
      </font>
    </dxf>
    <dxf>
      <fill>
        <patternFill patternType="solid">
          <fgColor rgb="FF1B2B38"/>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6BF"/>
      <rgbColor rgb="FFB4C7E7"/>
      <rgbColor rgb="FF808080"/>
      <rgbColor rgb="FFA391F1"/>
      <rgbColor rgb="FF7030A0"/>
      <rgbColor rgb="FFF2F2F2"/>
      <rgbColor rgb="FFDAE3F3"/>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DADCDE"/>
      <rgbColor rgb="FFFFFF99"/>
      <rgbColor rgb="FF99CCFF"/>
      <rgbColor rgb="FFFF99CC"/>
      <rgbColor rgb="FFCC99FF"/>
      <rgbColor rgb="FFFFCC99"/>
      <rgbColor rgb="FF4472C4"/>
      <rgbColor rgb="FF519FD7"/>
      <rgbColor rgb="FF92D050"/>
      <rgbColor rgb="FFFFCC00"/>
      <rgbColor rgb="FFF99D1C"/>
      <rgbColor rgb="FFEF4044"/>
      <rgbColor rgb="FF875295"/>
      <rgbColor rgb="FF969696"/>
      <rgbColor rgb="FF002060"/>
      <rgbColor rgb="FF00B050"/>
      <rgbColor rgb="FF003300"/>
      <rgbColor rgb="FF333300"/>
      <rgbColor rgb="FF993300"/>
      <rgbColor rgb="FF993366"/>
      <rgbColor rgb="FF44546A"/>
      <rgbColor rgb="FF1B2B38"/>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externalLink" Target="externalLinks/externalLink1.xml"/><Relationship Id="rId16" Type="http://schemas.openxmlformats.org/officeDocument/2006/relationships/sharedStrings" Target="sharedStrings.xml"/><Relationship Id="rId17" Type="http://schemas.openxmlformats.org/officeDocument/2006/relationships/customXml" Target="../customXml/item1.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svg"/><Relationship Id="rId3" Type="http://schemas.openxmlformats.org/officeDocument/2006/relationships/image" Target="../media/image4.png"/><Relationship Id="rId4" Type="http://schemas.openxmlformats.org/officeDocument/2006/relationships/image" Target="../media/image5.svg"/><Relationship Id="rId5" Type="http://schemas.openxmlformats.org/officeDocument/2006/relationships/image" Target="../media/image6.png"/><Relationship Id="rId6" Type="http://schemas.openxmlformats.org/officeDocument/2006/relationships/image" Target="../media/image7.svg"/><Relationship Id="rId7" Type="http://schemas.openxmlformats.org/officeDocument/2006/relationships/image" Target="../media/image8.png"/><Relationship Id="rId8" Type="http://schemas.openxmlformats.org/officeDocument/2006/relationships/image" Target="../media/image9.svg"/><Relationship Id="rId9" Type="http://schemas.openxmlformats.org/officeDocument/2006/relationships/image" Target="../media/image10.png"/><Relationship Id="rId10" Type="http://schemas.openxmlformats.org/officeDocument/2006/relationships/image" Target="../media/image11.sv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38160</xdr:colOff>
      <xdr:row>0</xdr:row>
      <xdr:rowOff>28440</xdr:rowOff>
    </xdr:from>
    <xdr:to>
      <xdr:col>11</xdr:col>
      <xdr:colOff>352080</xdr:colOff>
      <xdr:row>58</xdr:row>
      <xdr:rowOff>159120</xdr:rowOff>
    </xdr:to>
    <xdr:pic>
      <xdr:nvPicPr>
        <xdr:cNvPr id="1" name="Picture 3" descr=""/>
        <xdr:cNvPicPr/>
      </xdr:nvPicPr>
      <xdr:blipFill>
        <a:blip r:embed="rId1"/>
        <a:stretch/>
      </xdr:blipFill>
      <xdr:spPr>
        <a:xfrm>
          <a:off x="38160" y="28440"/>
          <a:ext cx="9171000" cy="11179800"/>
        </a:xfrm>
        <a:prstGeom prst="rect">
          <a:avLst/>
        </a:prstGeom>
        <a:noFill/>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2</xdr:col>
      <xdr:colOff>5278680</xdr:colOff>
      <xdr:row>42</xdr:row>
      <xdr:rowOff>43920</xdr:rowOff>
    </xdr:to>
    <xdr:sp>
      <xdr:nvSpPr>
        <xdr:cNvPr id="2" name="Object 2" hidden="1"/>
        <xdr:cNvSpPr/>
      </xdr:nvSpPr>
      <xdr:spPr>
        <a:xfrm>
          <a:off x="0" y="0"/>
          <a:ext cx="7957080" cy="1004508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xdr:col>
      <xdr:colOff>4320</xdr:colOff>
      <xdr:row>1</xdr:row>
      <xdr:rowOff>55080</xdr:rowOff>
    </xdr:from>
    <xdr:to>
      <xdr:col>1</xdr:col>
      <xdr:colOff>1578240</xdr:colOff>
      <xdr:row>1</xdr:row>
      <xdr:rowOff>420480</xdr:rowOff>
    </xdr:to>
    <xdr:pic>
      <xdr:nvPicPr>
        <xdr:cNvPr id="3" name="Graphic 2" descr=""/>
        <xdr:cNvPicPr/>
      </xdr:nvPicPr>
      <xdr:blipFill>
        <a:blip r:embed="rId1">
          <a:extLst>
            <a:ext uri="{96DAC541-7B7A-43D3-8B79-37D633B846F1}">
              <asvg:svgBlip xmlns:asvg="http://schemas.microsoft.com/office/drawing/2016/SVG/main" r:embed="rId2"/>
            </a:ext>
          </a:extLst>
        </a:blip>
        <a:stretch/>
      </xdr:blipFill>
      <xdr:spPr>
        <a:xfrm>
          <a:off x="558000" y="559800"/>
          <a:ext cx="1573920" cy="365400"/>
        </a:xfrm>
        <a:prstGeom prst="rect">
          <a:avLst/>
        </a:prstGeom>
        <a:noFill/>
        <a:ln w="0">
          <a:noFill/>
        </a:ln>
      </xdr:spPr>
    </xdr:pic>
    <xdr:clientData/>
  </xdr:twoCellAnchor>
  <xdr:twoCellAnchor editAs="oneCell">
    <xdr:from>
      <xdr:col>1</xdr:col>
      <xdr:colOff>4320</xdr:colOff>
      <xdr:row>4</xdr:row>
      <xdr:rowOff>55080</xdr:rowOff>
    </xdr:from>
    <xdr:to>
      <xdr:col>1</xdr:col>
      <xdr:colOff>1579680</xdr:colOff>
      <xdr:row>5</xdr:row>
      <xdr:rowOff>66960</xdr:rowOff>
    </xdr:to>
    <xdr:pic>
      <xdr:nvPicPr>
        <xdr:cNvPr id="4" name="Graphic 2" descr=""/>
        <xdr:cNvPicPr/>
      </xdr:nvPicPr>
      <xdr:blipFill>
        <a:blip r:embed="rId3">
          <a:extLst>
            <a:ext uri="{96DAC541-7B7A-43D3-8B79-37D633B846F1}">
              <asvg:svgBlip xmlns:asvg="http://schemas.microsoft.com/office/drawing/2016/SVG/main" r:embed="rId4"/>
            </a:ext>
          </a:extLst>
        </a:blip>
        <a:stretch/>
      </xdr:blipFill>
      <xdr:spPr>
        <a:xfrm>
          <a:off x="558000" y="2341080"/>
          <a:ext cx="1575360" cy="392760"/>
        </a:xfrm>
        <a:prstGeom prst="rect">
          <a:avLst/>
        </a:prstGeom>
        <a:noFill/>
        <a:ln w="0">
          <a:noFill/>
        </a:ln>
      </xdr:spPr>
    </xdr:pic>
    <xdr:clientData/>
  </xdr:twoCellAnchor>
  <xdr:twoCellAnchor editAs="oneCell">
    <xdr:from>
      <xdr:col>0</xdr:col>
      <xdr:colOff>520560</xdr:colOff>
      <xdr:row>7</xdr:row>
      <xdr:rowOff>50760</xdr:rowOff>
    </xdr:from>
    <xdr:to>
      <xdr:col>1</xdr:col>
      <xdr:colOff>1745640</xdr:colOff>
      <xdr:row>9</xdr:row>
      <xdr:rowOff>109800</xdr:rowOff>
    </xdr:to>
    <xdr:pic>
      <xdr:nvPicPr>
        <xdr:cNvPr id="5" name="Graphic 3" descr=""/>
        <xdr:cNvPicPr/>
      </xdr:nvPicPr>
      <xdr:blipFill>
        <a:blip r:embed="rId5">
          <a:extLst>
            <a:ext uri="{96DAC541-7B7A-43D3-8B79-37D633B846F1}">
              <asvg:svgBlip xmlns:asvg="http://schemas.microsoft.com/office/drawing/2016/SVG/main" r:embed="rId6"/>
            </a:ext>
          </a:extLst>
        </a:blip>
        <a:stretch/>
      </xdr:blipFill>
      <xdr:spPr>
        <a:xfrm>
          <a:off x="520560" y="3365640"/>
          <a:ext cx="1778760" cy="449280"/>
        </a:xfrm>
        <a:prstGeom prst="rect">
          <a:avLst/>
        </a:prstGeom>
        <a:noFill/>
        <a:ln w="0">
          <a:noFill/>
        </a:ln>
      </xdr:spPr>
    </xdr:pic>
    <xdr:clientData/>
  </xdr:twoCellAnchor>
  <xdr:twoCellAnchor editAs="oneCell">
    <xdr:from>
      <xdr:col>1</xdr:col>
      <xdr:colOff>0</xdr:colOff>
      <xdr:row>10</xdr:row>
      <xdr:rowOff>50760</xdr:rowOff>
    </xdr:from>
    <xdr:to>
      <xdr:col>1</xdr:col>
      <xdr:colOff>1270440</xdr:colOff>
      <xdr:row>12</xdr:row>
      <xdr:rowOff>34560</xdr:rowOff>
    </xdr:to>
    <xdr:pic>
      <xdr:nvPicPr>
        <xdr:cNvPr id="6" name="Graphic 8" descr=""/>
        <xdr:cNvPicPr/>
      </xdr:nvPicPr>
      <xdr:blipFill>
        <a:blip r:embed="rId7">
          <a:extLst>
            <a:ext uri="{96DAC541-7B7A-43D3-8B79-37D633B846F1}">
              <asvg:svgBlip xmlns:asvg="http://schemas.microsoft.com/office/drawing/2016/SVG/main" r:embed="rId8"/>
            </a:ext>
          </a:extLst>
        </a:blip>
        <a:stretch/>
      </xdr:blipFill>
      <xdr:spPr>
        <a:xfrm>
          <a:off x="553680" y="4260960"/>
          <a:ext cx="1270440" cy="288360"/>
        </a:xfrm>
        <a:prstGeom prst="rect">
          <a:avLst/>
        </a:prstGeom>
        <a:noFill/>
        <a:ln w="0">
          <a:noFill/>
        </a:ln>
      </xdr:spPr>
    </xdr:pic>
    <xdr:clientData/>
  </xdr:twoCellAnchor>
  <xdr:twoCellAnchor editAs="oneCell">
    <xdr:from>
      <xdr:col>1</xdr:col>
      <xdr:colOff>0</xdr:colOff>
      <xdr:row>12</xdr:row>
      <xdr:rowOff>148320</xdr:rowOff>
    </xdr:from>
    <xdr:to>
      <xdr:col>1</xdr:col>
      <xdr:colOff>1617480</xdr:colOff>
      <xdr:row>13</xdr:row>
      <xdr:rowOff>81360</xdr:rowOff>
    </xdr:to>
    <xdr:pic>
      <xdr:nvPicPr>
        <xdr:cNvPr id="7" name="Graphic 4" descr=""/>
        <xdr:cNvPicPr/>
      </xdr:nvPicPr>
      <xdr:blipFill>
        <a:blip r:embed="rId9">
          <a:extLst>
            <a:ext uri="{96DAC541-7B7A-43D3-8B79-37D633B846F1}">
              <asvg:svgBlip xmlns:asvg="http://schemas.microsoft.com/office/drawing/2016/SVG/main" r:embed="rId10"/>
            </a:ext>
          </a:extLst>
        </a:blip>
        <a:stretch/>
      </xdr:blipFill>
      <xdr:spPr>
        <a:xfrm>
          <a:off x="553680" y="4663080"/>
          <a:ext cx="1617480" cy="282240"/>
        </a:xfrm>
        <a:prstGeom prst="rect">
          <a:avLst/>
        </a:prstGeom>
        <a:noFill/>
        <a:ln w="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ile:///Z:/Controls/CIS-RAM/CIS%20RAM%202.0/CIS%20RAM%20IG3/CIS_RAM_v2.1_for_IG3_Workbook_3.22.2022%20-%20Working%20Draft.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Read_Me"/>
      <sheetName val="CIS Controls Resources"/>
      <sheetName val="1. Impact Criteria Survey "/>
      <sheetName val="2. Enterprise Parameters"/>
      <sheetName val="3 Risk Register Controls v8"/>
      <sheetName val="Legend"/>
      <sheetName val="Lookup Tables"/>
      <sheetName val="CIS CSAT Pro"/>
      <sheetName val="CIS-Hosted CSAT"/>
      <sheetName val="Impact Criteria Survey-EXAMPLE"/>
      <sheetName val="Enterprise Parameters-EXAMPLE"/>
      <sheetName val="Risk Register Controls v8-EX"/>
      <sheetName val="CIS CSAT Pro - EXAMPLE"/>
      <sheetName val="CIS-Hosted CSAT - EXAMPLE"/>
      <sheetName val="CIS_RAM_v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ables/table1.xml><?xml version="1.0" encoding="utf-8"?>
<table xmlns="http://schemas.openxmlformats.org/spreadsheetml/2006/main" id="1" name="Table5" displayName="Table5" ref="B17:C20" headerRowCount="1" totalsRowCount="0" totalsRowShown="0">
  <autoFilter ref="B17:C20"/>
  <tableColumns count="2">
    <tableColumn id="1" name="Expectancy Scores"/>
    <tableColumn id="2" name="Expectancy Definition"/>
  </tableColumns>
</table>
</file>

<file path=xl/tables/table2.xml><?xml version="1.0" encoding="utf-8"?>
<table xmlns="http://schemas.openxmlformats.org/spreadsheetml/2006/main" id="2" name="Table6" displayName="Table6" ref="B26:C27" headerRowCount="1" totalsRowCount="0" totalsRowShown="0">
  <autoFilter ref="B26:C27"/>
  <tableColumns count="2">
    <tableColumn id="1" name="Acceptable Risk Score"/>
    <tableColumn id="2" name="Risk Acceptance Criteria"/>
  </tableColumns>
</table>
</file>

<file path=xl/tables/table3.xml><?xml version="1.0" encoding="utf-8"?>
<table xmlns="http://schemas.openxmlformats.org/spreadsheetml/2006/main" id="3" name="tblCostImpacts" displayName="tblCostImpacts" ref="AD33:AF43" headerRowCount="1" totalsRowCount="0" totalsRowShown="0">
  <autoFilter ref="AD33:AF43"/>
  <tableColumns count="3">
    <tableColumn id="1" name="Impact to Financial Objectives"/>
    <tableColumn id="2" name="Year"/>
    <tableColumn id="3" name="Reasonable?"/>
  </tableColumns>
</table>
</file>

<file path=xl/tables/table4.xml><?xml version="1.0" encoding="utf-8"?>
<table xmlns="http://schemas.openxmlformats.org/spreadsheetml/2006/main" id="4" name="tblCostImpacts16" displayName="tblCostImpacts16" ref="AD33:AF43" headerRowCount="1" totalsRowCount="0" totalsRowShown="0">
  <autoFilter ref="AD33:AF43"/>
  <tableColumns count="3">
    <tableColumn id="1" name="Impact to Financial Objectives"/>
    <tableColumn id="2" name="Year"/>
    <tableColumn id="3" name="Reasonable?"/>
  </tableColumns>
</table>
</file>

<file path=xl/tables/table5.xml><?xml version="1.0" encoding="utf-8"?>
<table xmlns="http://schemas.openxmlformats.org/spreadsheetml/2006/main" id="5" name="tblCostImpacts20" displayName="tblCostImpacts20" ref="AD33:AF43" headerRowCount="1" totalsRowCount="0" totalsRowShown="0">
  <autoFilter ref="AD33:AF43"/>
  <tableColumns count="3">
    <tableColumn id="1" name="Impact to Financial Objectives"/>
    <tableColumn id="2" name="Year"/>
    <tableColumn id="3" name="Reasonable?"/>
  </tableColumns>
</table>
</file>

<file path=xl/tables/table6.xml><?xml version="1.0" encoding="utf-8"?>
<table xmlns="http://schemas.openxmlformats.org/spreadsheetml/2006/main" id="6" name="tblHITIndexWeightTable" displayName="tblHITIndexWeightTable" ref="B47:E72" headerRowCount="1" totalsRowCount="0" totalsRowShown="0">
  <autoFilter ref="B47:E72"/>
  <tableColumns count="4">
    <tableColumn id="1" name="VCDB Index Lookup"/>
    <tableColumn id="2" name="Maturity"/>
    <tableColumn id="3" name="VCDB Index"/>
    <tableColumn id="4" name="Expectancy"/>
  </tableColumns>
</table>
</file>

<file path=xl/tables/table7.xml><?xml version="1.0" encoding="utf-8"?>
<table xmlns="http://schemas.openxmlformats.org/spreadsheetml/2006/main" id="7" name="tblImpactDefinitions3" displayName="tblImpactDefinitions3" ref="B10:F14" headerRowCount="1" totalsRowCount="0" totalsRowShown="0">
  <autoFilter ref="B10:F14">
    <filterColumn colId="0" hiddenButton="1"/>
    <filterColumn colId="1" hiddenButton="1"/>
    <filterColumn colId="2" hiddenButton="1"/>
    <filterColumn colId="3" hiddenButton="1"/>
    <filterColumn colId="4" hiddenButton="1"/>
  </autoFilter>
  <tableColumns count="5">
    <tableColumn id="1" name="Impact Scores"/>
    <tableColumn id="2" name="Mission"/>
    <tableColumn id="3" name="Operational Objectives"/>
    <tableColumn id="4" name="Financial Objectives"/>
    <tableColumn id="5" name="Obligations"/>
  </tableColumns>
</table>
</file>

<file path=xl/tables/table8.xml><?xml version="1.0" encoding="utf-8"?>
<table xmlns="http://schemas.openxmlformats.org/spreadsheetml/2006/main" id="8" name="tblImpactDefinitions318" displayName="tblImpactDefinitions318" ref="B10:F14" headerRowCount="1" totalsRowCount="0" totalsRowShown="0">
  <autoFilter ref="B10:F14">
    <filterColumn colId="0" hiddenButton="1"/>
    <filterColumn colId="1" hiddenButton="1"/>
    <filterColumn colId="2" hiddenButton="1"/>
    <filterColumn colId="3" hiddenButton="1"/>
    <filterColumn colId="4" hiddenButton="1"/>
  </autoFilter>
  <tableColumns count="5">
    <tableColumn id="1" name="Impact Scores"/>
    <tableColumn id="2" name="Mission"/>
    <tableColumn id="3" name="Operational Objectives"/>
    <tableColumn id="4" name="Financial Objectives"/>
    <tableColumn id="5" name="Obligations"/>
  </tableColumns>
</table>
</file>

<file path=xl/tables/table9.xml><?xml version="1.0" encoding="utf-8"?>
<table xmlns="http://schemas.openxmlformats.org/spreadsheetml/2006/main" id="9" name="tblImpactDefinitions31814" displayName="tblImpactDefinitions31814" ref="F3:J7" headerRowCount="1" totalsRowCount="0" totalsRowShown="0">
  <autoFilter ref="F3:J7"/>
  <tableColumns count="5">
    <tableColumn id="1" name="Impact Scores"/>
    <tableColumn id="2" name="Mission"/>
    <tableColumn id="3" name="Operational Objectives"/>
    <tableColumn id="4" name="Financial Objectives"/>
    <tableColumn id="5" name="Obligations"/>
  </tableColumns>
</table>
</file>

<file path=xl/tables/table10.xml><?xml version="1.0" encoding="utf-8"?>
<table xmlns="http://schemas.openxmlformats.org/spreadsheetml/2006/main" id="10" name="tblImpactDefinitions322" displayName="tblImpactDefinitions322" ref="B10:F14" headerRowCount="1" totalsRowCount="0" totalsRowShown="0">
  <autoFilter ref="B10:F14">
    <filterColumn colId="0" hiddenButton="1"/>
    <filterColumn colId="1" hiddenButton="1"/>
    <filterColumn colId="2" hiddenButton="1"/>
    <filterColumn colId="3" hiddenButton="1"/>
    <filterColumn colId="4" hiddenButton="1"/>
  </autoFilter>
  <tableColumns count="5">
    <tableColumn id="1" name="Impact Scores"/>
    <tableColumn id="2" name="Mission"/>
    <tableColumn id="3" name="Operational Objectives"/>
    <tableColumn id="4" name="Financial Objectives"/>
    <tableColumn id="5" name="Obligations"/>
  </tableColumns>
</table>
</file>

<file path=xl/tables/table11.xml><?xml version="1.0" encoding="utf-8"?>
<table xmlns="http://schemas.openxmlformats.org/spreadsheetml/2006/main" id="11" name="tblImpactIndex" displayName="tblImpactIndex" ref="B20:E26" headerRowCount="1" totalsRowCount="0" totalsRowShown="0">
  <autoFilter ref="B20:E26">
    <filterColumn colId="0" hiddenButton="1"/>
    <filterColumn colId="1" hiddenButton="1"/>
    <filterColumn colId="2" hiddenButton="1"/>
    <filterColumn colId="3" hiddenButton="1"/>
  </autoFilter>
  <tableColumns count="4">
    <tableColumn id="1" name="Asset Class"/>
    <tableColumn id="2" name="Mission Impact"/>
    <tableColumn id="3" name="Operational Objectives Impact"/>
    <tableColumn id="4" name="Obligations Impact"/>
  </tableColumns>
</table>
</file>

<file path=xl/tables/table12.xml><?xml version="1.0" encoding="utf-8"?>
<table xmlns="http://schemas.openxmlformats.org/spreadsheetml/2006/main" id="12" name="tblImpactIndex11" displayName="tblImpactIndex11" ref="F10:I16" headerRowCount="1" totalsRowCount="0" totalsRowShown="0">
  <autoFilter ref="F10:I16"/>
  <tableColumns count="4">
    <tableColumn id="1" name="Asset Class"/>
    <tableColumn id="2" name="Mission Impact"/>
    <tableColumn id="3" name="Operational Objectives Impact"/>
    <tableColumn id="4" name="Obligations Impact"/>
  </tableColumns>
</table>
</file>

<file path=xl/tables/table13.xml><?xml version="1.0" encoding="utf-8"?>
<table xmlns="http://schemas.openxmlformats.org/spreadsheetml/2006/main" id="13" name="tblImpactIndex17" displayName="tblImpactIndex17" ref="B20:E26" headerRowCount="1" totalsRowCount="0" totalsRowShown="0">
  <autoFilter ref="B20:E26">
    <filterColumn colId="0" hiddenButton="1"/>
    <filterColumn colId="1" hiddenButton="1"/>
    <filterColumn colId="2" hiddenButton="1"/>
    <filterColumn colId="3" hiddenButton="1"/>
  </autoFilter>
  <tableColumns count="4">
    <tableColumn id="1" name="Asset Class"/>
    <tableColumn id="2" name="Mission Impact"/>
    <tableColumn id="3" name="Operational Objectives Impact"/>
    <tableColumn id="4" name="Obligations Impact"/>
  </tableColumns>
</table>
</file>

<file path=xl/tables/table14.xml><?xml version="1.0" encoding="utf-8"?>
<table xmlns="http://schemas.openxmlformats.org/spreadsheetml/2006/main" id="14" name="tblImpactIndex21" displayName="tblImpactIndex21" ref="B20:E26" headerRowCount="1" totalsRowCount="0" totalsRowShown="0">
  <autoFilter ref="B20:E26">
    <filterColumn colId="0" hiddenButton="1"/>
    <filterColumn colId="1" hiddenButton="1"/>
    <filterColumn colId="2" hiddenButton="1"/>
    <filterColumn colId="3" hiddenButton="1"/>
  </autoFilter>
  <tableColumns count="4">
    <tableColumn id="1" name="Asset Class"/>
    <tableColumn id="2" name="Mission Impact"/>
    <tableColumn id="3" name="Operational Objectives Impact"/>
    <tableColumn id="4" name="Obligations Impact"/>
  </tableColumns>
</table>
</file>

<file path=xl/tables/table15.xml><?xml version="1.0" encoding="utf-8"?>
<table xmlns="http://schemas.openxmlformats.org/spreadsheetml/2006/main" id="15" name="tblMaturityScores" displayName="tblMaturityScores" ref="B6:C11" headerRowCount="1" totalsRowCount="0" totalsRowShown="0">
  <autoFilter ref="B6:C11"/>
  <tableColumns count="2">
    <tableColumn id="1" name="Maturity Scores"/>
    <tableColumn id="2" name="Definition"/>
  </tableColumns>
</table>
</file>

<file path=xl/tables/table16.xml><?xml version="1.0" encoding="utf-8"?>
<table xmlns="http://schemas.openxmlformats.org/spreadsheetml/2006/main" id="16" name="tblMaturityScores1213" displayName="tblMaturityScores1213" ref="N3:O8" headerRowCount="1" totalsRowCount="0" totalsRowShown="0">
  <autoFilter ref="N3:O8"/>
  <tableColumns count="2">
    <tableColumn id="1" name="Maturity Scores"/>
    <tableColumn id="2" name="Definition"/>
  </tableColumns>
</table>
</file>

<file path=xl/tables/table17.xml><?xml version="1.0" encoding="utf-8"?>
<table xmlns="http://schemas.openxmlformats.org/spreadsheetml/2006/main" id="17" name="tblMaturityScores121323" displayName="tblMaturityScores121323" ref="AB2:AC7" headerRowCount="1" totalsRowCount="0" totalsRowShown="0">
  <autoFilter ref="AB2:AC7"/>
  <tableColumns count="2">
    <tableColumn id="1" name="Maturity Scores"/>
    <tableColumn id="2" name="Definition"/>
  </tableColumns>
</table>
</file>

<file path=xl/tables/table18.xml><?xml version="1.0" encoding="utf-8"?>
<table xmlns="http://schemas.openxmlformats.org/spreadsheetml/2006/main" id="18" name="tblRiskRegister" displayName="tblRiskRegister" ref="B33:AB76" headerRowCount="1" totalsRowCount="0" totalsRowShown="0">
  <autoFilter ref="B33:AB76"/>
  <tableColumns count="27">
    <tableColumn id="1" name="CIS Safeguard #"/>
    <tableColumn id="2" name="CIS Safeguard Title"/>
    <tableColumn id="3" name="NIST CSF Security Function"/>
    <tableColumn id="4" name="Asset Class"/>
    <tableColumn id="5" name="Safeguard Maturity Score"/>
    <tableColumn id="6" name="VCDB Index"/>
    <tableColumn id="7" name="Expectancy Score"/>
    <tableColumn id="8" name="Impact to Mission"/>
    <tableColumn id="9" name="Impact to Operational Objectives"/>
    <tableColumn id="10" name="Impact to Obligations"/>
    <tableColumn id="11" name="Risk Score"/>
    <tableColumn id="12" name="Risk Level"/>
    <tableColumn id="13" name="Risk Treatment Option"/>
    <tableColumn id="14" name="Risk Treatment Safeguard"/>
    <tableColumn id="15" name="Risk Treatment&#10;Safeguard Title"/>
    <tableColumn id="16" name="Risk Treatment&#10;Safeguard Description"/>
    <tableColumn id="17" name="Our Planned Implementation"/>
    <tableColumn id="18" name="Risk Treatment Safeguard Maturity Score"/>
    <tableColumn id="19" name="Risk Treatment&#10;Safeguard Expectancy Score"/>
    <tableColumn id="20" name="Risk Treatment Safeguard Impact to Mission"/>
    <tableColumn id="21" name="Risk Treatment Safeguard Impact to Operational Objectives"/>
    <tableColumn id="22" name="Risk Treatment Safeguard Impact to Obligations"/>
    <tableColumn id="23" name="Risk Treatment Safeguard Risk Score"/>
    <tableColumn id="24" name="Reasonable and Acceptable"/>
    <tableColumn id="25" name="Risk Treatment Safeguard Cost"/>
    <tableColumn id="26" name="Implementation Quarter"/>
    <tableColumn id="27" name="Implementation Year"/>
  </tableColumns>
</table>
</file>

<file path=xl/tables/table19.xml><?xml version="1.0" encoding="utf-8"?>
<table xmlns="http://schemas.openxmlformats.org/spreadsheetml/2006/main" id="19" name="tblRiskRegister15" displayName="tblRiskRegister15" ref="B33:AB89" headerRowCount="1" totalsRowCount="0" totalsRowShown="0">
  <autoFilter ref="B33:AB89"/>
  <tableColumns count="27">
    <tableColumn id="1" name="CIS Safeguard #"/>
    <tableColumn id="2" name="CIS Safeguard Title"/>
    <tableColumn id="3" name="NIST CSF Security Function"/>
    <tableColumn id="4" name="Asset Class"/>
    <tableColumn id="5" name="Safeguard Maturity Score"/>
    <tableColumn id="6" name="VCDB Index"/>
    <tableColumn id="7" name="Expectancy Score"/>
    <tableColumn id="8" name="Impact to Mission"/>
    <tableColumn id="9" name="Impact to Operational Objectives"/>
    <tableColumn id="10" name="Impact to Obligations"/>
    <tableColumn id="11" name="Risk Score"/>
    <tableColumn id="12" name="Risk Level"/>
    <tableColumn id="13" name="Risk Treatment Option"/>
    <tableColumn id="14" name="Risk Treatment Safeguard"/>
    <tableColumn id="15" name="Risk Treatment&#10;Safeguard Title"/>
    <tableColumn id="16" name="Risk Treatment&#10;Safeguard Description"/>
    <tableColumn id="17" name="Our Planned Implementation"/>
    <tableColumn id="18" name="Risk Treatment Safeguard Maturity Score"/>
    <tableColumn id="19" name="Risk Treatment&#10;Safeguard Expectancy Score"/>
    <tableColumn id="20" name="Risk Treatment Safeguard Impact to Mission"/>
    <tableColumn id="21" name="Risk Treatment Safeguard Impact to Operational Objectives"/>
    <tableColumn id="22" name="Risk Treatment Safeguard Impact to Obligations"/>
    <tableColumn id="23" name="Risk Treatment Safeguard Risk Score"/>
    <tableColumn id="24" name="Reasonable and Acceptable"/>
    <tableColumn id="25" name="Risk Treatment Safeguard Cost"/>
    <tableColumn id="26" name="Implementation Quarter"/>
    <tableColumn id="27" name="Implementation Year"/>
  </tableColumns>
</table>
</file>

<file path=xl/tables/table20.xml><?xml version="1.0" encoding="utf-8"?>
<table xmlns="http://schemas.openxmlformats.org/spreadsheetml/2006/main" id="20" name="tblRiskRegister19" displayName="tblRiskRegister19" ref="B33:AB76" headerRowCount="1" totalsRowCount="0" totalsRowShown="0">
  <autoFilter ref="B33:AB76"/>
  <tableColumns count="27">
    <tableColumn id="1" name="CIS Safeguard #"/>
    <tableColumn id="2" name="CIS Safeguard Title"/>
    <tableColumn id="3" name="NIST CSF Security Function"/>
    <tableColumn id="4" name="Asset Class"/>
    <tableColumn id="5" name="Safeguard Maturity Score"/>
    <tableColumn id="6" name="VCDB Index"/>
    <tableColumn id="7" name="Expectancy Score"/>
    <tableColumn id="8" name="Impact to Mission"/>
    <tableColumn id="9" name="Impact to Operational Objectives"/>
    <tableColumn id="10" name="Impact to Obligations"/>
    <tableColumn id="11" name="Risk Score"/>
    <tableColumn id="12" name="Risk Level"/>
    <tableColumn id="13" name="Risk Treatment Option"/>
    <tableColumn id="14" name="Risk Treatment Safeguard"/>
    <tableColumn id="15" name="Risk Treatment&#10;Safeguard Title"/>
    <tableColumn id="16" name="Risk Treatment&#10;Safeguard Description"/>
    <tableColumn id="17" name="Our Planned Implementation"/>
    <tableColumn id="18" name="Risk Treatment Safeguard Maturity Score"/>
    <tableColumn id="19" name="Risk Treatment&#10;Safeguard Expectancy Score"/>
    <tableColumn id="20" name="Risk Treatment Safeguard Impact to Mission"/>
    <tableColumn id="21" name="Risk Treatment Safeguard Impact to Operational Objectives"/>
    <tableColumn id="22" name="Risk Treatment Safeguard Impact to Obligations"/>
    <tableColumn id="23" name="Risk Treatment Safeguard Risk Score"/>
    <tableColumn id="24" name="Reasonable and Acceptable"/>
    <tableColumn id="25" name="Risk Treatment Safeguard Cost"/>
    <tableColumn id="26" name="Implementation Quarter"/>
    <tableColumn id="27" name="Implementation Year"/>
  </tableColumns>
</table>
</file>

<file path=xl/tables/table21.xml><?xml version="1.0" encoding="utf-8"?>
<table xmlns="http://schemas.openxmlformats.org/spreadsheetml/2006/main" id="21" name="tblVCDBIndex" displayName="tblVCDBIndex" ref="B34:E41" headerRowCount="1" totalsRowCount="0" totalsRowShown="0">
  <autoFilter ref="B34:E41"/>
  <tableColumns count="4">
    <tableColumn id="1" name="Asset Class"/>
    <tableColumn id="2" name="Sum of Threat Count / Industry"/>
    <tableColumn id="3" name="Percentage"/>
    <tableColumn id="4" name="Index"/>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www.cisecurity.org/controls/v8/" TargetMode="External"/><Relationship Id="rId2" Type="http://schemas.openxmlformats.org/officeDocument/2006/relationships/hyperlink" Target="https://www.cisecurity.org/controls/v8" TargetMode="External"/><Relationship Id="rId3" Type="http://schemas.openxmlformats.org/officeDocument/2006/relationships/hyperlink" Target="https://workbench.cisecurity.org/dashboard" TargetMode="External"/><Relationship Id="rId4" Type="http://schemas.openxmlformats.org/officeDocument/2006/relationships/hyperlink" Target="https://csat.cisecurity.org/" TargetMode="External"/><Relationship Id="rId5" Type="http://schemas.openxmlformats.org/officeDocument/2006/relationships/hyperlink" Target="https://www.cisecurity.org/controls/cis-controls-self-assessment-tool-cis-csat/" TargetMode="External"/><Relationship Id="rId6"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table" Target="../tables/table3.xml"/><Relationship Id="rId2" Type="http://schemas.openxmlformats.org/officeDocument/2006/relationships/table" Target="../tables/table7.xml"/><Relationship Id="rId3" Type="http://schemas.openxmlformats.org/officeDocument/2006/relationships/table" Target="../tables/table11.xml"/><Relationship Id="rId4" Type="http://schemas.openxmlformats.org/officeDocument/2006/relationships/table" Target="../tables/table18.xml"/>
</Relationships>
</file>

<file path=xl/worksheets/_rels/sheet5.xml.rels><?xml version="1.0" encoding="UTF-8"?>
<Relationships xmlns="http://schemas.openxmlformats.org/package/2006/relationships"><Relationship Id="rId1" Type="http://schemas.openxmlformats.org/officeDocument/2006/relationships/table" Target="../tables/table4.xml"/><Relationship Id="rId2" Type="http://schemas.openxmlformats.org/officeDocument/2006/relationships/table" Target="../tables/table8.xml"/><Relationship Id="rId3" Type="http://schemas.openxmlformats.org/officeDocument/2006/relationships/table" Target="../tables/table13.xml"/><Relationship Id="rId4" Type="http://schemas.openxmlformats.org/officeDocument/2006/relationships/table" Target="../tables/table19.xml"/>
</Relationships>
</file>

<file path=xl/worksheets/_rels/sheet6.xml.rels><?xml version="1.0" encoding="UTF-8"?>
<Relationships xmlns="http://schemas.openxmlformats.org/package/2006/relationships"><Relationship Id="rId1" Type="http://schemas.openxmlformats.org/officeDocument/2006/relationships/table" Target="../tables/table9.xml"/><Relationship Id="rId2" Type="http://schemas.openxmlformats.org/officeDocument/2006/relationships/table" Target="../tables/table12.xml"/>
</Relationships>
</file>

<file path=xl/worksheets/_rels/sheet7.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6.xml"/><Relationship Id="rId4" Type="http://schemas.openxmlformats.org/officeDocument/2006/relationships/table" Target="../tables/table15.xml"/><Relationship Id="rId5" Type="http://schemas.openxmlformats.org/officeDocument/2006/relationships/table" Target="../tables/table21.xml"/>
</Relationships>
</file>

<file path=xl/worksheets/_rels/sheet8.xml.rels><?xml version="1.0" encoding="UTF-8"?>
<Relationships xmlns="http://schemas.openxmlformats.org/package/2006/relationships"><Relationship Id="rId1" Type="http://schemas.openxmlformats.org/officeDocument/2006/relationships/table" Target="../tables/table16.xml"/>
</Relationships>
</file>

<file path=xl/worksheets/_rels/sheet9.xml.rels><?xml version="1.0" encoding="UTF-8"?>
<Relationships xmlns="http://schemas.openxmlformats.org/package/2006/relationships"><Relationship Id="rId1" Type="http://schemas.openxmlformats.org/officeDocument/2006/relationships/table" Target="../tables/table17.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1.vml"/><Relationship Id="rId3" Type="http://schemas.openxmlformats.org/officeDocument/2006/relationships/table" Target="../tables/table5.xml"/><Relationship Id="rId4" Type="http://schemas.openxmlformats.org/officeDocument/2006/relationships/table" Target="../tables/table10.xml"/><Relationship Id="rId5" Type="http://schemas.openxmlformats.org/officeDocument/2006/relationships/table" Target="../tables/table14.xml"/><Relationship Id="rId6" Type="http://schemas.openxmlformats.org/officeDocument/2006/relationships/table" Target="../tables/table20.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false" showRowColHeaders="true" showZeros="true" rightToLeft="false" tabSelected="false" showOutlineSymbols="true" defaultGridColor="true" view="normal" topLeftCell="A76" colorId="64" zoomScale="100" zoomScaleNormal="100" zoomScalePageLayoutView="100" workbookViewId="0">
      <selection pane="topLeft" activeCell="W26" activeCellId="0" sqref="W26"/>
    </sheetView>
  </sheetViews>
  <sheetFormatPr defaultColWidth="11.42578125" defaultRowHeight="15" customHeight="true" zeroHeight="false" outlineLevelRow="0" outlineLevelCol="0"/>
  <sheetData/>
  <sheetProtection sheet="true" objects="true" scenario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5" customHeight="true" zeroHeight="false" outlineLevelRow="0" outlineLevelCol="0"/>
  <sheetData>
    <row r="1" customFormat="false" ht="30.35" hidden="false" customHeight="false" outlineLevel="0" collapsed="false">
      <c r="A1" s="1" t="s">
        <v>0</v>
      </c>
      <c r="B1" s="1"/>
      <c r="C1" s="1"/>
      <c r="D1" s="1"/>
      <c r="E1" s="1"/>
      <c r="F1" s="1"/>
      <c r="G1" s="1"/>
      <c r="H1" s="1"/>
      <c r="I1" s="1"/>
      <c r="J1" s="1"/>
      <c r="K1" s="1"/>
      <c r="L1" s="1"/>
    </row>
    <row r="2" customFormat="false" ht="236.25" hidden="false" customHeight="true" outlineLevel="0" collapsed="false">
      <c r="A2" s="2" t="s">
        <v>1</v>
      </c>
      <c r="B2" s="2"/>
      <c r="C2" s="2"/>
      <c r="D2" s="2"/>
      <c r="E2" s="2"/>
      <c r="F2" s="2"/>
      <c r="G2" s="2"/>
      <c r="H2" s="2"/>
      <c r="I2" s="2"/>
      <c r="J2" s="2"/>
      <c r="K2" s="2"/>
      <c r="L2" s="2"/>
    </row>
  </sheetData>
  <sheetProtection sheet="true" objects="true" scenarios="true"/>
  <mergeCells count="2">
    <mergeCell ref="A1:L1"/>
    <mergeCell ref="A2:L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C21"/>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12.42578125" defaultRowHeight="11.25" customHeight="true" zeroHeight="false" outlineLevelRow="0" outlineLevelCol="0"/>
  <cols>
    <col collapsed="false" customWidth="true" hidden="false" outlineLevel="0" max="1" min="1" style="3" width="7.86"/>
    <col collapsed="false" customWidth="true" hidden="false" outlineLevel="0" max="2" min="2" style="3" width="30.14"/>
    <col collapsed="false" customWidth="true" hidden="false" outlineLevel="0" max="3" min="3" style="3" width="86.86"/>
    <col collapsed="false" customWidth="false" hidden="false" outlineLevel="0" max="16384" min="4" style="3" width="12.42"/>
  </cols>
  <sheetData>
    <row r="1" customFormat="false" ht="39.75" hidden="false" customHeight="true" outlineLevel="0" collapsed="false"/>
    <row r="2" customFormat="false" ht="109.5" hidden="false" customHeight="true" outlineLevel="0" collapsed="false">
      <c r="B2" s="4"/>
      <c r="C2" s="5" t="s">
        <v>2</v>
      </c>
    </row>
    <row r="3" customFormat="false" ht="11.25" hidden="false" customHeight="false" outlineLevel="0" collapsed="false">
      <c r="C3" s="6" t="s">
        <v>3</v>
      </c>
    </row>
    <row r="4" customFormat="false" ht="19.5" hidden="false" customHeight="true" outlineLevel="0" collapsed="false"/>
    <row r="5" customFormat="false" ht="30" hidden="false" customHeight="true" outlineLevel="0" collapsed="false">
      <c r="B5" s="4"/>
      <c r="C5" s="5" t="s">
        <v>4</v>
      </c>
    </row>
    <row r="6" customFormat="false" ht="11.25" hidden="false" customHeight="false" outlineLevel="0" collapsed="false">
      <c r="C6" s="6" t="s">
        <v>5</v>
      </c>
    </row>
    <row r="7" customFormat="false" ht="39.75" hidden="false" customHeight="true" outlineLevel="0" collapsed="false"/>
    <row r="8" customFormat="false" ht="19.5" hidden="false" customHeight="true" outlineLevel="0" collapsed="false">
      <c r="B8" s="4"/>
      <c r="C8" s="7" t="s">
        <v>6</v>
      </c>
    </row>
    <row r="9" customFormat="false" ht="11.25" hidden="false" customHeight="false" outlineLevel="0" collapsed="false">
      <c r="C9" s="8" t="s">
        <v>7</v>
      </c>
    </row>
    <row r="10" customFormat="false" ht="39.75" hidden="false" customHeight="true" outlineLevel="0" collapsed="false"/>
    <row r="11" customFormat="false" ht="19.5" hidden="false" customHeight="true" outlineLevel="0" collapsed="false">
      <c r="B11" s="4"/>
      <c r="C11" s="9" t="s">
        <v>8</v>
      </c>
    </row>
    <row r="12" customFormat="false" ht="4.5" hidden="false" customHeight="true" outlineLevel="0" collapsed="false">
      <c r="C12" s="10"/>
    </row>
    <row r="13" customFormat="false" ht="27.5" hidden="false" customHeight="false" outlineLevel="0" collapsed="false">
      <c r="C13" s="3" t="s">
        <v>9</v>
      </c>
    </row>
    <row r="14" customFormat="false" ht="9.75" hidden="false" customHeight="true" outlineLevel="0" collapsed="false"/>
    <row r="15" customFormat="false" ht="11.25" hidden="false" customHeight="false" outlineLevel="0" collapsed="false">
      <c r="C15" s="11" t="s">
        <v>10</v>
      </c>
    </row>
    <row r="16" customFormat="false" ht="4.5" hidden="false" customHeight="true" outlineLevel="0" collapsed="false"/>
    <row r="17" customFormat="false" ht="19" hidden="false" customHeight="false" outlineLevel="0" collapsed="false">
      <c r="C17" s="11" t="s">
        <v>11</v>
      </c>
    </row>
    <row r="18" customFormat="false" ht="11.25" hidden="false" customHeight="false" outlineLevel="0" collapsed="false">
      <c r="C18" s="6" t="s">
        <v>12</v>
      </c>
    </row>
    <row r="19" customFormat="false" ht="9.75" hidden="false" customHeight="true" outlineLevel="0" collapsed="false">
      <c r="C19" s="6"/>
    </row>
    <row r="20" customFormat="false" ht="91.5" hidden="false" customHeight="true" outlineLevel="0" collapsed="false">
      <c r="C20" s="11" t="s">
        <v>13</v>
      </c>
    </row>
    <row r="21" customFormat="false" ht="11.25" hidden="false" customHeight="false" outlineLevel="0" collapsed="false">
      <c r="C21" s="6" t="s">
        <v>14</v>
      </c>
    </row>
  </sheetData>
  <sheetProtection sheet="true" objects="true" scenarios="true"/>
  <hyperlinks>
    <hyperlink ref="C3" r:id="rId1" display="https://www.cisecurity.org/controls/v8/"/>
    <hyperlink ref="C6" r:id="rId2" display="https://www.cisecurity.org/controls/v8"/>
    <hyperlink ref="C9" r:id="rId3" display="https://workbench.cisecurity.org/dashboard"/>
    <hyperlink ref="C18" r:id="rId4" display="https://csat.cisecurity.org/"/>
    <hyperlink ref="C21" r:id="rId5" display="https://www.cisecurity.org/controls/cis-controls-self-assessment-tool-cis-csa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AF76"/>
  <sheetViews>
    <sheetView showFormulas="false" showGridLines="false" showRowColHeaders="true" showZeros="true" rightToLeft="false" tabSelected="false" showOutlineSymbols="true" defaultGridColor="true" view="normal" topLeftCell="A67" colorId="64" zoomScale="100" zoomScaleNormal="100" zoomScalePageLayoutView="100" workbookViewId="0">
      <selection pane="topLeft" activeCell="B2" activeCellId="0" sqref="B2"/>
    </sheetView>
  </sheetViews>
  <sheetFormatPr defaultColWidth="9.1484375" defaultRowHeight="12.75" customHeight="true" zeroHeight="false" outlineLevelRow="0" outlineLevelCol="0"/>
  <cols>
    <col collapsed="false" customWidth="false" hidden="false" outlineLevel="0" max="1" min="1" style="12" width="9.14"/>
    <col collapsed="false" customWidth="true" hidden="false" outlineLevel="0" max="2" min="2" style="12" width="21.57"/>
    <col collapsed="false" customWidth="true" hidden="false" outlineLevel="0" max="3" min="3" style="13" width="20.71"/>
    <col collapsed="false" customWidth="true" hidden="false" outlineLevel="0" max="6" min="4" style="12" width="20.71"/>
    <col collapsed="false" customWidth="true" hidden="false" outlineLevel="0" max="12" min="7" style="12" width="12"/>
    <col collapsed="false" customWidth="true" hidden="false" outlineLevel="0" max="13" min="13" style="12" width="12.15"/>
    <col collapsed="false" customWidth="true" hidden="false" outlineLevel="0" max="14" min="14" style="12" width="20.57"/>
    <col collapsed="false" customWidth="true" hidden="false" outlineLevel="0" max="15" min="15" style="12" width="26.42"/>
    <col collapsed="false" customWidth="true" hidden="false" outlineLevel="0" max="16" min="16" style="12" width="55.29"/>
    <col collapsed="false" customWidth="true" hidden="false" outlineLevel="0" max="18" min="17" style="12" width="22.42"/>
    <col collapsed="false" customWidth="true" hidden="false" outlineLevel="0" max="19" min="19" style="12" width="18.14"/>
    <col collapsed="false" customWidth="true" hidden="false" outlineLevel="0" max="20" min="20" style="12" width="20.42"/>
    <col collapsed="false" customWidth="true" hidden="false" outlineLevel="0" max="26" min="21" style="12" width="15.57"/>
    <col collapsed="false" customWidth="true" hidden="false" outlineLevel="0" max="27" min="27" style="12" width="16.57"/>
    <col collapsed="false" customWidth="true" hidden="false" outlineLevel="0" max="28" min="28" style="12" width="12.86"/>
    <col collapsed="false" customWidth="true" hidden="false" outlineLevel="0" max="29" min="29" style="12" width="20.14"/>
    <col collapsed="false" customWidth="false" hidden="false" outlineLevel="0" max="30" min="30" style="12" width="9.14"/>
    <col collapsed="false" customWidth="true" hidden="false" outlineLevel="0" max="31" min="31" style="12" width="14.14"/>
    <col collapsed="false" customWidth="false" hidden="false" outlineLevel="0" max="16384" min="32" style="12" width="9.14"/>
  </cols>
  <sheetData>
    <row r="2" customFormat="false" ht="12.75" hidden="false" customHeight="true" outlineLevel="0" collapsed="false">
      <c r="B2" s="14" t="s">
        <v>15</v>
      </c>
      <c r="C2" s="15" t="s">
        <v>16</v>
      </c>
      <c r="D2" s="16"/>
      <c r="E2" s="16"/>
    </row>
    <row r="3" customFormat="false" ht="12.75" hidden="false" customHeight="false" outlineLevel="0" collapsed="false">
      <c r="B3" s="14"/>
      <c r="C3" s="15" t="s">
        <v>17</v>
      </c>
      <c r="D3" s="16"/>
      <c r="E3" s="16"/>
    </row>
    <row r="4" customFormat="false" ht="12.75" hidden="false" customHeight="false" outlineLevel="0" collapsed="false">
      <c r="B4" s="14"/>
      <c r="C4" s="15" t="s">
        <v>18</v>
      </c>
      <c r="D4" s="17"/>
      <c r="E4" s="17"/>
    </row>
    <row r="6" customFormat="false" ht="12.75" hidden="false" customHeight="false" outlineLevel="0" collapsed="false">
      <c r="B6" s="18"/>
      <c r="C6" s="19"/>
      <c r="D6" s="19"/>
      <c r="E6" s="19"/>
      <c r="F6" s="19"/>
      <c r="G6" s="19"/>
      <c r="H6" s="19"/>
      <c r="I6" s="19"/>
      <c r="J6" s="19"/>
      <c r="K6" s="19"/>
      <c r="L6" s="19"/>
      <c r="M6" s="19"/>
      <c r="N6" s="19"/>
    </row>
    <row r="8" customFormat="false" ht="12.75" hidden="false" customHeight="false" outlineLevel="0" collapsed="false">
      <c r="B8" s="20" t="s">
        <v>19</v>
      </c>
      <c r="C8" s="21"/>
      <c r="D8" s="21"/>
      <c r="E8" s="21"/>
      <c r="F8" s="21"/>
      <c r="H8" s="22"/>
      <c r="I8" s="22"/>
    </row>
    <row r="9" s="12" customFormat="true" ht="12.75" hidden="false" customHeight="false" outlineLevel="0" collapsed="false">
      <c r="H9" s="22"/>
      <c r="I9" s="22"/>
    </row>
    <row r="10" customFormat="false" ht="13" hidden="false" customHeight="false" outlineLevel="0" collapsed="false">
      <c r="B10" s="23" t="s">
        <v>20</v>
      </c>
      <c r="C10" s="24" t="s">
        <v>21</v>
      </c>
      <c r="D10" s="24" t="s">
        <v>22</v>
      </c>
      <c r="E10" s="25" t="s">
        <v>23</v>
      </c>
      <c r="F10" s="24" t="s">
        <v>24</v>
      </c>
      <c r="H10" s="22"/>
      <c r="I10" s="22"/>
    </row>
    <row r="11" customFormat="false" ht="24" hidden="false" customHeight="false" outlineLevel="0" collapsed="false">
      <c r="B11" s="26" t="s">
        <v>25</v>
      </c>
      <c r="C11" s="27"/>
      <c r="D11" s="27"/>
      <c r="E11" s="28" t="s">
        <v>26</v>
      </c>
      <c r="F11" s="27"/>
      <c r="H11" s="22"/>
      <c r="I11" s="22"/>
    </row>
    <row r="12" customFormat="false" ht="24" hidden="false" customHeight="false" outlineLevel="0" collapsed="false">
      <c r="B12" s="29" t="s">
        <v>27</v>
      </c>
      <c r="C12" s="30" t="s">
        <v>28</v>
      </c>
      <c r="D12" s="30" t="s">
        <v>29</v>
      </c>
      <c r="E12" s="31"/>
      <c r="F12" s="30" t="s">
        <v>30</v>
      </c>
      <c r="H12" s="22"/>
      <c r="I12" s="22"/>
    </row>
    <row r="13" customFormat="false" ht="46" hidden="false" customHeight="false" outlineLevel="0" collapsed="false">
      <c r="B13" s="29" t="s">
        <v>31</v>
      </c>
      <c r="C13" s="30" t="s">
        <v>32</v>
      </c>
      <c r="D13" s="30" t="s">
        <v>33</v>
      </c>
      <c r="E13" s="31"/>
      <c r="F13" s="30" t="s">
        <v>34</v>
      </c>
      <c r="H13" s="22"/>
      <c r="I13" s="22"/>
    </row>
    <row r="14" customFormat="false" ht="35" hidden="false" customHeight="false" outlineLevel="0" collapsed="false">
      <c r="B14" s="29" t="s">
        <v>35</v>
      </c>
      <c r="C14" s="30" t="s">
        <v>36</v>
      </c>
      <c r="D14" s="30" t="s">
        <v>37</v>
      </c>
      <c r="E14" s="32"/>
      <c r="F14" s="30" t="s">
        <v>38</v>
      </c>
      <c r="H14" s="22"/>
      <c r="I14" s="22"/>
    </row>
    <row r="16" customFormat="false" ht="12.75" hidden="false" customHeight="false" outlineLevel="0" collapsed="false">
      <c r="B16" s="18"/>
      <c r="C16" s="19"/>
      <c r="D16" s="19"/>
      <c r="E16" s="19"/>
      <c r="F16" s="19"/>
      <c r="G16" s="19"/>
      <c r="H16" s="19"/>
      <c r="I16" s="19"/>
      <c r="J16" s="19"/>
      <c r="K16" s="19"/>
      <c r="L16" s="19"/>
      <c r="M16" s="19"/>
      <c r="N16" s="19"/>
    </row>
    <row r="18" customFormat="false" ht="89.25" hidden="false" customHeight="true" outlineLevel="0" collapsed="false">
      <c r="B18" s="20" t="s">
        <v>39</v>
      </c>
      <c r="C18" s="21" t="s">
        <v>40</v>
      </c>
      <c r="D18" s="21"/>
      <c r="E18" s="21"/>
      <c r="H18" s="33"/>
    </row>
    <row r="19" customFormat="false" ht="12.75" hidden="false" customHeight="false" outlineLevel="0" collapsed="false">
      <c r="B19" s="34"/>
      <c r="C19" s="35"/>
      <c r="D19" s="35"/>
      <c r="E19" s="35"/>
      <c r="H19" s="33"/>
    </row>
    <row r="20" customFormat="false" ht="24" hidden="false" customHeight="false" outlineLevel="0" collapsed="false">
      <c r="B20" s="23" t="s">
        <v>41</v>
      </c>
      <c r="C20" s="24" t="s">
        <v>42</v>
      </c>
      <c r="D20" s="24" t="s">
        <v>43</v>
      </c>
      <c r="E20" s="24" t="s">
        <v>44</v>
      </c>
      <c r="F20" s="36"/>
      <c r="G20" s="36"/>
      <c r="H20" s="33"/>
    </row>
    <row r="21" customFormat="false" ht="12.75" hidden="false" customHeight="false" outlineLevel="0" collapsed="false">
      <c r="B21" s="29" t="s">
        <v>45</v>
      </c>
      <c r="C21" s="37"/>
      <c r="D21" s="37"/>
      <c r="E21" s="37"/>
      <c r="F21" s="36"/>
      <c r="G21" s="36"/>
      <c r="H21" s="33"/>
    </row>
    <row r="22" customFormat="false" ht="12.75" hidden="false" customHeight="false" outlineLevel="0" collapsed="false">
      <c r="B22" s="38" t="s">
        <v>46</v>
      </c>
      <c r="C22" s="39"/>
      <c r="D22" s="39"/>
      <c r="E22" s="39"/>
      <c r="F22" s="36"/>
      <c r="G22" s="36"/>
      <c r="H22" s="33"/>
    </row>
    <row r="23" customFormat="false" ht="12.75" hidden="false" customHeight="false" outlineLevel="0" collapsed="false">
      <c r="B23" s="38" t="s">
        <v>47</v>
      </c>
      <c r="C23" s="39"/>
      <c r="D23" s="39"/>
      <c r="E23" s="39"/>
      <c r="F23" s="36"/>
      <c r="G23" s="36"/>
      <c r="H23" s="33"/>
    </row>
    <row r="24" customFormat="false" ht="12.75" hidden="false" customHeight="false" outlineLevel="0" collapsed="false">
      <c r="B24" s="38" t="s">
        <v>48</v>
      </c>
      <c r="C24" s="39"/>
      <c r="D24" s="39"/>
      <c r="E24" s="39"/>
      <c r="F24" s="36"/>
      <c r="G24" s="36"/>
      <c r="H24" s="33"/>
    </row>
    <row r="25" customFormat="false" ht="12.75" hidden="false" customHeight="false" outlineLevel="0" collapsed="false">
      <c r="B25" s="38" t="s">
        <v>49</v>
      </c>
      <c r="C25" s="39"/>
      <c r="D25" s="39"/>
      <c r="E25" s="39"/>
      <c r="F25" s="36"/>
      <c r="G25" s="36"/>
      <c r="H25" s="33"/>
    </row>
    <row r="26" customFormat="false" ht="12.75" hidden="false" customHeight="false" outlineLevel="0" collapsed="false">
      <c r="B26" s="38" t="s">
        <v>50</v>
      </c>
      <c r="C26" s="39"/>
      <c r="D26" s="39"/>
      <c r="E26" s="39"/>
      <c r="F26" s="36"/>
      <c r="G26" s="36"/>
      <c r="H26" s="33"/>
    </row>
    <row r="29" customFormat="false" ht="12.75" hidden="false" customHeight="false" outlineLevel="0" collapsed="false">
      <c r="B29" s="18"/>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row>
    <row r="31" customFormat="false" ht="25.5" hidden="false" customHeight="true" outlineLevel="0" collapsed="false">
      <c r="B31" s="40" t="s">
        <v>51</v>
      </c>
      <c r="C31" s="41" t="s">
        <v>52</v>
      </c>
      <c r="D31" s="41"/>
      <c r="E31" s="41"/>
      <c r="F31" s="41"/>
      <c r="G31" s="41"/>
      <c r="H31" s="41"/>
      <c r="I31" s="41"/>
      <c r="J31" s="41"/>
      <c r="K31" s="41"/>
      <c r="L31" s="41"/>
      <c r="M31" s="40" t="s">
        <v>51</v>
      </c>
      <c r="N31" s="41" t="s">
        <v>53</v>
      </c>
      <c r="O31" s="41"/>
      <c r="P31" s="41"/>
      <c r="Q31" s="41"/>
      <c r="R31" s="41"/>
      <c r="S31" s="41"/>
      <c r="T31" s="41"/>
      <c r="U31" s="41"/>
      <c r="V31" s="41"/>
      <c r="W31" s="41"/>
      <c r="X31" s="41"/>
      <c r="Y31" s="41"/>
      <c r="Z31" s="41"/>
      <c r="AA31" s="41"/>
      <c r="AB31" s="41"/>
      <c r="AD31" s="42" t="s">
        <v>54</v>
      </c>
      <c r="AE31" s="42"/>
      <c r="AF31" s="42"/>
    </row>
    <row r="33" s="43" customFormat="true" ht="68" hidden="false" customHeight="false" outlineLevel="0" collapsed="false">
      <c r="B33" s="44" t="s">
        <v>55</v>
      </c>
      <c r="C33" s="44" t="s">
        <v>56</v>
      </c>
      <c r="D33" s="44" t="s">
        <v>57</v>
      </c>
      <c r="E33" s="44" t="s">
        <v>41</v>
      </c>
      <c r="F33" s="45" t="s">
        <v>58</v>
      </c>
      <c r="G33" s="44" t="s">
        <v>59</v>
      </c>
      <c r="H33" s="44" t="s">
        <v>60</v>
      </c>
      <c r="I33" s="44" t="s">
        <v>61</v>
      </c>
      <c r="J33" s="44" t="s">
        <v>62</v>
      </c>
      <c r="K33" s="44" t="s">
        <v>63</v>
      </c>
      <c r="L33" s="44" t="s">
        <v>64</v>
      </c>
      <c r="M33" s="44" t="s">
        <v>65</v>
      </c>
      <c r="N33" s="24" t="s">
        <v>66</v>
      </c>
      <c r="O33" s="46" t="s">
        <v>67</v>
      </c>
      <c r="P33" s="46" t="s">
        <v>68</v>
      </c>
      <c r="Q33" s="46" t="s">
        <v>69</v>
      </c>
      <c r="R33" s="25" t="s">
        <v>70</v>
      </c>
      <c r="S33" s="24" t="s">
        <v>71</v>
      </c>
      <c r="T33" s="47" t="s">
        <v>72</v>
      </c>
      <c r="U33" s="47" t="s">
        <v>73</v>
      </c>
      <c r="V33" s="47" t="s">
        <v>74</v>
      </c>
      <c r="W33" s="47" t="s">
        <v>75</v>
      </c>
      <c r="X33" s="47" t="s">
        <v>76</v>
      </c>
      <c r="Y33" s="47" t="s">
        <v>77</v>
      </c>
      <c r="Z33" s="25" t="s">
        <v>78</v>
      </c>
      <c r="AA33" s="25" t="s">
        <v>79</v>
      </c>
      <c r="AB33" s="25" t="s">
        <v>80</v>
      </c>
      <c r="AD33" s="48" t="s">
        <v>81</v>
      </c>
      <c r="AE33" s="48" t="s">
        <v>82</v>
      </c>
      <c r="AF33" s="48" t="s">
        <v>83</v>
      </c>
    </row>
    <row r="34" customFormat="false" ht="112.5" hidden="false" customHeight="false" outlineLevel="0" collapsed="false">
      <c r="B34" s="49" t="n">
        <v>1.4</v>
      </c>
      <c r="C34" s="50" t="s">
        <v>84</v>
      </c>
      <c r="D34" s="51" t="s">
        <v>85</v>
      </c>
      <c r="E34" s="52" t="s">
        <v>46</v>
      </c>
      <c r="F34" s="53"/>
      <c r="G34" s="54" t="n">
        <f aca="false">IFERROR(VLOOKUP(tblRiskRegister[[#This Row],[Asset Class]],tblVCDBIndex[],4,FALSE()),"")</f>
        <v>1</v>
      </c>
      <c r="H34" s="54" t="str">
        <f aca="false">IFERROR(VLOOKUP(10*tblRiskRegister[[#This Row],[Safeguard Maturity Score]]+tblRiskRegister[[#This Row],[VCDB Index]],tblHITIndexWeightTable[],4,FALSE()),"")</f>
        <v/>
      </c>
      <c r="I34" s="54" t="n">
        <f aca="false">VLOOKUP(tblRiskRegister[[#This Row],[Asset Class]],tblImpactIndex[],2,FALSE())</f>
        <v>0</v>
      </c>
      <c r="J34" s="54" t="n">
        <f aca="false">VLOOKUP(tblRiskRegister[[#This Row],[Asset Class]],tblImpactIndex[],3,FALSE())</f>
        <v>0</v>
      </c>
      <c r="K34" s="54" t="n">
        <f aca="false">VLOOKUP(tblRiskRegister[[#This Row],[Asset Class]],tblImpactIndex[],4,FALSE())</f>
        <v>0</v>
      </c>
      <c r="L34" s="54" t="str">
        <f aca="false">IFERROR(MAX(tblRiskRegister[[#This Row],[Impact to Mission]:[Impact to Obligations]])*tblRiskRegister[[#This Row],[Expectancy Score]],"")</f>
        <v/>
      </c>
      <c r="M34" s="54" t="str">
        <f aca="false">tblRiskRegister[[#This Row],[Risk Score]]</f>
        <v/>
      </c>
      <c r="N34" s="55"/>
      <c r="O34" s="56" t="n">
        <v>1.4</v>
      </c>
      <c r="P34" s="57" t="s">
        <v>84</v>
      </c>
      <c r="Q34" s="57" t="s">
        <v>86</v>
      </c>
      <c r="R34" s="57"/>
      <c r="S34" s="53"/>
      <c r="T34" s="58" t="str">
        <f aca="false">IFERROR(VLOOKUP(10*tblRiskRegister[[#This Row],[Risk Treatment Safeguard Maturity Score]]+tblRiskRegister[[#This Row],[VCDB Index]],tblHITIndexWeightTable[],4,FALSE()),"")</f>
        <v/>
      </c>
      <c r="U34" s="58" t="n">
        <f aca="false">VLOOKUP(tblRiskRegister[[#This Row],[Asset Class]],tblImpactIndex[],2,FALSE())</f>
        <v>0</v>
      </c>
      <c r="V34" s="58" t="n">
        <f aca="false">VLOOKUP(tblRiskRegister[[#This Row],[Asset Class]],tblImpactIndex[],3,FALSE())</f>
        <v>0</v>
      </c>
      <c r="W34" s="58" t="n">
        <f aca="false">VLOOKUP(tblRiskRegister[[#This Row],[Asset Class]],tblImpactIndex[],4,FALSE())</f>
        <v>0</v>
      </c>
      <c r="X34" s="58" t="str">
        <f aca="false">IFERROR(MAX(tblRiskRegister[[#This Row],[Risk Treatment Safeguard Impact to Mission]:[Risk Treatment Safeguard Impact to Obligations]])*tblRiskRegister[[#This Row],[Risk Treatment
Safeguard Expectancy Score]],"")</f>
        <v/>
      </c>
      <c r="Y34" s="59" t="str">
        <f aca="false">IF(tblRiskRegister[[#This Row],[Risk Score]]&gt;5,IF(tblRiskRegister[[#This Row],[Risk Treatment Safeguard Risk Score]]&lt;6, IF(tblRiskRegister[[#This Row],[Risk Treatment Safeguard Risk Score]]&lt;=tblRiskRegister[[#This Row],[Risk Score]],"Yes","No"),"No"),"Yes")</f>
        <v>No</v>
      </c>
      <c r="Z34" s="60"/>
      <c r="AA34" s="60"/>
      <c r="AB34" s="61"/>
      <c r="AD34" s="62" t="n">
        <f aca="false">SUMIF(tblRiskRegister[[#All],[Implementation Year]],"="&amp;tblCostImpacts[[#This Row],[Year]],tblRiskRegister[[#All],[Risk Treatment Safeguard Cost]])</f>
        <v>0</v>
      </c>
      <c r="AE34" s="34" t="n">
        <v>2021</v>
      </c>
      <c r="AF34" s="34" t="str">
        <f aca="false">IF(tblCostImpacts[[#This Row],[Impact to Financial Objectives]]&lt;=$E$12,"Yes","No")</f>
        <v>Yes</v>
      </c>
    </row>
    <row r="35" customFormat="false" ht="68" hidden="false" customHeight="false" outlineLevel="0" collapsed="false">
      <c r="B35" s="49" t="n">
        <v>1.6</v>
      </c>
      <c r="C35" s="50" t="s">
        <v>87</v>
      </c>
      <c r="D35" s="51" t="s">
        <v>88</v>
      </c>
      <c r="E35" s="52" t="s">
        <v>46</v>
      </c>
      <c r="F35" s="53"/>
      <c r="G35" s="54" t="n">
        <f aca="false">IFERROR(VLOOKUP(tblRiskRegister[[#This Row],[Asset Class]],tblVCDBIndex[],4,FALSE()),"")</f>
        <v>1</v>
      </c>
      <c r="H35" s="54" t="str">
        <f aca="false">IFERROR(VLOOKUP(10*tblRiskRegister[[#This Row],[Safeguard Maturity Score]]+tblRiskRegister[[#This Row],[VCDB Index]],tblHITIndexWeightTable[],4,FALSE()),"")</f>
        <v/>
      </c>
      <c r="I35" s="54" t="n">
        <f aca="false">VLOOKUP(tblRiskRegister[[#This Row],[Asset Class]],tblImpactIndex[],2,FALSE())</f>
        <v>0</v>
      </c>
      <c r="J35" s="54" t="n">
        <f aca="false">VLOOKUP(tblRiskRegister[[#This Row],[Asset Class]],tblImpactIndex[],3,FALSE())</f>
        <v>0</v>
      </c>
      <c r="K35" s="54" t="n">
        <f aca="false">VLOOKUP(tblRiskRegister[[#This Row],[Asset Class]],tblImpactIndex[],4,FALSE())</f>
        <v>0</v>
      </c>
      <c r="L35" s="54" t="str">
        <f aca="false">IFERROR(MAX(tblRiskRegister[[#This Row],[Impact to Mission]:[Impact to Obligations]])*tblRiskRegister[[#This Row],[Expectancy Score]],"")</f>
        <v/>
      </c>
      <c r="M35" s="54" t="str">
        <f aca="false">tblRiskRegister[[#This Row],[Risk Score]]</f>
        <v/>
      </c>
      <c r="N35" s="55"/>
      <c r="O35" s="56" t="n">
        <v>1.6</v>
      </c>
      <c r="P35" s="57" t="s">
        <v>87</v>
      </c>
      <c r="Q35" s="57" t="s">
        <v>89</v>
      </c>
      <c r="R35" s="57"/>
      <c r="S35" s="53"/>
      <c r="T35" s="59" t="str">
        <f aca="false">IFERROR(VLOOKUP(10*tblRiskRegister[[#This Row],[Risk Treatment Safeguard Maturity Score]]+tblRiskRegister[[#This Row],[VCDB Index]],tblHITIndexWeightTable[],4,FALSE()),"")</f>
        <v/>
      </c>
      <c r="U35" s="59" t="n">
        <f aca="false">VLOOKUP(tblRiskRegister[[#This Row],[Asset Class]],tblImpactIndex[],2,FALSE())</f>
        <v>0</v>
      </c>
      <c r="V35" s="59" t="n">
        <f aca="false">VLOOKUP(tblRiskRegister[[#This Row],[Asset Class]],tblImpactIndex[],3,FALSE())</f>
        <v>0</v>
      </c>
      <c r="W35" s="59" t="n">
        <f aca="false">VLOOKUP(tblRiskRegister[[#This Row],[Asset Class]],tblImpactIndex[],4,FALSE())</f>
        <v>0</v>
      </c>
      <c r="X35" s="59" t="str">
        <f aca="false">IFERROR(MAX(tblRiskRegister[[#This Row],[Risk Treatment Safeguard Impact to Mission]:[Risk Treatment Safeguard Impact to Obligations]])*tblRiskRegister[[#This Row],[Risk Treatment
Safeguard Expectancy Score]],"")</f>
        <v/>
      </c>
      <c r="Y35" s="59" t="str">
        <f aca="false">IF(tblRiskRegister[[#This Row],[Risk Score]]&gt;5,IF(tblRiskRegister[[#This Row],[Risk Treatment Safeguard Risk Score]]&lt;6, IF(tblRiskRegister[[#This Row],[Risk Treatment Safeguard Risk Score]]&lt;=tblRiskRegister[[#This Row],[Risk Score]],"Yes","No"),"No"),"Yes")</f>
        <v>No</v>
      </c>
      <c r="Z35" s="60"/>
      <c r="AA35" s="60"/>
      <c r="AB35" s="61"/>
      <c r="AD35" s="62" t="n">
        <f aca="false">SUMIF(tblRiskRegister[[#All],[Implementation Year]],"="&amp;tblCostImpacts[[#This Row],[Year]],tblRiskRegister[[#All],[Risk Treatment Safeguard Cost]])</f>
        <v>0</v>
      </c>
      <c r="AE35" s="34" t="n">
        <v>2022</v>
      </c>
      <c r="AF35" s="34" t="str">
        <f aca="false">IF(tblCostImpacts[[#This Row],[Impact to Financial Objectives]]&lt;=$E$12,"Yes","No")</f>
        <v>Yes</v>
      </c>
    </row>
    <row r="36" customFormat="false" ht="68" hidden="false" customHeight="false" outlineLevel="0" collapsed="false">
      <c r="B36" s="49" t="n">
        <v>2.1</v>
      </c>
      <c r="C36" s="50" t="s">
        <v>90</v>
      </c>
      <c r="D36" s="51" t="s">
        <v>85</v>
      </c>
      <c r="E36" s="52" t="s">
        <v>47</v>
      </c>
      <c r="F36" s="53"/>
      <c r="G36" s="54" t="n">
        <f aca="false">IFERROR(VLOOKUP(tblRiskRegister[[#This Row],[Asset Class]],tblVCDBIndex[],4,FALSE()),"")</f>
        <v>2</v>
      </c>
      <c r="H36" s="54" t="str">
        <f aca="false">IFERROR(VLOOKUP(10*tblRiskRegister[[#This Row],[Safeguard Maturity Score]]+tblRiskRegister[[#This Row],[VCDB Index]],tblHITIndexWeightTable[],4,FALSE()),"")</f>
        <v/>
      </c>
      <c r="I36" s="54" t="n">
        <f aca="false">VLOOKUP(tblRiskRegister[[#This Row],[Asset Class]],tblImpactIndex[],2,FALSE())</f>
        <v>0</v>
      </c>
      <c r="J36" s="54" t="n">
        <f aca="false">VLOOKUP(tblRiskRegister[[#This Row],[Asset Class]],tblImpactIndex[],3,FALSE())</f>
        <v>0</v>
      </c>
      <c r="K36" s="54" t="n">
        <f aca="false">VLOOKUP(tblRiskRegister[[#This Row],[Asset Class]],tblImpactIndex[],4,FALSE())</f>
        <v>0</v>
      </c>
      <c r="L36" s="54" t="str">
        <f aca="false">IFERROR(MAX(tblRiskRegister[[#This Row],[Impact to Mission]:[Impact to Obligations]])*tblRiskRegister[[#This Row],[Expectancy Score]],"")</f>
        <v/>
      </c>
      <c r="M36" s="54" t="str">
        <f aca="false">tblRiskRegister[[#This Row],[Risk Score]]</f>
        <v/>
      </c>
      <c r="N36" s="55"/>
      <c r="O36" s="56" t="n">
        <v>2.1</v>
      </c>
      <c r="P36" s="57" t="s">
        <v>90</v>
      </c>
      <c r="Q36" s="57" t="s">
        <v>91</v>
      </c>
      <c r="R36" s="57"/>
      <c r="S36" s="53"/>
      <c r="T36" s="59" t="str">
        <f aca="false">IFERROR(VLOOKUP(10*tblRiskRegister[[#This Row],[Risk Treatment Safeguard Maturity Score]]+tblRiskRegister[[#This Row],[VCDB Index]],tblHITIndexWeightTable[],4,FALSE()),"")</f>
        <v/>
      </c>
      <c r="U36" s="59" t="n">
        <f aca="false">VLOOKUP(tblRiskRegister[[#This Row],[Asset Class]],tblImpactIndex[],2,FALSE())</f>
        <v>0</v>
      </c>
      <c r="V36" s="59" t="n">
        <f aca="false">VLOOKUP(tblRiskRegister[[#This Row],[Asset Class]],tblImpactIndex[],3,FALSE())</f>
        <v>0</v>
      </c>
      <c r="W36" s="59" t="n">
        <f aca="false">VLOOKUP(tblRiskRegister[[#This Row],[Asset Class]],tblImpactIndex[],4,FALSE())</f>
        <v>0</v>
      </c>
      <c r="X36" s="59" t="str">
        <f aca="false">IFERROR(MAX(tblRiskRegister[[#This Row],[Risk Treatment Safeguard Impact to Mission]:[Risk Treatment Safeguard Impact to Obligations]])*tblRiskRegister[[#This Row],[Risk Treatment
Safeguard Expectancy Score]],"")</f>
        <v/>
      </c>
      <c r="Y36" s="59" t="str">
        <f aca="false">IF(tblRiskRegister[[#This Row],[Risk Score]]&gt;5,IF(tblRiskRegister[[#This Row],[Risk Treatment Safeguard Risk Score]]&lt;6, IF(tblRiskRegister[[#This Row],[Risk Treatment Safeguard Risk Score]]&lt;=tblRiskRegister[[#This Row],[Risk Score]],"Yes","No"),"No"),"Yes")</f>
        <v>No</v>
      </c>
      <c r="Z36" s="60"/>
      <c r="AA36" s="60"/>
      <c r="AB36" s="61"/>
      <c r="AD36" s="62" t="n">
        <f aca="false">SUMIF(tblRiskRegister[[#All],[Implementation Year]],"="&amp;tblCostImpacts[[#This Row],[Year]],tblRiskRegister[[#All],[Risk Treatment Safeguard Cost]])</f>
        <v>0</v>
      </c>
      <c r="AE36" s="34" t="n">
        <v>2023</v>
      </c>
      <c r="AF36" s="34" t="str">
        <f aca="false">IF(tblCostImpacts[[#This Row],[Impact to Financial Objectives]]&lt;=$E$12,"Yes","No")</f>
        <v>Yes</v>
      </c>
    </row>
    <row r="37" customFormat="false" ht="123.5" hidden="false" customHeight="false" outlineLevel="0" collapsed="false">
      <c r="B37" s="49" t="n">
        <v>2.2</v>
      </c>
      <c r="C37" s="50" t="s">
        <v>92</v>
      </c>
      <c r="D37" s="51" t="s">
        <v>85</v>
      </c>
      <c r="E37" s="52" t="s">
        <v>47</v>
      </c>
      <c r="F37" s="53"/>
      <c r="G37" s="54" t="n">
        <f aca="false">IFERROR(VLOOKUP(tblRiskRegister[[#This Row],[Asset Class]],tblVCDBIndex[],4,FALSE()),"")</f>
        <v>2</v>
      </c>
      <c r="H37" s="54" t="str">
        <f aca="false">IFERROR(VLOOKUP(10*tblRiskRegister[[#This Row],[Safeguard Maturity Score]]+tblRiskRegister[[#This Row],[VCDB Index]],tblHITIndexWeightTable[],4,FALSE()),"")</f>
        <v/>
      </c>
      <c r="I37" s="54" t="n">
        <f aca="false">VLOOKUP(tblRiskRegister[[#This Row],[Asset Class]],tblImpactIndex[],2,FALSE())</f>
        <v>0</v>
      </c>
      <c r="J37" s="54" t="n">
        <f aca="false">VLOOKUP(tblRiskRegister[[#This Row],[Asset Class]],tblImpactIndex[],3,FALSE())</f>
        <v>0</v>
      </c>
      <c r="K37" s="54" t="n">
        <f aca="false">VLOOKUP(tblRiskRegister[[#This Row],[Asset Class]],tblImpactIndex[],4,FALSE())</f>
        <v>0</v>
      </c>
      <c r="L37" s="54" t="str">
        <f aca="false">IFERROR(MAX(tblRiskRegister[[#This Row],[Impact to Mission]:[Impact to Obligations]])*tblRiskRegister[[#This Row],[Expectancy Score]],"")</f>
        <v/>
      </c>
      <c r="M37" s="54" t="str">
        <f aca="false">tblRiskRegister[[#This Row],[Risk Score]]</f>
        <v/>
      </c>
      <c r="N37" s="55"/>
      <c r="O37" s="56" t="n">
        <v>2.2</v>
      </c>
      <c r="P37" s="57" t="s">
        <v>92</v>
      </c>
      <c r="Q37" s="57" t="s">
        <v>93</v>
      </c>
      <c r="R37" s="57"/>
      <c r="S37" s="53"/>
      <c r="T37" s="59" t="str">
        <f aca="false">IFERROR(VLOOKUP(10*tblRiskRegister[[#This Row],[Risk Treatment Safeguard Maturity Score]]+tblRiskRegister[[#This Row],[VCDB Index]],tblHITIndexWeightTable[],4,FALSE()),"")</f>
        <v/>
      </c>
      <c r="U37" s="59" t="n">
        <f aca="false">VLOOKUP(tblRiskRegister[[#This Row],[Asset Class]],tblImpactIndex[],2,FALSE())</f>
        <v>0</v>
      </c>
      <c r="V37" s="59" t="n">
        <f aca="false">VLOOKUP(tblRiskRegister[[#This Row],[Asset Class]],tblImpactIndex[],3,FALSE())</f>
        <v>0</v>
      </c>
      <c r="W37" s="59" t="n">
        <f aca="false">VLOOKUP(tblRiskRegister[[#This Row],[Asset Class]],tblImpactIndex[],4,FALSE())</f>
        <v>0</v>
      </c>
      <c r="X37" s="59" t="str">
        <f aca="false">IFERROR(MAX(tblRiskRegister[[#This Row],[Risk Treatment Safeguard Impact to Mission]:[Risk Treatment Safeguard Impact to Obligations]])*tblRiskRegister[[#This Row],[Risk Treatment
Safeguard Expectancy Score]],"")</f>
        <v/>
      </c>
      <c r="Y37" s="59" t="str">
        <f aca="false">IF(tblRiskRegister[[#This Row],[Risk Score]]&gt;5,IF(tblRiskRegister[[#This Row],[Risk Treatment Safeguard Risk Score]]&lt;6, IF(tblRiskRegister[[#This Row],[Risk Treatment Safeguard Risk Score]]&lt;=tblRiskRegister[[#This Row],[Risk Score]],"Yes","No"),"No"),"Yes")</f>
        <v>No</v>
      </c>
      <c r="Z37" s="60"/>
      <c r="AA37" s="60"/>
      <c r="AB37" s="61"/>
      <c r="AD37" s="62" t="n">
        <f aca="false">SUMIF(tblRiskRegister[[#All],[Implementation Year]],"="&amp;tblCostImpacts[[#This Row],[Year]],tblRiskRegister[[#All],[Risk Treatment Safeguard Cost]])</f>
        <v>0</v>
      </c>
      <c r="AE37" s="34" t="n">
        <v>2024</v>
      </c>
      <c r="AF37" s="34" t="str">
        <f aca="false">IF(tblCostImpacts[[#This Row],[Impact to Financial Objectives]]&lt;=$E$12,"Yes","No")</f>
        <v>Yes</v>
      </c>
    </row>
    <row r="38" customFormat="false" ht="46" hidden="false" customHeight="false" outlineLevel="0" collapsed="false">
      <c r="B38" s="49" t="n">
        <v>2.6</v>
      </c>
      <c r="C38" s="50" t="s">
        <v>94</v>
      </c>
      <c r="D38" s="51" t="s">
        <v>88</v>
      </c>
      <c r="E38" s="52" t="s">
        <v>47</v>
      </c>
      <c r="F38" s="53"/>
      <c r="G38" s="54" t="n">
        <f aca="false">IFERROR(VLOOKUP(tblRiskRegister[[#This Row],[Asset Class]],tblVCDBIndex[],4,FALSE()),"")</f>
        <v>2</v>
      </c>
      <c r="H38" s="54" t="str">
        <f aca="false">IFERROR(VLOOKUP(10*tblRiskRegister[[#This Row],[Safeguard Maturity Score]]+tblRiskRegister[[#This Row],[VCDB Index]],tblHITIndexWeightTable[],4,FALSE()),"")</f>
        <v/>
      </c>
      <c r="I38" s="54" t="n">
        <f aca="false">VLOOKUP(tblRiskRegister[[#This Row],[Asset Class]],tblImpactIndex[],2,FALSE())</f>
        <v>0</v>
      </c>
      <c r="J38" s="54" t="n">
        <f aca="false">VLOOKUP(tblRiskRegister[[#This Row],[Asset Class]],tblImpactIndex[],3,FALSE())</f>
        <v>0</v>
      </c>
      <c r="K38" s="54" t="n">
        <f aca="false">VLOOKUP(tblRiskRegister[[#This Row],[Asset Class]],tblImpactIndex[],4,FALSE())</f>
        <v>0</v>
      </c>
      <c r="L38" s="54" t="str">
        <f aca="false">IFERROR(MAX(tblRiskRegister[[#This Row],[Impact to Mission]:[Impact to Obligations]])*tblRiskRegister[[#This Row],[Expectancy Score]],"")</f>
        <v/>
      </c>
      <c r="M38" s="54" t="str">
        <f aca="false">tblRiskRegister[[#This Row],[Risk Score]]</f>
        <v/>
      </c>
      <c r="N38" s="55"/>
      <c r="O38" s="56" t="n">
        <v>2.6</v>
      </c>
      <c r="P38" s="57" t="s">
        <v>94</v>
      </c>
      <c r="Q38" s="57" t="s">
        <v>95</v>
      </c>
      <c r="R38" s="57"/>
      <c r="S38" s="53"/>
      <c r="T38" s="59" t="str">
        <f aca="false">IFERROR(VLOOKUP(10*tblRiskRegister[[#This Row],[Risk Treatment Safeguard Maturity Score]]+tblRiskRegister[[#This Row],[VCDB Index]],tblHITIndexWeightTable[],4,FALSE()),"")</f>
        <v/>
      </c>
      <c r="U38" s="59" t="n">
        <f aca="false">VLOOKUP(tblRiskRegister[[#This Row],[Asset Class]],tblImpactIndex[],2,FALSE())</f>
        <v>0</v>
      </c>
      <c r="V38" s="59" t="n">
        <f aca="false">VLOOKUP(tblRiskRegister[[#This Row],[Asset Class]],tblImpactIndex[],3,FALSE())</f>
        <v>0</v>
      </c>
      <c r="W38" s="59" t="n">
        <f aca="false">VLOOKUP(tblRiskRegister[[#This Row],[Asset Class]],tblImpactIndex[],4,FALSE())</f>
        <v>0</v>
      </c>
      <c r="X38" s="59" t="str">
        <f aca="false">IFERROR(MAX(tblRiskRegister[[#This Row],[Risk Treatment Safeguard Impact to Mission]:[Risk Treatment Safeguard Impact to Obligations]])*tblRiskRegister[[#This Row],[Risk Treatment
Safeguard Expectancy Score]],"")</f>
        <v/>
      </c>
      <c r="Y38" s="59" t="str">
        <f aca="false">IF(tblRiskRegister[[#This Row],[Risk Score]]&gt;5,IF(tblRiskRegister[[#This Row],[Risk Treatment Safeguard Risk Score]]&lt;6, IF(tblRiskRegister[[#This Row],[Risk Treatment Safeguard Risk Score]]&lt;=tblRiskRegister[[#This Row],[Risk Score]],"Yes","No"),"No"),"Yes")</f>
        <v>No</v>
      </c>
      <c r="Z38" s="60"/>
      <c r="AA38" s="60"/>
      <c r="AB38" s="61"/>
      <c r="AD38" s="62" t="n">
        <f aca="false">SUMIF(tblRiskRegister[[#All],[Implementation Year]],"="&amp;tblCostImpacts[[#This Row],[Year]],tblRiskRegister[[#All],[Risk Treatment Safeguard Cost]])</f>
        <v>0</v>
      </c>
      <c r="AE38" s="34" t="n">
        <v>2025</v>
      </c>
      <c r="AF38" s="34" t="str">
        <f aca="false">IF(tblCostImpacts[[#This Row],[Impact to Financial Objectives]]&lt;=$E$12,"Yes","No")</f>
        <v>Yes</v>
      </c>
    </row>
    <row r="39" customFormat="false" ht="79" hidden="false" customHeight="false" outlineLevel="0" collapsed="false">
      <c r="B39" s="49" t="n">
        <v>3.4</v>
      </c>
      <c r="C39" s="50" t="s">
        <v>96</v>
      </c>
      <c r="D39" s="51" t="s">
        <v>97</v>
      </c>
      <c r="E39" s="52" t="s">
        <v>46</v>
      </c>
      <c r="F39" s="53"/>
      <c r="G39" s="54" t="n">
        <f aca="false">IFERROR(VLOOKUP(tblRiskRegister[[#This Row],[Asset Class]],tblVCDBIndex[],4,FALSE()),"")</f>
        <v>1</v>
      </c>
      <c r="H39" s="54" t="str">
        <f aca="false">IFERROR(VLOOKUP(10*tblRiskRegister[[#This Row],[Safeguard Maturity Score]]+tblRiskRegister[[#This Row],[VCDB Index]],tblHITIndexWeightTable[],4,FALSE()),"")</f>
        <v/>
      </c>
      <c r="I39" s="54" t="n">
        <f aca="false">VLOOKUP(tblRiskRegister[[#This Row],[Asset Class]],tblImpactIndex[],2,FALSE())</f>
        <v>0</v>
      </c>
      <c r="J39" s="54" t="n">
        <f aca="false">VLOOKUP(tblRiskRegister[[#This Row],[Asset Class]],tblImpactIndex[],3,FALSE())</f>
        <v>0</v>
      </c>
      <c r="K39" s="54" t="n">
        <f aca="false">VLOOKUP(tblRiskRegister[[#This Row],[Asset Class]],tblImpactIndex[],4,FALSE())</f>
        <v>0</v>
      </c>
      <c r="L39" s="54" t="str">
        <f aca="false">IFERROR(MAX(tblRiskRegister[[#This Row],[Impact to Mission]:[Impact to Obligations]])*tblRiskRegister[[#This Row],[Expectancy Score]],"")</f>
        <v/>
      </c>
      <c r="M39" s="54" t="str">
        <f aca="false">tblRiskRegister[[#This Row],[Risk Score]]</f>
        <v/>
      </c>
      <c r="N39" s="55"/>
      <c r="O39" s="56" t="n">
        <v>3.4</v>
      </c>
      <c r="P39" s="57" t="s">
        <v>96</v>
      </c>
      <c r="Q39" s="57" t="s">
        <v>98</v>
      </c>
      <c r="R39" s="57"/>
      <c r="S39" s="53"/>
      <c r="T39" s="59" t="str">
        <f aca="false">IFERROR(VLOOKUP(10*tblRiskRegister[[#This Row],[Risk Treatment Safeguard Maturity Score]]+tblRiskRegister[[#This Row],[VCDB Index]],tblHITIndexWeightTable[],4,FALSE()),"")</f>
        <v/>
      </c>
      <c r="U39" s="59" t="n">
        <f aca="false">VLOOKUP(tblRiskRegister[[#This Row],[Asset Class]],tblImpactIndex[],2,FALSE())</f>
        <v>0</v>
      </c>
      <c r="V39" s="59" t="n">
        <f aca="false">VLOOKUP(tblRiskRegister[[#This Row],[Asset Class]],tblImpactIndex[],3,FALSE())</f>
        <v>0</v>
      </c>
      <c r="W39" s="59" t="n">
        <f aca="false">VLOOKUP(tblRiskRegister[[#This Row],[Asset Class]],tblImpactIndex[],4,FALSE())</f>
        <v>0</v>
      </c>
      <c r="X39" s="59" t="str">
        <f aca="false">IFERROR(MAX(tblRiskRegister[[#This Row],[Risk Treatment Safeguard Impact to Mission]:[Risk Treatment Safeguard Impact to Obligations]])*tblRiskRegister[[#This Row],[Risk Treatment
Safeguard Expectancy Score]],"")</f>
        <v/>
      </c>
      <c r="Y39" s="59" t="str">
        <f aca="false">IF(tblRiskRegister[[#This Row],[Risk Score]]&gt;5,IF(tblRiskRegister[[#This Row],[Risk Treatment Safeguard Risk Score]]&lt;6, IF(tblRiskRegister[[#This Row],[Risk Treatment Safeguard Risk Score]]&lt;=tblRiskRegister[[#This Row],[Risk Score]],"Yes","No"),"No"),"Yes")</f>
        <v>No</v>
      </c>
      <c r="Z39" s="60"/>
      <c r="AA39" s="60"/>
      <c r="AB39" s="61"/>
      <c r="AD39" s="62" t="n">
        <f aca="false">SUMIF(tblRiskRegister[[#All],[Implementation Year]],"="&amp;tblCostImpacts[[#This Row],[Year]],tblRiskRegister[[#All],[Risk Treatment Safeguard Cost]])</f>
        <v>0</v>
      </c>
      <c r="AE39" s="34" t="n">
        <v>2026</v>
      </c>
      <c r="AF39" s="34" t="str">
        <f aca="false">IF(tblCostImpacts[[#This Row],[Impact to Financial Objectives]]&lt;=$E$12,"Yes","No")</f>
        <v>Yes</v>
      </c>
    </row>
    <row r="40" customFormat="false" ht="90" hidden="false" customHeight="false" outlineLevel="0" collapsed="false">
      <c r="B40" s="49" t="n">
        <v>3.5</v>
      </c>
      <c r="C40" s="50" t="s">
        <v>99</v>
      </c>
      <c r="D40" s="51" t="s">
        <v>97</v>
      </c>
      <c r="E40" s="52" t="s">
        <v>46</v>
      </c>
      <c r="F40" s="53"/>
      <c r="G40" s="54" t="n">
        <f aca="false">IFERROR(VLOOKUP(tblRiskRegister[[#This Row],[Asset Class]],tblVCDBIndex[],4,FALSE()),"")</f>
        <v>1</v>
      </c>
      <c r="H40" s="54" t="str">
        <f aca="false">IFERROR(VLOOKUP(10*tblRiskRegister[[#This Row],[Safeguard Maturity Score]]+tblRiskRegister[[#This Row],[VCDB Index]],tblHITIndexWeightTable[],4,FALSE()),"")</f>
        <v/>
      </c>
      <c r="I40" s="54" t="n">
        <f aca="false">VLOOKUP(tblRiskRegister[[#This Row],[Asset Class]],tblImpactIndex[],2,FALSE())</f>
        <v>0</v>
      </c>
      <c r="J40" s="54" t="n">
        <f aca="false">VLOOKUP(tblRiskRegister[[#This Row],[Asset Class]],tblImpactIndex[],3,FALSE())</f>
        <v>0</v>
      </c>
      <c r="K40" s="54" t="n">
        <f aca="false">VLOOKUP(tblRiskRegister[[#This Row],[Asset Class]],tblImpactIndex[],4,FALSE())</f>
        <v>0</v>
      </c>
      <c r="L40" s="54" t="str">
        <f aca="false">IFERROR(MAX(tblRiskRegister[[#This Row],[Impact to Mission]:[Impact to Obligations]])*tblRiskRegister[[#This Row],[Expectancy Score]],"")</f>
        <v/>
      </c>
      <c r="M40" s="54" t="str">
        <f aca="false">tblRiskRegister[[#This Row],[Risk Score]]</f>
        <v/>
      </c>
      <c r="N40" s="55"/>
      <c r="O40" s="56" t="n">
        <v>3.5</v>
      </c>
      <c r="P40" s="57" t="s">
        <v>99</v>
      </c>
      <c r="Q40" s="57" t="s">
        <v>100</v>
      </c>
      <c r="R40" s="57"/>
      <c r="S40" s="53"/>
      <c r="T40" s="59" t="str">
        <f aca="false">IFERROR(VLOOKUP(10*tblRiskRegister[[#This Row],[Risk Treatment Safeguard Maturity Score]]+tblRiskRegister[[#This Row],[VCDB Index]],tblHITIndexWeightTable[],4,FALSE()),"")</f>
        <v/>
      </c>
      <c r="U40" s="59" t="n">
        <f aca="false">VLOOKUP(tblRiskRegister[[#This Row],[Asset Class]],tblImpactIndex[],2,FALSE())</f>
        <v>0</v>
      </c>
      <c r="V40" s="59" t="n">
        <f aca="false">VLOOKUP(tblRiskRegister[[#This Row],[Asset Class]],tblImpactIndex[],3,FALSE())</f>
        <v>0</v>
      </c>
      <c r="W40" s="59" t="n">
        <f aca="false">VLOOKUP(tblRiskRegister[[#This Row],[Asset Class]],tblImpactIndex[],4,FALSE())</f>
        <v>0</v>
      </c>
      <c r="X40" s="59" t="str">
        <f aca="false">IFERROR(MAX(tblRiskRegister[[#This Row],[Risk Treatment Safeguard Impact to Mission]:[Risk Treatment Safeguard Impact to Obligations]])*tblRiskRegister[[#This Row],[Risk Treatment
Safeguard Expectancy Score]],"")</f>
        <v/>
      </c>
      <c r="Y40" s="59" t="str">
        <f aca="false">IF(tblRiskRegister[[#This Row],[Risk Score]]&gt;5,IF(tblRiskRegister[[#This Row],[Risk Treatment Safeguard Risk Score]]&lt;6, IF(tblRiskRegister[[#This Row],[Risk Treatment Safeguard Risk Score]]&lt;=tblRiskRegister[[#This Row],[Risk Score]],"Yes","No"),"No"),"Yes")</f>
        <v>No</v>
      </c>
      <c r="Z40" s="60"/>
      <c r="AA40" s="60"/>
      <c r="AB40" s="61"/>
      <c r="AD40" s="62" t="n">
        <f aca="false">SUMIF(tblRiskRegister[[#All],[Implementation Year]],"="&amp;tblCostImpacts[[#This Row],[Year]],tblRiskRegister[[#All],[Risk Treatment Safeguard Cost]])</f>
        <v>0</v>
      </c>
      <c r="AE40" s="34" t="n">
        <v>2027</v>
      </c>
      <c r="AF40" s="34" t="str">
        <f aca="false">IF(tblCostImpacts[[#This Row],[Impact to Financial Objectives]]&lt;=$E$12,"Yes","No")</f>
        <v>Yes</v>
      </c>
    </row>
    <row r="41" customFormat="false" ht="68" hidden="false" customHeight="false" outlineLevel="0" collapsed="false">
      <c r="B41" s="49" t="n">
        <v>4.2</v>
      </c>
      <c r="C41" s="50" t="s">
        <v>101</v>
      </c>
      <c r="D41" s="51" t="s">
        <v>97</v>
      </c>
      <c r="E41" s="52" t="s">
        <v>50</v>
      </c>
      <c r="F41" s="53"/>
      <c r="G41" s="54" t="n">
        <f aca="false">IFERROR(VLOOKUP(tblRiskRegister[[#This Row],[Asset Class]],tblVCDBIndex[],4,FALSE()),"")</f>
        <v>3</v>
      </c>
      <c r="H41" s="54" t="str">
        <f aca="false">IFERROR(VLOOKUP(10*tblRiskRegister[[#This Row],[Safeguard Maturity Score]]+tblRiskRegister[[#This Row],[VCDB Index]],tblHITIndexWeightTable[],4,FALSE()),"")</f>
        <v/>
      </c>
      <c r="I41" s="54" t="n">
        <f aca="false">VLOOKUP(tblRiskRegister[[#This Row],[Asset Class]],tblImpactIndex[],2,FALSE())</f>
        <v>0</v>
      </c>
      <c r="J41" s="54" t="n">
        <f aca="false">VLOOKUP(tblRiskRegister[[#This Row],[Asset Class]],tblImpactIndex[],3,FALSE())</f>
        <v>0</v>
      </c>
      <c r="K41" s="54" t="n">
        <f aca="false">VLOOKUP(tblRiskRegister[[#This Row],[Asset Class]],tblImpactIndex[],4,FALSE())</f>
        <v>0</v>
      </c>
      <c r="L41" s="54" t="str">
        <f aca="false">IFERROR(MAX(tblRiskRegister[[#This Row],[Impact to Mission]:[Impact to Obligations]])*tblRiskRegister[[#This Row],[Expectancy Score]],"")</f>
        <v/>
      </c>
      <c r="M41" s="54" t="str">
        <f aca="false">tblRiskRegister[[#This Row],[Risk Score]]</f>
        <v/>
      </c>
      <c r="N41" s="55"/>
      <c r="O41" s="56" t="n">
        <v>4.2</v>
      </c>
      <c r="P41" s="57" t="s">
        <v>101</v>
      </c>
      <c r="Q41" s="57" t="s">
        <v>102</v>
      </c>
      <c r="R41" s="57"/>
      <c r="S41" s="53"/>
      <c r="T41" s="59" t="str">
        <f aca="false">IFERROR(VLOOKUP(10*tblRiskRegister[[#This Row],[Risk Treatment Safeguard Maturity Score]]+tblRiskRegister[[#This Row],[VCDB Index]],tblHITIndexWeightTable[],4,FALSE()),"")</f>
        <v/>
      </c>
      <c r="U41" s="59" t="n">
        <f aca="false">VLOOKUP(tblRiskRegister[[#This Row],[Asset Class]],tblImpactIndex[],2,FALSE())</f>
        <v>0</v>
      </c>
      <c r="V41" s="59" t="n">
        <f aca="false">VLOOKUP(tblRiskRegister[[#This Row],[Asset Class]],tblImpactIndex[],3,FALSE())</f>
        <v>0</v>
      </c>
      <c r="W41" s="59" t="n">
        <f aca="false">VLOOKUP(tblRiskRegister[[#This Row],[Asset Class]],tblImpactIndex[],4,FALSE())</f>
        <v>0</v>
      </c>
      <c r="X41" s="59" t="str">
        <f aca="false">IFERROR(MAX(tblRiskRegister[[#This Row],[Risk Treatment Safeguard Impact to Mission]:[Risk Treatment Safeguard Impact to Obligations]])*tblRiskRegister[[#This Row],[Risk Treatment
Safeguard Expectancy Score]],"")</f>
        <v/>
      </c>
      <c r="Y41" s="59" t="str">
        <f aca="false">IF(tblRiskRegister[[#This Row],[Risk Score]]&gt;5,IF(tblRiskRegister[[#This Row],[Risk Treatment Safeguard Risk Score]]&lt;6, IF(tblRiskRegister[[#This Row],[Risk Treatment Safeguard Risk Score]]&lt;=tblRiskRegister[[#This Row],[Risk Score]],"Yes","No"),"No"),"Yes")</f>
        <v>No</v>
      </c>
      <c r="Z41" s="60"/>
      <c r="AA41" s="60"/>
      <c r="AB41" s="61"/>
      <c r="AD41" s="62" t="n">
        <f aca="false">SUMIF(tblRiskRegister[[#All],[Implementation Year]],"="&amp;tblCostImpacts[[#This Row],[Year]],tblRiskRegister[[#All],[Risk Treatment Safeguard Cost]])</f>
        <v>0</v>
      </c>
      <c r="AE41" s="34" t="n">
        <v>2028</v>
      </c>
      <c r="AF41" s="34" t="str">
        <f aca="false">IF(tblCostImpacts[[#This Row],[Impact to Financial Objectives]]&lt;=$E$12,"Yes","No")</f>
        <v>Yes</v>
      </c>
    </row>
    <row r="42" customFormat="false" ht="112.5" hidden="false" customHeight="false" outlineLevel="0" collapsed="false">
      <c r="B42" s="49" t="n">
        <v>4.3</v>
      </c>
      <c r="C42" s="50" t="s">
        <v>103</v>
      </c>
      <c r="D42" s="51" t="s">
        <v>97</v>
      </c>
      <c r="E42" s="52" t="s">
        <v>50</v>
      </c>
      <c r="F42" s="53"/>
      <c r="G42" s="54" t="n">
        <f aca="false">IFERROR(VLOOKUP(tblRiskRegister[[#This Row],[Asset Class]],tblVCDBIndex[],4,FALSE()),"")</f>
        <v>3</v>
      </c>
      <c r="H42" s="54" t="str">
        <f aca="false">IFERROR(VLOOKUP(10*tblRiskRegister[[#This Row],[Safeguard Maturity Score]]+tblRiskRegister[[#This Row],[VCDB Index]],tblHITIndexWeightTable[],4,FALSE()),"")</f>
        <v/>
      </c>
      <c r="I42" s="54" t="n">
        <f aca="false">VLOOKUP(tblRiskRegister[[#This Row],[Asset Class]],tblImpactIndex[],2,FALSE())</f>
        <v>0</v>
      </c>
      <c r="J42" s="54" t="n">
        <f aca="false">VLOOKUP(tblRiskRegister[[#This Row],[Asset Class]],tblImpactIndex[],3,FALSE())</f>
        <v>0</v>
      </c>
      <c r="K42" s="54" t="n">
        <f aca="false">VLOOKUP(tblRiskRegister[[#This Row],[Asset Class]],tblImpactIndex[],4,FALSE())</f>
        <v>0</v>
      </c>
      <c r="L42" s="54" t="str">
        <f aca="false">IFERROR(MAX(tblRiskRegister[[#This Row],[Impact to Mission]:[Impact to Obligations]])*tblRiskRegister[[#This Row],[Expectancy Score]],"")</f>
        <v/>
      </c>
      <c r="M42" s="54" t="str">
        <f aca="false">tblRiskRegister[[#This Row],[Risk Score]]</f>
        <v/>
      </c>
      <c r="N42" s="55"/>
      <c r="O42" s="56" t="n">
        <v>4.3</v>
      </c>
      <c r="P42" s="57" t="s">
        <v>103</v>
      </c>
      <c r="Q42" s="57" t="s">
        <v>104</v>
      </c>
      <c r="R42" s="57"/>
      <c r="S42" s="53"/>
      <c r="T42" s="59" t="str">
        <f aca="false">IFERROR(VLOOKUP(10*tblRiskRegister[[#This Row],[Risk Treatment Safeguard Maturity Score]]+tblRiskRegister[[#This Row],[VCDB Index]],tblHITIndexWeightTable[],4,FALSE()),"")</f>
        <v/>
      </c>
      <c r="U42" s="59" t="n">
        <f aca="false">VLOOKUP(tblRiskRegister[[#This Row],[Asset Class]],tblImpactIndex[],2,FALSE())</f>
        <v>0</v>
      </c>
      <c r="V42" s="59" t="n">
        <f aca="false">VLOOKUP(tblRiskRegister[[#This Row],[Asset Class]],tblImpactIndex[],3,FALSE())</f>
        <v>0</v>
      </c>
      <c r="W42" s="59" t="n">
        <f aca="false">VLOOKUP(tblRiskRegister[[#This Row],[Asset Class]],tblImpactIndex[],4,FALSE())</f>
        <v>0</v>
      </c>
      <c r="X42" s="59" t="str">
        <f aca="false">IFERROR(MAX(tblRiskRegister[[#This Row],[Risk Treatment Safeguard Impact to Mission]:[Risk Treatment Safeguard Impact to Obligations]])*tblRiskRegister[[#This Row],[Risk Treatment
Safeguard Expectancy Score]],"")</f>
        <v/>
      </c>
      <c r="Y42" s="59" t="str">
        <f aca="false">IF(tblRiskRegister[[#This Row],[Risk Score]]&gt;5,IF(tblRiskRegister[[#This Row],[Risk Treatment Safeguard Risk Score]]&lt;6, IF(tblRiskRegister[[#This Row],[Risk Treatment Safeguard Risk Score]]&lt;=tblRiskRegister[[#This Row],[Risk Score]],"Yes","No"),"No"),"Yes")</f>
        <v>No</v>
      </c>
      <c r="Z42" s="60"/>
      <c r="AA42" s="60"/>
      <c r="AB42" s="61"/>
      <c r="AD42" s="62" t="n">
        <f aca="false">SUMIF(tblRiskRegister[[#All],[Implementation Year]],"="&amp;tblCostImpacts[[#This Row],[Year]],tblRiskRegister[[#All],[Risk Treatment Safeguard Cost]])</f>
        <v>0</v>
      </c>
      <c r="AE42" s="34" t="n">
        <v>2029</v>
      </c>
      <c r="AF42" s="34" t="str">
        <f aca="false">IF(tblCostImpacts[[#This Row],[Impact to Financial Objectives]]&lt;=$E$12,"Yes","No")</f>
        <v>Yes</v>
      </c>
    </row>
    <row r="43" customFormat="false" ht="57" hidden="false" customHeight="false" outlineLevel="0" collapsed="false">
      <c r="B43" s="49" t="n">
        <v>5.1</v>
      </c>
      <c r="C43" s="50" t="s">
        <v>105</v>
      </c>
      <c r="D43" s="51" t="s">
        <v>97</v>
      </c>
      <c r="E43" s="52" t="s">
        <v>46</v>
      </c>
      <c r="F43" s="53"/>
      <c r="G43" s="54" t="n">
        <f aca="false">IFERROR(VLOOKUP(tblRiskRegister[[#This Row],[Asset Class]],tblVCDBIndex[],4,FALSE()),"")</f>
        <v>1</v>
      </c>
      <c r="H43" s="54" t="str">
        <f aca="false">IFERROR(VLOOKUP(10*tblRiskRegister[[#This Row],[Safeguard Maturity Score]]+tblRiskRegister[[#This Row],[VCDB Index]],tblHITIndexWeightTable[],4,FALSE()),"")</f>
        <v/>
      </c>
      <c r="I43" s="54" t="n">
        <f aca="false">VLOOKUP(tblRiskRegister[[#This Row],[Asset Class]],tblImpactIndex[],2,FALSE())</f>
        <v>0</v>
      </c>
      <c r="J43" s="54" t="n">
        <f aca="false">VLOOKUP(tblRiskRegister[[#This Row],[Asset Class]],tblImpactIndex[],3,FALSE())</f>
        <v>0</v>
      </c>
      <c r="K43" s="54" t="n">
        <f aca="false">VLOOKUP(tblRiskRegister[[#This Row],[Asset Class]],tblImpactIndex[],4,FALSE())</f>
        <v>0</v>
      </c>
      <c r="L43" s="54" t="str">
        <f aca="false">IFERROR(MAX(tblRiskRegister[[#This Row],[Impact to Mission]:[Impact to Obligations]])*tblRiskRegister[[#This Row],[Expectancy Score]],"")</f>
        <v/>
      </c>
      <c r="M43" s="54" t="str">
        <f aca="false">tblRiskRegister[[#This Row],[Risk Score]]</f>
        <v/>
      </c>
      <c r="N43" s="55"/>
      <c r="O43" s="56" t="n">
        <v>5.1</v>
      </c>
      <c r="P43" s="57" t="s">
        <v>105</v>
      </c>
      <c r="Q43" s="57" t="s">
        <v>106</v>
      </c>
      <c r="R43" s="57"/>
      <c r="S43" s="53"/>
      <c r="T43" s="59" t="str">
        <f aca="false">IFERROR(VLOOKUP(10*tblRiskRegister[[#This Row],[Risk Treatment Safeguard Maturity Score]]+tblRiskRegister[[#This Row],[VCDB Index]],tblHITIndexWeightTable[],4,FALSE()),"")</f>
        <v/>
      </c>
      <c r="U43" s="59" t="n">
        <f aca="false">VLOOKUP(tblRiskRegister[[#This Row],[Asset Class]],tblImpactIndex[],2,FALSE())</f>
        <v>0</v>
      </c>
      <c r="V43" s="59" t="n">
        <f aca="false">VLOOKUP(tblRiskRegister[[#This Row],[Asset Class]],tblImpactIndex[],3,FALSE())</f>
        <v>0</v>
      </c>
      <c r="W43" s="59" t="n">
        <f aca="false">VLOOKUP(tblRiskRegister[[#This Row],[Asset Class]],tblImpactIndex[],4,FALSE())</f>
        <v>0</v>
      </c>
      <c r="X43" s="59" t="str">
        <f aca="false">IFERROR(MAX(tblRiskRegister[[#This Row],[Risk Treatment Safeguard Impact to Mission]:[Risk Treatment Safeguard Impact to Obligations]])*tblRiskRegister[[#This Row],[Risk Treatment
Safeguard Expectancy Score]],"")</f>
        <v/>
      </c>
      <c r="Y43" s="59" t="str">
        <f aca="false">IF(tblRiskRegister[[#This Row],[Risk Score]]&gt;5,IF(tblRiskRegister[[#This Row],[Risk Treatment Safeguard Risk Score]]&lt;6, IF(tblRiskRegister[[#This Row],[Risk Treatment Safeguard Risk Score]]&lt;=tblRiskRegister[[#This Row],[Risk Score]],"Yes","No"),"No"),"Yes")</f>
        <v>No</v>
      </c>
      <c r="Z43" s="60"/>
      <c r="AA43" s="60"/>
      <c r="AB43" s="61"/>
      <c r="AD43" s="62" t="n">
        <f aca="false">SUMIF(tblRiskRegister[[#All],[Implementation Year]],"="&amp;tblCostImpacts[[#This Row],[Year]],tblRiskRegister[[#All],[Risk Treatment Safeguard Cost]])</f>
        <v>0</v>
      </c>
      <c r="AE43" s="34" t="n">
        <v>2030</v>
      </c>
      <c r="AF43" s="34" t="str">
        <f aca="false">IF(tblCostImpacts[[#This Row],[Impact to Financial Objectives]]&lt;=$E$12,"Yes","No")</f>
        <v>Yes</v>
      </c>
    </row>
    <row r="44" customFormat="false" ht="46" hidden="false" customHeight="false" outlineLevel="0" collapsed="false">
      <c r="B44" s="49" t="n">
        <v>6.2</v>
      </c>
      <c r="C44" s="50" t="s">
        <v>107</v>
      </c>
      <c r="D44" s="51" t="s">
        <v>108</v>
      </c>
      <c r="E44" s="52" t="s">
        <v>46</v>
      </c>
      <c r="F44" s="53"/>
      <c r="G44" s="54" t="n">
        <f aca="false">IFERROR(VLOOKUP(tblRiskRegister[[#This Row],[Asset Class]],tblVCDBIndex[],4,FALSE()),"")</f>
        <v>1</v>
      </c>
      <c r="H44" s="54" t="str">
        <f aca="false">IFERROR(VLOOKUP(10*tblRiskRegister[[#This Row],[Safeguard Maturity Score]]+tblRiskRegister[[#This Row],[VCDB Index]],tblHITIndexWeightTable[],4,FALSE()),"")</f>
        <v/>
      </c>
      <c r="I44" s="54" t="n">
        <f aca="false">VLOOKUP(tblRiskRegister[[#This Row],[Asset Class]],tblImpactIndex[],2,FALSE())</f>
        <v>0</v>
      </c>
      <c r="J44" s="54" t="n">
        <f aca="false">VLOOKUP(tblRiskRegister[[#This Row],[Asset Class]],tblImpactIndex[],3,FALSE())</f>
        <v>0</v>
      </c>
      <c r="K44" s="54" t="n">
        <f aca="false">VLOOKUP(tblRiskRegister[[#This Row],[Asset Class]],tblImpactIndex[],4,FALSE())</f>
        <v>0</v>
      </c>
      <c r="L44" s="54" t="str">
        <f aca="false">IFERROR(MAX(tblRiskRegister[[#This Row],[Impact to Mission]:[Impact to Obligations]])*tblRiskRegister[[#This Row],[Expectancy Score]],"")</f>
        <v/>
      </c>
      <c r="M44" s="54" t="str">
        <f aca="false">tblRiskRegister[[#This Row],[Risk Score]]</f>
        <v/>
      </c>
      <c r="N44" s="55"/>
      <c r="O44" s="56" t="n">
        <v>6.2</v>
      </c>
      <c r="P44" s="57" t="s">
        <v>107</v>
      </c>
      <c r="Q44" s="57" t="s">
        <v>109</v>
      </c>
      <c r="R44" s="57"/>
      <c r="S44" s="53"/>
      <c r="T44" s="59" t="str">
        <f aca="false">IFERROR(VLOOKUP(10*tblRiskRegister[[#This Row],[Risk Treatment Safeguard Maturity Score]]+tblRiskRegister[[#This Row],[VCDB Index]],tblHITIndexWeightTable[],4,FALSE()),"")</f>
        <v/>
      </c>
      <c r="U44" s="59" t="n">
        <f aca="false">VLOOKUP(tblRiskRegister[[#This Row],[Asset Class]],tblImpactIndex[],2,FALSE())</f>
        <v>0</v>
      </c>
      <c r="V44" s="59" t="n">
        <f aca="false">VLOOKUP(tblRiskRegister[[#This Row],[Asset Class]],tblImpactIndex[],3,FALSE())</f>
        <v>0</v>
      </c>
      <c r="W44" s="59" t="n">
        <f aca="false">VLOOKUP(tblRiskRegister[[#This Row],[Asset Class]],tblImpactIndex[],4,FALSE())</f>
        <v>0</v>
      </c>
      <c r="X44" s="59" t="str">
        <f aca="false">IFERROR(MAX(tblRiskRegister[[#This Row],[Risk Treatment Safeguard Impact to Mission]:[Risk Treatment Safeguard Impact to Obligations]])*tblRiskRegister[[#This Row],[Risk Treatment
Safeguard Expectancy Score]],"")</f>
        <v/>
      </c>
      <c r="Y44" s="59" t="str">
        <f aca="false">IF(tblRiskRegister[[#This Row],[Risk Score]]&gt;5,IF(tblRiskRegister[[#This Row],[Risk Treatment Safeguard Risk Score]]&lt;6, IF(tblRiskRegister[[#This Row],[Risk Treatment Safeguard Risk Score]]&lt;=tblRiskRegister[[#This Row],[Risk Score]],"Yes","No"),"No"),"Yes")</f>
        <v>No</v>
      </c>
      <c r="Z44" s="60"/>
      <c r="AA44" s="60"/>
      <c r="AB44" s="61"/>
    </row>
    <row r="45" customFormat="false" ht="101" hidden="false" customHeight="false" outlineLevel="0" collapsed="false">
      <c r="B45" s="49" t="n">
        <v>7.1</v>
      </c>
      <c r="C45" s="50" t="s">
        <v>110</v>
      </c>
      <c r="D45" s="51" t="s">
        <v>97</v>
      </c>
      <c r="E45" s="52" t="s">
        <v>46</v>
      </c>
      <c r="F45" s="53"/>
      <c r="G45" s="54" t="n">
        <f aca="false">IFERROR(VLOOKUP(tblRiskRegister[[#This Row],[Asset Class]],tblVCDBIndex[],4,FALSE()),"")</f>
        <v>1</v>
      </c>
      <c r="H45" s="54" t="str">
        <f aca="false">IFERROR(VLOOKUP(10*tblRiskRegister[[#This Row],[Safeguard Maturity Score]]+tblRiskRegister[[#This Row],[VCDB Index]],tblHITIndexWeightTable[],4,FALSE()),"")</f>
        <v/>
      </c>
      <c r="I45" s="54" t="n">
        <f aca="false">VLOOKUP(tblRiskRegister[[#This Row],[Asset Class]],tblImpactIndex[],2,FALSE())</f>
        <v>0</v>
      </c>
      <c r="J45" s="54" t="n">
        <f aca="false">VLOOKUP(tblRiskRegister[[#This Row],[Asset Class]],tblImpactIndex[],3,FALSE())</f>
        <v>0</v>
      </c>
      <c r="K45" s="54" t="n">
        <f aca="false">VLOOKUP(tblRiskRegister[[#This Row],[Asset Class]],tblImpactIndex[],4,FALSE())</f>
        <v>0</v>
      </c>
      <c r="L45" s="54" t="str">
        <f aca="false">IFERROR(MAX(tblRiskRegister[[#This Row],[Impact to Mission]:[Impact to Obligations]])*tblRiskRegister[[#This Row],[Expectancy Score]],"")</f>
        <v/>
      </c>
      <c r="M45" s="54" t="str">
        <f aca="false">tblRiskRegister[[#This Row],[Risk Score]]</f>
        <v/>
      </c>
      <c r="N45" s="55"/>
      <c r="O45" s="56" t="n">
        <v>7.1</v>
      </c>
      <c r="P45" s="57" t="s">
        <v>110</v>
      </c>
      <c r="Q45" s="57" t="s">
        <v>111</v>
      </c>
      <c r="R45" s="57"/>
      <c r="S45" s="53"/>
      <c r="T45" s="59" t="str">
        <f aca="false">IFERROR(VLOOKUP(10*tblRiskRegister[[#This Row],[Risk Treatment Safeguard Maturity Score]]+tblRiskRegister[[#This Row],[VCDB Index]],tblHITIndexWeightTable[],4,FALSE()),"")</f>
        <v/>
      </c>
      <c r="U45" s="59" t="n">
        <f aca="false">VLOOKUP(tblRiskRegister[[#This Row],[Asset Class]],tblImpactIndex[],2,FALSE())</f>
        <v>0</v>
      </c>
      <c r="V45" s="59" t="n">
        <f aca="false">VLOOKUP(tblRiskRegister[[#This Row],[Asset Class]],tblImpactIndex[],3,FALSE())</f>
        <v>0</v>
      </c>
      <c r="W45" s="59" t="n">
        <f aca="false">VLOOKUP(tblRiskRegister[[#This Row],[Asset Class]],tblImpactIndex[],4,FALSE())</f>
        <v>0</v>
      </c>
      <c r="X45" s="59" t="str">
        <f aca="false">IFERROR(MAX(tblRiskRegister[[#This Row],[Risk Treatment Safeguard Impact to Mission]:[Risk Treatment Safeguard Impact to Obligations]])*tblRiskRegister[[#This Row],[Risk Treatment
Safeguard Expectancy Score]],"")</f>
        <v/>
      </c>
      <c r="Y45" s="59" t="str">
        <f aca="false">IF(tblRiskRegister[[#This Row],[Risk Score]]&gt;5,IF(tblRiskRegister[[#This Row],[Risk Treatment Safeguard Risk Score]]&lt;6, IF(tblRiskRegister[[#This Row],[Risk Treatment Safeguard Risk Score]]&lt;=tblRiskRegister[[#This Row],[Risk Score]],"Yes","No"),"No"),"Yes")</f>
        <v>No</v>
      </c>
      <c r="Z45" s="60"/>
      <c r="AA45" s="60"/>
      <c r="AB45" s="61"/>
    </row>
    <row r="46" customFormat="false" ht="35" hidden="false" customHeight="false" outlineLevel="0" collapsed="false">
      <c r="B46" s="49" t="n">
        <v>7.7</v>
      </c>
      <c r="C46" s="50" t="s">
        <v>112</v>
      </c>
      <c r="D46" s="51" t="s">
        <v>97</v>
      </c>
      <c r="E46" s="52" t="s">
        <v>46</v>
      </c>
      <c r="F46" s="53"/>
      <c r="G46" s="54" t="n">
        <f aca="false">IFERROR(VLOOKUP(tblRiskRegister[[#This Row],[Asset Class]],tblVCDBIndex[],4,FALSE()),"")</f>
        <v>1</v>
      </c>
      <c r="H46" s="54" t="str">
        <f aca="false">IFERROR(VLOOKUP(10*tblRiskRegister[[#This Row],[Safeguard Maturity Score]]+tblRiskRegister[[#This Row],[VCDB Index]],tblHITIndexWeightTable[],4,FALSE()),"")</f>
        <v/>
      </c>
      <c r="I46" s="54" t="n">
        <f aca="false">VLOOKUP(tblRiskRegister[[#This Row],[Asset Class]],tblImpactIndex[],2,FALSE())</f>
        <v>0</v>
      </c>
      <c r="J46" s="54" t="n">
        <f aca="false">VLOOKUP(tblRiskRegister[[#This Row],[Asset Class]],tblImpactIndex[],3,FALSE())</f>
        <v>0</v>
      </c>
      <c r="K46" s="54" t="n">
        <f aca="false">VLOOKUP(tblRiskRegister[[#This Row],[Asset Class]],tblImpactIndex[],4,FALSE())</f>
        <v>0</v>
      </c>
      <c r="L46" s="54" t="str">
        <f aca="false">IFERROR(MAX(tblRiskRegister[[#This Row],[Impact to Mission]:[Impact to Obligations]])*tblRiskRegister[[#This Row],[Expectancy Score]],"")</f>
        <v/>
      </c>
      <c r="M46" s="54" t="str">
        <f aca="false">tblRiskRegister[[#This Row],[Risk Score]]</f>
        <v/>
      </c>
      <c r="N46" s="55"/>
      <c r="O46" s="56" t="n">
        <v>7.7</v>
      </c>
      <c r="P46" s="57" t="s">
        <v>112</v>
      </c>
      <c r="Q46" s="57" t="s">
        <v>113</v>
      </c>
      <c r="R46" s="57"/>
      <c r="S46" s="53"/>
      <c r="T46" s="59" t="str">
        <f aca="false">IFERROR(VLOOKUP(10*tblRiskRegister[[#This Row],[Risk Treatment Safeguard Maturity Score]]+tblRiskRegister[[#This Row],[VCDB Index]],tblHITIndexWeightTable[],4,FALSE()),"")</f>
        <v/>
      </c>
      <c r="U46" s="59" t="n">
        <f aca="false">VLOOKUP(tblRiskRegister[[#This Row],[Asset Class]],tblImpactIndex[],2,FALSE())</f>
        <v>0</v>
      </c>
      <c r="V46" s="59" t="n">
        <f aca="false">VLOOKUP(tblRiskRegister[[#This Row],[Asset Class]],tblImpactIndex[],3,FALSE())</f>
        <v>0</v>
      </c>
      <c r="W46" s="59" t="n">
        <f aca="false">VLOOKUP(tblRiskRegister[[#This Row],[Asset Class]],tblImpactIndex[],4,FALSE())</f>
        <v>0</v>
      </c>
      <c r="X46" s="59" t="str">
        <f aca="false">IFERROR(MAX(tblRiskRegister[[#This Row],[Risk Treatment Safeguard Impact to Mission]:[Risk Treatment Safeguard Impact to Obligations]])*tblRiskRegister[[#This Row],[Risk Treatment
Safeguard Expectancy Score]],"")</f>
        <v/>
      </c>
      <c r="Y46" s="59" t="str">
        <f aca="false">IF(tblRiskRegister[[#This Row],[Risk Score]]&gt;5,IF(tblRiskRegister[[#This Row],[Risk Treatment Safeguard Risk Score]]&lt;6, IF(tblRiskRegister[[#This Row],[Risk Treatment Safeguard Risk Score]]&lt;=tblRiskRegister[[#This Row],[Risk Score]],"Yes","No"),"No"),"Yes")</f>
        <v>No</v>
      </c>
      <c r="Z46" s="60"/>
      <c r="AA46" s="60"/>
      <c r="AB46" s="61"/>
    </row>
    <row r="47" customFormat="false" ht="68" hidden="false" customHeight="false" outlineLevel="0" collapsed="false">
      <c r="B47" s="49" t="n">
        <v>8.2</v>
      </c>
      <c r="C47" s="50" t="s">
        <v>114</v>
      </c>
      <c r="D47" s="51" t="s">
        <v>97</v>
      </c>
      <c r="E47" s="52" t="s">
        <v>46</v>
      </c>
      <c r="F47" s="53"/>
      <c r="G47" s="54" t="n">
        <f aca="false">IFERROR(VLOOKUP(tblRiskRegister[[#This Row],[Asset Class]],tblVCDBIndex[],4,FALSE()),"")</f>
        <v>1</v>
      </c>
      <c r="H47" s="54" t="str">
        <f aca="false">IFERROR(VLOOKUP(10*tblRiskRegister[[#This Row],[Safeguard Maturity Score]]+tblRiskRegister[[#This Row],[VCDB Index]],tblHITIndexWeightTable[],4,FALSE()),"")</f>
        <v/>
      </c>
      <c r="I47" s="54" t="n">
        <f aca="false">VLOOKUP(tblRiskRegister[[#This Row],[Asset Class]],tblImpactIndex[],2,FALSE())</f>
        <v>0</v>
      </c>
      <c r="J47" s="54" t="n">
        <f aca="false">VLOOKUP(tblRiskRegister[[#This Row],[Asset Class]],tblImpactIndex[],3,FALSE())</f>
        <v>0</v>
      </c>
      <c r="K47" s="54" t="n">
        <f aca="false">VLOOKUP(tblRiskRegister[[#This Row],[Asset Class]],tblImpactIndex[],4,FALSE())</f>
        <v>0</v>
      </c>
      <c r="L47" s="54" t="str">
        <f aca="false">IFERROR(MAX(tblRiskRegister[[#This Row],[Impact to Mission]:[Impact to Obligations]])*tblRiskRegister[[#This Row],[Expectancy Score]],"")</f>
        <v/>
      </c>
      <c r="M47" s="54" t="str">
        <f aca="false">tblRiskRegister[[#This Row],[Risk Score]]</f>
        <v/>
      </c>
      <c r="N47" s="55"/>
      <c r="O47" s="56" t="n">
        <v>8.2</v>
      </c>
      <c r="P47" s="57" t="s">
        <v>114</v>
      </c>
      <c r="Q47" s="57" t="s">
        <v>115</v>
      </c>
      <c r="R47" s="57"/>
      <c r="S47" s="53"/>
      <c r="T47" s="59" t="str">
        <f aca="false">IFERROR(VLOOKUP(10*tblRiskRegister[[#This Row],[Risk Treatment Safeguard Maturity Score]]+tblRiskRegister[[#This Row],[VCDB Index]],tblHITIndexWeightTable[],4,FALSE()),"")</f>
        <v/>
      </c>
      <c r="U47" s="59" t="n">
        <f aca="false">VLOOKUP(tblRiskRegister[[#This Row],[Asset Class]],tblImpactIndex[],2,FALSE())</f>
        <v>0</v>
      </c>
      <c r="V47" s="59" t="n">
        <f aca="false">VLOOKUP(tblRiskRegister[[#This Row],[Asset Class]],tblImpactIndex[],3,FALSE())</f>
        <v>0</v>
      </c>
      <c r="W47" s="59" t="n">
        <f aca="false">VLOOKUP(tblRiskRegister[[#This Row],[Asset Class]],tblImpactIndex[],4,FALSE())</f>
        <v>0</v>
      </c>
      <c r="X47" s="59" t="str">
        <f aca="false">IFERROR(MAX(tblRiskRegister[[#This Row],[Risk Treatment Safeguard Impact to Mission]:[Risk Treatment Safeguard Impact to Obligations]])*tblRiskRegister[[#This Row],[Risk Treatment
Safeguard Expectancy Score]],"")</f>
        <v/>
      </c>
      <c r="Y47" s="59" t="str">
        <f aca="false">IF(tblRiskRegister[[#This Row],[Risk Score]]&gt;5,IF(tblRiskRegister[[#This Row],[Risk Treatment Safeguard Risk Score]]&lt;6, IF(tblRiskRegister[[#This Row],[Risk Treatment Safeguard Risk Score]]&lt;=tblRiskRegister[[#This Row],[Risk Score]],"Yes","No"),"No"),"Yes")</f>
        <v>No</v>
      </c>
      <c r="Z47" s="60"/>
      <c r="AA47" s="60"/>
      <c r="AB47" s="61"/>
    </row>
    <row r="48" customFormat="false" ht="57" hidden="false" customHeight="false" outlineLevel="0" collapsed="false">
      <c r="B48" s="49" t="n">
        <v>8.4</v>
      </c>
      <c r="C48" s="50" t="s">
        <v>116</v>
      </c>
      <c r="D48" s="51" t="s">
        <v>108</v>
      </c>
      <c r="E48" s="52" t="s">
        <v>46</v>
      </c>
      <c r="F48" s="53"/>
      <c r="G48" s="54" t="n">
        <f aca="false">IFERROR(VLOOKUP(tblRiskRegister[[#This Row],[Asset Class]],tblVCDBIndex[],4,FALSE()),"")</f>
        <v>1</v>
      </c>
      <c r="H48" s="54" t="str">
        <f aca="false">IFERROR(VLOOKUP(10*tblRiskRegister[[#This Row],[Safeguard Maturity Score]]+tblRiskRegister[[#This Row],[VCDB Index]],tblHITIndexWeightTable[],4,FALSE()),"")</f>
        <v/>
      </c>
      <c r="I48" s="54" t="n">
        <f aca="false">VLOOKUP(tblRiskRegister[[#This Row],[Asset Class]],tblImpactIndex[],2,FALSE())</f>
        <v>0</v>
      </c>
      <c r="J48" s="54" t="n">
        <f aca="false">VLOOKUP(tblRiskRegister[[#This Row],[Asset Class]],tblImpactIndex[],3,FALSE())</f>
        <v>0</v>
      </c>
      <c r="K48" s="54" t="n">
        <f aca="false">VLOOKUP(tblRiskRegister[[#This Row],[Asset Class]],tblImpactIndex[],4,FALSE())</f>
        <v>0</v>
      </c>
      <c r="L48" s="54" t="str">
        <f aca="false">IFERROR(MAX(tblRiskRegister[[#This Row],[Impact to Mission]:[Impact to Obligations]])*tblRiskRegister[[#This Row],[Expectancy Score]],"")</f>
        <v/>
      </c>
      <c r="M48" s="54" t="str">
        <f aca="false">tblRiskRegister[[#This Row],[Risk Score]]</f>
        <v/>
      </c>
      <c r="N48" s="55"/>
      <c r="O48" s="56" t="n">
        <v>8.4</v>
      </c>
      <c r="P48" s="57" t="s">
        <v>116</v>
      </c>
      <c r="Q48" s="57" t="s">
        <v>117</v>
      </c>
      <c r="R48" s="57"/>
      <c r="S48" s="53"/>
      <c r="T48" s="59" t="str">
        <f aca="false">IFERROR(VLOOKUP(10*tblRiskRegister[[#This Row],[Risk Treatment Safeguard Maturity Score]]+tblRiskRegister[[#This Row],[VCDB Index]],tblHITIndexWeightTable[],4,FALSE()),"")</f>
        <v/>
      </c>
      <c r="U48" s="59" t="n">
        <f aca="false">VLOOKUP(tblRiskRegister[[#This Row],[Asset Class]],tblImpactIndex[],2,FALSE())</f>
        <v>0</v>
      </c>
      <c r="V48" s="59" t="n">
        <f aca="false">VLOOKUP(tblRiskRegister[[#This Row],[Asset Class]],tblImpactIndex[],3,FALSE())</f>
        <v>0</v>
      </c>
      <c r="W48" s="59" t="n">
        <f aca="false">VLOOKUP(tblRiskRegister[[#This Row],[Asset Class]],tblImpactIndex[],4,FALSE())</f>
        <v>0</v>
      </c>
      <c r="X48" s="59" t="str">
        <f aca="false">IFERROR(MAX(tblRiskRegister[[#This Row],[Risk Treatment Safeguard Impact to Mission]:[Risk Treatment Safeguard Impact to Obligations]])*tblRiskRegister[[#This Row],[Risk Treatment
Safeguard Expectancy Score]],"")</f>
        <v/>
      </c>
      <c r="Y48" s="59" t="str">
        <f aca="false">IF(tblRiskRegister[[#This Row],[Risk Score]]&gt;5,IF(tblRiskRegister[[#This Row],[Risk Treatment Safeguard Risk Score]]&lt;6, IF(tblRiskRegister[[#This Row],[Risk Treatment Safeguard Risk Score]]&lt;=tblRiskRegister[[#This Row],[Risk Score]],"Yes","No"),"No"),"Yes")</f>
        <v>No</v>
      </c>
      <c r="Z48" s="60"/>
      <c r="AA48" s="60"/>
      <c r="AB48" s="61"/>
    </row>
    <row r="49" customFormat="false" ht="35" hidden="false" customHeight="false" outlineLevel="0" collapsed="false">
      <c r="B49" s="49" t="n">
        <v>8.5</v>
      </c>
      <c r="C49" s="50" t="s">
        <v>118</v>
      </c>
      <c r="D49" s="51" t="s">
        <v>97</v>
      </c>
      <c r="E49" s="52" t="s">
        <v>46</v>
      </c>
      <c r="F49" s="53"/>
      <c r="G49" s="54" t="n">
        <f aca="false">IFERROR(VLOOKUP(tblRiskRegister[[#This Row],[Asset Class]],tblVCDBIndex[],4,FALSE()),"")</f>
        <v>1</v>
      </c>
      <c r="H49" s="54" t="str">
        <f aca="false">IFERROR(VLOOKUP(10*tblRiskRegister[[#This Row],[Safeguard Maturity Score]]+tblRiskRegister[[#This Row],[VCDB Index]],tblHITIndexWeightTable[],4,FALSE()),"")</f>
        <v/>
      </c>
      <c r="I49" s="54" t="n">
        <f aca="false">VLOOKUP(tblRiskRegister[[#This Row],[Asset Class]],tblImpactIndex[],2,FALSE())</f>
        <v>0</v>
      </c>
      <c r="J49" s="54" t="n">
        <f aca="false">VLOOKUP(tblRiskRegister[[#This Row],[Asset Class]],tblImpactIndex[],3,FALSE())</f>
        <v>0</v>
      </c>
      <c r="K49" s="54" t="n">
        <f aca="false">VLOOKUP(tblRiskRegister[[#This Row],[Asset Class]],tblImpactIndex[],4,FALSE())</f>
        <v>0</v>
      </c>
      <c r="L49" s="54" t="str">
        <f aca="false">IFERROR(MAX(tblRiskRegister[[#This Row],[Impact to Mission]:[Impact to Obligations]])*tblRiskRegister[[#This Row],[Expectancy Score]],"")</f>
        <v/>
      </c>
      <c r="M49" s="54" t="str">
        <f aca="false">tblRiskRegister[[#This Row],[Risk Score]]</f>
        <v/>
      </c>
      <c r="N49" s="55"/>
      <c r="O49" s="56" t="n">
        <v>8.5</v>
      </c>
      <c r="P49" s="57" t="s">
        <v>118</v>
      </c>
      <c r="Q49" s="57" t="s">
        <v>119</v>
      </c>
      <c r="R49" s="57"/>
      <c r="S49" s="53"/>
      <c r="T49" s="59" t="str">
        <f aca="false">IFERROR(VLOOKUP(10*tblRiskRegister[[#This Row],[Risk Treatment Safeguard Maturity Score]]+tblRiskRegister[[#This Row],[VCDB Index]],tblHITIndexWeightTable[],4,FALSE()),"")</f>
        <v/>
      </c>
      <c r="U49" s="59" t="n">
        <f aca="false">VLOOKUP(tblRiskRegister[[#This Row],[Asset Class]],tblImpactIndex[],2,FALSE())</f>
        <v>0</v>
      </c>
      <c r="V49" s="59" t="n">
        <f aca="false">VLOOKUP(tblRiskRegister[[#This Row],[Asset Class]],tblImpactIndex[],3,FALSE())</f>
        <v>0</v>
      </c>
      <c r="W49" s="59" t="n">
        <f aca="false">VLOOKUP(tblRiskRegister[[#This Row],[Asset Class]],tblImpactIndex[],4,FALSE())</f>
        <v>0</v>
      </c>
      <c r="X49" s="59" t="str">
        <f aca="false">IFERROR(MAX(tblRiskRegister[[#This Row],[Risk Treatment Safeguard Impact to Mission]:[Risk Treatment Safeguard Impact to Obligations]])*tblRiskRegister[[#This Row],[Risk Treatment
Safeguard Expectancy Score]],"")</f>
        <v/>
      </c>
      <c r="Y49" s="59" t="str">
        <f aca="false">IF(tblRiskRegister[[#This Row],[Risk Score]]&gt;5,IF(tblRiskRegister[[#This Row],[Risk Treatment Safeguard Risk Score]]&lt;6, IF(tblRiskRegister[[#This Row],[Risk Treatment Safeguard Risk Score]]&lt;=tblRiskRegister[[#This Row],[Risk Score]],"Yes","No"),"No"),"Yes")</f>
        <v>No</v>
      </c>
      <c r="Z49" s="60"/>
      <c r="AA49" s="60"/>
      <c r="AB49" s="61"/>
    </row>
    <row r="50" customFormat="false" ht="79" hidden="false" customHeight="false" outlineLevel="0" collapsed="false">
      <c r="B50" s="49" t="n">
        <v>9.4</v>
      </c>
      <c r="C50" s="50" t="s">
        <v>120</v>
      </c>
      <c r="D50" s="51" t="s">
        <v>97</v>
      </c>
      <c r="E50" s="52" t="s">
        <v>49</v>
      </c>
      <c r="F50" s="53"/>
      <c r="G50" s="54" t="n">
        <f aca="false">IFERROR(VLOOKUP(tblRiskRegister[[#This Row],[Asset Class]],tblVCDBIndex[],4,FALSE()),"")</f>
        <v>1</v>
      </c>
      <c r="H50" s="54" t="str">
        <f aca="false">IFERROR(VLOOKUP(10*tblRiskRegister[[#This Row],[Safeguard Maturity Score]]+tblRiskRegister[[#This Row],[VCDB Index]],tblHITIndexWeightTable[],4,FALSE()),"")</f>
        <v/>
      </c>
      <c r="I50" s="54" t="n">
        <f aca="false">VLOOKUP(tblRiskRegister[[#This Row],[Asset Class]],tblImpactIndex[],2,FALSE())</f>
        <v>0</v>
      </c>
      <c r="J50" s="54" t="n">
        <f aca="false">VLOOKUP(tblRiskRegister[[#This Row],[Asset Class]],tblImpactIndex[],3,FALSE())</f>
        <v>0</v>
      </c>
      <c r="K50" s="54" t="n">
        <f aca="false">VLOOKUP(tblRiskRegister[[#This Row],[Asset Class]],tblImpactIndex[],4,FALSE())</f>
        <v>0</v>
      </c>
      <c r="L50" s="54" t="str">
        <f aca="false">IFERROR(MAX(tblRiskRegister[[#This Row],[Impact to Mission]:[Impact to Obligations]])*tblRiskRegister[[#This Row],[Expectancy Score]],"")</f>
        <v/>
      </c>
      <c r="M50" s="54" t="str">
        <f aca="false">tblRiskRegister[[#This Row],[Risk Score]]</f>
        <v/>
      </c>
      <c r="N50" s="55"/>
      <c r="O50" s="56" t="n">
        <v>9.4</v>
      </c>
      <c r="P50" s="57" t="s">
        <v>120</v>
      </c>
      <c r="Q50" s="57" t="s">
        <v>121</v>
      </c>
      <c r="R50" s="57"/>
      <c r="S50" s="53"/>
      <c r="T50" s="59" t="str">
        <f aca="false">IFERROR(VLOOKUP(10*tblRiskRegister[[#This Row],[Risk Treatment Safeguard Maturity Score]]+tblRiskRegister[[#This Row],[VCDB Index]],tblHITIndexWeightTable[],4,FALSE()),"")</f>
        <v/>
      </c>
      <c r="U50" s="59" t="n">
        <f aca="false">VLOOKUP(tblRiskRegister[[#This Row],[Asset Class]],tblImpactIndex[],2,FALSE())</f>
        <v>0</v>
      </c>
      <c r="V50" s="59" t="n">
        <f aca="false">VLOOKUP(tblRiskRegister[[#This Row],[Asset Class]],tblImpactIndex[],3,FALSE())</f>
        <v>0</v>
      </c>
      <c r="W50" s="59" t="n">
        <f aca="false">VLOOKUP(tblRiskRegister[[#This Row],[Asset Class]],tblImpactIndex[],4,FALSE())</f>
        <v>0</v>
      </c>
      <c r="X50" s="59" t="str">
        <f aca="false">IFERROR(MAX(tblRiskRegister[[#This Row],[Risk Treatment Safeguard Impact to Mission]:[Risk Treatment Safeguard Impact to Obligations]])*tblRiskRegister[[#This Row],[Risk Treatment
Safeguard Expectancy Score]],"")</f>
        <v/>
      </c>
      <c r="Y50" s="59" t="str">
        <f aca="false">IF(tblRiskRegister[[#This Row],[Risk Score]]&gt;5,IF(tblRiskRegister[[#This Row],[Risk Treatment Safeguard Risk Score]]&lt;6, IF(tblRiskRegister[[#This Row],[Risk Treatment Safeguard Risk Score]]&lt;=tblRiskRegister[[#This Row],[Risk Score]],"Yes","No"),"No"),"Yes")</f>
        <v>No</v>
      </c>
      <c r="Z50" s="60"/>
      <c r="AA50" s="60"/>
      <c r="AB50" s="61"/>
    </row>
    <row r="51" customFormat="false" ht="35" hidden="false" customHeight="false" outlineLevel="0" collapsed="false">
      <c r="B51" s="49" t="n">
        <v>10.1</v>
      </c>
      <c r="C51" s="50" t="s">
        <v>122</v>
      </c>
      <c r="D51" s="51" t="s">
        <v>97</v>
      </c>
      <c r="E51" s="52" t="s">
        <v>48</v>
      </c>
      <c r="F51" s="53"/>
      <c r="G51" s="54" t="n">
        <f aca="false">IFERROR(VLOOKUP(tblRiskRegister[[#This Row],[Asset Class]],tblVCDBIndex[],4,FALSE()),"")</f>
        <v>3</v>
      </c>
      <c r="H51" s="54" t="str">
        <f aca="false">IFERROR(VLOOKUP(10*tblRiskRegister[[#This Row],[Safeguard Maturity Score]]+tblRiskRegister[[#This Row],[VCDB Index]],tblHITIndexWeightTable[],4,FALSE()),"")</f>
        <v/>
      </c>
      <c r="I51" s="54" t="n">
        <f aca="false">VLOOKUP(tblRiskRegister[[#This Row],[Asset Class]],tblImpactIndex[],2,FALSE())</f>
        <v>0</v>
      </c>
      <c r="J51" s="54" t="n">
        <f aca="false">VLOOKUP(tblRiskRegister[[#This Row],[Asset Class]],tblImpactIndex[],3,FALSE())</f>
        <v>0</v>
      </c>
      <c r="K51" s="54" t="n">
        <f aca="false">VLOOKUP(tblRiskRegister[[#This Row],[Asset Class]],tblImpactIndex[],4,FALSE())</f>
        <v>0</v>
      </c>
      <c r="L51" s="54" t="str">
        <f aca="false">IFERROR(MAX(tblRiskRegister[[#This Row],[Impact to Mission]:[Impact to Obligations]])*tblRiskRegister[[#This Row],[Expectancy Score]],"")</f>
        <v/>
      </c>
      <c r="M51" s="54" t="str">
        <f aca="false">tblRiskRegister[[#This Row],[Risk Score]]</f>
        <v/>
      </c>
      <c r="N51" s="55"/>
      <c r="O51" s="56" t="n">
        <v>10.1</v>
      </c>
      <c r="P51" s="57" t="s">
        <v>122</v>
      </c>
      <c r="Q51" s="57" t="s">
        <v>123</v>
      </c>
      <c r="R51" s="57"/>
      <c r="S51" s="53"/>
      <c r="T51" s="59" t="str">
        <f aca="false">IFERROR(VLOOKUP(10*tblRiskRegister[[#This Row],[Risk Treatment Safeguard Maturity Score]]+tblRiskRegister[[#This Row],[VCDB Index]],tblHITIndexWeightTable[],4,FALSE()),"")</f>
        <v/>
      </c>
      <c r="U51" s="59" t="n">
        <f aca="false">VLOOKUP(tblRiskRegister[[#This Row],[Asset Class]],tblImpactIndex[],2,FALSE())</f>
        <v>0</v>
      </c>
      <c r="V51" s="59" t="n">
        <f aca="false">VLOOKUP(tblRiskRegister[[#This Row],[Asset Class]],tblImpactIndex[],3,FALSE())</f>
        <v>0</v>
      </c>
      <c r="W51" s="59" t="n">
        <f aca="false">VLOOKUP(tblRiskRegister[[#This Row],[Asset Class]],tblImpactIndex[],4,FALSE())</f>
        <v>0</v>
      </c>
      <c r="X51" s="59" t="str">
        <f aca="false">IFERROR(MAX(tblRiskRegister[[#This Row],[Risk Treatment Safeguard Impact to Mission]:[Risk Treatment Safeguard Impact to Obligations]])*tblRiskRegister[[#This Row],[Risk Treatment
Safeguard Expectancy Score]],"")</f>
        <v/>
      </c>
      <c r="Y51" s="59" t="str">
        <f aca="false">IF(tblRiskRegister[[#This Row],[Risk Score]]&gt;5,IF(tblRiskRegister[[#This Row],[Risk Treatment Safeguard Risk Score]]&lt;6, IF(tblRiskRegister[[#This Row],[Risk Treatment Safeguard Risk Score]]&lt;=tblRiskRegister[[#This Row],[Risk Score]],"Yes","No"),"No"),"Yes")</f>
        <v>No</v>
      </c>
      <c r="Z51" s="60"/>
      <c r="AA51" s="60"/>
      <c r="AB51" s="61"/>
    </row>
    <row r="52" customFormat="false" ht="90" hidden="false" customHeight="false" outlineLevel="0" collapsed="false">
      <c r="B52" s="49" t="n">
        <v>10.2</v>
      </c>
      <c r="C52" s="50" t="s">
        <v>124</v>
      </c>
      <c r="D52" s="51" t="s">
        <v>97</v>
      </c>
      <c r="E52" s="52" t="s">
        <v>48</v>
      </c>
      <c r="F52" s="53"/>
      <c r="G52" s="54" t="n">
        <f aca="false">IFERROR(VLOOKUP(tblRiskRegister[[#This Row],[Asset Class]],tblVCDBIndex[],4,FALSE()),"")</f>
        <v>3</v>
      </c>
      <c r="H52" s="54" t="str">
        <f aca="false">IFERROR(VLOOKUP(10*tblRiskRegister[[#This Row],[Safeguard Maturity Score]]+tblRiskRegister[[#This Row],[VCDB Index]],tblHITIndexWeightTable[],4,FALSE()),"")</f>
        <v/>
      </c>
      <c r="I52" s="54" t="n">
        <f aca="false">VLOOKUP(tblRiskRegister[[#This Row],[Asset Class]],tblImpactIndex[],2,FALSE())</f>
        <v>0</v>
      </c>
      <c r="J52" s="54" t="n">
        <f aca="false">VLOOKUP(tblRiskRegister[[#This Row],[Asset Class]],tblImpactIndex[],3,FALSE())</f>
        <v>0</v>
      </c>
      <c r="K52" s="54" t="n">
        <f aca="false">VLOOKUP(tblRiskRegister[[#This Row],[Asset Class]],tblImpactIndex[],4,FALSE())</f>
        <v>0</v>
      </c>
      <c r="L52" s="54" t="str">
        <f aca="false">IFERROR(MAX(tblRiskRegister[[#This Row],[Impact to Mission]:[Impact to Obligations]])*tblRiskRegister[[#This Row],[Expectancy Score]],"")</f>
        <v/>
      </c>
      <c r="M52" s="54" t="str">
        <f aca="false">tblRiskRegister[[#This Row],[Risk Score]]</f>
        <v/>
      </c>
      <c r="N52" s="55"/>
      <c r="O52" s="56" t="n">
        <v>10.2</v>
      </c>
      <c r="P52" s="57" t="s">
        <v>124</v>
      </c>
      <c r="Q52" s="57" t="s">
        <v>125</v>
      </c>
      <c r="R52" s="57"/>
      <c r="S52" s="53"/>
      <c r="T52" s="59" t="str">
        <f aca="false">IFERROR(VLOOKUP(10*tblRiskRegister[[#This Row],[Risk Treatment Safeguard Maturity Score]]+tblRiskRegister[[#This Row],[VCDB Index]],tblHITIndexWeightTable[],4,FALSE()),"")</f>
        <v/>
      </c>
      <c r="U52" s="59" t="n">
        <f aca="false">VLOOKUP(tblRiskRegister[[#This Row],[Asset Class]],tblImpactIndex[],2,FALSE())</f>
        <v>0</v>
      </c>
      <c r="V52" s="59" t="n">
        <f aca="false">VLOOKUP(tblRiskRegister[[#This Row],[Asset Class]],tblImpactIndex[],3,FALSE())</f>
        <v>0</v>
      </c>
      <c r="W52" s="59" t="n">
        <f aca="false">VLOOKUP(tblRiskRegister[[#This Row],[Asset Class]],tblImpactIndex[],4,FALSE())</f>
        <v>0</v>
      </c>
      <c r="X52" s="59" t="str">
        <f aca="false">IFERROR(MAX(tblRiskRegister[[#This Row],[Risk Treatment Safeguard Impact to Mission]:[Risk Treatment Safeguard Impact to Obligations]])*tblRiskRegister[[#This Row],[Risk Treatment
Safeguard Expectancy Score]],"")</f>
        <v/>
      </c>
      <c r="Y52" s="59" t="str">
        <f aca="false">IF(tblRiskRegister[[#This Row],[Risk Score]]&gt;5,IF(tblRiskRegister[[#This Row],[Risk Treatment Safeguard Risk Score]]&lt;6, IF(tblRiskRegister[[#This Row],[Risk Treatment Safeguard Risk Score]]&lt;=tblRiskRegister[[#This Row],[Risk Score]],"Yes","No"),"No"),"Yes")</f>
        <v>No</v>
      </c>
      <c r="Z52" s="60"/>
      <c r="AA52" s="60"/>
      <c r="AB52" s="61"/>
    </row>
    <row r="53" customFormat="false" ht="101" hidden="false" customHeight="false" outlineLevel="0" collapsed="false">
      <c r="B53" s="49" t="n">
        <v>10.4</v>
      </c>
      <c r="C53" s="50" t="s">
        <v>126</v>
      </c>
      <c r="D53" s="51" t="s">
        <v>97</v>
      </c>
      <c r="E53" s="52" t="s">
        <v>48</v>
      </c>
      <c r="F53" s="53"/>
      <c r="G53" s="54" t="n">
        <f aca="false">IFERROR(VLOOKUP(tblRiskRegister[[#This Row],[Asset Class]],tblVCDBIndex[],4,FALSE()),"")</f>
        <v>3</v>
      </c>
      <c r="H53" s="54" t="str">
        <f aca="false">IFERROR(VLOOKUP(10*tblRiskRegister[[#This Row],[Safeguard Maturity Score]]+tblRiskRegister[[#This Row],[VCDB Index]],tblHITIndexWeightTable[],4,FALSE()),"")</f>
        <v/>
      </c>
      <c r="I53" s="54" t="n">
        <f aca="false">VLOOKUP(tblRiskRegister[[#This Row],[Asset Class]],tblImpactIndex[],2,FALSE())</f>
        <v>0</v>
      </c>
      <c r="J53" s="54" t="n">
        <f aca="false">VLOOKUP(tblRiskRegister[[#This Row],[Asset Class]],tblImpactIndex[],3,FALSE())</f>
        <v>0</v>
      </c>
      <c r="K53" s="54" t="n">
        <f aca="false">VLOOKUP(tblRiskRegister[[#This Row],[Asset Class]],tblImpactIndex[],4,FALSE())</f>
        <v>0</v>
      </c>
      <c r="L53" s="54" t="str">
        <f aca="false">IFERROR(MAX(tblRiskRegister[[#This Row],[Impact to Mission]:[Impact to Obligations]])*tblRiskRegister[[#This Row],[Expectancy Score]],"")</f>
        <v/>
      </c>
      <c r="M53" s="54" t="str">
        <f aca="false">tblRiskRegister[[#This Row],[Risk Score]]</f>
        <v/>
      </c>
      <c r="N53" s="55"/>
      <c r="O53" s="56" t="n">
        <v>10.4</v>
      </c>
      <c r="P53" s="57" t="s">
        <v>126</v>
      </c>
      <c r="Q53" s="57" t="s">
        <v>127</v>
      </c>
      <c r="R53" s="57"/>
      <c r="S53" s="53"/>
      <c r="T53" s="59" t="str">
        <f aca="false">IFERROR(VLOOKUP(10*tblRiskRegister[[#This Row],[Risk Treatment Safeguard Maturity Score]]+tblRiskRegister[[#This Row],[VCDB Index]],tblHITIndexWeightTable[],4,FALSE()),"")</f>
        <v/>
      </c>
      <c r="U53" s="59" t="n">
        <f aca="false">VLOOKUP(tblRiskRegister[[#This Row],[Asset Class]],tblImpactIndex[],2,FALSE())</f>
        <v>0</v>
      </c>
      <c r="V53" s="59" t="n">
        <f aca="false">VLOOKUP(tblRiskRegister[[#This Row],[Asset Class]],tblImpactIndex[],3,FALSE())</f>
        <v>0</v>
      </c>
      <c r="W53" s="59" t="n">
        <f aca="false">VLOOKUP(tblRiskRegister[[#This Row],[Asset Class]],tblImpactIndex[],4,FALSE())</f>
        <v>0</v>
      </c>
      <c r="X53" s="59" t="str">
        <f aca="false">IFERROR(MAX(tblRiskRegister[[#This Row],[Risk Treatment Safeguard Impact to Mission]:[Risk Treatment Safeguard Impact to Obligations]])*tblRiskRegister[[#This Row],[Risk Treatment
Safeguard Expectancy Score]],"")</f>
        <v/>
      </c>
      <c r="Y53" s="59" t="str">
        <f aca="false">IF(tblRiskRegister[[#This Row],[Risk Score]]&gt;5,IF(tblRiskRegister[[#This Row],[Risk Treatment Safeguard Risk Score]]&lt;6, IF(tblRiskRegister[[#This Row],[Risk Treatment Safeguard Risk Score]]&lt;=tblRiskRegister[[#This Row],[Risk Score]],"Yes","No"),"No"),"Yes")</f>
        <v>No</v>
      </c>
      <c r="Z53" s="60"/>
      <c r="AA53" s="60"/>
      <c r="AB53" s="61"/>
    </row>
    <row r="54" customFormat="false" ht="68" hidden="false" customHeight="false" outlineLevel="0" collapsed="false">
      <c r="B54" s="49" t="n">
        <v>10.5</v>
      </c>
      <c r="C54" s="50" t="s">
        <v>128</v>
      </c>
      <c r="D54" s="51" t="s">
        <v>97</v>
      </c>
      <c r="E54" s="52" t="s">
        <v>48</v>
      </c>
      <c r="F54" s="53"/>
      <c r="G54" s="54" t="n">
        <f aca="false">IFERROR(VLOOKUP(tblRiskRegister[[#This Row],[Asset Class]],tblVCDBIndex[],4,FALSE()),"")</f>
        <v>3</v>
      </c>
      <c r="H54" s="54" t="str">
        <f aca="false">IFERROR(VLOOKUP(10*tblRiskRegister[[#This Row],[Safeguard Maturity Score]]+tblRiskRegister[[#This Row],[VCDB Index]],tblHITIndexWeightTable[],4,FALSE()),"")</f>
        <v/>
      </c>
      <c r="I54" s="54" t="n">
        <f aca="false">VLOOKUP(tblRiskRegister[[#This Row],[Asset Class]],tblImpactIndex[],2,FALSE())</f>
        <v>0</v>
      </c>
      <c r="J54" s="54" t="n">
        <f aca="false">VLOOKUP(tblRiskRegister[[#This Row],[Asset Class]],tblImpactIndex[],3,FALSE())</f>
        <v>0</v>
      </c>
      <c r="K54" s="54" t="n">
        <f aca="false">VLOOKUP(tblRiskRegister[[#This Row],[Asset Class]],tblImpactIndex[],4,FALSE())</f>
        <v>0</v>
      </c>
      <c r="L54" s="54" t="str">
        <f aca="false">IFERROR(MAX(tblRiskRegister[[#This Row],[Impact to Mission]:[Impact to Obligations]])*tblRiskRegister[[#This Row],[Expectancy Score]],"")</f>
        <v/>
      </c>
      <c r="M54" s="54" t="str">
        <f aca="false">tblRiskRegister[[#This Row],[Risk Score]]</f>
        <v/>
      </c>
      <c r="N54" s="55"/>
      <c r="O54" s="56" t="n">
        <v>10.5</v>
      </c>
      <c r="P54" s="57" t="s">
        <v>128</v>
      </c>
      <c r="Q54" s="57" t="s">
        <v>129</v>
      </c>
      <c r="R54" s="57"/>
      <c r="S54" s="53"/>
      <c r="T54" s="59" t="str">
        <f aca="false">IFERROR(VLOOKUP(10*tblRiskRegister[[#This Row],[Risk Treatment Safeguard Maturity Score]]+tblRiskRegister[[#This Row],[VCDB Index]],tblHITIndexWeightTable[],4,FALSE()),"")</f>
        <v/>
      </c>
      <c r="U54" s="59" t="n">
        <f aca="false">VLOOKUP(tblRiskRegister[[#This Row],[Asset Class]],tblImpactIndex[],2,FALSE())</f>
        <v>0</v>
      </c>
      <c r="V54" s="59" t="n">
        <f aca="false">VLOOKUP(tblRiskRegister[[#This Row],[Asset Class]],tblImpactIndex[],3,FALSE())</f>
        <v>0</v>
      </c>
      <c r="W54" s="59" t="n">
        <f aca="false">VLOOKUP(tblRiskRegister[[#This Row],[Asset Class]],tblImpactIndex[],4,FALSE())</f>
        <v>0</v>
      </c>
      <c r="X54" s="59" t="str">
        <f aca="false">IFERROR(MAX(tblRiskRegister[[#This Row],[Risk Treatment Safeguard Impact to Mission]:[Risk Treatment Safeguard Impact to Obligations]])*tblRiskRegister[[#This Row],[Risk Treatment
Safeguard Expectancy Score]],"")</f>
        <v/>
      </c>
      <c r="Y54" s="59" t="str">
        <f aca="false">IF(tblRiskRegister[[#This Row],[Risk Score]]&gt;5,IF(tblRiskRegister[[#This Row],[Risk Treatment Safeguard Risk Score]]&lt;6, IF(tblRiskRegister[[#This Row],[Risk Treatment Safeguard Risk Score]]&lt;=tblRiskRegister[[#This Row],[Risk Score]],"Yes","No"),"No"),"Yes")</f>
        <v>No</v>
      </c>
      <c r="Z54" s="60"/>
      <c r="AA54" s="60"/>
      <c r="AB54" s="61"/>
    </row>
    <row r="55" customFormat="false" ht="46" hidden="false" customHeight="false" outlineLevel="0" collapsed="false">
      <c r="B55" s="49" t="n">
        <v>11.4</v>
      </c>
      <c r="C55" s="50" t="s">
        <v>130</v>
      </c>
      <c r="D55" s="51" t="s">
        <v>97</v>
      </c>
      <c r="E55" s="52" t="s">
        <v>49</v>
      </c>
      <c r="F55" s="53"/>
      <c r="G55" s="54" t="n">
        <f aca="false">IFERROR(VLOOKUP(tblRiskRegister[[#This Row],[Asset Class]],tblVCDBIndex[],4,FALSE()),"")</f>
        <v>1</v>
      </c>
      <c r="H55" s="54" t="str">
        <f aca="false">IFERROR(VLOOKUP(10*tblRiskRegister[[#This Row],[Safeguard Maturity Score]]+tblRiskRegister[[#This Row],[VCDB Index]],tblHITIndexWeightTable[],4,FALSE()),"")</f>
        <v/>
      </c>
      <c r="I55" s="54" t="n">
        <f aca="false">VLOOKUP(tblRiskRegister[[#This Row],[Asset Class]],tblImpactIndex[],2,FALSE())</f>
        <v>0</v>
      </c>
      <c r="J55" s="54" t="n">
        <f aca="false">VLOOKUP(tblRiskRegister[[#This Row],[Asset Class]],tblImpactIndex[],3,FALSE())</f>
        <v>0</v>
      </c>
      <c r="K55" s="54" t="n">
        <f aca="false">VLOOKUP(tblRiskRegister[[#This Row],[Asset Class]],tblImpactIndex[],4,FALSE())</f>
        <v>0</v>
      </c>
      <c r="L55" s="54" t="str">
        <f aca="false">IFERROR(MAX(tblRiskRegister[[#This Row],[Impact to Mission]:[Impact to Obligations]])*tblRiskRegister[[#This Row],[Expectancy Score]],"")</f>
        <v/>
      </c>
      <c r="M55" s="54" t="str">
        <f aca="false">tblRiskRegister[[#This Row],[Risk Score]]</f>
        <v/>
      </c>
      <c r="N55" s="55"/>
      <c r="O55" s="56" t="n">
        <v>11.4</v>
      </c>
      <c r="P55" s="57" t="s">
        <v>130</v>
      </c>
      <c r="Q55" s="57" t="s">
        <v>131</v>
      </c>
      <c r="R55" s="57"/>
      <c r="S55" s="53"/>
      <c r="T55" s="59" t="str">
        <f aca="false">IFERROR(VLOOKUP(10*tblRiskRegister[[#This Row],[Risk Treatment Safeguard Maturity Score]]+tblRiskRegister[[#This Row],[VCDB Index]],tblHITIndexWeightTable[],4,FALSE()),"")</f>
        <v/>
      </c>
      <c r="U55" s="59" t="n">
        <f aca="false">VLOOKUP(tblRiskRegister[[#This Row],[Asset Class]],tblImpactIndex[],2,FALSE())</f>
        <v>0</v>
      </c>
      <c r="V55" s="59" t="n">
        <f aca="false">VLOOKUP(tblRiskRegister[[#This Row],[Asset Class]],tblImpactIndex[],3,FALSE())</f>
        <v>0</v>
      </c>
      <c r="W55" s="59" t="n">
        <f aca="false">VLOOKUP(tblRiskRegister[[#This Row],[Asset Class]],tblImpactIndex[],4,FALSE())</f>
        <v>0</v>
      </c>
      <c r="X55" s="59" t="str">
        <f aca="false">IFERROR(MAX(tblRiskRegister[[#This Row],[Risk Treatment Safeguard Impact to Mission]:[Risk Treatment Safeguard Impact to Obligations]])*tblRiskRegister[[#This Row],[Risk Treatment
Safeguard Expectancy Score]],"")</f>
        <v/>
      </c>
      <c r="Y55" s="59" t="str">
        <f aca="false">IF(tblRiskRegister[[#This Row],[Risk Score]]&gt;5,IF(tblRiskRegister[[#This Row],[Risk Treatment Safeguard Risk Score]]&lt;6, IF(tblRiskRegister[[#This Row],[Risk Treatment Safeguard Risk Score]]&lt;=tblRiskRegister[[#This Row],[Risk Score]],"Yes","No"),"No"),"Yes")</f>
        <v>No</v>
      </c>
      <c r="Z55" s="60"/>
      <c r="AA55" s="60"/>
      <c r="AB55" s="61"/>
    </row>
    <row r="56" customFormat="false" ht="46" hidden="false" customHeight="false" outlineLevel="0" collapsed="false">
      <c r="B56" s="49" t="n">
        <v>12.1</v>
      </c>
      <c r="C56" s="50" t="s">
        <v>132</v>
      </c>
      <c r="D56" s="51" t="s">
        <v>85</v>
      </c>
      <c r="E56" s="52" t="s">
        <v>49</v>
      </c>
      <c r="F56" s="53"/>
      <c r="G56" s="54" t="n">
        <f aca="false">IFERROR(VLOOKUP(tblRiskRegister[[#This Row],[Asset Class]],tblVCDBIndex[],4,FALSE()),"")</f>
        <v>1</v>
      </c>
      <c r="H56" s="54" t="str">
        <f aca="false">IFERROR(VLOOKUP(10*tblRiskRegister[[#This Row],[Safeguard Maturity Score]]+tblRiskRegister[[#This Row],[VCDB Index]],tblHITIndexWeightTable[],4,FALSE()),"")</f>
        <v/>
      </c>
      <c r="I56" s="54" t="n">
        <f aca="false">VLOOKUP(tblRiskRegister[[#This Row],[Asset Class]],tblImpactIndex[],2,FALSE())</f>
        <v>0</v>
      </c>
      <c r="J56" s="54" t="n">
        <f aca="false">VLOOKUP(tblRiskRegister[[#This Row],[Asset Class]],tblImpactIndex[],3,FALSE())</f>
        <v>0</v>
      </c>
      <c r="K56" s="54" t="n">
        <f aca="false">VLOOKUP(tblRiskRegister[[#This Row],[Asset Class]],tblImpactIndex[],4,FALSE())</f>
        <v>0</v>
      </c>
      <c r="L56" s="54" t="str">
        <f aca="false">IFERROR(MAX(tblRiskRegister[[#This Row],[Impact to Mission]:[Impact to Obligations]])*tblRiskRegister[[#This Row],[Expectancy Score]],"")</f>
        <v/>
      </c>
      <c r="M56" s="54" t="str">
        <f aca="false">tblRiskRegister[[#This Row],[Risk Score]]</f>
        <v/>
      </c>
      <c r="N56" s="55"/>
      <c r="O56" s="56" t="n">
        <v>12.1</v>
      </c>
      <c r="P56" s="57" t="s">
        <v>132</v>
      </c>
      <c r="Q56" s="57" t="s">
        <v>133</v>
      </c>
      <c r="R56" s="57"/>
      <c r="S56" s="53"/>
      <c r="T56" s="59" t="str">
        <f aca="false">IFERROR(VLOOKUP(10*tblRiskRegister[[#This Row],[Risk Treatment Safeguard Maturity Score]]+tblRiskRegister[[#This Row],[VCDB Index]],tblHITIndexWeightTable[],4,FALSE()),"")</f>
        <v/>
      </c>
      <c r="U56" s="59" t="n">
        <f aca="false">VLOOKUP(tblRiskRegister[[#This Row],[Asset Class]],tblImpactIndex[],2,FALSE())</f>
        <v>0</v>
      </c>
      <c r="V56" s="59" t="n">
        <f aca="false">VLOOKUP(tblRiskRegister[[#This Row],[Asset Class]],tblImpactIndex[],3,FALSE())</f>
        <v>0</v>
      </c>
      <c r="W56" s="59" t="n">
        <f aca="false">VLOOKUP(tblRiskRegister[[#This Row],[Asset Class]],tblImpactIndex[],4,FALSE())</f>
        <v>0</v>
      </c>
      <c r="X56" s="59" t="str">
        <f aca="false">IFERROR(MAX(tblRiskRegister[[#This Row],[Risk Treatment Safeguard Impact to Mission]:[Risk Treatment Safeguard Impact to Obligations]])*tblRiskRegister[[#This Row],[Risk Treatment
Safeguard Expectancy Score]],"")</f>
        <v/>
      </c>
      <c r="Y56" s="59" t="str">
        <f aca="false">IF(tblRiskRegister[[#This Row],[Risk Score]]&gt;5,IF(tblRiskRegister[[#This Row],[Risk Treatment Safeguard Risk Score]]&lt;6, IF(tblRiskRegister[[#This Row],[Risk Treatment Safeguard Risk Score]]&lt;=tblRiskRegister[[#This Row],[Risk Score]],"Yes","No"),"No"),"Yes")</f>
        <v>No</v>
      </c>
      <c r="Z56" s="60"/>
      <c r="AA56" s="60"/>
      <c r="AB56" s="61"/>
    </row>
    <row r="57" customFormat="false" ht="112.5" hidden="false" customHeight="false" outlineLevel="0" collapsed="false">
      <c r="B57" s="49" t="n">
        <v>12.4</v>
      </c>
      <c r="C57" s="50" t="s">
        <v>134</v>
      </c>
      <c r="D57" s="51" t="s">
        <v>97</v>
      </c>
      <c r="E57" s="52" t="s">
        <v>49</v>
      </c>
      <c r="F57" s="53"/>
      <c r="G57" s="54" t="n">
        <f aca="false">IFERROR(VLOOKUP(tblRiskRegister[[#This Row],[Asset Class]],tblVCDBIndex[],4,FALSE()),"")</f>
        <v>1</v>
      </c>
      <c r="H57" s="54" t="str">
        <f aca="false">IFERROR(VLOOKUP(10*tblRiskRegister[[#This Row],[Safeguard Maturity Score]]+tblRiskRegister[[#This Row],[VCDB Index]],tblHITIndexWeightTable[],4,FALSE()),"")</f>
        <v/>
      </c>
      <c r="I57" s="54" t="n">
        <f aca="false">VLOOKUP(tblRiskRegister[[#This Row],[Asset Class]],tblImpactIndex[],2,FALSE())</f>
        <v>0</v>
      </c>
      <c r="J57" s="54" t="n">
        <f aca="false">VLOOKUP(tblRiskRegister[[#This Row],[Asset Class]],tblImpactIndex[],3,FALSE())</f>
        <v>0</v>
      </c>
      <c r="K57" s="54" t="n">
        <f aca="false">VLOOKUP(tblRiskRegister[[#This Row],[Asset Class]],tblImpactIndex[],4,FALSE())</f>
        <v>0</v>
      </c>
      <c r="L57" s="54" t="str">
        <f aca="false">IFERROR(MAX(tblRiskRegister[[#This Row],[Impact to Mission]:[Impact to Obligations]])*tblRiskRegister[[#This Row],[Expectancy Score]],"")</f>
        <v/>
      </c>
      <c r="M57" s="54" t="str">
        <f aca="false">tblRiskRegister[[#This Row],[Risk Score]]</f>
        <v/>
      </c>
      <c r="N57" s="55"/>
      <c r="O57" s="56" t="n">
        <v>12.4</v>
      </c>
      <c r="P57" s="57" t="s">
        <v>134</v>
      </c>
      <c r="Q57" s="57" t="s">
        <v>135</v>
      </c>
      <c r="R57" s="57"/>
      <c r="S57" s="53"/>
      <c r="T57" s="59" t="str">
        <f aca="false">IFERROR(VLOOKUP(10*tblRiskRegister[[#This Row],[Risk Treatment Safeguard Maturity Score]]+tblRiskRegister[[#This Row],[VCDB Index]],tblHITIndexWeightTable[],4,FALSE()),"")</f>
        <v/>
      </c>
      <c r="U57" s="59" t="n">
        <f aca="false">VLOOKUP(tblRiskRegister[[#This Row],[Asset Class]],tblImpactIndex[],2,FALSE())</f>
        <v>0</v>
      </c>
      <c r="V57" s="59" t="n">
        <f aca="false">VLOOKUP(tblRiskRegister[[#This Row],[Asset Class]],tblImpactIndex[],3,FALSE())</f>
        <v>0</v>
      </c>
      <c r="W57" s="59" t="n">
        <f aca="false">VLOOKUP(tblRiskRegister[[#This Row],[Asset Class]],tblImpactIndex[],4,FALSE())</f>
        <v>0</v>
      </c>
      <c r="X57" s="59" t="str">
        <f aca="false">IFERROR(MAX(tblRiskRegister[[#This Row],[Risk Treatment Safeguard Impact to Mission]:[Risk Treatment Safeguard Impact to Obligations]])*tblRiskRegister[[#This Row],[Risk Treatment
Safeguard Expectancy Score]],"")</f>
        <v/>
      </c>
      <c r="Y57" s="59" t="str">
        <f aca="false">IF(tblRiskRegister[[#This Row],[Risk Score]]&gt;5,IF(tblRiskRegister[[#This Row],[Risk Treatment Safeguard Risk Score]]&lt;6, IF(tblRiskRegister[[#This Row],[Risk Treatment Safeguard Risk Score]]&lt;=tblRiskRegister[[#This Row],[Risk Score]],"Yes","No"),"No"),"Yes")</f>
        <v>No</v>
      </c>
      <c r="Z57" s="60"/>
      <c r="AA57" s="60"/>
      <c r="AB57" s="61"/>
    </row>
    <row r="58" customFormat="false" ht="90" hidden="false" customHeight="false" outlineLevel="0" collapsed="false">
      <c r="B58" s="49" t="n">
        <v>13.1</v>
      </c>
      <c r="C58" s="50" t="s">
        <v>136</v>
      </c>
      <c r="D58" s="51" t="s">
        <v>85</v>
      </c>
      <c r="E58" s="52" t="s">
        <v>48</v>
      </c>
      <c r="F58" s="53"/>
      <c r="G58" s="54" t="n">
        <f aca="false">IFERROR(VLOOKUP(tblRiskRegister[[#This Row],[Asset Class]],tblVCDBIndex[],4,FALSE()),"")</f>
        <v>3</v>
      </c>
      <c r="H58" s="54" t="str">
        <f aca="false">IFERROR(VLOOKUP(10*tblRiskRegister[[#This Row],[Safeguard Maturity Score]]+tblRiskRegister[[#This Row],[VCDB Index]],tblHITIndexWeightTable[],4,FALSE()),"")</f>
        <v/>
      </c>
      <c r="I58" s="54" t="n">
        <f aca="false">VLOOKUP(tblRiskRegister[[#This Row],[Asset Class]],tblImpactIndex[],2,FALSE())</f>
        <v>0</v>
      </c>
      <c r="J58" s="54" t="n">
        <f aca="false">VLOOKUP(tblRiskRegister[[#This Row],[Asset Class]],tblImpactIndex[],3,FALSE())</f>
        <v>0</v>
      </c>
      <c r="K58" s="54" t="n">
        <f aca="false">VLOOKUP(tblRiskRegister[[#This Row],[Asset Class]],tblImpactIndex[],4,FALSE())</f>
        <v>0</v>
      </c>
      <c r="L58" s="54" t="str">
        <f aca="false">IFERROR(MAX(tblRiskRegister[[#This Row],[Impact to Mission]:[Impact to Obligations]])*tblRiskRegister[[#This Row],[Expectancy Score]],"")</f>
        <v/>
      </c>
      <c r="M58" s="54" t="str">
        <f aca="false">tblRiskRegister[[#This Row],[Risk Score]]</f>
        <v/>
      </c>
      <c r="N58" s="55"/>
      <c r="O58" s="56" t="n">
        <v>13.1</v>
      </c>
      <c r="P58" s="57" t="s">
        <v>136</v>
      </c>
      <c r="Q58" s="57" t="s">
        <v>137</v>
      </c>
      <c r="R58" s="57"/>
      <c r="S58" s="53"/>
      <c r="T58" s="59" t="str">
        <f aca="false">IFERROR(VLOOKUP(10*tblRiskRegister[[#This Row],[Risk Treatment Safeguard Maturity Score]]+tblRiskRegister[[#This Row],[VCDB Index]],tblHITIndexWeightTable[],4,FALSE()),"")</f>
        <v/>
      </c>
      <c r="U58" s="59" t="n">
        <f aca="false">VLOOKUP(tblRiskRegister[[#This Row],[Asset Class]],tblImpactIndex[],2,FALSE())</f>
        <v>0</v>
      </c>
      <c r="V58" s="59" t="n">
        <f aca="false">VLOOKUP(tblRiskRegister[[#This Row],[Asset Class]],tblImpactIndex[],3,FALSE())</f>
        <v>0</v>
      </c>
      <c r="W58" s="59" t="n">
        <f aca="false">VLOOKUP(tblRiskRegister[[#This Row],[Asset Class]],tblImpactIndex[],4,FALSE())</f>
        <v>0</v>
      </c>
      <c r="X58" s="59" t="str">
        <f aca="false">IFERROR(MAX(tblRiskRegister[[#This Row],[Risk Treatment Safeguard Impact to Mission]:[Risk Treatment Safeguard Impact to Obligations]])*tblRiskRegister[[#This Row],[Risk Treatment
Safeguard Expectancy Score]],"")</f>
        <v/>
      </c>
      <c r="Y58" s="59" t="str">
        <f aca="false">IF(tblRiskRegister[[#This Row],[Risk Score]]&gt;5,IF(tblRiskRegister[[#This Row],[Risk Treatment Safeguard Risk Score]]&lt;6, IF(tblRiskRegister[[#This Row],[Risk Treatment Safeguard Risk Score]]&lt;=tblRiskRegister[[#This Row],[Risk Score]],"Yes","No"),"No"),"Yes")</f>
        <v>No</v>
      </c>
      <c r="Z58" s="60"/>
      <c r="AA58" s="60"/>
      <c r="AB58" s="61"/>
    </row>
    <row r="59" customFormat="false" ht="156.5" hidden="false" customHeight="false" outlineLevel="0" collapsed="false">
      <c r="B59" s="49" t="n">
        <v>13.2</v>
      </c>
      <c r="C59" s="50" t="s">
        <v>138</v>
      </c>
      <c r="D59" s="51" t="s">
        <v>97</v>
      </c>
      <c r="E59" s="52" t="s">
        <v>48</v>
      </c>
      <c r="F59" s="53"/>
      <c r="G59" s="54" t="n">
        <f aca="false">IFERROR(VLOOKUP(tblRiskRegister[[#This Row],[Asset Class]],tblVCDBIndex[],4,FALSE()),"")</f>
        <v>3</v>
      </c>
      <c r="H59" s="54" t="str">
        <f aca="false">IFERROR(VLOOKUP(10*tblRiskRegister[[#This Row],[Safeguard Maturity Score]]+tblRiskRegister[[#This Row],[VCDB Index]],tblHITIndexWeightTable[],4,FALSE()),"")</f>
        <v/>
      </c>
      <c r="I59" s="54" t="n">
        <f aca="false">VLOOKUP(tblRiskRegister[[#This Row],[Asset Class]],tblImpactIndex[],2,FALSE())</f>
        <v>0</v>
      </c>
      <c r="J59" s="54" t="n">
        <f aca="false">VLOOKUP(tblRiskRegister[[#This Row],[Asset Class]],tblImpactIndex[],3,FALSE())</f>
        <v>0</v>
      </c>
      <c r="K59" s="54" t="n">
        <f aca="false">VLOOKUP(tblRiskRegister[[#This Row],[Asset Class]],tblImpactIndex[],4,FALSE())</f>
        <v>0</v>
      </c>
      <c r="L59" s="54" t="str">
        <f aca="false">IFERROR(MAX(tblRiskRegister[[#This Row],[Impact to Mission]:[Impact to Obligations]])*tblRiskRegister[[#This Row],[Expectancy Score]],"")</f>
        <v/>
      </c>
      <c r="M59" s="54" t="str">
        <f aca="false">tblRiskRegister[[#This Row],[Risk Score]]</f>
        <v/>
      </c>
      <c r="N59" s="55"/>
      <c r="O59" s="56" t="n">
        <v>13.2</v>
      </c>
      <c r="P59" s="57" t="s">
        <v>138</v>
      </c>
      <c r="Q59" s="57" t="s">
        <v>139</v>
      </c>
      <c r="R59" s="57"/>
      <c r="S59" s="53"/>
      <c r="T59" s="59" t="str">
        <f aca="false">IFERROR(VLOOKUP(10*tblRiskRegister[[#This Row],[Risk Treatment Safeguard Maturity Score]]+tblRiskRegister[[#This Row],[VCDB Index]],tblHITIndexWeightTable[],4,FALSE()),"")</f>
        <v/>
      </c>
      <c r="U59" s="59" t="n">
        <f aca="false">VLOOKUP(tblRiskRegister[[#This Row],[Asset Class]],tblImpactIndex[],2,FALSE())</f>
        <v>0</v>
      </c>
      <c r="V59" s="59" t="n">
        <f aca="false">VLOOKUP(tblRiskRegister[[#This Row],[Asset Class]],tblImpactIndex[],3,FALSE())</f>
        <v>0</v>
      </c>
      <c r="W59" s="59" t="n">
        <f aca="false">VLOOKUP(tblRiskRegister[[#This Row],[Asset Class]],tblImpactIndex[],4,FALSE())</f>
        <v>0</v>
      </c>
      <c r="X59" s="59" t="str">
        <f aca="false">IFERROR(MAX(tblRiskRegister[[#This Row],[Risk Treatment Safeguard Impact to Mission]:[Risk Treatment Safeguard Impact to Obligations]])*tblRiskRegister[[#This Row],[Risk Treatment
Safeguard Expectancy Score]],"")</f>
        <v/>
      </c>
      <c r="Y59" s="59" t="str">
        <f aca="false">IF(tblRiskRegister[[#This Row],[Risk Score]]&gt;5,IF(tblRiskRegister[[#This Row],[Risk Treatment Safeguard Risk Score]]&lt;6, IF(tblRiskRegister[[#This Row],[Risk Treatment Safeguard Risk Score]]&lt;=tblRiskRegister[[#This Row],[Risk Score]],"Yes","No"),"No"),"Yes")</f>
        <v>No</v>
      </c>
      <c r="Z59" s="60"/>
      <c r="AA59" s="60"/>
      <c r="AB59" s="61"/>
    </row>
    <row r="60" customFormat="false" ht="46" hidden="false" customHeight="false" outlineLevel="0" collapsed="false">
      <c r="B60" s="49" t="n">
        <v>13.6</v>
      </c>
      <c r="C60" s="50" t="s">
        <v>140</v>
      </c>
      <c r="D60" s="51" t="s">
        <v>97</v>
      </c>
      <c r="E60" s="52" t="s">
        <v>46</v>
      </c>
      <c r="F60" s="53"/>
      <c r="G60" s="54" t="n">
        <f aca="false">IFERROR(VLOOKUP(tblRiskRegister[[#This Row],[Asset Class]],tblVCDBIndex[],4,FALSE()),"")</f>
        <v>1</v>
      </c>
      <c r="H60" s="54" t="str">
        <f aca="false">IFERROR(VLOOKUP(10*tblRiskRegister[[#This Row],[Safeguard Maturity Score]]+tblRiskRegister[[#This Row],[VCDB Index]],tblHITIndexWeightTable[],4,FALSE()),"")</f>
        <v/>
      </c>
      <c r="I60" s="54" t="n">
        <f aca="false">VLOOKUP(tblRiskRegister[[#This Row],[Asset Class]],tblImpactIndex[],2,FALSE())</f>
        <v>0</v>
      </c>
      <c r="J60" s="54" t="n">
        <f aca="false">VLOOKUP(tblRiskRegister[[#This Row],[Asset Class]],tblImpactIndex[],3,FALSE())</f>
        <v>0</v>
      </c>
      <c r="K60" s="54" t="n">
        <f aca="false">VLOOKUP(tblRiskRegister[[#This Row],[Asset Class]],tblImpactIndex[],4,FALSE())</f>
        <v>0</v>
      </c>
      <c r="L60" s="54" t="str">
        <f aca="false">IFERROR(MAX(tblRiskRegister[[#This Row],[Impact to Mission]:[Impact to Obligations]])*tblRiskRegister[[#This Row],[Expectancy Score]],"")</f>
        <v/>
      </c>
      <c r="M60" s="54" t="str">
        <f aca="false">tblRiskRegister[[#This Row],[Risk Score]]</f>
        <v/>
      </c>
      <c r="N60" s="55"/>
      <c r="O60" s="56" t="n">
        <v>13.6</v>
      </c>
      <c r="P60" s="57" t="s">
        <v>140</v>
      </c>
      <c r="Q60" s="57" t="s">
        <v>141</v>
      </c>
      <c r="R60" s="57"/>
      <c r="S60" s="53"/>
      <c r="T60" s="59" t="str">
        <f aca="false">IFERROR(VLOOKUP(10*tblRiskRegister[[#This Row],[Risk Treatment Safeguard Maturity Score]]+tblRiskRegister[[#This Row],[VCDB Index]],tblHITIndexWeightTable[],4,FALSE()),"")</f>
        <v/>
      </c>
      <c r="U60" s="59" t="n">
        <f aca="false">VLOOKUP(tblRiskRegister[[#This Row],[Asset Class]],tblImpactIndex[],2,FALSE())</f>
        <v>0</v>
      </c>
      <c r="V60" s="59" t="n">
        <f aca="false">VLOOKUP(tblRiskRegister[[#This Row],[Asset Class]],tblImpactIndex[],3,FALSE())</f>
        <v>0</v>
      </c>
      <c r="W60" s="59" t="n">
        <f aca="false">VLOOKUP(tblRiskRegister[[#This Row],[Asset Class]],tblImpactIndex[],4,FALSE())</f>
        <v>0</v>
      </c>
      <c r="X60" s="59" t="str">
        <f aca="false">IFERROR(MAX(tblRiskRegister[[#This Row],[Risk Treatment Safeguard Impact to Mission]:[Risk Treatment Safeguard Impact to Obligations]])*tblRiskRegister[[#This Row],[Risk Treatment
Safeguard Expectancy Score]],"")</f>
        <v/>
      </c>
      <c r="Y60" s="59" t="str">
        <f aca="false">IF(tblRiskRegister[[#This Row],[Risk Score]]&gt;5,IF(tblRiskRegister[[#This Row],[Risk Treatment Safeguard Risk Score]]&lt;6, IF(tblRiskRegister[[#This Row],[Risk Treatment Safeguard Risk Score]]&lt;=tblRiskRegister[[#This Row],[Risk Score]],"Yes","No"),"No"),"Yes")</f>
        <v>No</v>
      </c>
      <c r="Z60" s="60"/>
      <c r="AA60" s="60"/>
      <c r="AB60" s="61"/>
    </row>
    <row r="61" customFormat="false" ht="156.5" hidden="false" customHeight="false" outlineLevel="0" collapsed="false">
      <c r="B61" s="49" t="n">
        <v>14.6</v>
      </c>
      <c r="C61" s="50" t="s">
        <v>142</v>
      </c>
      <c r="D61" s="51" t="s">
        <v>97</v>
      </c>
      <c r="E61" s="52" t="s">
        <v>48</v>
      </c>
      <c r="F61" s="53"/>
      <c r="G61" s="54" t="n">
        <f aca="false">IFERROR(VLOOKUP(tblRiskRegister[[#This Row],[Asset Class]],tblVCDBIndex[],4,FALSE()),"")</f>
        <v>3</v>
      </c>
      <c r="H61" s="54" t="str">
        <f aca="false">IFERROR(VLOOKUP(10*tblRiskRegister[[#This Row],[Safeguard Maturity Score]]+tblRiskRegister[[#This Row],[VCDB Index]],tblHITIndexWeightTable[],4,FALSE()),"")</f>
        <v/>
      </c>
      <c r="I61" s="54" t="n">
        <f aca="false">VLOOKUP(tblRiskRegister[[#This Row],[Asset Class]],tblImpactIndex[],2,FALSE())</f>
        <v>0</v>
      </c>
      <c r="J61" s="54" t="n">
        <f aca="false">VLOOKUP(tblRiskRegister[[#This Row],[Asset Class]],tblImpactIndex[],3,FALSE())</f>
        <v>0</v>
      </c>
      <c r="K61" s="54" t="n">
        <f aca="false">VLOOKUP(tblRiskRegister[[#This Row],[Asset Class]],tblImpactIndex[],4,FALSE())</f>
        <v>0</v>
      </c>
      <c r="L61" s="54" t="str">
        <f aca="false">IFERROR(MAX(tblRiskRegister[[#This Row],[Impact to Mission]:[Impact to Obligations]])*tblRiskRegister[[#This Row],[Expectancy Score]],"")</f>
        <v/>
      </c>
      <c r="M61" s="54" t="str">
        <f aca="false">tblRiskRegister[[#This Row],[Risk Score]]</f>
        <v/>
      </c>
      <c r="N61" s="55"/>
      <c r="O61" s="56" t="n">
        <v>14.6</v>
      </c>
      <c r="P61" s="57" t="s">
        <v>142</v>
      </c>
      <c r="Q61" s="57" t="s">
        <v>143</v>
      </c>
      <c r="R61" s="57"/>
      <c r="S61" s="53"/>
      <c r="T61" s="59" t="str">
        <f aca="false">IFERROR(VLOOKUP(10*tblRiskRegister[[#This Row],[Risk Treatment Safeguard Maturity Score]]+tblRiskRegister[[#This Row],[VCDB Index]],tblHITIndexWeightTable[],4,FALSE()),"")</f>
        <v/>
      </c>
      <c r="U61" s="59" t="n">
        <f aca="false">VLOOKUP(tblRiskRegister[[#This Row],[Asset Class]],tblImpactIndex[],2,FALSE())</f>
        <v>0</v>
      </c>
      <c r="V61" s="59" t="n">
        <f aca="false">VLOOKUP(tblRiskRegister[[#This Row],[Asset Class]],tblImpactIndex[],3,FALSE())</f>
        <v>0</v>
      </c>
      <c r="W61" s="59" t="n">
        <f aca="false">VLOOKUP(tblRiskRegister[[#This Row],[Asset Class]],tblImpactIndex[],4,FALSE())</f>
        <v>0</v>
      </c>
      <c r="X61" s="59" t="str">
        <f aca="false">IFERROR(MAX(tblRiskRegister[[#This Row],[Risk Treatment Safeguard Impact to Mission]:[Risk Treatment Safeguard Impact to Obligations]])*tblRiskRegister[[#This Row],[Risk Treatment
Safeguard Expectancy Score]],"")</f>
        <v/>
      </c>
      <c r="Y61" s="59" t="str">
        <f aca="false">IF(tblRiskRegister[[#This Row],[Risk Score]]&gt;5,IF(tblRiskRegister[[#This Row],[Risk Treatment Safeguard Risk Score]]&lt;6, IF(tblRiskRegister[[#This Row],[Risk Treatment Safeguard Risk Score]]&lt;=tblRiskRegister[[#This Row],[Risk Score]],"Yes","No"),"No"),"Yes")</f>
        <v>No</v>
      </c>
      <c r="Z61" s="60"/>
      <c r="AA61" s="60"/>
      <c r="AB61" s="61"/>
    </row>
    <row r="62" customFormat="false" ht="46" hidden="false" customHeight="false" outlineLevel="0" collapsed="false">
      <c r="B62" s="49" t="n">
        <v>15.7</v>
      </c>
      <c r="C62" s="50" t="s">
        <v>144</v>
      </c>
      <c r="D62" s="51" t="s">
        <v>97</v>
      </c>
      <c r="E62" s="52" t="s">
        <v>49</v>
      </c>
      <c r="F62" s="53"/>
      <c r="G62" s="54" t="n">
        <f aca="false">IFERROR(VLOOKUP(tblRiskRegister[[#This Row],[Asset Class]],tblVCDBIndex[],4,FALSE()),"")</f>
        <v>1</v>
      </c>
      <c r="H62" s="54" t="str">
        <f aca="false">IFERROR(VLOOKUP(10*tblRiskRegister[[#This Row],[Safeguard Maturity Score]]+tblRiskRegister[[#This Row],[VCDB Index]],tblHITIndexWeightTable[],4,FALSE()),"")</f>
        <v/>
      </c>
      <c r="I62" s="54" t="n">
        <f aca="false">VLOOKUP(tblRiskRegister[[#This Row],[Asset Class]],tblImpactIndex[],2,FALSE())</f>
        <v>0</v>
      </c>
      <c r="J62" s="54" t="n">
        <f aca="false">VLOOKUP(tblRiskRegister[[#This Row],[Asset Class]],tblImpactIndex[],3,FALSE())</f>
        <v>0</v>
      </c>
      <c r="K62" s="54" t="n">
        <f aca="false">VLOOKUP(tblRiskRegister[[#This Row],[Asset Class]],tblImpactIndex[],4,FALSE())</f>
        <v>0</v>
      </c>
      <c r="L62" s="54" t="str">
        <f aca="false">IFERROR(MAX(tblRiskRegister[[#This Row],[Impact to Mission]:[Impact to Obligations]])*tblRiskRegister[[#This Row],[Expectancy Score]],"")</f>
        <v/>
      </c>
      <c r="M62" s="54" t="str">
        <f aca="false">tblRiskRegister[[#This Row],[Risk Score]]</f>
        <v/>
      </c>
      <c r="N62" s="55"/>
      <c r="O62" s="56" t="n">
        <v>15.7</v>
      </c>
      <c r="P62" s="57" t="s">
        <v>144</v>
      </c>
      <c r="Q62" s="57" t="s">
        <v>145</v>
      </c>
      <c r="R62" s="57"/>
      <c r="S62" s="53"/>
      <c r="T62" s="59" t="str">
        <f aca="false">IFERROR(VLOOKUP(10*tblRiskRegister[[#This Row],[Risk Treatment Safeguard Maturity Score]]+tblRiskRegister[[#This Row],[VCDB Index]],tblHITIndexWeightTable[],4,FALSE()),"")</f>
        <v/>
      </c>
      <c r="U62" s="59" t="n">
        <f aca="false">VLOOKUP(tblRiskRegister[[#This Row],[Asset Class]],tblImpactIndex[],2,FALSE())</f>
        <v>0</v>
      </c>
      <c r="V62" s="59" t="n">
        <f aca="false">VLOOKUP(tblRiskRegister[[#This Row],[Asset Class]],tblImpactIndex[],3,FALSE())</f>
        <v>0</v>
      </c>
      <c r="W62" s="59" t="n">
        <f aca="false">VLOOKUP(tblRiskRegister[[#This Row],[Asset Class]],tblImpactIndex[],4,FALSE())</f>
        <v>0</v>
      </c>
      <c r="X62" s="59" t="str">
        <f aca="false">IFERROR(MAX(tblRiskRegister[[#This Row],[Risk Treatment Safeguard Impact to Mission]:[Risk Treatment Safeguard Impact to Obligations]])*tblRiskRegister[[#This Row],[Risk Treatment
Safeguard Expectancy Score]],"")</f>
        <v/>
      </c>
      <c r="Y62" s="59" t="str">
        <f aca="false">IF(tblRiskRegister[[#This Row],[Risk Score]]&gt;5,IF(tblRiskRegister[[#This Row],[Risk Treatment Safeguard Risk Score]]&lt;6, IF(tblRiskRegister[[#This Row],[Risk Treatment Safeguard Risk Score]]&lt;=tblRiskRegister[[#This Row],[Risk Score]],"Yes","No"),"No"),"Yes")</f>
        <v>No</v>
      </c>
      <c r="Z62" s="60"/>
      <c r="AA62" s="60"/>
      <c r="AB62" s="61"/>
    </row>
    <row r="63" customFormat="false" ht="46" hidden="false" customHeight="false" outlineLevel="0" collapsed="false">
      <c r="B63" s="63" t="n">
        <v>15.1</v>
      </c>
      <c r="C63" s="50" t="s">
        <v>146</v>
      </c>
      <c r="D63" s="51" t="s">
        <v>97</v>
      </c>
      <c r="E63" s="52" t="s">
        <v>49</v>
      </c>
      <c r="F63" s="53"/>
      <c r="G63" s="54" t="n">
        <f aca="false">IFERROR(VLOOKUP(tblRiskRegister[[#This Row],[Asset Class]],tblVCDBIndex[],4,FALSE()),"")</f>
        <v>1</v>
      </c>
      <c r="H63" s="54" t="str">
        <f aca="false">IFERROR(VLOOKUP(10*tblRiskRegister[[#This Row],[Safeguard Maturity Score]]+tblRiskRegister[[#This Row],[VCDB Index]],tblHITIndexWeightTable[],4,FALSE()),"")</f>
        <v/>
      </c>
      <c r="I63" s="54" t="n">
        <f aca="false">VLOOKUP(tblRiskRegister[[#This Row],[Asset Class]],tblImpactIndex[],2,FALSE())</f>
        <v>0</v>
      </c>
      <c r="J63" s="54" t="n">
        <f aca="false">VLOOKUP(tblRiskRegister[[#This Row],[Asset Class]],tblImpactIndex[],3,FALSE())</f>
        <v>0</v>
      </c>
      <c r="K63" s="54" t="n">
        <f aca="false">VLOOKUP(tblRiskRegister[[#This Row],[Asset Class]],tblImpactIndex[],4,FALSE())</f>
        <v>0</v>
      </c>
      <c r="L63" s="54" t="str">
        <f aca="false">IFERROR(MAX(tblRiskRegister[[#This Row],[Impact to Mission]:[Impact to Obligations]])*tblRiskRegister[[#This Row],[Expectancy Score]],"")</f>
        <v/>
      </c>
      <c r="M63" s="54" t="str">
        <f aca="false">tblRiskRegister[[#This Row],[Risk Score]]</f>
        <v/>
      </c>
      <c r="N63" s="55"/>
      <c r="O63" s="64" t="n">
        <v>15.1</v>
      </c>
      <c r="P63" s="57" t="s">
        <v>146</v>
      </c>
      <c r="Q63" s="57" t="s">
        <v>147</v>
      </c>
      <c r="R63" s="57"/>
      <c r="S63" s="53"/>
      <c r="T63" s="59" t="str">
        <f aca="false">IFERROR(VLOOKUP(10*tblRiskRegister[[#This Row],[Risk Treatment Safeguard Maturity Score]]+tblRiskRegister[[#This Row],[VCDB Index]],tblHITIndexWeightTable[],4,FALSE()),"")</f>
        <v/>
      </c>
      <c r="U63" s="59" t="n">
        <f aca="false">VLOOKUP(tblRiskRegister[[#This Row],[Asset Class]],tblImpactIndex[],2,FALSE())</f>
        <v>0</v>
      </c>
      <c r="V63" s="59" t="n">
        <f aca="false">VLOOKUP(tblRiskRegister[[#This Row],[Asset Class]],tblImpactIndex[],3,FALSE())</f>
        <v>0</v>
      </c>
      <c r="W63" s="59" t="n">
        <f aca="false">VLOOKUP(tblRiskRegister[[#This Row],[Asset Class]],tblImpactIndex[],4,FALSE())</f>
        <v>0</v>
      </c>
      <c r="X63" s="59" t="str">
        <f aca="false">IFERROR(MAX(tblRiskRegister[[#This Row],[Risk Treatment Safeguard Impact to Mission]:[Risk Treatment Safeguard Impact to Obligations]])*tblRiskRegister[[#This Row],[Risk Treatment
Safeguard Expectancy Score]],"")</f>
        <v/>
      </c>
      <c r="Y63" s="59" t="str">
        <f aca="false">IF(tblRiskRegister[[#This Row],[Risk Score]]&gt;5,IF(tblRiskRegister[[#This Row],[Risk Treatment Safeguard Risk Score]]&lt;6, IF(tblRiskRegister[[#This Row],[Risk Treatment Safeguard Risk Score]]&lt;=tblRiskRegister[[#This Row],[Risk Score]],"Yes","No"),"No"),"Yes")</f>
        <v>No</v>
      </c>
      <c r="Z63" s="60"/>
      <c r="AA63" s="60"/>
      <c r="AB63" s="61"/>
    </row>
    <row r="64" customFormat="false" ht="46" hidden="false" customHeight="false" outlineLevel="0" collapsed="false">
      <c r="B64" s="49" t="n">
        <v>16.8</v>
      </c>
      <c r="C64" s="50" t="s">
        <v>148</v>
      </c>
      <c r="D64" s="51" t="s">
        <v>88</v>
      </c>
      <c r="E64" s="52" t="s">
        <v>50</v>
      </c>
      <c r="F64" s="53"/>
      <c r="G64" s="54" t="n">
        <f aca="false">IFERROR(VLOOKUP(tblRiskRegister[[#This Row],[Asset Class]],tblVCDBIndex[],4,FALSE()),"")</f>
        <v>3</v>
      </c>
      <c r="H64" s="54" t="str">
        <f aca="false">IFERROR(VLOOKUP(10*tblRiskRegister[[#This Row],[Safeguard Maturity Score]]+tblRiskRegister[[#This Row],[VCDB Index]],tblHITIndexWeightTable[],4,FALSE()),"")</f>
        <v/>
      </c>
      <c r="I64" s="54" t="n">
        <f aca="false">VLOOKUP(tblRiskRegister[[#This Row],[Asset Class]],tblImpactIndex[],2,FALSE())</f>
        <v>0</v>
      </c>
      <c r="J64" s="54" t="n">
        <f aca="false">VLOOKUP(tblRiskRegister[[#This Row],[Asset Class]],tblImpactIndex[],3,FALSE())</f>
        <v>0</v>
      </c>
      <c r="K64" s="54" t="n">
        <f aca="false">VLOOKUP(tblRiskRegister[[#This Row],[Asset Class]],tblImpactIndex[],4,FALSE())</f>
        <v>0</v>
      </c>
      <c r="L64" s="54" t="str">
        <f aca="false">IFERROR(MAX(tblRiskRegister[[#This Row],[Impact to Mission]:[Impact to Obligations]])*tblRiskRegister[[#This Row],[Expectancy Score]],"")</f>
        <v/>
      </c>
      <c r="M64" s="54" t="str">
        <f aca="false">tblRiskRegister[[#This Row],[Risk Score]]</f>
        <v/>
      </c>
      <c r="N64" s="55"/>
      <c r="O64" s="56" t="n">
        <v>16.8</v>
      </c>
      <c r="P64" s="57" t="s">
        <v>148</v>
      </c>
      <c r="Q64" s="57" t="s">
        <v>149</v>
      </c>
      <c r="R64" s="57"/>
      <c r="S64" s="53"/>
      <c r="T64" s="59" t="str">
        <f aca="false">IFERROR(VLOOKUP(10*tblRiskRegister[[#This Row],[Risk Treatment Safeguard Maturity Score]]+tblRiskRegister[[#This Row],[VCDB Index]],tblHITIndexWeightTable[],4,FALSE()),"")</f>
        <v/>
      </c>
      <c r="U64" s="59" t="n">
        <f aca="false">VLOOKUP(tblRiskRegister[[#This Row],[Asset Class]],tblImpactIndex[],2,FALSE())</f>
        <v>0</v>
      </c>
      <c r="V64" s="59" t="n">
        <f aca="false">VLOOKUP(tblRiskRegister[[#This Row],[Asset Class]],tblImpactIndex[],3,FALSE())</f>
        <v>0</v>
      </c>
      <c r="W64" s="59" t="n">
        <f aca="false">VLOOKUP(tblRiskRegister[[#This Row],[Asset Class]],tblImpactIndex[],4,FALSE())</f>
        <v>0</v>
      </c>
      <c r="X64" s="59" t="str">
        <f aca="false">IFERROR(MAX(tblRiskRegister[[#This Row],[Risk Treatment Safeguard Impact to Mission]:[Risk Treatment Safeguard Impact to Obligations]])*tblRiskRegister[[#This Row],[Risk Treatment
Safeguard Expectancy Score]],"")</f>
        <v/>
      </c>
      <c r="Y64" s="59" t="str">
        <f aca="false">IF(tblRiskRegister[[#This Row],[Risk Score]]&gt;5,IF(tblRiskRegister[[#This Row],[Risk Treatment Safeguard Risk Score]]&lt;6, IF(tblRiskRegister[[#This Row],[Risk Treatment Safeguard Risk Score]]&lt;=tblRiskRegister[[#This Row],[Risk Score]],"Yes","No"),"No"),"Yes")</f>
        <v>No</v>
      </c>
      <c r="Z64" s="60"/>
      <c r="AA64" s="60"/>
      <c r="AB64" s="61"/>
    </row>
    <row r="65" customFormat="false" ht="35" hidden="false" customHeight="false" outlineLevel="0" collapsed="false">
      <c r="B65" s="49" t="n">
        <v>16.9</v>
      </c>
      <c r="C65" s="50" t="s">
        <v>150</v>
      </c>
      <c r="D65" s="51" t="s">
        <v>88</v>
      </c>
      <c r="E65" s="52" t="s">
        <v>50</v>
      </c>
      <c r="F65" s="53"/>
      <c r="G65" s="54" t="n">
        <f aca="false">IFERROR(VLOOKUP(tblRiskRegister[[#This Row],[Asset Class]],tblVCDBIndex[],4,FALSE()),"")</f>
        <v>3</v>
      </c>
      <c r="H65" s="54" t="str">
        <f aca="false">IFERROR(VLOOKUP(10*tblRiskRegister[[#This Row],[Safeguard Maturity Score]]+tblRiskRegister[[#This Row],[VCDB Index]],tblHITIndexWeightTable[],4,FALSE()),"")</f>
        <v/>
      </c>
      <c r="I65" s="54" t="n">
        <f aca="false">VLOOKUP(tblRiskRegister[[#This Row],[Asset Class]],tblImpactIndex[],2,FALSE())</f>
        <v>0</v>
      </c>
      <c r="J65" s="54" t="n">
        <f aca="false">VLOOKUP(tblRiskRegister[[#This Row],[Asset Class]],tblImpactIndex[],3,FALSE())</f>
        <v>0</v>
      </c>
      <c r="K65" s="54" t="n">
        <f aca="false">VLOOKUP(tblRiskRegister[[#This Row],[Asset Class]],tblImpactIndex[],4,FALSE())</f>
        <v>0</v>
      </c>
      <c r="L65" s="54" t="str">
        <f aca="false">IFERROR(MAX(tblRiskRegister[[#This Row],[Impact to Mission]:[Impact to Obligations]])*tblRiskRegister[[#This Row],[Expectancy Score]],"")</f>
        <v/>
      </c>
      <c r="M65" s="54" t="str">
        <f aca="false">tblRiskRegister[[#This Row],[Risk Score]]</f>
        <v/>
      </c>
      <c r="N65" s="55"/>
      <c r="O65" s="56" t="n">
        <v>16.9</v>
      </c>
      <c r="P65" s="57" t="s">
        <v>150</v>
      </c>
      <c r="Q65" s="57" t="s">
        <v>151</v>
      </c>
      <c r="R65" s="57"/>
      <c r="S65" s="53"/>
      <c r="T65" s="59" t="str">
        <f aca="false">IFERROR(VLOOKUP(10*tblRiskRegister[[#This Row],[Risk Treatment Safeguard Maturity Score]]+tblRiskRegister[[#This Row],[VCDB Index]],tblHITIndexWeightTable[],4,FALSE()),"")</f>
        <v/>
      </c>
      <c r="U65" s="59" t="n">
        <f aca="false">VLOOKUP(tblRiskRegister[[#This Row],[Asset Class]],tblImpactIndex[],2,FALSE())</f>
        <v>0</v>
      </c>
      <c r="V65" s="59" t="n">
        <f aca="false">VLOOKUP(tblRiskRegister[[#This Row],[Asset Class]],tblImpactIndex[],3,FALSE())</f>
        <v>0</v>
      </c>
      <c r="W65" s="59" t="n">
        <f aca="false">VLOOKUP(tblRiskRegister[[#This Row],[Asset Class]],tblImpactIndex[],4,FALSE())</f>
        <v>0</v>
      </c>
      <c r="X65" s="59" t="str">
        <f aca="false">IFERROR(MAX(tblRiskRegister[[#This Row],[Risk Treatment Safeguard Impact to Mission]:[Risk Treatment Safeguard Impact to Obligations]])*tblRiskRegister[[#This Row],[Risk Treatment
Safeguard Expectancy Score]],"")</f>
        <v/>
      </c>
      <c r="Y65" s="59" t="str">
        <f aca="false">IF(tblRiskRegister[[#This Row],[Risk Score]]&gt;5,IF(tblRiskRegister[[#This Row],[Risk Treatment Safeguard Risk Score]]&lt;6, IF(tblRiskRegister[[#This Row],[Risk Treatment Safeguard Risk Score]]&lt;=tblRiskRegister[[#This Row],[Risk Score]],"Yes","No"),"No"),"Yes")</f>
        <v>No</v>
      </c>
      <c r="Z65" s="60"/>
      <c r="AA65" s="60"/>
      <c r="AB65" s="61"/>
    </row>
    <row r="66" customFormat="false" ht="46" hidden="false" customHeight="false" outlineLevel="0" collapsed="false">
      <c r="B66" s="49" t="n">
        <v>16.11</v>
      </c>
      <c r="C66" s="50" t="s">
        <v>152</v>
      </c>
      <c r="D66" s="51" t="s">
        <v>97</v>
      </c>
      <c r="E66" s="52" t="s">
        <v>46</v>
      </c>
      <c r="F66" s="53"/>
      <c r="G66" s="54" t="n">
        <f aca="false">IFERROR(VLOOKUP(tblRiskRegister[[#This Row],[Asset Class]],tblVCDBIndex[],4,FALSE()),"")</f>
        <v>1</v>
      </c>
      <c r="H66" s="54" t="str">
        <f aca="false">IFERROR(VLOOKUP(10*tblRiskRegister[[#This Row],[Safeguard Maturity Score]]+tblRiskRegister[[#This Row],[VCDB Index]],tblHITIndexWeightTable[],4,FALSE()),"")</f>
        <v/>
      </c>
      <c r="I66" s="54" t="n">
        <f aca="false">VLOOKUP(tblRiskRegister[[#This Row],[Asset Class]],tblImpactIndex[],2,FALSE())</f>
        <v>0</v>
      </c>
      <c r="J66" s="54" t="n">
        <f aca="false">VLOOKUP(tblRiskRegister[[#This Row],[Asset Class]],tblImpactIndex[],3,FALSE())</f>
        <v>0</v>
      </c>
      <c r="K66" s="54" t="n">
        <f aca="false">VLOOKUP(tblRiskRegister[[#This Row],[Asset Class]],tblImpactIndex[],4,FALSE())</f>
        <v>0</v>
      </c>
      <c r="L66" s="54" t="str">
        <f aca="false">IFERROR(MAX(tblRiskRegister[[#This Row],[Impact to Mission]:[Impact to Obligations]])*tblRiskRegister[[#This Row],[Expectancy Score]],"")</f>
        <v/>
      </c>
      <c r="M66" s="54" t="str">
        <f aca="false">tblRiskRegister[[#This Row],[Risk Score]]</f>
        <v/>
      </c>
      <c r="N66" s="55"/>
      <c r="O66" s="56" t="n">
        <v>16.11</v>
      </c>
      <c r="P66" s="57" t="s">
        <v>152</v>
      </c>
      <c r="Q66" s="57" t="s">
        <v>153</v>
      </c>
      <c r="R66" s="57"/>
      <c r="S66" s="53"/>
      <c r="T66" s="59" t="str">
        <f aca="false">IFERROR(VLOOKUP(10*tblRiskRegister[[#This Row],[Risk Treatment Safeguard Maturity Score]]+tblRiskRegister[[#This Row],[VCDB Index]],tblHITIndexWeightTable[],4,FALSE()),"")</f>
        <v/>
      </c>
      <c r="U66" s="59" t="n">
        <f aca="false">VLOOKUP(tblRiskRegister[[#This Row],[Asset Class]],tblImpactIndex[],2,FALSE())</f>
        <v>0</v>
      </c>
      <c r="V66" s="59" t="n">
        <f aca="false">VLOOKUP(tblRiskRegister[[#This Row],[Asset Class]],tblImpactIndex[],3,FALSE())</f>
        <v>0</v>
      </c>
      <c r="W66" s="59" t="n">
        <f aca="false">VLOOKUP(tblRiskRegister[[#This Row],[Asset Class]],tblImpactIndex[],4,FALSE())</f>
        <v>0</v>
      </c>
      <c r="X66" s="59" t="str">
        <f aca="false">IFERROR(MAX(tblRiskRegister[[#This Row],[Risk Treatment Safeguard Impact to Mission]:[Risk Treatment Safeguard Impact to Obligations]])*tblRiskRegister[[#This Row],[Risk Treatment
Safeguard Expectancy Score]],"")</f>
        <v/>
      </c>
      <c r="Y66" s="59" t="str">
        <f aca="false">IF(tblRiskRegister[[#This Row],[Risk Score]]&gt;5,IF(tblRiskRegister[[#This Row],[Risk Treatment Safeguard Risk Score]]&lt;6, IF(tblRiskRegister[[#This Row],[Risk Treatment Safeguard Risk Score]]&lt;=tblRiskRegister[[#This Row],[Risk Score]],"Yes","No"),"No"),"Yes")</f>
        <v>No</v>
      </c>
      <c r="Z66" s="60"/>
      <c r="AA66" s="60"/>
      <c r="AB66" s="61"/>
    </row>
    <row r="67" customFormat="false" ht="167.5" hidden="false" customHeight="false" outlineLevel="0" collapsed="false">
      <c r="B67" s="49" t="n">
        <v>17.3</v>
      </c>
      <c r="C67" s="50" t="s">
        <v>154</v>
      </c>
      <c r="D67" s="51" t="s">
        <v>155</v>
      </c>
      <c r="E67" s="52" t="s">
        <v>50</v>
      </c>
      <c r="F67" s="53"/>
      <c r="G67" s="54" t="n">
        <f aca="false">IFERROR(VLOOKUP(tblRiskRegister[[#This Row],[Asset Class]],tblVCDBIndex[],4,FALSE()),"")</f>
        <v>3</v>
      </c>
      <c r="H67" s="54" t="str">
        <f aca="false">IFERROR(VLOOKUP(10*tblRiskRegister[[#This Row],[Safeguard Maturity Score]]+tblRiskRegister[[#This Row],[VCDB Index]],tblHITIndexWeightTable[],4,FALSE()),"")</f>
        <v/>
      </c>
      <c r="I67" s="54" t="n">
        <f aca="false">VLOOKUP(tblRiskRegister[[#This Row],[Asset Class]],tblImpactIndex[],2,FALSE())</f>
        <v>0</v>
      </c>
      <c r="J67" s="54" t="n">
        <f aca="false">VLOOKUP(tblRiskRegister[[#This Row],[Asset Class]],tblImpactIndex[],3,FALSE())</f>
        <v>0</v>
      </c>
      <c r="K67" s="54" t="n">
        <f aca="false">VLOOKUP(tblRiskRegister[[#This Row],[Asset Class]],tblImpactIndex[],4,FALSE())</f>
        <v>0</v>
      </c>
      <c r="L67" s="54" t="str">
        <f aca="false">IFERROR(MAX(tblRiskRegister[[#This Row],[Impact to Mission]:[Impact to Obligations]])*tblRiskRegister[[#This Row],[Expectancy Score]],"")</f>
        <v/>
      </c>
      <c r="M67" s="54" t="str">
        <f aca="false">tblRiskRegister[[#This Row],[Risk Score]]</f>
        <v/>
      </c>
      <c r="N67" s="55"/>
      <c r="O67" s="56" t="n">
        <v>17.3</v>
      </c>
      <c r="P67" s="57" t="s">
        <v>154</v>
      </c>
      <c r="Q67" s="57" t="s">
        <v>156</v>
      </c>
      <c r="R67" s="57"/>
      <c r="S67" s="53"/>
      <c r="T67" s="59" t="str">
        <f aca="false">IFERROR(VLOOKUP(10*tblRiskRegister[[#This Row],[Risk Treatment Safeguard Maturity Score]]+tblRiskRegister[[#This Row],[VCDB Index]],tblHITIndexWeightTable[],4,FALSE()),"")</f>
        <v/>
      </c>
      <c r="U67" s="59" t="n">
        <f aca="false">VLOOKUP(tblRiskRegister[[#This Row],[Asset Class]],tblImpactIndex[],2,FALSE())</f>
        <v>0</v>
      </c>
      <c r="V67" s="59" t="n">
        <f aca="false">VLOOKUP(tblRiskRegister[[#This Row],[Asset Class]],tblImpactIndex[],3,FALSE())</f>
        <v>0</v>
      </c>
      <c r="W67" s="59" t="n">
        <f aca="false">VLOOKUP(tblRiskRegister[[#This Row],[Asset Class]],tblImpactIndex[],4,FALSE())</f>
        <v>0</v>
      </c>
      <c r="X67" s="59" t="str">
        <f aca="false">IFERROR(MAX(tblRiskRegister[[#This Row],[Risk Treatment Safeguard Impact to Mission]:[Risk Treatment Safeguard Impact to Obligations]])*tblRiskRegister[[#This Row],[Risk Treatment
Safeguard Expectancy Score]],"")</f>
        <v/>
      </c>
      <c r="Y67" s="59" t="str">
        <f aca="false">IF(tblRiskRegister[[#This Row],[Risk Score]]&gt;5,IF(tblRiskRegister[[#This Row],[Risk Treatment Safeguard Risk Score]]&lt;6, IF(tblRiskRegister[[#This Row],[Risk Treatment Safeguard Risk Score]]&lt;=tblRiskRegister[[#This Row],[Risk Score]],"Yes","No"),"No"),"Yes")</f>
        <v>No</v>
      </c>
      <c r="Z67" s="60"/>
      <c r="AA67" s="60"/>
      <c r="AB67" s="61"/>
    </row>
    <row r="68" customFormat="false" ht="46" hidden="false" customHeight="false" outlineLevel="0" collapsed="false">
      <c r="B68" s="49" t="n">
        <v>17.5</v>
      </c>
      <c r="C68" s="50" t="s">
        <v>157</v>
      </c>
      <c r="D68" s="51" t="s">
        <v>155</v>
      </c>
      <c r="E68" s="52" t="s">
        <v>50</v>
      </c>
      <c r="F68" s="53"/>
      <c r="G68" s="54" t="n">
        <f aca="false">IFERROR(VLOOKUP(tblRiskRegister[[#This Row],[Asset Class]],tblVCDBIndex[],4,FALSE()),"")</f>
        <v>3</v>
      </c>
      <c r="H68" s="54" t="str">
        <f aca="false">IFERROR(VLOOKUP(10*tblRiskRegister[[#This Row],[Safeguard Maturity Score]]+tblRiskRegister[[#This Row],[VCDB Index]],tblHITIndexWeightTable[],4,FALSE()),"")</f>
        <v/>
      </c>
      <c r="I68" s="54" t="n">
        <f aca="false">VLOOKUP(tblRiskRegister[[#This Row],[Asset Class]],tblImpactIndex[],2,FALSE())</f>
        <v>0</v>
      </c>
      <c r="J68" s="54" t="n">
        <f aca="false">VLOOKUP(tblRiskRegister[[#This Row],[Asset Class]],tblImpactIndex[],3,FALSE())</f>
        <v>0</v>
      </c>
      <c r="K68" s="54" t="n">
        <f aca="false">VLOOKUP(tblRiskRegister[[#This Row],[Asset Class]],tblImpactIndex[],4,FALSE())</f>
        <v>0</v>
      </c>
      <c r="L68" s="54" t="str">
        <f aca="false">IFERROR(MAX(tblRiskRegister[[#This Row],[Impact to Mission]:[Impact to Obligations]])*tblRiskRegister[[#This Row],[Expectancy Score]],"")</f>
        <v/>
      </c>
      <c r="M68" s="54" t="str">
        <f aca="false">tblRiskRegister[[#This Row],[Risk Score]]</f>
        <v/>
      </c>
      <c r="N68" s="55"/>
      <c r="O68" s="56" t="n">
        <v>17.5</v>
      </c>
      <c r="P68" s="57" t="s">
        <v>157</v>
      </c>
      <c r="Q68" s="57" t="s">
        <v>158</v>
      </c>
      <c r="R68" s="57"/>
      <c r="S68" s="53"/>
      <c r="T68" s="59" t="str">
        <f aca="false">IFERROR(VLOOKUP(10*tblRiskRegister[[#This Row],[Risk Treatment Safeguard Maturity Score]]+tblRiskRegister[[#This Row],[VCDB Index]],tblHITIndexWeightTable[],4,FALSE()),"")</f>
        <v/>
      </c>
      <c r="U68" s="59" t="n">
        <f aca="false">VLOOKUP(tblRiskRegister[[#This Row],[Asset Class]],tblImpactIndex[],2,FALSE())</f>
        <v>0</v>
      </c>
      <c r="V68" s="59" t="n">
        <f aca="false">VLOOKUP(tblRiskRegister[[#This Row],[Asset Class]],tblImpactIndex[],3,FALSE())</f>
        <v>0</v>
      </c>
      <c r="W68" s="59" t="n">
        <f aca="false">VLOOKUP(tblRiskRegister[[#This Row],[Asset Class]],tblImpactIndex[],4,FALSE())</f>
        <v>0</v>
      </c>
      <c r="X68" s="59" t="str">
        <f aca="false">IFERROR(MAX(tblRiskRegister[[#This Row],[Risk Treatment Safeguard Impact to Mission]:[Risk Treatment Safeguard Impact to Obligations]])*tblRiskRegister[[#This Row],[Risk Treatment
Safeguard Expectancy Score]],"")</f>
        <v/>
      </c>
      <c r="Y68" s="59" t="str">
        <f aca="false">IF(tblRiskRegister[[#This Row],[Risk Score]]&gt;5,IF(tblRiskRegister[[#This Row],[Risk Treatment Safeguard Risk Score]]&lt;6, IF(tblRiskRegister[[#This Row],[Risk Treatment Safeguard Risk Score]]&lt;=tblRiskRegister[[#This Row],[Risk Score]],"Yes","No"),"No"),"Yes")</f>
        <v>No</v>
      </c>
      <c r="Z68" s="60"/>
      <c r="AA68" s="60"/>
      <c r="AB68" s="61"/>
    </row>
    <row r="69" customFormat="false" ht="68" hidden="false" customHeight="false" outlineLevel="0" collapsed="false">
      <c r="B69" s="49" t="n">
        <v>17.6</v>
      </c>
      <c r="C69" s="50" t="s">
        <v>159</v>
      </c>
      <c r="D69" s="51" t="s">
        <v>155</v>
      </c>
      <c r="E69" s="52" t="s">
        <v>50</v>
      </c>
      <c r="F69" s="53"/>
      <c r="G69" s="54" t="n">
        <f aca="false">IFERROR(VLOOKUP(tblRiskRegister[[#This Row],[Asset Class]],tblVCDBIndex[],4,FALSE()),"")</f>
        <v>3</v>
      </c>
      <c r="H69" s="54" t="str">
        <f aca="false">IFERROR(VLOOKUP(10*tblRiskRegister[[#This Row],[Safeguard Maturity Score]]+tblRiskRegister[[#This Row],[VCDB Index]],tblHITIndexWeightTable[],4,FALSE()),"")</f>
        <v/>
      </c>
      <c r="I69" s="54" t="n">
        <f aca="false">VLOOKUP(tblRiskRegister[[#This Row],[Asset Class]],tblImpactIndex[],2,FALSE())</f>
        <v>0</v>
      </c>
      <c r="J69" s="54" t="n">
        <f aca="false">VLOOKUP(tblRiskRegister[[#This Row],[Asset Class]],tblImpactIndex[],3,FALSE())</f>
        <v>0</v>
      </c>
      <c r="K69" s="54" t="n">
        <f aca="false">VLOOKUP(tblRiskRegister[[#This Row],[Asset Class]],tblImpactIndex[],4,FALSE())</f>
        <v>0</v>
      </c>
      <c r="L69" s="54" t="str">
        <f aca="false">IFERROR(MAX(tblRiskRegister[[#This Row],[Impact to Mission]:[Impact to Obligations]])*tblRiskRegister[[#This Row],[Expectancy Score]],"")</f>
        <v/>
      </c>
      <c r="M69" s="54" t="str">
        <f aca="false">tblRiskRegister[[#This Row],[Risk Score]]</f>
        <v/>
      </c>
      <c r="N69" s="55"/>
      <c r="O69" s="56" t="n">
        <v>17.6</v>
      </c>
      <c r="P69" s="57" t="s">
        <v>159</v>
      </c>
      <c r="Q69" s="57" t="s">
        <v>160</v>
      </c>
      <c r="R69" s="57"/>
      <c r="S69" s="53"/>
      <c r="T69" s="59" t="str">
        <f aca="false">IFERROR(VLOOKUP(10*tblRiskRegister[[#This Row],[Risk Treatment Safeguard Maturity Score]]+tblRiskRegister[[#This Row],[VCDB Index]],tblHITIndexWeightTable[],4,FALSE()),"")</f>
        <v/>
      </c>
      <c r="U69" s="59" t="n">
        <f aca="false">VLOOKUP(tblRiskRegister[[#This Row],[Asset Class]],tblImpactIndex[],2,FALSE())</f>
        <v>0</v>
      </c>
      <c r="V69" s="59" t="n">
        <f aca="false">VLOOKUP(tblRiskRegister[[#This Row],[Asset Class]],tblImpactIndex[],3,FALSE())</f>
        <v>0</v>
      </c>
      <c r="W69" s="59" t="n">
        <f aca="false">VLOOKUP(tblRiskRegister[[#This Row],[Asset Class]],tblImpactIndex[],4,FALSE())</f>
        <v>0</v>
      </c>
      <c r="X69" s="59" t="str">
        <f aca="false">IFERROR(MAX(tblRiskRegister[[#This Row],[Risk Treatment Safeguard Impact to Mission]:[Risk Treatment Safeguard Impact to Obligations]])*tblRiskRegister[[#This Row],[Risk Treatment
Safeguard Expectancy Score]],"")</f>
        <v/>
      </c>
      <c r="Y69" s="59" t="str">
        <f aca="false">IF(tblRiskRegister[[#This Row],[Risk Score]]&gt;5,IF(tblRiskRegister[[#This Row],[Risk Treatment Safeguard Risk Score]]&lt;6, IF(tblRiskRegister[[#This Row],[Risk Treatment Safeguard Risk Score]]&lt;=tblRiskRegister[[#This Row],[Risk Score]],"Yes","No"),"No"),"Yes")</f>
        <v>No</v>
      </c>
      <c r="Z69" s="60"/>
      <c r="AA69" s="60"/>
      <c r="AB69" s="61"/>
    </row>
    <row r="70" customFormat="false" ht="57" hidden="false" customHeight="false" outlineLevel="0" collapsed="false">
      <c r="B70" s="49" t="n">
        <v>17.7</v>
      </c>
      <c r="C70" s="50" t="s">
        <v>161</v>
      </c>
      <c r="D70" s="51" t="s">
        <v>155</v>
      </c>
      <c r="E70" s="52" t="s">
        <v>50</v>
      </c>
      <c r="F70" s="53"/>
      <c r="G70" s="54" t="n">
        <f aca="false">IFERROR(VLOOKUP(tblRiskRegister[[#This Row],[Asset Class]],tblVCDBIndex[],4,FALSE()),"")</f>
        <v>3</v>
      </c>
      <c r="H70" s="54" t="str">
        <f aca="false">IFERROR(VLOOKUP(10*tblRiskRegister[[#This Row],[Safeguard Maturity Score]]+tblRiskRegister[[#This Row],[VCDB Index]],tblHITIndexWeightTable[],4,FALSE()),"")</f>
        <v/>
      </c>
      <c r="I70" s="54" t="n">
        <f aca="false">VLOOKUP(tblRiskRegister[[#This Row],[Asset Class]],tblImpactIndex[],2,FALSE())</f>
        <v>0</v>
      </c>
      <c r="J70" s="54" t="n">
        <f aca="false">VLOOKUP(tblRiskRegister[[#This Row],[Asset Class]],tblImpactIndex[],3,FALSE())</f>
        <v>0</v>
      </c>
      <c r="K70" s="54" t="n">
        <f aca="false">VLOOKUP(tblRiskRegister[[#This Row],[Asset Class]],tblImpactIndex[],4,FALSE())</f>
        <v>0</v>
      </c>
      <c r="L70" s="54" t="str">
        <f aca="false">IFERROR(MAX(tblRiskRegister[[#This Row],[Impact to Mission]:[Impact to Obligations]])*tblRiskRegister[[#This Row],[Expectancy Score]],"")</f>
        <v/>
      </c>
      <c r="M70" s="54" t="str">
        <f aca="false">tblRiskRegister[[#This Row],[Risk Score]]</f>
        <v/>
      </c>
      <c r="N70" s="55"/>
      <c r="O70" s="56" t="n">
        <v>17.7</v>
      </c>
      <c r="P70" s="57" t="s">
        <v>161</v>
      </c>
      <c r="Q70" s="57" t="s">
        <v>162</v>
      </c>
      <c r="R70" s="57"/>
      <c r="S70" s="53"/>
      <c r="T70" s="59" t="str">
        <f aca="false">IFERROR(VLOOKUP(10*tblRiskRegister[[#This Row],[Risk Treatment Safeguard Maturity Score]]+tblRiskRegister[[#This Row],[VCDB Index]],tblHITIndexWeightTable[],4,FALSE()),"")</f>
        <v/>
      </c>
      <c r="U70" s="59" t="n">
        <f aca="false">VLOOKUP(tblRiskRegister[[#This Row],[Asset Class]],tblImpactIndex[],2,FALSE())</f>
        <v>0</v>
      </c>
      <c r="V70" s="59" t="n">
        <f aca="false">VLOOKUP(tblRiskRegister[[#This Row],[Asset Class]],tblImpactIndex[],3,FALSE())</f>
        <v>0</v>
      </c>
      <c r="W70" s="59" t="n">
        <f aca="false">VLOOKUP(tblRiskRegister[[#This Row],[Asset Class]],tblImpactIndex[],4,FALSE())</f>
        <v>0</v>
      </c>
      <c r="X70" s="59" t="str">
        <f aca="false">IFERROR(MAX(tblRiskRegister[[#This Row],[Risk Treatment Safeguard Impact to Mission]:[Risk Treatment Safeguard Impact to Obligations]])*tblRiskRegister[[#This Row],[Risk Treatment
Safeguard Expectancy Score]],"")</f>
        <v/>
      </c>
      <c r="Y70" s="59" t="str">
        <f aca="false">IF(tblRiskRegister[[#This Row],[Risk Score]]&gt;5,IF(tblRiskRegister[[#This Row],[Risk Treatment Safeguard Risk Score]]&lt;6, IF(tblRiskRegister[[#This Row],[Risk Treatment Safeguard Risk Score]]&lt;=tblRiskRegister[[#This Row],[Risk Score]],"Yes","No"),"No"),"Yes")</f>
        <v>No</v>
      </c>
      <c r="Z70" s="60"/>
      <c r="AA70" s="60"/>
      <c r="AB70" s="61"/>
    </row>
    <row r="71" customFormat="false" ht="90" hidden="false" customHeight="false" outlineLevel="0" collapsed="false">
      <c r="B71" s="49" t="n">
        <v>17.8</v>
      </c>
      <c r="C71" s="50" t="s">
        <v>163</v>
      </c>
      <c r="D71" s="51" t="s">
        <v>155</v>
      </c>
      <c r="E71" s="52" t="s">
        <v>50</v>
      </c>
      <c r="F71" s="53"/>
      <c r="G71" s="54" t="n">
        <f aca="false">IFERROR(VLOOKUP(tblRiskRegister[[#This Row],[Asset Class]],tblVCDBIndex[],4,FALSE()),"")</f>
        <v>3</v>
      </c>
      <c r="H71" s="54" t="str">
        <f aca="false">IFERROR(VLOOKUP(10*tblRiskRegister[[#This Row],[Safeguard Maturity Score]]+tblRiskRegister[[#This Row],[VCDB Index]],tblHITIndexWeightTable[],4,FALSE()),"")</f>
        <v/>
      </c>
      <c r="I71" s="54" t="n">
        <f aca="false">VLOOKUP(tblRiskRegister[[#This Row],[Asset Class]],tblImpactIndex[],2,FALSE())</f>
        <v>0</v>
      </c>
      <c r="J71" s="54" t="n">
        <f aca="false">VLOOKUP(tblRiskRegister[[#This Row],[Asset Class]],tblImpactIndex[],3,FALSE())</f>
        <v>0</v>
      </c>
      <c r="K71" s="54" t="n">
        <f aca="false">VLOOKUP(tblRiskRegister[[#This Row],[Asset Class]],tblImpactIndex[],4,FALSE())</f>
        <v>0</v>
      </c>
      <c r="L71" s="54" t="str">
        <f aca="false">IFERROR(MAX(tblRiskRegister[[#This Row],[Impact to Mission]:[Impact to Obligations]])*tblRiskRegister[[#This Row],[Expectancy Score]],"")</f>
        <v/>
      </c>
      <c r="M71" s="54" t="str">
        <f aca="false">tblRiskRegister[[#This Row],[Risk Score]]</f>
        <v/>
      </c>
      <c r="N71" s="55"/>
      <c r="O71" s="56" t="n">
        <v>17.8</v>
      </c>
      <c r="P71" s="57" t="s">
        <v>163</v>
      </c>
      <c r="Q71" s="57" t="s">
        <v>164</v>
      </c>
      <c r="R71" s="57"/>
      <c r="S71" s="53"/>
      <c r="T71" s="59" t="str">
        <f aca="false">IFERROR(VLOOKUP(10*tblRiskRegister[[#This Row],[Risk Treatment Safeguard Maturity Score]]+tblRiskRegister[[#This Row],[VCDB Index]],tblHITIndexWeightTable[],4,FALSE()),"")</f>
        <v/>
      </c>
      <c r="U71" s="59" t="n">
        <f aca="false">VLOOKUP(tblRiskRegister[[#This Row],[Asset Class]],tblImpactIndex[],2,FALSE())</f>
        <v>0</v>
      </c>
      <c r="V71" s="59" t="n">
        <f aca="false">VLOOKUP(tblRiskRegister[[#This Row],[Asset Class]],tblImpactIndex[],3,FALSE())</f>
        <v>0</v>
      </c>
      <c r="W71" s="59" t="n">
        <f aca="false">VLOOKUP(tblRiskRegister[[#This Row],[Asset Class]],tblImpactIndex[],4,FALSE())</f>
        <v>0</v>
      </c>
      <c r="X71" s="59" t="str">
        <f aca="false">IFERROR(MAX(tblRiskRegister[[#This Row],[Risk Treatment Safeguard Impact to Mission]:[Risk Treatment Safeguard Impact to Obligations]])*tblRiskRegister[[#This Row],[Risk Treatment
Safeguard Expectancy Score]],"")</f>
        <v/>
      </c>
      <c r="Y71" s="59" t="str">
        <f aca="false">IF(tblRiskRegister[[#This Row],[Risk Score]]&gt;5,IF(tblRiskRegister[[#This Row],[Risk Treatment Safeguard Risk Score]]&lt;6, IF(tblRiskRegister[[#This Row],[Risk Treatment Safeguard Risk Score]]&lt;=tblRiskRegister[[#This Row],[Risk Score]],"Yes","No"),"No"),"Yes")</f>
        <v>No</v>
      </c>
      <c r="Z71" s="60"/>
      <c r="AA71" s="60"/>
      <c r="AB71" s="61"/>
    </row>
    <row r="72" customFormat="false" ht="57" hidden="false" customHeight="false" outlineLevel="0" collapsed="false">
      <c r="B72" s="49" t="n">
        <v>17.9</v>
      </c>
      <c r="C72" s="50" t="s">
        <v>165</v>
      </c>
      <c r="D72" s="51" t="s">
        <v>155</v>
      </c>
      <c r="E72" s="52" t="s">
        <v>50</v>
      </c>
      <c r="F72" s="53"/>
      <c r="G72" s="54" t="n">
        <f aca="false">IFERROR(VLOOKUP(tblRiskRegister[[#This Row],[Asset Class]],tblVCDBIndex[],4,FALSE()),"")</f>
        <v>3</v>
      </c>
      <c r="H72" s="54" t="str">
        <f aca="false">IFERROR(VLOOKUP(10*tblRiskRegister[[#This Row],[Safeguard Maturity Score]]+tblRiskRegister[[#This Row],[VCDB Index]],tblHITIndexWeightTable[],4,FALSE()),"")</f>
        <v/>
      </c>
      <c r="I72" s="54" t="n">
        <f aca="false">VLOOKUP(tblRiskRegister[[#This Row],[Asset Class]],tblImpactIndex[],2,FALSE())</f>
        <v>0</v>
      </c>
      <c r="J72" s="54" t="n">
        <f aca="false">VLOOKUP(tblRiskRegister[[#This Row],[Asset Class]],tblImpactIndex[],3,FALSE())</f>
        <v>0</v>
      </c>
      <c r="K72" s="54" t="n">
        <f aca="false">VLOOKUP(tblRiskRegister[[#This Row],[Asset Class]],tblImpactIndex[],4,FALSE())</f>
        <v>0</v>
      </c>
      <c r="L72" s="54" t="str">
        <f aca="false">IFERROR(MAX(tblRiskRegister[[#This Row],[Impact to Mission]:[Impact to Obligations]])*tblRiskRegister[[#This Row],[Expectancy Score]],"")</f>
        <v/>
      </c>
      <c r="M72" s="54" t="str">
        <f aca="false">tblRiskRegister[[#This Row],[Risk Score]]</f>
        <v/>
      </c>
      <c r="N72" s="55"/>
      <c r="O72" s="56" t="n">
        <v>17.9</v>
      </c>
      <c r="P72" s="57" t="s">
        <v>165</v>
      </c>
      <c r="Q72" s="57" t="s">
        <v>166</v>
      </c>
      <c r="R72" s="57"/>
      <c r="S72" s="53"/>
      <c r="T72" s="59" t="str">
        <f aca="false">IFERROR(VLOOKUP(10*tblRiskRegister[[#This Row],[Risk Treatment Safeguard Maturity Score]]+tblRiskRegister[[#This Row],[VCDB Index]],tblHITIndexWeightTable[],4,FALSE()),"")</f>
        <v/>
      </c>
      <c r="U72" s="59" t="n">
        <f aca="false">VLOOKUP(tblRiskRegister[[#This Row],[Asset Class]],tblImpactIndex[],2,FALSE())</f>
        <v>0</v>
      </c>
      <c r="V72" s="59" t="n">
        <f aca="false">VLOOKUP(tblRiskRegister[[#This Row],[Asset Class]],tblImpactIndex[],3,FALSE())</f>
        <v>0</v>
      </c>
      <c r="W72" s="59" t="n">
        <f aca="false">VLOOKUP(tblRiskRegister[[#This Row],[Asset Class]],tblImpactIndex[],4,FALSE())</f>
        <v>0</v>
      </c>
      <c r="X72" s="59" t="str">
        <f aca="false">IFERROR(MAX(tblRiskRegister[[#This Row],[Risk Treatment Safeguard Impact to Mission]:[Risk Treatment Safeguard Impact to Obligations]])*tblRiskRegister[[#This Row],[Risk Treatment
Safeguard Expectancy Score]],"")</f>
        <v/>
      </c>
      <c r="Y72" s="59" t="str">
        <f aca="false">IF(tblRiskRegister[[#This Row],[Risk Score]]&gt;5,IF(tblRiskRegister[[#This Row],[Risk Treatment Safeguard Risk Score]]&lt;6, IF(tblRiskRegister[[#This Row],[Risk Treatment Safeguard Risk Score]]&lt;=tblRiskRegister[[#This Row],[Risk Score]],"Yes","No"),"No"),"Yes")</f>
        <v>No</v>
      </c>
      <c r="Z72" s="60"/>
      <c r="AA72" s="60"/>
      <c r="AB72" s="61"/>
    </row>
    <row r="73" customFormat="false" ht="68" hidden="false" customHeight="false" outlineLevel="0" collapsed="false">
      <c r="B73" s="49" t="n">
        <v>19.1</v>
      </c>
      <c r="C73" s="50" t="s">
        <v>167</v>
      </c>
      <c r="D73" s="51" t="s">
        <v>155</v>
      </c>
      <c r="E73" s="52" t="s">
        <v>45</v>
      </c>
      <c r="F73" s="53"/>
      <c r="G73" s="54" t="n">
        <f aca="false">IFERROR(VLOOKUP(tblRiskRegister[[#This Row],[Asset Class]],tblVCDBIndex[],4,FALSE()),"")</f>
        <v>3</v>
      </c>
      <c r="H73" s="54" t="str">
        <f aca="false">IFERROR(VLOOKUP(10*tblRiskRegister[[#This Row],[Safeguard Maturity Score]]+tblRiskRegister[[#This Row],[VCDB Index]],tblHITIndexWeightTable[],4,FALSE()),"")</f>
        <v/>
      </c>
      <c r="I73" s="54" t="n">
        <f aca="false">VLOOKUP(tblRiskRegister[[#This Row],[Asset Class]],tblImpactIndex[],2,FALSE())</f>
        <v>0</v>
      </c>
      <c r="J73" s="54" t="n">
        <f aca="false">VLOOKUP(tblRiskRegister[[#This Row],[Asset Class]],tblImpactIndex[],3,FALSE())</f>
        <v>0</v>
      </c>
      <c r="K73" s="54" t="n">
        <f aca="false">VLOOKUP(tblRiskRegister[[#This Row],[Asset Class]],tblImpactIndex[],4,FALSE())</f>
        <v>0</v>
      </c>
      <c r="L73" s="54" t="str">
        <f aca="false">IFERROR(MAX(tblRiskRegister[[#This Row],[Impact to Mission]:[Impact to Obligations]])*tblRiskRegister[[#This Row],[Expectancy Score]],"")</f>
        <v/>
      </c>
      <c r="M73" s="54" t="str">
        <f aca="false">tblRiskRegister[[#This Row],[Risk Score]]</f>
        <v/>
      </c>
      <c r="N73" s="55"/>
      <c r="O73" s="56" t="n">
        <v>19.1</v>
      </c>
      <c r="P73" s="57" t="s">
        <v>167</v>
      </c>
      <c r="Q73" s="57" t="s">
        <v>168</v>
      </c>
      <c r="R73" s="57"/>
      <c r="S73" s="53"/>
      <c r="T73" s="59" t="str">
        <f aca="false">IFERROR(VLOOKUP(10*tblRiskRegister[[#This Row],[Risk Treatment Safeguard Maturity Score]]+tblRiskRegister[[#This Row],[VCDB Index]],tblHITIndexWeightTable[],4,FALSE()),"")</f>
        <v/>
      </c>
      <c r="U73" s="59" t="n">
        <f aca="false">VLOOKUP(tblRiskRegister[[#This Row],[Asset Class]],tblImpactIndex[],2,FALSE())</f>
        <v>0</v>
      </c>
      <c r="V73" s="59" t="n">
        <f aca="false">VLOOKUP(tblRiskRegister[[#This Row],[Asset Class]],tblImpactIndex[],3,FALSE())</f>
        <v>0</v>
      </c>
      <c r="W73" s="59" t="n">
        <f aca="false">VLOOKUP(tblRiskRegister[[#This Row],[Asset Class]],tblImpactIndex[],4,FALSE())</f>
        <v>0</v>
      </c>
      <c r="X73" s="59" t="str">
        <f aca="false">IFERROR(MAX(tblRiskRegister[[#This Row],[Risk Treatment Safeguard Impact to Mission]:[Risk Treatment Safeguard Impact to Obligations]])*tblRiskRegister[[#This Row],[Risk Treatment
Safeguard Expectancy Score]],"")</f>
        <v/>
      </c>
      <c r="Y73" s="59" t="str">
        <f aca="false">IF(tblRiskRegister[[#This Row],[Risk Score]]&gt;5,IF(tblRiskRegister[[#This Row],[Risk Treatment Safeguard Risk Score]]&lt;6, IF(tblRiskRegister[[#This Row],[Risk Treatment Safeguard Risk Score]]&lt;=tblRiskRegister[[#This Row],[Risk Score]],"Yes","No"),"No"),"Yes")</f>
        <v>No</v>
      </c>
      <c r="Z73" s="60"/>
      <c r="AA73" s="60"/>
      <c r="AB73" s="61"/>
    </row>
    <row r="74" customFormat="false" ht="68" hidden="false" customHeight="false" outlineLevel="0" collapsed="false">
      <c r="B74" s="49" t="n">
        <v>19.3</v>
      </c>
      <c r="C74" s="50" t="s">
        <v>169</v>
      </c>
      <c r="D74" s="51" t="s">
        <v>155</v>
      </c>
      <c r="E74" s="52" t="s">
        <v>45</v>
      </c>
      <c r="F74" s="53"/>
      <c r="G74" s="54" t="n">
        <f aca="false">IFERROR(VLOOKUP(tblRiskRegister[[#This Row],[Asset Class]],tblVCDBIndex[],4,FALSE()),"")</f>
        <v>3</v>
      </c>
      <c r="H74" s="54" t="str">
        <f aca="false">IFERROR(VLOOKUP(10*tblRiskRegister[[#This Row],[Safeguard Maturity Score]]+tblRiskRegister[[#This Row],[VCDB Index]],tblHITIndexWeightTable[],4,FALSE()),"")</f>
        <v/>
      </c>
      <c r="I74" s="54" t="n">
        <f aca="false">VLOOKUP(tblRiskRegister[[#This Row],[Asset Class]],tblImpactIndex[],2,FALSE())</f>
        <v>0</v>
      </c>
      <c r="J74" s="54" t="n">
        <f aca="false">VLOOKUP(tblRiskRegister[[#This Row],[Asset Class]],tblImpactIndex[],3,FALSE())</f>
        <v>0</v>
      </c>
      <c r="K74" s="54" t="n">
        <f aca="false">VLOOKUP(tblRiskRegister[[#This Row],[Asset Class]],tblImpactIndex[],4,FALSE())</f>
        <v>0</v>
      </c>
      <c r="L74" s="54" t="str">
        <f aca="false">IFERROR(MAX(tblRiskRegister[[#This Row],[Impact to Mission]:[Impact to Obligations]])*tblRiskRegister[[#This Row],[Expectancy Score]],"")</f>
        <v/>
      </c>
      <c r="M74" s="54" t="str">
        <f aca="false">tblRiskRegister[[#This Row],[Risk Score]]</f>
        <v/>
      </c>
      <c r="N74" s="55"/>
      <c r="O74" s="56" t="n">
        <v>19.3</v>
      </c>
      <c r="P74" s="57" t="s">
        <v>169</v>
      </c>
      <c r="Q74" s="57" t="s">
        <v>170</v>
      </c>
      <c r="R74" s="57"/>
      <c r="S74" s="53"/>
      <c r="T74" s="59" t="str">
        <f aca="false">IFERROR(VLOOKUP(10*tblRiskRegister[[#This Row],[Risk Treatment Safeguard Maturity Score]]+tblRiskRegister[[#This Row],[VCDB Index]],tblHITIndexWeightTable[],4,FALSE()),"")</f>
        <v/>
      </c>
      <c r="U74" s="59" t="n">
        <f aca="false">VLOOKUP(tblRiskRegister[[#This Row],[Asset Class]],tblImpactIndex[],2,FALSE())</f>
        <v>0</v>
      </c>
      <c r="V74" s="59" t="n">
        <f aca="false">VLOOKUP(tblRiskRegister[[#This Row],[Asset Class]],tblImpactIndex[],3,FALSE())</f>
        <v>0</v>
      </c>
      <c r="W74" s="59" t="n">
        <f aca="false">VLOOKUP(tblRiskRegister[[#This Row],[Asset Class]],tblImpactIndex[],4,FALSE())</f>
        <v>0</v>
      </c>
      <c r="X74" s="59" t="str">
        <f aca="false">IFERROR(MAX(tblRiskRegister[[#This Row],[Risk Treatment Safeguard Impact to Mission]:[Risk Treatment Safeguard Impact to Obligations]])*tblRiskRegister[[#This Row],[Risk Treatment
Safeguard Expectancy Score]],"")</f>
        <v/>
      </c>
      <c r="Y74" s="59" t="str">
        <f aca="false">IF(tblRiskRegister[[#This Row],[Risk Score]]&gt;5,IF(tblRiskRegister[[#This Row],[Risk Treatment Safeguard Risk Score]]&lt;6, IF(tblRiskRegister[[#This Row],[Risk Treatment Safeguard Risk Score]]&lt;=tblRiskRegister[[#This Row],[Risk Score]],"Yes","No"),"No"),"Yes")</f>
        <v>No</v>
      </c>
      <c r="Z74" s="60"/>
      <c r="AA74" s="60"/>
      <c r="AB74" s="61"/>
    </row>
    <row r="75" customFormat="false" ht="101" hidden="false" customHeight="false" outlineLevel="0" collapsed="false">
      <c r="B75" s="49" t="n">
        <v>19.5</v>
      </c>
      <c r="C75" s="50" t="s">
        <v>171</v>
      </c>
      <c r="D75" s="51" t="s">
        <v>155</v>
      </c>
      <c r="E75" s="52" t="s">
        <v>45</v>
      </c>
      <c r="F75" s="53"/>
      <c r="G75" s="54" t="n">
        <f aca="false">IFERROR(VLOOKUP(tblRiskRegister[[#This Row],[Asset Class]],tblVCDBIndex[],4,FALSE()),"")</f>
        <v>3</v>
      </c>
      <c r="H75" s="54" t="str">
        <f aca="false">IFERROR(VLOOKUP(10*tblRiskRegister[[#This Row],[Safeguard Maturity Score]]+tblRiskRegister[[#This Row],[VCDB Index]],tblHITIndexWeightTable[],4,FALSE()),"")</f>
        <v/>
      </c>
      <c r="I75" s="54" t="n">
        <f aca="false">VLOOKUP(tblRiskRegister[[#This Row],[Asset Class]],tblImpactIndex[],2,FALSE())</f>
        <v>0</v>
      </c>
      <c r="J75" s="54" t="n">
        <f aca="false">VLOOKUP(tblRiskRegister[[#This Row],[Asset Class]],tblImpactIndex[],3,FALSE())</f>
        <v>0</v>
      </c>
      <c r="K75" s="54" t="n">
        <f aca="false">VLOOKUP(tblRiskRegister[[#This Row],[Asset Class]],tblImpactIndex[],4,FALSE())</f>
        <v>0</v>
      </c>
      <c r="L75" s="54" t="str">
        <f aca="false">IFERROR(MAX(tblRiskRegister[[#This Row],[Impact to Mission]:[Impact to Obligations]])*tblRiskRegister[[#This Row],[Expectancy Score]],"")</f>
        <v/>
      </c>
      <c r="M75" s="54" t="str">
        <f aca="false">tblRiskRegister[[#This Row],[Risk Score]]</f>
        <v/>
      </c>
      <c r="N75" s="55"/>
      <c r="O75" s="56" t="n">
        <v>19.5</v>
      </c>
      <c r="P75" s="57" t="s">
        <v>171</v>
      </c>
      <c r="Q75" s="57" t="s">
        <v>172</v>
      </c>
      <c r="R75" s="57"/>
      <c r="S75" s="53"/>
      <c r="T75" s="59" t="str">
        <f aca="false">IFERROR(VLOOKUP(10*tblRiskRegister[[#This Row],[Risk Treatment Safeguard Maturity Score]]+tblRiskRegister[[#This Row],[VCDB Index]],tblHITIndexWeightTable[],4,FALSE()),"")</f>
        <v/>
      </c>
      <c r="U75" s="59" t="n">
        <f aca="false">VLOOKUP(tblRiskRegister[[#This Row],[Asset Class]],tblImpactIndex[],2,FALSE())</f>
        <v>0</v>
      </c>
      <c r="V75" s="59" t="n">
        <f aca="false">VLOOKUP(tblRiskRegister[[#This Row],[Asset Class]],tblImpactIndex[],3,FALSE())</f>
        <v>0</v>
      </c>
      <c r="W75" s="59" t="n">
        <f aca="false">VLOOKUP(tblRiskRegister[[#This Row],[Asset Class]],tblImpactIndex[],4,FALSE())</f>
        <v>0</v>
      </c>
      <c r="X75" s="59" t="str">
        <f aca="false">IFERROR(MAX(tblRiskRegister[[#This Row],[Risk Treatment Safeguard Impact to Mission]:[Risk Treatment Safeguard Impact to Obligations]])*tblRiskRegister[[#This Row],[Risk Treatment
Safeguard Expectancy Score]],"")</f>
        <v/>
      </c>
      <c r="Y75" s="59" t="str">
        <f aca="false">IF(tblRiskRegister[[#This Row],[Risk Score]]&gt;5,IF(tblRiskRegister[[#This Row],[Risk Treatment Safeguard Risk Score]]&lt;6, IF(tblRiskRegister[[#This Row],[Risk Treatment Safeguard Risk Score]]&lt;=tblRiskRegister[[#This Row],[Risk Score]],"Yes","No"),"No"),"Yes")</f>
        <v>No</v>
      </c>
      <c r="Z75" s="60"/>
      <c r="AA75" s="60"/>
      <c r="AB75" s="61"/>
    </row>
    <row r="76" customFormat="false" ht="112.5" hidden="false" customHeight="false" outlineLevel="0" collapsed="false">
      <c r="B76" s="49" t="n">
        <v>19.6</v>
      </c>
      <c r="C76" s="50" t="s">
        <v>173</v>
      </c>
      <c r="D76" s="51" t="s">
        <v>155</v>
      </c>
      <c r="E76" s="52" t="s">
        <v>45</v>
      </c>
      <c r="F76" s="53"/>
      <c r="G76" s="54" t="n">
        <f aca="false">IFERROR(VLOOKUP(tblRiskRegister[[#This Row],[Asset Class]],tblVCDBIndex[],4,FALSE()),"")</f>
        <v>3</v>
      </c>
      <c r="H76" s="54" t="str">
        <f aca="false">IFERROR(VLOOKUP(10*tblRiskRegister[[#This Row],[Safeguard Maturity Score]]+tblRiskRegister[[#This Row],[VCDB Index]],tblHITIndexWeightTable[],4,FALSE()),"")</f>
        <v/>
      </c>
      <c r="I76" s="54" t="n">
        <f aca="false">VLOOKUP(tblRiskRegister[[#This Row],[Asset Class]],tblImpactIndex[],2,FALSE())</f>
        <v>0</v>
      </c>
      <c r="J76" s="54" t="n">
        <f aca="false">VLOOKUP(tblRiskRegister[[#This Row],[Asset Class]],tblImpactIndex[],3,FALSE())</f>
        <v>0</v>
      </c>
      <c r="K76" s="54" t="n">
        <f aca="false">VLOOKUP(tblRiskRegister[[#This Row],[Asset Class]],tblImpactIndex[],4,FALSE())</f>
        <v>0</v>
      </c>
      <c r="L76" s="54" t="str">
        <f aca="false">IFERROR(MAX(tblRiskRegister[[#This Row],[Impact to Mission]:[Impact to Obligations]])*tblRiskRegister[[#This Row],[Expectancy Score]],"")</f>
        <v/>
      </c>
      <c r="M76" s="54" t="str">
        <f aca="false">tblRiskRegister[[#This Row],[Risk Score]]</f>
        <v/>
      </c>
      <c r="N76" s="55"/>
      <c r="O76" s="56" t="n">
        <v>19.6</v>
      </c>
      <c r="P76" s="57" t="s">
        <v>173</v>
      </c>
      <c r="Q76" s="57" t="s">
        <v>174</v>
      </c>
      <c r="R76" s="57"/>
      <c r="S76" s="53"/>
      <c r="T76" s="59" t="str">
        <f aca="false">IFERROR(VLOOKUP(10*tblRiskRegister[[#This Row],[Risk Treatment Safeguard Maturity Score]]+tblRiskRegister[[#This Row],[VCDB Index]],tblHITIndexWeightTable[],4,FALSE()),"")</f>
        <v/>
      </c>
      <c r="U76" s="59" t="n">
        <f aca="false">VLOOKUP(tblRiskRegister[[#This Row],[Asset Class]],tblImpactIndex[],2,FALSE())</f>
        <v>0</v>
      </c>
      <c r="V76" s="59" t="n">
        <f aca="false">VLOOKUP(tblRiskRegister[[#This Row],[Asset Class]],tblImpactIndex[],3,FALSE())</f>
        <v>0</v>
      </c>
      <c r="W76" s="59" t="n">
        <f aca="false">VLOOKUP(tblRiskRegister[[#This Row],[Asset Class]],tblImpactIndex[],4,FALSE())</f>
        <v>0</v>
      </c>
      <c r="X76" s="59" t="str">
        <f aca="false">IFERROR(MAX(tblRiskRegister[[#This Row],[Risk Treatment Safeguard Impact to Mission]:[Risk Treatment Safeguard Impact to Obligations]])*tblRiskRegister[[#This Row],[Risk Treatment
Safeguard Expectancy Score]],"")</f>
        <v/>
      </c>
      <c r="Y76" s="59" t="str">
        <f aca="false">IF(tblRiskRegister[[#This Row],[Risk Score]]&gt;5,IF(tblRiskRegister[[#This Row],[Risk Treatment Safeguard Risk Score]]&lt;6, IF(tblRiskRegister[[#This Row],[Risk Treatment Safeguard Risk Score]]&lt;=tblRiskRegister[[#This Row],[Risk Score]],"Yes","No"),"No"),"Yes")</f>
        <v>No</v>
      </c>
      <c r="Z76" s="60"/>
      <c r="AA76" s="60"/>
      <c r="AB76" s="61"/>
    </row>
  </sheetData>
  <sheetProtection sheet="true" formatCells="false" formatColumns="false" formatRows="false" insertRows="false" sort="false" autoFilter="false" pivotTables="false"/>
  <mergeCells count="13">
    <mergeCell ref="B2:B4"/>
    <mergeCell ref="D2:E2"/>
    <mergeCell ref="D3:E3"/>
    <mergeCell ref="D4:E4"/>
    <mergeCell ref="C8:F8"/>
    <mergeCell ref="H8:I14"/>
    <mergeCell ref="C18:E18"/>
    <mergeCell ref="H18:H26"/>
    <mergeCell ref="F20:G20"/>
    <mergeCell ref="F21:G26"/>
    <mergeCell ref="C31:L31"/>
    <mergeCell ref="N31:AB31"/>
    <mergeCell ref="AD31:AF31"/>
  </mergeCells>
  <conditionalFormatting sqref="M34:N76">
    <cfRule type="iconSet" priority="2">
      <iconSet iconSet="3TrafficLights1" showValue="0" reverse="1">
        <cfvo type="percent" val="0"/>
        <cfvo type="num" val="6"/>
        <cfvo type="num" val="6" gte="0"/>
      </iconSet>
    </cfRule>
    <cfRule type="iconSet" priority="3">
      <iconSet iconSet="3TrafficLights1" showValue="0" reverse="1">
        <cfvo type="percent" val="0"/>
        <cfvo type="num" val="6"/>
        <cfvo type="num" val="15"/>
      </iconSet>
    </cfRule>
    <cfRule type="iconSet" priority="4">
      <iconSet iconSet="3TrafficLights1">
        <cfvo type="percent" val="0"/>
        <cfvo type="percent" val="33"/>
        <cfvo type="percent" val="67"/>
      </iconSet>
    </cfRule>
  </conditionalFormatting>
  <dataValidations count="6">
    <dataValidation allowBlank="true" errorStyle="stop" operator="between" showDropDown="false" showErrorMessage="true" showInputMessage="true" sqref="F34:F76 S34:S76" type="list">
      <formula1>Maturity_Score</formula1>
      <formula2>0</formula2>
    </dataValidation>
    <dataValidation allowBlank="true" errorStyle="stop" operator="between" showDropDown="false" showErrorMessage="true" showInputMessage="true" sqref="AB34:AB76" type="list">
      <formula1>"2021,2022,2023,2024,2025,2026,2027,2028,2029,2030,2031"</formula1>
      <formula2>0</formula2>
    </dataValidation>
    <dataValidation allowBlank="true" errorStyle="stop" operator="between" showDropDown="false" showErrorMessage="true" showInputMessage="true" sqref="E34:E76" type="list">
      <formula1>'Risk Register Controls v7.1-IG1'!Asset_Class</formula1>
      <formula2>0</formula2>
    </dataValidation>
    <dataValidation allowBlank="true" errorStyle="stop" operator="between" showDropDown="false" showErrorMessage="true" showInputMessage="true" sqref="AA34:AA76" type="list">
      <formula1>"Q1,Q2,Q3,Q4"</formula1>
      <formula2>0</formula2>
    </dataValidation>
    <dataValidation allowBlank="true" errorStyle="stop" operator="between" showDropDown="false" showErrorMessage="true" showInputMessage="true" sqref="C21:E26" type="list">
      <formula1>"1,2,3"</formula1>
      <formula2>0</formula2>
    </dataValidation>
    <dataValidation allowBlank="true" errorStyle="stop" operator="between" showDropDown="false" showErrorMessage="true" showInputMessage="true" sqref="N34:N76" type="list">
      <formula1>"Accept,Reduce"</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AF89"/>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34" activeCellId="0" sqref="E34"/>
    </sheetView>
  </sheetViews>
  <sheetFormatPr defaultColWidth="9.1484375" defaultRowHeight="12.75" customHeight="true" zeroHeight="false" outlineLevelRow="0" outlineLevelCol="0"/>
  <cols>
    <col collapsed="false" customWidth="false" hidden="false" outlineLevel="0" max="1" min="1" style="12" width="9.14"/>
    <col collapsed="false" customWidth="true" hidden="false" outlineLevel="0" max="2" min="2" style="12" width="21.57"/>
    <col collapsed="false" customWidth="true" hidden="false" outlineLevel="0" max="3" min="3" style="13" width="20.71"/>
    <col collapsed="false" customWidth="true" hidden="false" outlineLevel="0" max="6" min="4" style="12" width="20.71"/>
    <col collapsed="false" customWidth="true" hidden="false" outlineLevel="0" max="12" min="7" style="12" width="12"/>
    <col collapsed="false" customWidth="true" hidden="false" outlineLevel="0" max="13" min="13" style="12" width="12.15"/>
    <col collapsed="false" customWidth="true" hidden="false" outlineLevel="0" max="14" min="14" style="12" width="20.57"/>
    <col collapsed="false" customWidth="true" hidden="false" outlineLevel="0" max="15" min="15" style="12" width="26.42"/>
    <col collapsed="false" customWidth="true" hidden="false" outlineLevel="0" max="16" min="16" style="12" width="76.42"/>
    <col collapsed="false" customWidth="true" hidden="false" outlineLevel="0" max="17" min="17" style="12" width="89.71"/>
    <col collapsed="false" customWidth="true" hidden="false" outlineLevel="0" max="18" min="18" style="12" width="22.42"/>
    <col collapsed="false" customWidth="true" hidden="false" outlineLevel="0" max="19" min="19" style="12" width="18.14"/>
    <col collapsed="false" customWidth="true" hidden="false" outlineLevel="0" max="20" min="20" style="12" width="20.42"/>
    <col collapsed="false" customWidth="true" hidden="false" outlineLevel="0" max="26" min="21" style="12" width="15.57"/>
    <col collapsed="false" customWidth="true" hidden="false" outlineLevel="0" max="27" min="27" style="12" width="17.42"/>
    <col collapsed="false" customWidth="true" hidden="false" outlineLevel="0" max="28" min="28" style="12" width="12.86"/>
    <col collapsed="false" customWidth="true" hidden="false" outlineLevel="0" max="29" min="29" style="12" width="20.14"/>
    <col collapsed="false" customWidth="false" hidden="false" outlineLevel="0" max="30" min="30" style="12" width="9.14"/>
    <col collapsed="false" customWidth="true" hidden="false" outlineLevel="0" max="31" min="31" style="12" width="14.14"/>
    <col collapsed="false" customWidth="false" hidden="false" outlineLevel="0" max="16384" min="32" style="12" width="9.14"/>
  </cols>
  <sheetData>
    <row r="2" customFormat="false" ht="12.75" hidden="false" customHeight="true" outlineLevel="0" collapsed="false">
      <c r="B2" s="14" t="s">
        <v>15</v>
      </c>
      <c r="C2" s="15" t="s">
        <v>16</v>
      </c>
      <c r="D2" s="16" t="s">
        <v>175</v>
      </c>
      <c r="E2" s="16"/>
    </row>
    <row r="3" customFormat="false" ht="12.75" hidden="false" customHeight="false" outlineLevel="0" collapsed="false">
      <c r="B3" s="14"/>
      <c r="C3" s="15" t="s">
        <v>17</v>
      </c>
      <c r="D3" s="16" t="s">
        <v>176</v>
      </c>
      <c r="E3" s="16"/>
    </row>
    <row r="4" customFormat="false" ht="12.75" hidden="false" customHeight="false" outlineLevel="0" collapsed="false">
      <c r="B4" s="14"/>
      <c r="C4" s="15" t="s">
        <v>18</v>
      </c>
      <c r="D4" s="17" t="n">
        <v>45922</v>
      </c>
      <c r="E4" s="17"/>
    </row>
    <row r="6" customFormat="false" ht="12.75" hidden="false" customHeight="false" outlineLevel="0" collapsed="false">
      <c r="B6" s="18"/>
      <c r="C6" s="19"/>
      <c r="D6" s="19"/>
      <c r="E6" s="19"/>
      <c r="F6" s="19"/>
      <c r="G6" s="19"/>
      <c r="H6" s="19"/>
      <c r="I6" s="19"/>
      <c r="J6" s="19"/>
      <c r="K6" s="19"/>
      <c r="L6" s="19"/>
      <c r="M6" s="19"/>
      <c r="N6" s="19"/>
    </row>
    <row r="8" customFormat="false" ht="12.75" hidden="false" customHeight="false" outlineLevel="0" collapsed="false">
      <c r="B8" s="20" t="s">
        <v>19</v>
      </c>
      <c r="C8" s="21"/>
      <c r="D8" s="21"/>
      <c r="E8" s="21"/>
      <c r="F8" s="21"/>
      <c r="H8" s="22"/>
      <c r="I8" s="22"/>
    </row>
    <row r="9" s="12" customFormat="true" ht="12.75" hidden="false" customHeight="false" outlineLevel="0" collapsed="false">
      <c r="H9" s="22"/>
      <c r="I9" s="22"/>
    </row>
    <row r="10" customFormat="false" ht="13" hidden="false" customHeight="false" outlineLevel="0" collapsed="false">
      <c r="B10" s="23" t="s">
        <v>20</v>
      </c>
      <c r="C10" s="24" t="s">
        <v>21</v>
      </c>
      <c r="D10" s="24" t="s">
        <v>22</v>
      </c>
      <c r="E10" s="25" t="s">
        <v>23</v>
      </c>
      <c r="F10" s="24" t="s">
        <v>24</v>
      </c>
      <c r="H10" s="22"/>
      <c r="I10" s="22"/>
    </row>
    <row r="11" customFormat="false" ht="24" hidden="false" customHeight="false" outlineLevel="0" collapsed="false">
      <c r="B11" s="26" t="s">
        <v>25</v>
      </c>
      <c r="C11" s="27"/>
      <c r="D11" s="27"/>
      <c r="E11" s="28" t="s">
        <v>26</v>
      </c>
      <c r="F11" s="27"/>
      <c r="H11" s="22"/>
      <c r="I11" s="22"/>
    </row>
    <row r="12" customFormat="false" ht="24" hidden="false" customHeight="false" outlineLevel="0" collapsed="false">
      <c r="B12" s="29" t="s">
        <v>27</v>
      </c>
      <c r="C12" s="30" t="s">
        <v>28</v>
      </c>
      <c r="D12" s="30" t="s">
        <v>29</v>
      </c>
      <c r="E12" s="31"/>
      <c r="F12" s="30" t="s">
        <v>30</v>
      </c>
      <c r="H12" s="22"/>
      <c r="I12" s="22"/>
    </row>
    <row r="13" customFormat="false" ht="46" hidden="false" customHeight="false" outlineLevel="0" collapsed="false">
      <c r="B13" s="29" t="s">
        <v>31</v>
      </c>
      <c r="C13" s="30" t="s">
        <v>32</v>
      </c>
      <c r="D13" s="30" t="s">
        <v>33</v>
      </c>
      <c r="E13" s="31"/>
      <c r="F13" s="30" t="s">
        <v>34</v>
      </c>
      <c r="H13" s="22"/>
      <c r="I13" s="22"/>
    </row>
    <row r="14" customFormat="false" ht="35" hidden="false" customHeight="false" outlineLevel="0" collapsed="false">
      <c r="B14" s="29" t="s">
        <v>35</v>
      </c>
      <c r="C14" s="30" t="s">
        <v>36</v>
      </c>
      <c r="D14" s="30" t="s">
        <v>37</v>
      </c>
      <c r="E14" s="32"/>
      <c r="F14" s="30" t="s">
        <v>38</v>
      </c>
      <c r="H14" s="22"/>
      <c r="I14" s="22"/>
    </row>
    <row r="16" customFormat="false" ht="12.75" hidden="false" customHeight="false" outlineLevel="0" collapsed="false">
      <c r="B16" s="18"/>
      <c r="C16" s="19"/>
      <c r="D16" s="19"/>
      <c r="E16" s="19"/>
      <c r="F16" s="19"/>
      <c r="G16" s="19"/>
      <c r="H16" s="19"/>
      <c r="I16" s="19"/>
      <c r="J16" s="19"/>
      <c r="K16" s="19"/>
      <c r="L16" s="19"/>
      <c r="M16" s="19"/>
      <c r="N16" s="19"/>
    </row>
    <row r="18" customFormat="false" ht="80.25" hidden="false" customHeight="true" outlineLevel="0" collapsed="false">
      <c r="B18" s="20" t="s">
        <v>39</v>
      </c>
      <c r="C18" s="21" t="s">
        <v>177</v>
      </c>
      <c r="D18" s="21"/>
      <c r="E18" s="21"/>
      <c r="H18" s="33"/>
    </row>
    <row r="19" customFormat="false" ht="12.75" hidden="false" customHeight="false" outlineLevel="0" collapsed="false">
      <c r="B19" s="34"/>
      <c r="C19" s="35"/>
      <c r="D19" s="35"/>
      <c r="E19" s="35"/>
      <c r="H19" s="33"/>
    </row>
    <row r="20" customFormat="false" ht="24" hidden="false" customHeight="false" outlineLevel="0" collapsed="false">
      <c r="B20" s="23" t="s">
        <v>41</v>
      </c>
      <c r="C20" s="24" t="s">
        <v>42</v>
      </c>
      <c r="D20" s="24" t="s">
        <v>43</v>
      </c>
      <c r="E20" s="24" t="s">
        <v>44</v>
      </c>
      <c r="F20" s="36"/>
      <c r="G20" s="36"/>
      <c r="H20" s="33"/>
    </row>
    <row r="21" customFormat="false" ht="12.75" hidden="false" customHeight="false" outlineLevel="0" collapsed="false">
      <c r="B21" s="29" t="s">
        <v>45</v>
      </c>
      <c r="C21" s="37"/>
      <c r="D21" s="37"/>
      <c r="E21" s="37"/>
      <c r="F21" s="36"/>
      <c r="G21" s="36"/>
      <c r="H21" s="33"/>
    </row>
    <row r="22" customFormat="false" ht="12.75" hidden="false" customHeight="false" outlineLevel="0" collapsed="false">
      <c r="B22" s="38" t="s">
        <v>46</v>
      </c>
      <c r="C22" s="39"/>
      <c r="D22" s="39"/>
      <c r="E22" s="39"/>
      <c r="F22" s="36"/>
      <c r="G22" s="36"/>
      <c r="H22" s="33"/>
    </row>
    <row r="23" customFormat="false" ht="12.75" hidden="false" customHeight="false" outlineLevel="0" collapsed="false">
      <c r="B23" s="38" t="s">
        <v>47</v>
      </c>
      <c r="C23" s="39"/>
      <c r="D23" s="39"/>
      <c r="E23" s="39"/>
      <c r="F23" s="36"/>
      <c r="G23" s="36"/>
      <c r="H23" s="33"/>
    </row>
    <row r="24" customFormat="false" ht="12.75" hidden="false" customHeight="false" outlineLevel="0" collapsed="false">
      <c r="B24" s="38" t="s">
        <v>48</v>
      </c>
      <c r="C24" s="39"/>
      <c r="D24" s="39"/>
      <c r="E24" s="39"/>
      <c r="F24" s="36"/>
      <c r="G24" s="36"/>
      <c r="H24" s="33"/>
    </row>
    <row r="25" customFormat="false" ht="12.75" hidden="false" customHeight="false" outlineLevel="0" collapsed="false">
      <c r="B25" s="38" t="s">
        <v>49</v>
      </c>
      <c r="C25" s="39"/>
      <c r="D25" s="39"/>
      <c r="E25" s="39"/>
      <c r="F25" s="36"/>
      <c r="G25" s="36"/>
      <c r="H25" s="33"/>
    </row>
    <row r="26" customFormat="false" ht="12.75" hidden="false" customHeight="false" outlineLevel="0" collapsed="false">
      <c r="B26" s="38" t="s">
        <v>50</v>
      </c>
      <c r="C26" s="39"/>
      <c r="D26" s="39"/>
      <c r="E26" s="39"/>
      <c r="F26" s="36"/>
      <c r="G26" s="36"/>
      <c r="H26" s="33"/>
    </row>
    <row r="29" customFormat="false" ht="12.75" hidden="false" customHeight="false" outlineLevel="0" collapsed="false">
      <c r="B29" s="18"/>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row>
    <row r="31" customFormat="false" ht="15.5" hidden="false" customHeight="true" outlineLevel="0" collapsed="false">
      <c r="B31" s="40" t="s">
        <v>51</v>
      </c>
      <c r="C31" s="41" t="s">
        <v>52</v>
      </c>
      <c r="D31" s="41"/>
      <c r="E31" s="41"/>
      <c r="F31" s="41"/>
      <c r="G31" s="41"/>
      <c r="H31" s="41"/>
      <c r="I31" s="41"/>
      <c r="J31" s="41"/>
      <c r="K31" s="41"/>
      <c r="L31" s="41"/>
      <c r="M31" s="40" t="s">
        <v>51</v>
      </c>
      <c r="N31" s="41" t="s">
        <v>53</v>
      </c>
      <c r="O31" s="41"/>
      <c r="P31" s="41"/>
      <c r="Q31" s="41"/>
      <c r="R31" s="41"/>
      <c r="S31" s="41"/>
      <c r="T31" s="41"/>
      <c r="U31" s="41"/>
      <c r="V31" s="41"/>
      <c r="W31" s="41"/>
      <c r="X31" s="41"/>
      <c r="Y31" s="41"/>
      <c r="Z31" s="41"/>
      <c r="AA31" s="41"/>
      <c r="AB31" s="41"/>
      <c r="AD31" s="42" t="s">
        <v>54</v>
      </c>
      <c r="AE31" s="42"/>
      <c r="AF31" s="42"/>
    </row>
    <row r="33" s="43" customFormat="true" ht="68" hidden="false" customHeight="false" outlineLevel="0" collapsed="false">
      <c r="B33" s="44" t="s">
        <v>55</v>
      </c>
      <c r="C33" s="44" t="s">
        <v>56</v>
      </c>
      <c r="D33" s="44" t="s">
        <v>57</v>
      </c>
      <c r="E33" s="44" t="s">
        <v>41</v>
      </c>
      <c r="F33" s="45" t="s">
        <v>58</v>
      </c>
      <c r="G33" s="44" t="s">
        <v>59</v>
      </c>
      <c r="H33" s="44" t="s">
        <v>60</v>
      </c>
      <c r="I33" s="44" t="s">
        <v>61</v>
      </c>
      <c r="J33" s="44" t="s">
        <v>62</v>
      </c>
      <c r="K33" s="44" t="s">
        <v>63</v>
      </c>
      <c r="L33" s="44" t="s">
        <v>64</v>
      </c>
      <c r="M33" s="44" t="s">
        <v>65</v>
      </c>
      <c r="N33" s="24" t="s">
        <v>66</v>
      </c>
      <c r="O33" s="47" t="s">
        <v>67</v>
      </c>
      <c r="P33" s="47" t="s">
        <v>68</v>
      </c>
      <c r="Q33" s="47" t="s">
        <v>69</v>
      </c>
      <c r="R33" s="25" t="s">
        <v>70</v>
      </c>
      <c r="S33" s="24" t="s">
        <v>71</v>
      </c>
      <c r="T33" s="47" t="s">
        <v>72</v>
      </c>
      <c r="U33" s="47" t="s">
        <v>73</v>
      </c>
      <c r="V33" s="47" t="s">
        <v>74</v>
      </c>
      <c r="W33" s="47" t="s">
        <v>75</v>
      </c>
      <c r="X33" s="47" t="s">
        <v>76</v>
      </c>
      <c r="Y33" s="47" t="s">
        <v>77</v>
      </c>
      <c r="Z33" s="25" t="s">
        <v>78</v>
      </c>
      <c r="AA33" s="25" t="s">
        <v>79</v>
      </c>
      <c r="AB33" s="25" t="s">
        <v>80</v>
      </c>
      <c r="AD33" s="48" t="s">
        <v>81</v>
      </c>
      <c r="AE33" s="48" t="s">
        <v>82</v>
      </c>
      <c r="AF33" s="48" t="s">
        <v>83</v>
      </c>
    </row>
    <row r="34" customFormat="false" ht="101" hidden="false" customHeight="false" outlineLevel="0" collapsed="false">
      <c r="B34" s="65" t="n">
        <v>1.1</v>
      </c>
      <c r="C34" s="66" t="s">
        <v>178</v>
      </c>
      <c r="D34" s="67" t="s">
        <v>85</v>
      </c>
      <c r="E34" s="66" t="s">
        <v>46</v>
      </c>
      <c r="F34" s="53" t="n">
        <v>2</v>
      </c>
      <c r="G34" s="54" t="n">
        <f aca="false">IFERROR(VLOOKUP(tblRiskRegister15[[#This Row],[Asset Class]],tblVCDBIndex[],4,FALSE()),"")</f>
        <v>1</v>
      </c>
      <c r="H34" s="68" t="n">
        <f aca="false">IFERROR(VLOOKUP(10*tblRiskRegister15[[#This Row],[Safeguard Maturity Score]]+tblRiskRegister15[[#This Row],[VCDB Index]],tblHITIndexWeightTable[],4,FALSE()),"")</f>
        <v>2</v>
      </c>
      <c r="I34" s="54" t="n">
        <f aca="false">VLOOKUP(tblRiskRegister15[[#This Row],[Asset Class]],tblImpactIndex17[],2,FALSE())</f>
        <v>0</v>
      </c>
      <c r="J34" s="54" t="n">
        <f aca="false">VLOOKUP(tblRiskRegister15[[#This Row],[Asset Class]],tblImpactIndex17[],3,FALSE())</f>
        <v>0</v>
      </c>
      <c r="K34" s="54" t="n">
        <f aca="false">VLOOKUP(tblRiskRegister15[[#This Row],[Asset Class]],tblImpactIndex17[],4,FALSE())</f>
        <v>0</v>
      </c>
      <c r="L34" s="68" t="n">
        <f aca="false">IFERROR(MAX(tblRiskRegister15[[#This Row],[Impact to Mission]:[Impact to Obligations]])*tblRiskRegister15[[#This Row],[Expectancy Score]],"")</f>
        <v>0</v>
      </c>
      <c r="M34" s="68" t="n">
        <f aca="false">tblRiskRegister15[[#This Row],[Risk Score]]</f>
        <v>0</v>
      </c>
      <c r="N34" s="55" t="s">
        <v>179</v>
      </c>
      <c r="O34" s="65" t="n">
        <v>1.1</v>
      </c>
      <c r="P34" s="66" t="s">
        <v>178</v>
      </c>
      <c r="Q34" s="66" t="s">
        <v>180</v>
      </c>
      <c r="R34" s="57"/>
      <c r="S34" s="53"/>
      <c r="T34" s="58" t="str">
        <f aca="false">IFERROR(VLOOKUP(10*tblRiskRegister15[[#This Row],[Risk Treatment Safeguard Maturity Score]]+tblRiskRegister15[[#This Row],[VCDB Index]],tblHITIndexWeightTable[],4,FALSE()),"")</f>
        <v/>
      </c>
      <c r="U34" s="58" t="n">
        <f aca="false">VLOOKUP(tblRiskRegister15[[#This Row],[Asset Class]],tblImpactIndex17[],2,FALSE())</f>
        <v>0</v>
      </c>
      <c r="V34" s="58" t="n">
        <f aca="false">VLOOKUP(tblRiskRegister15[[#This Row],[Asset Class]],tblImpactIndex17[],3,FALSE())</f>
        <v>0</v>
      </c>
      <c r="W34" s="58" t="n">
        <f aca="false">VLOOKUP(tblRiskRegister15[[#This Row],[Asset Class]],tblImpactIndex17[],4,FALSE())</f>
        <v>0</v>
      </c>
      <c r="X34" s="58" t="str">
        <f aca="false">IFERROR(MAX(tblRiskRegister15[[#This Row],[Risk Treatment Safeguard Impact to Mission]:[Risk Treatment Safeguard Impact to Obligations]])*tblRiskRegister15[[#This Row],[Risk Treatment
Safeguard Expectancy Score]],"")</f>
        <v/>
      </c>
      <c r="Y34" s="59" t="str">
        <f aca="false">IF(tblRiskRegister15[[#This Row],[Risk Score]]&gt;5,IF(tblRiskRegister15[[#This Row],[Risk Treatment Safeguard Risk Score]]&lt;6, IF(tblRiskRegister15[[#This Row],[Risk Treatment Safeguard Risk Score]]&lt;=tblRiskRegister15[[#This Row],[Risk Score]],"Yes","No"),"No"),"Yes")</f>
        <v>Yes</v>
      </c>
      <c r="Z34" s="60"/>
      <c r="AA34" s="60"/>
      <c r="AB34" s="61"/>
      <c r="AD34" s="62" t="n">
        <f aca="false">SUMIF(tblRiskRegister15[[#All],[Implementation Year]],"="&amp;tblCostImpacts16[[#This Row],[Year]],tblRiskRegister15[[#All],[Risk Treatment Safeguard Cost]])</f>
        <v>0</v>
      </c>
      <c r="AE34" s="34" t="n">
        <v>2021</v>
      </c>
      <c r="AF34" s="34" t="str">
        <f aca="false">IF(tblCostImpacts16[[#This Row],[Impact to Financial Objectives]]&lt;=$E$12,"Yes","No")</f>
        <v>Yes</v>
      </c>
    </row>
    <row r="35" customFormat="false" ht="35" hidden="false" customHeight="false" outlineLevel="0" collapsed="false">
      <c r="B35" s="65" t="n">
        <v>1.2</v>
      </c>
      <c r="C35" s="66" t="s">
        <v>87</v>
      </c>
      <c r="D35" s="69" t="s">
        <v>88</v>
      </c>
      <c r="E35" s="66" t="s">
        <v>46</v>
      </c>
      <c r="F35" s="53" t="n">
        <v>2</v>
      </c>
      <c r="G35" s="54" t="n">
        <f aca="false">IFERROR(VLOOKUP(tblRiskRegister15[[#This Row],[Asset Class]],tblVCDBIndex[],4,FALSE()),"")</f>
        <v>1</v>
      </c>
      <c r="H35" s="68" t="n">
        <f aca="false">IFERROR(VLOOKUP(10*tblRiskRegister15[[#This Row],[Safeguard Maturity Score]]+tblRiskRegister15[[#This Row],[VCDB Index]],tblHITIndexWeightTable[],4,FALSE()),"")</f>
        <v>2</v>
      </c>
      <c r="I35" s="54" t="n">
        <f aca="false">VLOOKUP(tblRiskRegister15[[#This Row],[Asset Class]],tblImpactIndex17[],2,FALSE())</f>
        <v>0</v>
      </c>
      <c r="J35" s="54" t="n">
        <f aca="false">VLOOKUP(tblRiskRegister15[[#This Row],[Asset Class]],tblImpactIndex17[],3,FALSE())</f>
        <v>0</v>
      </c>
      <c r="K35" s="54" t="n">
        <f aca="false">VLOOKUP(tblRiskRegister15[[#This Row],[Asset Class]],tblImpactIndex17[],4,FALSE())</f>
        <v>0</v>
      </c>
      <c r="L35" s="68" t="n">
        <f aca="false">IFERROR(MAX(tblRiskRegister15[[#This Row],[Impact to Mission]:[Impact to Obligations]])*tblRiskRegister15[[#This Row],[Expectancy Score]],"")</f>
        <v>0</v>
      </c>
      <c r="M35" s="68" t="n">
        <f aca="false">tblRiskRegister15[[#This Row],[Risk Score]]</f>
        <v>0</v>
      </c>
      <c r="N35" s="55" t="s">
        <v>179</v>
      </c>
      <c r="O35" s="65" t="n">
        <v>1.2</v>
      </c>
      <c r="P35" s="66" t="s">
        <v>87</v>
      </c>
      <c r="Q35" s="66" t="s">
        <v>181</v>
      </c>
      <c r="R35" s="57"/>
      <c r="S35" s="53"/>
      <c r="T35" s="59" t="str">
        <f aca="false">IFERROR(VLOOKUP(10*tblRiskRegister15[[#This Row],[Risk Treatment Safeguard Maturity Score]]+tblRiskRegister15[[#This Row],[VCDB Index]],tblHITIndexWeightTable[],4,FALSE()),"")</f>
        <v/>
      </c>
      <c r="U35" s="59" t="n">
        <f aca="false">VLOOKUP(tblRiskRegister15[[#This Row],[Asset Class]],tblImpactIndex17[],2,FALSE())</f>
        <v>0</v>
      </c>
      <c r="V35" s="59" t="n">
        <f aca="false">VLOOKUP(tblRiskRegister15[[#This Row],[Asset Class]],tblImpactIndex17[],3,FALSE())</f>
        <v>0</v>
      </c>
      <c r="W35" s="59" t="n">
        <f aca="false">VLOOKUP(tblRiskRegister15[[#This Row],[Asset Class]],tblImpactIndex17[],4,FALSE())</f>
        <v>0</v>
      </c>
      <c r="X35" s="59" t="str">
        <f aca="false">IFERROR(MAX(tblRiskRegister15[[#This Row],[Risk Treatment Safeguard Impact to Mission]:[Risk Treatment Safeguard Impact to Obligations]])*tblRiskRegister15[[#This Row],[Risk Treatment
Safeguard Expectancy Score]],"")</f>
        <v/>
      </c>
      <c r="Y35" s="59" t="str">
        <f aca="false">IF(tblRiskRegister15[[#This Row],[Risk Score]]&gt;5,IF(tblRiskRegister15[[#This Row],[Risk Treatment Safeguard Risk Score]]&lt;6, IF(tblRiskRegister15[[#This Row],[Risk Treatment Safeguard Risk Score]]&lt;=tblRiskRegister15[[#This Row],[Risk Score]],"Yes","No"),"No"),"Yes")</f>
        <v>Yes</v>
      </c>
      <c r="Z35" s="60"/>
      <c r="AA35" s="60"/>
      <c r="AB35" s="61"/>
      <c r="AD35" s="62" t="n">
        <f aca="false">SUMIF(tblRiskRegister15[[#All],[Implementation Year]],"="&amp;tblCostImpacts16[[#This Row],[Year]],tblRiskRegister15[[#All],[Risk Treatment Safeguard Cost]])</f>
        <v>0</v>
      </c>
      <c r="AE35" s="34" t="n">
        <v>2022</v>
      </c>
      <c r="AF35" s="34" t="str">
        <f aca="false">IF(tblCostImpacts16[[#This Row],[Impact to Financial Objectives]]&lt;=$E$12,"Yes","No")</f>
        <v>Yes</v>
      </c>
    </row>
    <row r="36" customFormat="false" ht="46" hidden="false" customHeight="false" outlineLevel="0" collapsed="false">
      <c r="B36" s="65" t="n">
        <v>2.1</v>
      </c>
      <c r="C36" s="66" t="s">
        <v>182</v>
      </c>
      <c r="D36" s="69" t="s">
        <v>85</v>
      </c>
      <c r="E36" s="66" t="s">
        <v>47</v>
      </c>
      <c r="F36" s="53" t="n">
        <v>1</v>
      </c>
      <c r="G36" s="54" t="n">
        <f aca="false">IFERROR(VLOOKUP(tblRiskRegister15[[#This Row],[Asset Class]],tblVCDBIndex[],4,FALSE()),"")</f>
        <v>2</v>
      </c>
      <c r="H36" s="68" t="n">
        <f aca="false">IFERROR(VLOOKUP(10*tblRiskRegister15[[#This Row],[Safeguard Maturity Score]]+tblRiskRegister15[[#This Row],[VCDB Index]],tblHITIndexWeightTable[],4,FALSE()),"")</f>
        <v>3</v>
      </c>
      <c r="I36" s="54" t="n">
        <f aca="false">VLOOKUP(tblRiskRegister15[[#This Row],[Asset Class]],tblImpactIndex17[],2,FALSE())</f>
        <v>0</v>
      </c>
      <c r="J36" s="54" t="n">
        <f aca="false">VLOOKUP(tblRiskRegister15[[#This Row],[Asset Class]],tblImpactIndex17[],3,FALSE())</f>
        <v>0</v>
      </c>
      <c r="K36" s="54" t="n">
        <f aca="false">VLOOKUP(tblRiskRegister15[[#This Row],[Asset Class]],tblImpactIndex17[],4,FALSE())</f>
        <v>0</v>
      </c>
      <c r="L36" s="68" t="n">
        <f aca="false">IFERROR(MAX(tblRiskRegister15[[#This Row],[Impact to Mission]:[Impact to Obligations]])*tblRiskRegister15[[#This Row],[Expectancy Score]],"")</f>
        <v>0</v>
      </c>
      <c r="M36" s="68" t="n">
        <f aca="false">tblRiskRegister15[[#This Row],[Risk Score]]</f>
        <v>0</v>
      </c>
      <c r="N36" s="55" t="s">
        <v>179</v>
      </c>
      <c r="O36" s="65" t="n">
        <v>2.1</v>
      </c>
      <c r="P36" s="66" t="s">
        <v>182</v>
      </c>
      <c r="Q36" s="66" t="s">
        <v>183</v>
      </c>
      <c r="R36" s="57"/>
      <c r="S36" s="53"/>
      <c r="T36" s="59" t="str">
        <f aca="false">IFERROR(VLOOKUP(10*tblRiskRegister15[[#This Row],[Risk Treatment Safeguard Maturity Score]]+tblRiskRegister15[[#This Row],[VCDB Index]],tblHITIndexWeightTable[],4,FALSE()),"")</f>
        <v/>
      </c>
      <c r="U36" s="59" t="n">
        <f aca="false">VLOOKUP(tblRiskRegister15[[#This Row],[Asset Class]],tblImpactIndex17[],2,FALSE())</f>
        <v>0</v>
      </c>
      <c r="V36" s="59" t="n">
        <f aca="false">VLOOKUP(tblRiskRegister15[[#This Row],[Asset Class]],tblImpactIndex17[],3,FALSE())</f>
        <v>0</v>
      </c>
      <c r="W36" s="59" t="n">
        <f aca="false">VLOOKUP(tblRiskRegister15[[#This Row],[Asset Class]],tblImpactIndex17[],4,FALSE())</f>
        <v>0</v>
      </c>
      <c r="X36" s="59" t="str">
        <f aca="false">IFERROR(MAX(tblRiskRegister15[[#This Row],[Risk Treatment Safeguard Impact to Mission]:[Risk Treatment Safeguard Impact to Obligations]])*tblRiskRegister15[[#This Row],[Risk Treatment
Safeguard Expectancy Score]],"")</f>
        <v/>
      </c>
      <c r="Y36" s="59" t="str">
        <f aca="false">IF(tblRiskRegister15[[#This Row],[Risk Score]]&gt;5,IF(tblRiskRegister15[[#This Row],[Risk Treatment Safeguard Risk Score]]&lt;6, IF(tblRiskRegister15[[#This Row],[Risk Treatment Safeguard Risk Score]]&lt;=tblRiskRegister15[[#This Row],[Risk Score]],"Yes","No"),"No"),"Yes")</f>
        <v>Yes</v>
      </c>
      <c r="Z36" s="60"/>
      <c r="AA36" s="60"/>
      <c r="AB36" s="61"/>
      <c r="AD36" s="62" t="n">
        <f aca="false">SUMIF(tblRiskRegister15[[#All],[Implementation Year]],"="&amp;tblCostImpacts16[[#This Row],[Year]],tblRiskRegister15[[#All],[Risk Treatment Safeguard Cost]])</f>
        <v>0</v>
      </c>
      <c r="AE36" s="34" t="n">
        <v>2023</v>
      </c>
      <c r="AF36" s="34" t="str">
        <f aca="false">IF(tblCostImpacts16[[#This Row],[Impact to Financial Objectives]]&lt;=$E$12,"Yes","No")</f>
        <v>Yes</v>
      </c>
    </row>
    <row r="37" customFormat="false" ht="57" hidden="false" customHeight="false" outlineLevel="0" collapsed="false">
      <c r="B37" s="65" t="n">
        <v>2.2</v>
      </c>
      <c r="C37" s="66" t="s">
        <v>184</v>
      </c>
      <c r="D37" s="69" t="s">
        <v>85</v>
      </c>
      <c r="E37" s="66" t="s">
        <v>47</v>
      </c>
      <c r="F37" s="53"/>
      <c r="G37" s="54" t="n">
        <f aca="false">IFERROR(VLOOKUP(tblRiskRegister15[[#This Row],[Asset Class]],tblVCDBIndex[],4,FALSE()),"")</f>
        <v>2</v>
      </c>
      <c r="H37" s="68" t="str">
        <f aca="false">IFERROR(VLOOKUP(10*tblRiskRegister15[[#This Row],[Safeguard Maturity Score]]+tblRiskRegister15[[#This Row],[VCDB Index]],tblHITIndexWeightTable[],4,FALSE()),"")</f>
        <v/>
      </c>
      <c r="I37" s="54" t="n">
        <f aca="false">VLOOKUP(tblRiskRegister15[[#This Row],[Asset Class]],tblImpactIndex17[],2,FALSE())</f>
        <v>0</v>
      </c>
      <c r="J37" s="54" t="n">
        <f aca="false">VLOOKUP(tblRiskRegister15[[#This Row],[Asset Class]],tblImpactIndex17[],3,FALSE())</f>
        <v>0</v>
      </c>
      <c r="K37" s="54" t="n">
        <f aca="false">VLOOKUP(tblRiskRegister15[[#This Row],[Asset Class]],tblImpactIndex17[],4,FALSE())</f>
        <v>0</v>
      </c>
      <c r="L37" s="68" t="str">
        <f aca="false">IFERROR(MAX(tblRiskRegister15[[#This Row],[Impact to Mission]:[Impact to Obligations]])*tblRiskRegister15[[#This Row],[Expectancy Score]],"")</f>
        <v/>
      </c>
      <c r="M37" s="68" t="str">
        <f aca="false">tblRiskRegister15[[#This Row],[Risk Score]]</f>
        <v/>
      </c>
      <c r="N37" s="55"/>
      <c r="O37" s="65" t="n">
        <v>2.2</v>
      </c>
      <c r="P37" s="66" t="s">
        <v>184</v>
      </c>
      <c r="Q37" s="66" t="s">
        <v>185</v>
      </c>
      <c r="R37" s="57"/>
      <c r="S37" s="53"/>
      <c r="T37" s="59" t="str">
        <f aca="false">IFERROR(VLOOKUP(10*tblRiskRegister15[[#This Row],[Risk Treatment Safeguard Maturity Score]]+tblRiskRegister15[[#This Row],[VCDB Index]],tblHITIndexWeightTable[],4,FALSE()),"")</f>
        <v/>
      </c>
      <c r="U37" s="59" t="n">
        <f aca="false">VLOOKUP(tblRiskRegister15[[#This Row],[Asset Class]],tblImpactIndex17[],2,FALSE())</f>
        <v>0</v>
      </c>
      <c r="V37" s="59" t="n">
        <f aca="false">VLOOKUP(tblRiskRegister15[[#This Row],[Asset Class]],tblImpactIndex17[],3,FALSE())</f>
        <v>0</v>
      </c>
      <c r="W37" s="59" t="n">
        <f aca="false">VLOOKUP(tblRiskRegister15[[#This Row],[Asset Class]],tblImpactIndex17[],4,FALSE())</f>
        <v>0</v>
      </c>
      <c r="X37" s="59" t="str">
        <f aca="false">IFERROR(MAX(tblRiskRegister15[[#This Row],[Risk Treatment Safeguard Impact to Mission]:[Risk Treatment Safeguard Impact to Obligations]])*tblRiskRegister15[[#This Row],[Risk Treatment
Safeguard Expectancy Score]],"")</f>
        <v/>
      </c>
      <c r="Y37" s="59" t="str">
        <f aca="false">IF(tblRiskRegister15[[#This Row],[Risk Score]]&gt;5,IF(tblRiskRegister15[[#This Row],[Risk Treatment Safeguard Risk Score]]&lt;6, IF(tblRiskRegister15[[#This Row],[Risk Treatment Safeguard Risk Score]]&lt;=tblRiskRegister15[[#This Row],[Risk Score]],"Yes","No"),"No"),"Yes")</f>
        <v>No</v>
      </c>
      <c r="Z37" s="60"/>
      <c r="AA37" s="60"/>
      <c r="AB37" s="61"/>
      <c r="AD37" s="62" t="n">
        <f aca="false">SUMIF(tblRiskRegister15[[#All],[Implementation Year]],"="&amp;tblCostImpacts16[[#This Row],[Year]],tblRiskRegister15[[#All],[Risk Treatment Safeguard Cost]])</f>
        <v>0</v>
      </c>
      <c r="AE37" s="34" t="n">
        <v>2024</v>
      </c>
      <c r="AF37" s="34" t="str">
        <f aca="false">IF(tblCostImpacts16[[#This Row],[Impact to Financial Objectives]]&lt;=$E$12,"Yes","No")</f>
        <v>Yes</v>
      </c>
    </row>
    <row r="38" customFormat="false" ht="24" hidden="false" customHeight="false" outlineLevel="0" collapsed="false">
      <c r="B38" s="65" t="n">
        <v>2.3</v>
      </c>
      <c r="C38" s="66" t="s">
        <v>186</v>
      </c>
      <c r="D38" s="69" t="s">
        <v>88</v>
      </c>
      <c r="E38" s="66" t="s">
        <v>47</v>
      </c>
      <c r="F38" s="53" t="n">
        <v>3</v>
      </c>
      <c r="G38" s="54" t="n">
        <f aca="false">IFERROR(VLOOKUP(tblRiskRegister15[[#This Row],[Asset Class]],tblVCDBIndex[],4,FALSE()),"")</f>
        <v>2</v>
      </c>
      <c r="H38" s="68" t="n">
        <f aca="false">IFERROR(VLOOKUP(10*tblRiskRegister15[[#This Row],[Safeguard Maturity Score]]+tblRiskRegister15[[#This Row],[VCDB Index]],tblHITIndexWeightTable[],4,FALSE()),"")</f>
        <v>2</v>
      </c>
      <c r="I38" s="54" t="n">
        <f aca="false">VLOOKUP(tblRiskRegister15[[#This Row],[Asset Class]],tblImpactIndex17[],2,FALSE())</f>
        <v>0</v>
      </c>
      <c r="J38" s="54" t="n">
        <f aca="false">VLOOKUP(tblRiskRegister15[[#This Row],[Asset Class]],tblImpactIndex17[],3,FALSE())</f>
        <v>0</v>
      </c>
      <c r="K38" s="54" t="n">
        <f aca="false">VLOOKUP(tblRiskRegister15[[#This Row],[Asset Class]],tblImpactIndex17[],4,FALSE())</f>
        <v>0</v>
      </c>
      <c r="L38" s="68" t="n">
        <f aca="false">IFERROR(MAX(tblRiskRegister15[[#This Row],[Impact to Mission]:[Impact to Obligations]])*tblRiskRegister15[[#This Row],[Expectancy Score]],"")</f>
        <v>0</v>
      </c>
      <c r="M38" s="68" t="n">
        <f aca="false">tblRiskRegister15[[#This Row],[Risk Score]]</f>
        <v>0</v>
      </c>
      <c r="N38" s="55" t="s">
        <v>179</v>
      </c>
      <c r="O38" s="65" t="n">
        <v>2.3</v>
      </c>
      <c r="P38" s="66" t="s">
        <v>186</v>
      </c>
      <c r="Q38" s="66" t="s">
        <v>187</v>
      </c>
      <c r="R38" s="57"/>
      <c r="S38" s="53"/>
      <c r="T38" s="59" t="str">
        <f aca="false">IFERROR(VLOOKUP(10*tblRiskRegister15[[#This Row],[Risk Treatment Safeguard Maturity Score]]+tblRiskRegister15[[#This Row],[VCDB Index]],tblHITIndexWeightTable[],4,FALSE()),"")</f>
        <v/>
      </c>
      <c r="U38" s="59" t="n">
        <f aca="false">VLOOKUP(tblRiskRegister15[[#This Row],[Asset Class]],tblImpactIndex17[],2,FALSE())</f>
        <v>0</v>
      </c>
      <c r="V38" s="59" t="n">
        <f aca="false">VLOOKUP(tblRiskRegister15[[#This Row],[Asset Class]],tblImpactIndex17[],3,FALSE())</f>
        <v>0</v>
      </c>
      <c r="W38" s="59" t="n">
        <f aca="false">VLOOKUP(tblRiskRegister15[[#This Row],[Asset Class]],tblImpactIndex17[],4,FALSE())</f>
        <v>0</v>
      </c>
      <c r="X38" s="59" t="str">
        <f aca="false">IFERROR(MAX(tblRiskRegister15[[#This Row],[Risk Treatment Safeguard Impact to Mission]:[Risk Treatment Safeguard Impact to Obligations]])*tblRiskRegister15[[#This Row],[Risk Treatment
Safeguard Expectancy Score]],"")</f>
        <v/>
      </c>
      <c r="Y38" s="59" t="str">
        <f aca="false">IF(tblRiskRegister15[[#This Row],[Risk Score]]&gt;5,IF(tblRiskRegister15[[#This Row],[Risk Treatment Safeguard Risk Score]]&lt;6, IF(tblRiskRegister15[[#This Row],[Risk Treatment Safeguard Risk Score]]&lt;=tblRiskRegister15[[#This Row],[Risk Score]],"Yes","No"),"No"),"Yes")</f>
        <v>Yes</v>
      </c>
      <c r="Z38" s="60"/>
      <c r="AA38" s="60"/>
      <c r="AB38" s="61"/>
      <c r="AD38" s="62" t="n">
        <f aca="false">SUMIF(tblRiskRegister15[[#All],[Implementation Year]],"="&amp;tblCostImpacts16[[#This Row],[Year]],tblRiskRegister15[[#All],[Risk Treatment Safeguard Cost]])</f>
        <v>0</v>
      </c>
      <c r="AE38" s="34" t="n">
        <v>2025</v>
      </c>
      <c r="AF38" s="34" t="str">
        <f aca="false">IF(tblCostImpacts16[[#This Row],[Impact to Financial Objectives]]&lt;=$E$12,"Yes","No")</f>
        <v>Yes</v>
      </c>
    </row>
    <row r="39" customFormat="false" ht="46" hidden="false" customHeight="false" outlineLevel="0" collapsed="false">
      <c r="B39" s="65" t="n">
        <v>3.1</v>
      </c>
      <c r="C39" s="66" t="s">
        <v>188</v>
      </c>
      <c r="D39" s="69" t="s">
        <v>85</v>
      </c>
      <c r="E39" s="66" t="s">
        <v>48</v>
      </c>
      <c r="F39" s="53"/>
      <c r="G39" s="54" t="n">
        <f aca="false">IFERROR(VLOOKUP(tblRiskRegister15[[#This Row],[Asset Class]],tblVCDBIndex[],4,FALSE()),"")</f>
        <v>3</v>
      </c>
      <c r="H39" s="54" t="str">
        <f aca="false">IFERROR(VLOOKUP(10*tblRiskRegister15[[#This Row],[Safeguard Maturity Score]]+tblRiskRegister15[[#This Row],[VCDB Index]],tblHITIndexWeightTable[],4,FALSE()),"")</f>
        <v/>
      </c>
      <c r="I39" s="54" t="n">
        <f aca="false">VLOOKUP(tblRiskRegister15[[#This Row],[Asset Class]],tblImpactIndex17[],2,FALSE())</f>
        <v>0</v>
      </c>
      <c r="J39" s="54" t="n">
        <f aca="false">VLOOKUP(tblRiskRegister15[[#This Row],[Asset Class]],tblImpactIndex17[],3,FALSE())</f>
        <v>0</v>
      </c>
      <c r="K39" s="54" t="n">
        <f aca="false">VLOOKUP(tblRiskRegister15[[#This Row],[Asset Class]],tblImpactIndex17[],4,FALSE())</f>
        <v>0</v>
      </c>
      <c r="L39" s="54" t="str">
        <f aca="false">IFERROR(MAX(tblRiskRegister15[[#This Row],[Impact to Mission]:[Impact to Obligations]])*tblRiskRegister15[[#This Row],[Expectancy Score]],"")</f>
        <v/>
      </c>
      <c r="M39" s="54" t="str">
        <f aca="false">tblRiskRegister15[[#This Row],[Risk Score]]</f>
        <v/>
      </c>
      <c r="N39" s="55"/>
      <c r="O39" s="65" t="n">
        <v>3.1</v>
      </c>
      <c r="P39" s="66" t="s">
        <v>188</v>
      </c>
      <c r="Q39" s="66" t="s">
        <v>189</v>
      </c>
      <c r="R39" s="57"/>
      <c r="S39" s="53"/>
      <c r="T39" s="59" t="str">
        <f aca="false">IFERROR(VLOOKUP(10*tblRiskRegister15[[#This Row],[Risk Treatment Safeguard Maturity Score]]+tblRiskRegister15[[#This Row],[VCDB Index]],tblHITIndexWeightTable[],4,FALSE()),"")</f>
        <v/>
      </c>
      <c r="U39" s="59" t="n">
        <f aca="false">VLOOKUP(tblRiskRegister15[[#This Row],[Asset Class]],tblImpactIndex17[],2,FALSE())</f>
        <v>0</v>
      </c>
      <c r="V39" s="59" t="n">
        <f aca="false">VLOOKUP(tblRiskRegister15[[#This Row],[Asset Class]],tblImpactIndex17[],3,FALSE())</f>
        <v>0</v>
      </c>
      <c r="W39" s="59" t="n">
        <f aca="false">VLOOKUP(tblRiskRegister15[[#This Row],[Asset Class]],tblImpactIndex17[],4,FALSE())</f>
        <v>0</v>
      </c>
      <c r="X39" s="59" t="str">
        <f aca="false">IFERROR(MAX(tblRiskRegister15[[#This Row],[Risk Treatment Safeguard Impact to Mission]:[Risk Treatment Safeguard Impact to Obligations]])*tblRiskRegister15[[#This Row],[Risk Treatment
Safeguard Expectancy Score]],"")</f>
        <v/>
      </c>
      <c r="Y39" s="59" t="str">
        <f aca="false">IF(tblRiskRegister15[[#This Row],[Risk Score]]&gt;5,IF(tblRiskRegister15[[#This Row],[Risk Treatment Safeguard Risk Score]]&lt;6, IF(tblRiskRegister15[[#This Row],[Risk Treatment Safeguard Risk Score]]&lt;=tblRiskRegister15[[#This Row],[Risk Score]],"Yes","No"),"No"),"Yes")</f>
        <v>No</v>
      </c>
      <c r="Z39" s="60"/>
      <c r="AA39" s="60"/>
      <c r="AB39" s="61"/>
      <c r="AD39" s="62" t="n">
        <f aca="false">SUMIF(tblRiskRegister15[[#All],[Implementation Year]],"="&amp;tblCostImpacts16[[#This Row],[Year]],tblRiskRegister15[[#All],[Risk Treatment Safeguard Cost]])</f>
        <v>0</v>
      </c>
      <c r="AE39" s="34" t="n">
        <v>2026</v>
      </c>
      <c r="AF39" s="34" t="str">
        <f aca="false">IF(tblCostImpacts16[[#This Row],[Impact to Financial Objectives]]&lt;=$E$12,"Yes","No")</f>
        <v>Yes</v>
      </c>
    </row>
    <row r="40" customFormat="false" ht="35" hidden="false" customHeight="false" outlineLevel="0" collapsed="false">
      <c r="B40" s="65" t="n">
        <v>3.2</v>
      </c>
      <c r="C40" s="66" t="s">
        <v>190</v>
      </c>
      <c r="D40" s="69" t="s">
        <v>85</v>
      </c>
      <c r="E40" s="66" t="s">
        <v>48</v>
      </c>
      <c r="F40" s="53" t="n">
        <v>3</v>
      </c>
      <c r="G40" s="54" t="n">
        <f aca="false">IFERROR(VLOOKUP(tblRiskRegister15[[#This Row],[Asset Class]],tblVCDBIndex[],4,FALSE()),"")</f>
        <v>3</v>
      </c>
      <c r="H40" s="68" t="n">
        <f aca="false">IFERROR(VLOOKUP(10*tblRiskRegister15[[#This Row],[Safeguard Maturity Score]]+tblRiskRegister15[[#This Row],[VCDB Index]],tblHITIndexWeightTable[],4,FALSE()),"")</f>
        <v>2</v>
      </c>
      <c r="I40" s="54" t="n">
        <f aca="false">VLOOKUP(tblRiskRegister15[[#This Row],[Asset Class]],tblImpactIndex17[],2,FALSE())</f>
        <v>0</v>
      </c>
      <c r="J40" s="54" t="n">
        <f aca="false">VLOOKUP(tblRiskRegister15[[#This Row],[Asset Class]],tblImpactIndex17[],3,FALSE())</f>
        <v>0</v>
      </c>
      <c r="K40" s="54" t="n">
        <f aca="false">VLOOKUP(tblRiskRegister15[[#This Row],[Asset Class]],tblImpactIndex17[],4,FALSE())</f>
        <v>0</v>
      </c>
      <c r="L40" s="68" t="n">
        <f aca="false">IFERROR(MAX(tblRiskRegister15[[#This Row],[Impact to Mission]:[Impact to Obligations]])*tblRiskRegister15[[#This Row],[Expectancy Score]],"")</f>
        <v>0</v>
      </c>
      <c r="M40" s="68" t="n">
        <f aca="false">tblRiskRegister15[[#This Row],[Risk Score]]</f>
        <v>0</v>
      </c>
      <c r="N40" s="55" t="s">
        <v>179</v>
      </c>
      <c r="O40" s="65" t="n">
        <v>3.2</v>
      </c>
      <c r="P40" s="66" t="s">
        <v>190</v>
      </c>
      <c r="Q40" s="66" t="s">
        <v>191</v>
      </c>
      <c r="R40" s="57"/>
      <c r="S40" s="53"/>
      <c r="T40" s="59" t="str">
        <f aca="false">IFERROR(VLOOKUP(10*tblRiskRegister15[[#This Row],[Risk Treatment Safeguard Maturity Score]]+tblRiskRegister15[[#This Row],[VCDB Index]],tblHITIndexWeightTable[],4,FALSE()),"")</f>
        <v/>
      </c>
      <c r="U40" s="59" t="n">
        <f aca="false">VLOOKUP(tblRiskRegister15[[#This Row],[Asset Class]],tblImpactIndex17[],2,FALSE())</f>
        <v>0</v>
      </c>
      <c r="V40" s="59" t="n">
        <f aca="false">VLOOKUP(tblRiskRegister15[[#This Row],[Asset Class]],tblImpactIndex17[],3,FALSE())</f>
        <v>0</v>
      </c>
      <c r="W40" s="59" t="n">
        <f aca="false">VLOOKUP(tblRiskRegister15[[#This Row],[Asset Class]],tblImpactIndex17[],4,FALSE())</f>
        <v>0</v>
      </c>
      <c r="X40" s="59" t="str">
        <f aca="false">IFERROR(MAX(tblRiskRegister15[[#This Row],[Risk Treatment Safeguard Impact to Mission]:[Risk Treatment Safeguard Impact to Obligations]])*tblRiskRegister15[[#This Row],[Risk Treatment
Safeguard Expectancy Score]],"")</f>
        <v/>
      </c>
      <c r="Y40" s="59" t="str">
        <f aca="false">IF(tblRiskRegister15[[#This Row],[Risk Score]]&gt;5,IF(tblRiskRegister15[[#This Row],[Risk Treatment Safeguard Risk Score]]&lt;6, IF(tblRiskRegister15[[#This Row],[Risk Treatment Safeguard Risk Score]]&lt;=tblRiskRegister15[[#This Row],[Risk Score]],"Yes","No"),"No"),"Yes")</f>
        <v>Yes</v>
      </c>
      <c r="Z40" s="60"/>
      <c r="AA40" s="60"/>
      <c r="AB40" s="61"/>
      <c r="AD40" s="62" t="n">
        <f aca="false">SUMIF(tblRiskRegister15[[#All],[Implementation Year]],"="&amp;tblCostImpacts16[[#This Row],[Year]],tblRiskRegister15[[#All],[Risk Treatment Safeguard Cost]])</f>
        <v>0</v>
      </c>
      <c r="AE40" s="34" t="n">
        <v>2027</v>
      </c>
      <c r="AF40" s="34" t="str">
        <f aca="false">IF(tblCostImpacts16[[#This Row],[Impact to Financial Objectives]]&lt;=$E$12,"Yes","No")</f>
        <v>Yes</v>
      </c>
    </row>
    <row r="41" customFormat="false" ht="24" hidden="false" customHeight="false" outlineLevel="0" collapsed="false">
      <c r="B41" s="65" t="n">
        <v>3.3</v>
      </c>
      <c r="C41" s="66" t="s">
        <v>192</v>
      </c>
      <c r="D41" s="69" t="s">
        <v>97</v>
      </c>
      <c r="E41" s="66" t="s">
        <v>48</v>
      </c>
      <c r="F41" s="53"/>
      <c r="G41" s="54" t="n">
        <f aca="false">IFERROR(VLOOKUP(tblRiskRegister15[[#This Row],[Asset Class]],tblVCDBIndex[],4,FALSE()),"")</f>
        <v>3</v>
      </c>
      <c r="H41" s="54" t="str">
        <f aca="false">IFERROR(VLOOKUP(10*tblRiskRegister15[[#This Row],[Safeguard Maturity Score]]+tblRiskRegister15[[#This Row],[VCDB Index]],tblHITIndexWeightTable[],4,FALSE()),"")</f>
        <v/>
      </c>
      <c r="I41" s="54" t="n">
        <f aca="false">VLOOKUP(tblRiskRegister15[[#This Row],[Asset Class]],tblImpactIndex17[],2,FALSE())</f>
        <v>0</v>
      </c>
      <c r="J41" s="54" t="n">
        <f aca="false">VLOOKUP(tblRiskRegister15[[#This Row],[Asset Class]],tblImpactIndex17[],3,FALSE())</f>
        <v>0</v>
      </c>
      <c r="K41" s="54" t="n">
        <f aca="false">VLOOKUP(tblRiskRegister15[[#This Row],[Asset Class]],tblImpactIndex17[],4,FALSE())</f>
        <v>0</v>
      </c>
      <c r="L41" s="54" t="str">
        <f aca="false">IFERROR(MAX(tblRiskRegister15[[#This Row],[Impact to Mission]:[Impact to Obligations]])*tblRiskRegister15[[#This Row],[Expectancy Score]],"")</f>
        <v/>
      </c>
      <c r="M41" s="54" t="str">
        <f aca="false">tblRiskRegister15[[#This Row],[Risk Score]]</f>
        <v/>
      </c>
      <c r="N41" s="55"/>
      <c r="O41" s="65" t="n">
        <v>3.3</v>
      </c>
      <c r="P41" s="66" t="s">
        <v>192</v>
      </c>
      <c r="Q41" s="66" t="s">
        <v>193</v>
      </c>
      <c r="R41" s="57"/>
      <c r="S41" s="53"/>
      <c r="T41" s="59" t="str">
        <f aca="false">IFERROR(VLOOKUP(10*tblRiskRegister15[[#This Row],[Risk Treatment Safeguard Maturity Score]]+tblRiskRegister15[[#This Row],[VCDB Index]],tblHITIndexWeightTable[],4,FALSE()),"")</f>
        <v/>
      </c>
      <c r="U41" s="59" t="n">
        <f aca="false">VLOOKUP(tblRiskRegister15[[#This Row],[Asset Class]],tblImpactIndex17[],2,FALSE())</f>
        <v>0</v>
      </c>
      <c r="V41" s="59" t="n">
        <f aca="false">VLOOKUP(tblRiskRegister15[[#This Row],[Asset Class]],tblImpactIndex17[],3,FALSE())</f>
        <v>0</v>
      </c>
      <c r="W41" s="59" t="n">
        <f aca="false">VLOOKUP(tblRiskRegister15[[#This Row],[Asset Class]],tblImpactIndex17[],4,FALSE())</f>
        <v>0</v>
      </c>
      <c r="X41" s="59" t="str">
        <f aca="false">IFERROR(MAX(tblRiskRegister15[[#This Row],[Risk Treatment Safeguard Impact to Mission]:[Risk Treatment Safeguard Impact to Obligations]])*tblRiskRegister15[[#This Row],[Risk Treatment
Safeguard Expectancy Score]],"")</f>
        <v/>
      </c>
      <c r="Y41" s="59" t="str">
        <f aca="false">IF(tblRiskRegister15[[#This Row],[Risk Score]]&gt;5,IF(tblRiskRegister15[[#This Row],[Risk Treatment Safeguard Risk Score]]&lt;6, IF(tblRiskRegister15[[#This Row],[Risk Treatment Safeguard Risk Score]]&lt;=tblRiskRegister15[[#This Row],[Risk Score]],"Yes","No"),"No"),"Yes")</f>
        <v>No</v>
      </c>
      <c r="Z41" s="60"/>
      <c r="AA41" s="60"/>
      <c r="AB41" s="61"/>
      <c r="AD41" s="62" t="n">
        <f aca="false">SUMIF(tblRiskRegister15[[#All],[Implementation Year]],"="&amp;tblCostImpacts16[[#This Row],[Year]],tblRiskRegister15[[#All],[Risk Treatment Safeguard Cost]])</f>
        <v>0</v>
      </c>
      <c r="AE41" s="34" t="n">
        <v>2028</v>
      </c>
      <c r="AF41" s="34" t="str">
        <f aca="false">IF(tblCostImpacts16[[#This Row],[Impact to Financial Objectives]]&lt;=$E$12,"Yes","No")</f>
        <v>Yes</v>
      </c>
    </row>
    <row r="42" customFormat="false" ht="24" hidden="false" customHeight="false" outlineLevel="0" collapsed="false">
      <c r="B42" s="65" t="n">
        <v>3.4</v>
      </c>
      <c r="C42" s="66" t="s">
        <v>194</v>
      </c>
      <c r="D42" s="69" t="s">
        <v>97</v>
      </c>
      <c r="E42" s="66" t="s">
        <v>48</v>
      </c>
      <c r="F42" s="53" t="n">
        <v>2</v>
      </c>
      <c r="G42" s="54" t="n">
        <f aca="false">IFERROR(VLOOKUP(tblRiskRegister15[[#This Row],[Asset Class]],tblVCDBIndex[],4,FALSE()),"")</f>
        <v>3</v>
      </c>
      <c r="H42" s="68" t="n">
        <f aca="false">IFERROR(VLOOKUP(10*tblRiskRegister15[[#This Row],[Safeguard Maturity Score]]+tblRiskRegister15[[#This Row],[VCDB Index]],tblHITIndexWeightTable[],4,FALSE()),"")</f>
        <v>2</v>
      </c>
      <c r="I42" s="54" t="n">
        <f aca="false">VLOOKUP(tblRiskRegister15[[#This Row],[Asset Class]],tblImpactIndex17[],2,FALSE())</f>
        <v>0</v>
      </c>
      <c r="J42" s="54" t="n">
        <f aca="false">VLOOKUP(tblRiskRegister15[[#This Row],[Asset Class]],tblImpactIndex17[],3,FALSE())</f>
        <v>0</v>
      </c>
      <c r="K42" s="54" t="n">
        <f aca="false">VLOOKUP(tblRiskRegister15[[#This Row],[Asset Class]],tblImpactIndex17[],4,FALSE())</f>
        <v>0</v>
      </c>
      <c r="L42" s="68" t="n">
        <f aca="false">IFERROR(MAX(tblRiskRegister15[[#This Row],[Impact to Mission]:[Impact to Obligations]])*tblRiskRegister15[[#This Row],[Expectancy Score]],"")</f>
        <v>0</v>
      </c>
      <c r="M42" s="68" t="n">
        <f aca="false">tblRiskRegister15[[#This Row],[Risk Score]]</f>
        <v>0</v>
      </c>
      <c r="N42" s="55"/>
      <c r="O42" s="65" t="n">
        <v>3.4</v>
      </c>
      <c r="P42" s="66" t="s">
        <v>194</v>
      </c>
      <c r="Q42" s="66" t="s">
        <v>195</v>
      </c>
      <c r="R42" s="57"/>
      <c r="S42" s="53"/>
      <c r="T42" s="59" t="str">
        <f aca="false">IFERROR(VLOOKUP(10*tblRiskRegister15[[#This Row],[Risk Treatment Safeguard Maturity Score]]+tblRiskRegister15[[#This Row],[VCDB Index]],tblHITIndexWeightTable[],4,FALSE()),"")</f>
        <v/>
      </c>
      <c r="U42" s="59" t="n">
        <f aca="false">VLOOKUP(tblRiskRegister15[[#This Row],[Asset Class]],tblImpactIndex17[],2,FALSE())</f>
        <v>0</v>
      </c>
      <c r="V42" s="59" t="n">
        <f aca="false">VLOOKUP(tblRiskRegister15[[#This Row],[Asset Class]],tblImpactIndex17[],3,FALSE())</f>
        <v>0</v>
      </c>
      <c r="W42" s="59" t="n">
        <f aca="false">VLOOKUP(tblRiskRegister15[[#This Row],[Asset Class]],tblImpactIndex17[],4,FALSE())</f>
        <v>0</v>
      </c>
      <c r="X42" s="59" t="str">
        <f aca="false">IFERROR(MAX(tblRiskRegister15[[#This Row],[Risk Treatment Safeguard Impact to Mission]:[Risk Treatment Safeguard Impact to Obligations]])*tblRiskRegister15[[#This Row],[Risk Treatment
Safeguard Expectancy Score]],"")</f>
        <v/>
      </c>
      <c r="Y42" s="59" t="str">
        <f aca="false">IF(tblRiskRegister15[[#This Row],[Risk Score]]&gt;5,IF(tblRiskRegister15[[#This Row],[Risk Treatment Safeguard Risk Score]]&lt;6, IF(tblRiskRegister15[[#This Row],[Risk Treatment Safeguard Risk Score]]&lt;=tblRiskRegister15[[#This Row],[Risk Score]],"Yes","No"),"No"),"Yes")</f>
        <v>Yes</v>
      </c>
      <c r="Z42" s="60"/>
      <c r="AA42" s="60"/>
      <c r="AB42" s="61"/>
      <c r="AD42" s="62" t="n">
        <f aca="false">SUMIF(tblRiskRegister15[[#All],[Implementation Year]],"="&amp;tblCostImpacts16[[#This Row],[Year]],tblRiskRegister15[[#All],[Risk Treatment Safeguard Cost]])</f>
        <v>0</v>
      </c>
      <c r="AE42" s="34" t="n">
        <v>2029</v>
      </c>
      <c r="AF42" s="34" t="str">
        <f aca="false">IF(tblCostImpacts16[[#This Row],[Impact to Financial Objectives]]&lt;=$E$12,"Yes","No")</f>
        <v>Yes</v>
      </c>
    </row>
    <row r="43" customFormat="false" ht="24" hidden="false" customHeight="false" outlineLevel="0" collapsed="false">
      <c r="B43" s="65" t="n">
        <v>3.5</v>
      </c>
      <c r="C43" s="66" t="s">
        <v>196</v>
      </c>
      <c r="D43" s="69" t="s">
        <v>97</v>
      </c>
      <c r="E43" s="66" t="s">
        <v>48</v>
      </c>
      <c r="F43" s="53"/>
      <c r="G43" s="54" t="n">
        <f aca="false">IFERROR(VLOOKUP(tblRiskRegister15[[#This Row],[Asset Class]],tblVCDBIndex[],4,FALSE()),"")</f>
        <v>3</v>
      </c>
      <c r="H43" s="54" t="str">
        <f aca="false">IFERROR(VLOOKUP(10*tblRiskRegister15[[#This Row],[Safeguard Maturity Score]]+tblRiskRegister15[[#This Row],[VCDB Index]],tblHITIndexWeightTable[],4,FALSE()),"")</f>
        <v/>
      </c>
      <c r="I43" s="54" t="n">
        <f aca="false">VLOOKUP(tblRiskRegister15[[#This Row],[Asset Class]],tblImpactIndex17[],2,FALSE())</f>
        <v>0</v>
      </c>
      <c r="J43" s="54" t="n">
        <f aca="false">VLOOKUP(tblRiskRegister15[[#This Row],[Asset Class]],tblImpactIndex17[],3,FALSE())</f>
        <v>0</v>
      </c>
      <c r="K43" s="54" t="n">
        <f aca="false">VLOOKUP(tblRiskRegister15[[#This Row],[Asset Class]],tblImpactIndex17[],4,FALSE())</f>
        <v>0</v>
      </c>
      <c r="L43" s="54" t="str">
        <f aca="false">IFERROR(MAX(tblRiskRegister15[[#This Row],[Impact to Mission]:[Impact to Obligations]])*tblRiskRegister15[[#This Row],[Expectancy Score]],"")</f>
        <v/>
      </c>
      <c r="M43" s="54" t="str">
        <f aca="false">tblRiskRegister15[[#This Row],[Risk Score]]</f>
        <v/>
      </c>
      <c r="N43" s="55"/>
      <c r="O43" s="65" t="n">
        <v>3.5</v>
      </c>
      <c r="P43" s="66" t="s">
        <v>196</v>
      </c>
      <c r="Q43" s="66" t="s">
        <v>197</v>
      </c>
      <c r="R43" s="57"/>
      <c r="S43" s="53"/>
      <c r="T43" s="59" t="str">
        <f aca="false">IFERROR(VLOOKUP(10*tblRiskRegister15[[#This Row],[Risk Treatment Safeguard Maturity Score]]+tblRiskRegister15[[#This Row],[VCDB Index]],tblHITIndexWeightTable[],4,FALSE()),"")</f>
        <v/>
      </c>
      <c r="U43" s="59" t="n">
        <f aca="false">VLOOKUP(tblRiskRegister15[[#This Row],[Asset Class]],tblImpactIndex17[],2,FALSE())</f>
        <v>0</v>
      </c>
      <c r="V43" s="59" t="n">
        <f aca="false">VLOOKUP(tblRiskRegister15[[#This Row],[Asset Class]],tblImpactIndex17[],3,FALSE())</f>
        <v>0</v>
      </c>
      <c r="W43" s="59" t="n">
        <f aca="false">VLOOKUP(tblRiskRegister15[[#This Row],[Asset Class]],tblImpactIndex17[],4,FALSE())</f>
        <v>0</v>
      </c>
      <c r="X43" s="59" t="str">
        <f aca="false">IFERROR(MAX(tblRiskRegister15[[#This Row],[Risk Treatment Safeguard Impact to Mission]:[Risk Treatment Safeguard Impact to Obligations]])*tblRiskRegister15[[#This Row],[Risk Treatment
Safeguard Expectancy Score]],"")</f>
        <v/>
      </c>
      <c r="Y43" s="59" t="str">
        <f aca="false">IF(tblRiskRegister15[[#This Row],[Risk Score]]&gt;5,IF(tblRiskRegister15[[#This Row],[Risk Treatment Safeguard Risk Score]]&lt;6, IF(tblRiskRegister15[[#This Row],[Risk Treatment Safeguard Risk Score]]&lt;=tblRiskRegister15[[#This Row],[Risk Score]],"Yes","No"),"No"),"Yes")</f>
        <v>No</v>
      </c>
      <c r="Z43" s="60"/>
      <c r="AA43" s="60"/>
      <c r="AB43" s="61"/>
      <c r="AD43" s="62" t="n">
        <f aca="false">SUMIF(tblRiskRegister15[[#All],[Implementation Year]],"="&amp;tblCostImpacts16[[#This Row],[Year]],tblRiskRegister15[[#All],[Risk Treatment Safeguard Cost]])</f>
        <v>0</v>
      </c>
      <c r="AE43" s="34" t="n">
        <v>2030</v>
      </c>
      <c r="AF43" s="34" t="str">
        <f aca="false">IF(tblCostImpacts16[[#This Row],[Impact to Financial Objectives]]&lt;=$E$12,"Yes","No")</f>
        <v>Yes</v>
      </c>
    </row>
    <row r="44" customFormat="false" ht="24" hidden="false" customHeight="false" outlineLevel="0" collapsed="false">
      <c r="B44" s="65" t="n">
        <v>3.6</v>
      </c>
      <c r="C44" s="66" t="s">
        <v>198</v>
      </c>
      <c r="D44" s="69" t="s">
        <v>97</v>
      </c>
      <c r="E44" s="66" t="s">
        <v>46</v>
      </c>
      <c r="F44" s="53"/>
      <c r="G44" s="54" t="n">
        <f aca="false">IFERROR(VLOOKUP(tblRiskRegister15[[#This Row],[Asset Class]],tblVCDBIndex[],4,FALSE()),"")</f>
        <v>1</v>
      </c>
      <c r="H44" s="54" t="str">
        <f aca="false">IFERROR(VLOOKUP(10*tblRiskRegister15[[#This Row],[Safeguard Maturity Score]]+tblRiskRegister15[[#This Row],[VCDB Index]],tblHITIndexWeightTable[],4,FALSE()),"")</f>
        <v/>
      </c>
      <c r="I44" s="54" t="n">
        <f aca="false">VLOOKUP(tblRiskRegister15[[#This Row],[Asset Class]],tblImpactIndex17[],2,FALSE())</f>
        <v>0</v>
      </c>
      <c r="J44" s="54" t="n">
        <f aca="false">VLOOKUP(tblRiskRegister15[[#This Row],[Asset Class]],tblImpactIndex17[],3,FALSE())</f>
        <v>0</v>
      </c>
      <c r="K44" s="54" t="n">
        <f aca="false">VLOOKUP(tblRiskRegister15[[#This Row],[Asset Class]],tblImpactIndex17[],4,FALSE())</f>
        <v>0</v>
      </c>
      <c r="L44" s="54" t="str">
        <f aca="false">IFERROR(MAX(tblRiskRegister15[[#This Row],[Impact to Mission]:[Impact to Obligations]])*tblRiskRegister15[[#This Row],[Expectancy Score]],"")</f>
        <v/>
      </c>
      <c r="M44" s="54" t="str">
        <f aca="false">tblRiskRegister15[[#This Row],[Risk Score]]</f>
        <v/>
      </c>
      <c r="N44" s="55"/>
      <c r="O44" s="65" t="n">
        <v>3.6</v>
      </c>
      <c r="P44" s="66" t="s">
        <v>198</v>
      </c>
      <c r="Q44" s="66" t="s">
        <v>199</v>
      </c>
      <c r="R44" s="57"/>
      <c r="S44" s="53"/>
      <c r="T44" s="59" t="str">
        <f aca="false">IFERROR(VLOOKUP(10*tblRiskRegister15[[#This Row],[Risk Treatment Safeguard Maturity Score]]+tblRiskRegister15[[#This Row],[VCDB Index]],tblHITIndexWeightTable[],4,FALSE()),"")</f>
        <v/>
      </c>
      <c r="U44" s="59" t="n">
        <f aca="false">VLOOKUP(tblRiskRegister15[[#This Row],[Asset Class]],tblImpactIndex17[],2,FALSE())</f>
        <v>0</v>
      </c>
      <c r="V44" s="59" t="n">
        <f aca="false">VLOOKUP(tblRiskRegister15[[#This Row],[Asset Class]],tblImpactIndex17[],3,FALSE())</f>
        <v>0</v>
      </c>
      <c r="W44" s="59" t="n">
        <f aca="false">VLOOKUP(tblRiskRegister15[[#This Row],[Asset Class]],tblImpactIndex17[],4,FALSE())</f>
        <v>0</v>
      </c>
      <c r="X44" s="59" t="str">
        <f aca="false">IFERROR(MAX(tblRiskRegister15[[#This Row],[Risk Treatment Safeguard Impact to Mission]:[Risk Treatment Safeguard Impact to Obligations]])*tblRiskRegister15[[#This Row],[Risk Treatment
Safeguard Expectancy Score]],"")</f>
        <v/>
      </c>
      <c r="Y44" s="59" t="str">
        <f aca="false">IF(tblRiskRegister15[[#This Row],[Risk Score]]&gt;5,IF(tblRiskRegister15[[#This Row],[Risk Treatment Safeguard Risk Score]]&lt;6, IF(tblRiskRegister15[[#This Row],[Risk Treatment Safeguard Risk Score]]&lt;=tblRiskRegister15[[#This Row],[Risk Score]],"Yes","No"),"No"),"Yes")</f>
        <v>No</v>
      </c>
      <c r="Z44" s="60"/>
      <c r="AA44" s="60"/>
      <c r="AB44" s="61"/>
    </row>
    <row r="45" customFormat="false" ht="46" hidden="false" customHeight="false" outlineLevel="0" collapsed="false">
      <c r="B45" s="65" t="n">
        <v>4.1</v>
      </c>
      <c r="C45" s="66" t="s">
        <v>200</v>
      </c>
      <c r="D45" s="69" t="s">
        <v>97</v>
      </c>
      <c r="E45" s="66" t="s">
        <v>47</v>
      </c>
      <c r="F45" s="53"/>
      <c r="G45" s="54" t="n">
        <f aca="false">IFERROR(VLOOKUP(tblRiskRegister15[[#This Row],[Asset Class]],tblVCDBIndex[],4,FALSE()),"")</f>
        <v>2</v>
      </c>
      <c r="H45" s="54" t="str">
        <f aca="false">IFERROR(VLOOKUP(10*tblRiskRegister15[[#This Row],[Safeguard Maturity Score]]+tblRiskRegister15[[#This Row],[VCDB Index]],tblHITIndexWeightTable[],4,FALSE()),"")</f>
        <v/>
      </c>
      <c r="I45" s="54" t="n">
        <f aca="false">VLOOKUP(tblRiskRegister15[[#This Row],[Asset Class]],tblImpactIndex17[],2,FALSE())</f>
        <v>0</v>
      </c>
      <c r="J45" s="54" t="n">
        <f aca="false">VLOOKUP(tblRiskRegister15[[#This Row],[Asset Class]],tblImpactIndex17[],3,FALSE())</f>
        <v>0</v>
      </c>
      <c r="K45" s="54" t="n">
        <f aca="false">VLOOKUP(tblRiskRegister15[[#This Row],[Asset Class]],tblImpactIndex17[],4,FALSE())</f>
        <v>0</v>
      </c>
      <c r="L45" s="54" t="str">
        <f aca="false">IFERROR(MAX(tblRiskRegister15[[#This Row],[Impact to Mission]:[Impact to Obligations]])*tblRiskRegister15[[#This Row],[Expectancy Score]],"")</f>
        <v/>
      </c>
      <c r="M45" s="54" t="str">
        <f aca="false">tblRiskRegister15[[#This Row],[Risk Score]]</f>
        <v/>
      </c>
      <c r="N45" s="55"/>
      <c r="O45" s="65" t="n">
        <v>4.1</v>
      </c>
      <c r="P45" s="66" t="s">
        <v>200</v>
      </c>
      <c r="Q45" s="66" t="s">
        <v>201</v>
      </c>
      <c r="R45" s="57"/>
      <c r="S45" s="53"/>
      <c r="T45" s="59" t="str">
        <f aca="false">IFERROR(VLOOKUP(10*tblRiskRegister15[[#This Row],[Risk Treatment Safeguard Maturity Score]]+tblRiskRegister15[[#This Row],[VCDB Index]],tblHITIndexWeightTable[],4,FALSE()),"")</f>
        <v/>
      </c>
      <c r="U45" s="59" t="n">
        <f aca="false">VLOOKUP(tblRiskRegister15[[#This Row],[Asset Class]],tblImpactIndex17[],2,FALSE())</f>
        <v>0</v>
      </c>
      <c r="V45" s="59" t="n">
        <f aca="false">VLOOKUP(tblRiskRegister15[[#This Row],[Asset Class]],tblImpactIndex17[],3,FALSE())</f>
        <v>0</v>
      </c>
      <c r="W45" s="59" t="n">
        <f aca="false">VLOOKUP(tblRiskRegister15[[#This Row],[Asset Class]],tblImpactIndex17[],4,FALSE())</f>
        <v>0</v>
      </c>
      <c r="X45" s="59" t="str">
        <f aca="false">IFERROR(MAX(tblRiskRegister15[[#This Row],[Risk Treatment Safeguard Impact to Mission]:[Risk Treatment Safeguard Impact to Obligations]])*tblRiskRegister15[[#This Row],[Risk Treatment
Safeguard Expectancy Score]],"")</f>
        <v/>
      </c>
      <c r="Y45" s="59" t="str">
        <f aca="false">IF(tblRiskRegister15[[#This Row],[Risk Score]]&gt;5,IF(tblRiskRegister15[[#This Row],[Risk Treatment Safeguard Risk Score]]&lt;6, IF(tblRiskRegister15[[#This Row],[Risk Treatment Safeguard Risk Score]]&lt;=tblRiskRegister15[[#This Row],[Risk Score]],"Yes","No"),"No"),"Yes")</f>
        <v>No</v>
      </c>
      <c r="Z45" s="60"/>
      <c r="AA45" s="60"/>
      <c r="AB45" s="61"/>
    </row>
    <row r="46" customFormat="false" ht="46" hidden="false" customHeight="false" outlineLevel="0" collapsed="false">
      <c r="B46" s="65" t="n">
        <v>4.2</v>
      </c>
      <c r="C46" s="66" t="s">
        <v>202</v>
      </c>
      <c r="D46" s="69" t="s">
        <v>97</v>
      </c>
      <c r="E46" s="66" t="s">
        <v>49</v>
      </c>
      <c r="F46" s="53"/>
      <c r="G46" s="54" t="n">
        <f aca="false">IFERROR(VLOOKUP(tblRiskRegister15[[#This Row],[Asset Class]],tblVCDBIndex[],4,FALSE()),"")</f>
        <v>1</v>
      </c>
      <c r="H46" s="54" t="str">
        <f aca="false">IFERROR(VLOOKUP(10*tblRiskRegister15[[#This Row],[Safeguard Maturity Score]]+tblRiskRegister15[[#This Row],[VCDB Index]],tblHITIndexWeightTable[],4,FALSE()),"")</f>
        <v/>
      </c>
      <c r="I46" s="54" t="n">
        <f aca="false">VLOOKUP(tblRiskRegister15[[#This Row],[Asset Class]],tblImpactIndex17[],2,FALSE())</f>
        <v>0</v>
      </c>
      <c r="J46" s="54" t="n">
        <f aca="false">VLOOKUP(tblRiskRegister15[[#This Row],[Asset Class]],tblImpactIndex17[],3,FALSE())</f>
        <v>0</v>
      </c>
      <c r="K46" s="54" t="n">
        <f aca="false">VLOOKUP(tblRiskRegister15[[#This Row],[Asset Class]],tblImpactIndex17[],4,FALSE())</f>
        <v>0</v>
      </c>
      <c r="L46" s="54" t="str">
        <f aca="false">IFERROR(MAX(tblRiskRegister15[[#This Row],[Impact to Mission]:[Impact to Obligations]])*tblRiskRegister15[[#This Row],[Expectancy Score]],"")</f>
        <v/>
      </c>
      <c r="M46" s="54" t="str">
        <f aca="false">tblRiskRegister15[[#This Row],[Risk Score]]</f>
        <v/>
      </c>
      <c r="N46" s="55"/>
      <c r="O46" s="65" t="n">
        <v>4.2</v>
      </c>
      <c r="P46" s="66" t="s">
        <v>202</v>
      </c>
      <c r="Q46" s="66" t="s">
        <v>203</v>
      </c>
      <c r="R46" s="57"/>
      <c r="S46" s="53"/>
      <c r="T46" s="59" t="str">
        <f aca="false">IFERROR(VLOOKUP(10*tblRiskRegister15[[#This Row],[Risk Treatment Safeguard Maturity Score]]+tblRiskRegister15[[#This Row],[VCDB Index]],tblHITIndexWeightTable[],4,FALSE()),"")</f>
        <v/>
      </c>
      <c r="U46" s="59" t="n">
        <f aca="false">VLOOKUP(tblRiskRegister15[[#This Row],[Asset Class]],tblImpactIndex17[],2,FALSE())</f>
        <v>0</v>
      </c>
      <c r="V46" s="59" t="n">
        <f aca="false">VLOOKUP(tblRiskRegister15[[#This Row],[Asset Class]],tblImpactIndex17[],3,FALSE())</f>
        <v>0</v>
      </c>
      <c r="W46" s="59" t="n">
        <f aca="false">VLOOKUP(tblRiskRegister15[[#This Row],[Asset Class]],tblImpactIndex17[],4,FALSE())</f>
        <v>0</v>
      </c>
      <c r="X46" s="59" t="str">
        <f aca="false">IFERROR(MAX(tblRiskRegister15[[#This Row],[Risk Treatment Safeguard Impact to Mission]:[Risk Treatment Safeguard Impact to Obligations]])*tblRiskRegister15[[#This Row],[Risk Treatment
Safeguard Expectancy Score]],"")</f>
        <v/>
      </c>
      <c r="Y46" s="59" t="str">
        <f aca="false">IF(tblRiskRegister15[[#This Row],[Risk Score]]&gt;5,IF(tblRiskRegister15[[#This Row],[Risk Treatment Safeguard Risk Score]]&lt;6, IF(tblRiskRegister15[[#This Row],[Risk Treatment Safeguard Risk Score]]&lt;=tblRiskRegister15[[#This Row],[Risk Score]],"Yes","No"),"No"),"Yes")</f>
        <v>No</v>
      </c>
      <c r="Z46" s="60"/>
      <c r="AA46" s="60"/>
      <c r="AB46" s="61"/>
    </row>
    <row r="47" customFormat="false" ht="35" hidden="false" customHeight="false" outlineLevel="0" collapsed="false">
      <c r="B47" s="65" t="n">
        <v>4.3</v>
      </c>
      <c r="C47" s="66" t="s">
        <v>204</v>
      </c>
      <c r="D47" s="69" t="s">
        <v>97</v>
      </c>
      <c r="E47" s="66" t="s">
        <v>50</v>
      </c>
      <c r="F47" s="53"/>
      <c r="G47" s="54" t="n">
        <f aca="false">IFERROR(VLOOKUP(tblRiskRegister15[[#This Row],[Asset Class]],tblVCDBIndex[],4,FALSE()),"")</f>
        <v>3</v>
      </c>
      <c r="H47" s="54" t="str">
        <f aca="false">IFERROR(VLOOKUP(10*tblRiskRegister15[[#This Row],[Safeguard Maturity Score]]+tblRiskRegister15[[#This Row],[VCDB Index]],tblHITIndexWeightTable[],4,FALSE()),"")</f>
        <v/>
      </c>
      <c r="I47" s="54" t="n">
        <f aca="false">VLOOKUP(tblRiskRegister15[[#This Row],[Asset Class]],tblImpactIndex17[],2,FALSE())</f>
        <v>0</v>
      </c>
      <c r="J47" s="54" t="n">
        <f aca="false">VLOOKUP(tblRiskRegister15[[#This Row],[Asset Class]],tblImpactIndex17[],3,FALSE())</f>
        <v>0</v>
      </c>
      <c r="K47" s="54" t="n">
        <f aca="false">VLOOKUP(tblRiskRegister15[[#This Row],[Asset Class]],tblImpactIndex17[],4,FALSE())</f>
        <v>0</v>
      </c>
      <c r="L47" s="54" t="str">
        <f aca="false">IFERROR(MAX(tblRiskRegister15[[#This Row],[Impact to Mission]:[Impact to Obligations]])*tblRiskRegister15[[#This Row],[Expectancy Score]],"")</f>
        <v/>
      </c>
      <c r="M47" s="54" t="str">
        <f aca="false">tblRiskRegister15[[#This Row],[Risk Score]]</f>
        <v/>
      </c>
      <c r="N47" s="55"/>
      <c r="O47" s="65" t="n">
        <v>4.3</v>
      </c>
      <c r="P47" s="66" t="s">
        <v>204</v>
      </c>
      <c r="Q47" s="66" t="s">
        <v>205</v>
      </c>
      <c r="R47" s="57"/>
      <c r="S47" s="53"/>
      <c r="T47" s="59" t="str">
        <f aca="false">IFERROR(VLOOKUP(10*tblRiskRegister15[[#This Row],[Risk Treatment Safeguard Maturity Score]]+tblRiskRegister15[[#This Row],[VCDB Index]],tblHITIndexWeightTable[],4,FALSE()),"")</f>
        <v/>
      </c>
      <c r="U47" s="59" t="n">
        <f aca="false">VLOOKUP(tblRiskRegister15[[#This Row],[Asset Class]],tblImpactIndex17[],2,FALSE())</f>
        <v>0</v>
      </c>
      <c r="V47" s="59" t="n">
        <f aca="false">VLOOKUP(tblRiskRegister15[[#This Row],[Asset Class]],tblImpactIndex17[],3,FALSE())</f>
        <v>0</v>
      </c>
      <c r="W47" s="59" t="n">
        <f aca="false">VLOOKUP(tblRiskRegister15[[#This Row],[Asset Class]],tblImpactIndex17[],4,FALSE())</f>
        <v>0</v>
      </c>
      <c r="X47" s="59" t="str">
        <f aca="false">IFERROR(MAX(tblRiskRegister15[[#This Row],[Risk Treatment Safeguard Impact to Mission]:[Risk Treatment Safeguard Impact to Obligations]])*tblRiskRegister15[[#This Row],[Risk Treatment
Safeguard Expectancy Score]],"")</f>
        <v/>
      </c>
      <c r="Y47" s="59" t="str">
        <f aca="false">IF(tblRiskRegister15[[#This Row],[Risk Score]]&gt;5,IF(tblRiskRegister15[[#This Row],[Risk Treatment Safeguard Risk Score]]&lt;6, IF(tblRiskRegister15[[#This Row],[Risk Treatment Safeguard Risk Score]]&lt;=tblRiskRegister15[[#This Row],[Risk Score]],"Yes","No"),"No"),"Yes")</f>
        <v>No</v>
      </c>
      <c r="Z47" s="60"/>
      <c r="AA47" s="60"/>
      <c r="AB47" s="61"/>
    </row>
    <row r="48" customFormat="false" ht="24" hidden="false" customHeight="false" outlineLevel="0" collapsed="false">
      <c r="B48" s="65" t="n">
        <v>4.4</v>
      </c>
      <c r="C48" s="66" t="s">
        <v>206</v>
      </c>
      <c r="D48" s="69" t="s">
        <v>97</v>
      </c>
      <c r="E48" s="66" t="s">
        <v>46</v>
      </c>
      <c r="F48" s="53"/>
      <c r="G48" s="54" t="n">
        <f aca="false">IFERROR(VLOOKUP(tblRiskRegister15[[#This Row],[Asset Class]],tblVCDBIndex[],4,FALSE()),"")</f>
        <v>1</v>
      </c>
      <c r="H48" s="54" t="str">
        <f aca="false">IFERROR(VLOOKUP(10*tblRiskRegister15[[#This Row],[Safeguard Maturity Score]]+tblRiskRegister15[[#This Row],[VCDB Index]],tblHITIndexWeightTable[],4,FALSE()),"")</f>
        <v/>
      </c>
      <c r="I48" s="54" t="n">
        <f aca="false">VLOOKUP(tblRiskRegister15[[#This Row],[Asset Class]],tblImpactIndex17[],2,FALSE())</f>
        <v>0</v>
      </c>
      <c r="J48" s="54" t="n">
        <f aca="false">VLOOKUP(tblRiskRegister15[[#This Row],[Asset Class]],tblImpactIndex17[],3,FALSE())</f>
        <v>0</v>
      </c>
      <c r="K48" s="54" t="n">
        <f aca="false">VLOOKUP(tblRiskRegister15[[#This Row],[Asset Class]],tblImpactIndex17[],4,FALSE())</f>
        <v>0</v>
      </c>
      <c r="L48" s="54" t="str">
        <f aca="false">IFERROR(MAX(tblRiskRegister15[[#This Row],[Impact to Mission]:[Impact to Obligations]])*tblRiskRegister15[[#This Row],[Expectancy Score]],"")</f>
        <v/>
      </c>
      <c r="M48" s="54" t="str">
        <f aca="false">tblRiskRegister15[[#This Row],[Risk Score]]</f>
        <v/>
      </c>
      <c r="N48" s="55"/>
      <c r="O48" s="65" t="n">
        <v>4.4</v>
      </c>
      <c r="P48" s="66" t="s">
        <v>206</v>
      </c>
      <c r="Q48" s="66" t="s">
        <v>207</v>
      </c>
      <c r="R48" s="57"/>
      <c r="S48" s="53"/>
      <c r="T48" s="59" t="str">
        <f aca="false">IFERROR(VLOOKUP(10*tblRiskRegister15[[#This Row],[Risk Treatment Safeguard Maturity Score]]+tblRiskRegister15[[#This Row],[VCDB Index]],tblHITIndexWeightTable[],4,FALSE()),"")</f>
        <v/>
      </c>
      <c r="U48" s="59" t="n">
        <f aca="false">VLOOKUP(tblRiskRegister15[[#This Row],[Asset Class]],tblImpactIndex17[],2,FALSE())</f>
        <v>0</v>
      </c>
      <c r="V48" s="59" t="n">
        <f aca="false">VLOOKUP(tblRiskRegister15[[#This Row],[Asset Class]],tblImpactIndex17[],3,FALSE())</f>
        <v>0</v>
      </c>
      <c r="W48" s="59" t="n">
        <f aca="false">VLOOKUP(tblRiskRegister15[[#This Row],[Asset Class]],tblImpactIndex17[],4,FALSE())</f>
        <v>0</v>
      </c>
      <c r="X48" s="59" t="str">
        <f aca="false">IFERROR(MAX(tblRiskRegister15[[#This Row],[Risk Treatment Safeguard Impact to Mission]:[Risk Treatment Safeguard Impact to Obligations]])*tblRiskRegister15[[#This Row],[Risk Treatment
Safeguard Expectancy Score]],"")</f>
        <v/>
      </c>
      <c r="Y48" s="59" t="str">
        <f aca="false">IF(tblRiskRegister15[[#This Row],[Risk Score]]&gt;5,IF(tblRiskRegister15[[#This Row],[Risk Treatment Safeguard Risk Score]]&lt;6, IF(tblRiskRegister15[[#This Row],[Risk Treatment Safeguard Risk Score]]&lt;=tblRiskRegister15[[#This Row],[Risk Score]],"Yes","No"),"No"),"Yes")</f>
        <v>No</v>
      </c>
      <c r="Z48" s="60"/>
      <c r="AA48" s="60"/>
      <c r="AB48" s="61"/>
    </row>
    <row r="49" customFormat="false" ht="35" hidden="false" customHeight="false" outlineLevel="0" collapsed="false">
      <c r="B49" s="65" t="n">
        <v>4.5</v>
      </c>
      <c r="C49" s="66" t="s">
        <v>208</v>
      </c>
      <c r="D49" s="69" t="s">
        <v>97</v>
      </c>
      <c r="E49" s="66" t="s">
        <v>46</v>
      </c>
      <c r="F49" s="53"/>
      <c r="G49" s="54" t="n">
        <f aca="false">IFERROR(VLOOKUP(tblRiskRegister15[[#This Row],[Asset Class]],tblVCDBIndex[],4,FALSE()),"")</f>
        <v>1</v>
      </c>
      <c r="H49" s="54" t="str">
        <f aca="false">IFERROR(VLOOKUP(10*tblRiskRegister15[[#This Row],[Safeguard Maturity Score]]+tblRiskRegister15[[#This Row],[VCDB Index]],tblHITIndexWeightTable[],4,FALSE()),"")</f>
        <v/>
      </c>
      <c r="I49" s="54" t="n">
        <f aca="false">VLOOKUP(tblRiskRegister15[[#This Row],[Asset Class]],tblImpactIndex17[],2,FALSE())</f>
        <v>0</v>
      </c>
      <c r="J49" s="54" t="n">
        <f aca="false">VLOOKUP(tblRiskRegister15[[#This Row],[Asset Class]],tblImpactIndex17[],3,FALSE())</f>
        <v>0</v>
      </c>
      <c r="K49" s="54" t="n">
        <f aca="false">VLOOKUP(tblRiskRegister15[[#This Row],[Asset Class]],tblImpactIndex17[],4,FALSE())</f>
        <v>0</v>
      </c>
      <c r="L49" s="54" t="str">
        <f aca="false">IFERROR(MAX(tblRiskRegister15[[#This Row],[Impact to Mission]:[Impact to Obligations]])*tblRiskRegister15[[#This Row],[Expectancy Score]],"")</f>
        <v/>
      </c>
      <c r="M49" s="54" t="str">
        <f aca="false">tblRiskRegister15[[#This Row],[Risk Score]]</f>
        <v/>
      </c>
      <c r="N49" s="55"/>
      <c r="O49" s="65" t="n">
        <v>4.5</v>
      </c>
      <c r="P49" s="66" t="s">
        <v>208</v>
      </c>
      <c r="Q49" s="66" t="s">
        <v>209</v>
      </c>
      <c r="R49" s="57"/>
      <c r="S49" s="53"/>
      <c r="T49" s="59" t="str">
        <f aca="false">IFERROR(VLOOKUP(10*tblRiskRegister15[[#This Row],[Risk Treatment Safeguard Maturity Score]]+tblRiskRegister15[[#This Row],[VCDB Index]],tblHITIndexWeightTable[],4,FALSE()),"")</f>
        <v/>
      </c>
      <c r="U49" s="59" t="n">
        <f aca="false">VLOOKUP(tblRiskRegister15[[#This Row],[Asset Class]],tblImpactIndex17[],2,FALSE())</f>
        <v>0</v>
      </c>
      <c r="V49" s="59" t="n">
        <f aca="false">VLOOKUP(tblRiskRegister15[[#This Row],[Asset Class]],tblImpactIndex17[],3,FALSE())</f>
        <v>0</v>
      </c>
      <c r="W49" s="59" t="n">
        <f aca="false">VLOOKUP(tblRiskRegister15[[#This Row],[Asset Class]],tblImpactIndex17[],4,FALSE())</f>
        <v>0</v>
      </c>
      <c r="X49" s="59" t="str">
        <f aca="false">IFERROR(MAX(tblRiskRegister15[[#This Row],[Risk Treatment Safeguard Impact to Mission]:[Risk Treatment Safeguard Impact to Obligations]])*tblRiskRegister15[[#This Row],[Risk Treatment
Safeguard Expectancy Score]],"")</f>
        <v/>
      </c>
      <c r="Y49" s="59" t="str">
        <f aca="false">IF(tblRiskRegister15[[#This Row],[Risk Score]]&gt;5,IF(tblRiskRegister15[[#This Row],[Risk Treatment Safeguard Risk Score]]&lt;6, IF(tblRiskRegister15[[#This Row],[Risk Treatment Safeguard Risk Score]]&lt;=tblRiskRegister15[[#This Row],[Risk Score]],"Yes","No"),"No"),"Yes")</f>
        <v>No</v>
      </c>
      <c r="Z49" s="60"/>
      <c r="AA49" s="60"/>
      <c r="AB49" s="61"/>
    </row>
    <row r="50" customFormat="false" ht="46" hidden="false" customHeight="false" outlineLevel="0" collapsed="false">
      <c r="B50" s="65" t="n">
        <v>4.6</v>
      </c>
      <c r="C50" s="66" t="s">
        <v>210</v>
      </c>
      <c r="D50" s="69" t="s">
        <v>97</v>
      </c>
      <c r="E50" s="66" t="s">
        <v>49</v>
      </c>
      <c r="F50" s="53"/>
      <c r="G50" s="54" t="n">
        <f aca="false">IFERROR(VLOOKUP(tblRiskRegister15[[#This Row],[Asset Class]],tblVCDBIndex[],4,FALSE()),"")</f>
        <v>1</v>
      </c>
      <c r="H50" s="54" t="str">
        <f aca="false">IFERROR(VLOOKUP(10*tblRiskRegister15[[#This Row],[Safeguard Maturity Score]]+tblRiskRegister15[[#This Row],[VCDB Index]],tblHITIndexWeightTable[],4,FALSE()),"")</f>
        <v/>
      </c>
      <c r="I50" s="54" t="n">
        <f aca="false">VLOOKUP(tblRiskRegister15[[#This Row],[Asset Class]],tblImpactIndex17[],2,FALSE())</f>
        <v>0</v>
      </c>
      <c r="J50" s="54" t="n">
        <f aca="false">VLOOKUP(tblRiskRegister15[[#This Row],[Asset Class]],tblImpactIndex17[],3,FALSE())</f>
        <v>0</v>
      </c>
      <c r="K50" s="54" t="n">
        <f aca="false">VLOOKUP(tblRiskRegister15[[#This Row],[Asset Class]],tblImpactIndex17[],4,FALSE())</f>
        <v>0</v>
      </c>
      <c r="L50" s="54" t="str">
        <f aca="false">IFERROR(MAX(tblRiskRegister15[[#This Row],[Impact to Mission]:[Impact to Obligations]])*tblRiskRegister15[[#This Row],[Expectancy Score]],"")</f>
        <v/>
      </c>
      <c r="M50" s="54" t="str">
        <f aca="false">tblRiskRegister15[[#This Row],[Risk Score]]</f>
        <v/>
      </c>
      <c r="N50" s="55"/>
      <c r="O50" s="65" t="n">
        <v>4.6</v>
      </c>
      <c r="P50" s="66" t="s">
        <v>210</v>
      </c>
      <c r="Q50" s="66" t="s">
        <v>211</v>
      </c>
      <c r="R50" s="57"/>
      <c r="S50" s="53"/>
      <c r="T50" s="59" t="str">
        <f aca="false">IFERROR(VLOOKUP(10*tblRiskRegister15[[#This Row],[Risk Treatment Safeguard Maturity Score]]+tblRiskRegister15[[#This Row],[VCDB Index]],tblHITIndexWeightTable[],4,FALSE()),"")</f>
        <v/>
      </c>
      <c r="U50" s="59" t="n">
        <f aca="false">VLOOKUP(tblRiskRegister15[[#This Row],[Asset Class]],tblImpactIndex17[],2,FALSE())</f>
        <v>0</v>
      </c>
      <c r="V50" s="59" t="n">
        <f aca="false">VLOOKUP(tblRiskRegister15[[#This Row],[Asset Class]],tblImpactIndex17[],3,FALSE())</f>
        <v>0</v>
      </c>
      <c r="W50" s="59" t="n">
        <f aca="false">VLOOKUP(tblRiskRegister15[[#This Row],[Asset Class]],tblImpactIndex17[],4,FALSE())</f>
        <v>0</v>
      </c>
      <c r="X50" s="59" t="str">
        <f aca="false">IFERROR(MAX(tblRiskRegister15[[#This Row],[Risk Treatment Safeguard Impact to Mission]:[Risk Treatment Safeguard Impact to Obligations]])*tblRiskRegister15[[#This Row],[Risk Treatment
Safeguard Expectancy Score]],"")</f>
        <v/>
      </c>
      <c r="Y50" s="59" t="str">
        <f aca="false">IF(tblRiskRegister15[[#This Row],[Risk Score]]&gt;5,IF(tblRiskRegister15[[#This Row],[Risk Treatment Safeguard Risk Score]]&lt;6, IF(tblRiskRegister15[[#This Row],[Risk Treatment Safeguard Risk Score]]&lt;=tblRiskRegister15[[#This Row],[Risk Score]],"Yes","No"),"No"),"Yes")</f>
        <v>No</v>
      </c>
      <c r="Z50" s="60"/>
      <c r="AA50" s="60"/>
      <c r="AB50" s="61"/>
    </row>
    <row r="51" customFormat="false" ht="35" hidden="false" customHeight="false" outlineLevel="0" collapsed="false">
      <c r="B51" s="65" t="n">
        <v>4.7</v>
      </c>
      <c r="C51" s="66" t="s">
        <v>212</v>
      </c>
      <c r="D51" s="69" t="s">
        <v>97</v>
      </c>
      <c r="E51" s="66" t="s">
        <v>50</v>
      </c>
      <c r="F51" s="53"/>
      <c r="G51" s="54" t="n">
        <f aca="false">IFERROR(VLOOKUP(tblRiskRegister15[[#This Row],[Asset Class]],tblVCDBIndex[],4,FALSE()),"")</f>
        <v>3</v>
      </c>
      <c r="H51" s="54" t="str">
        <f aca="false">IFERROR(VLOOKUP(10*tblRiskRegister15[[#This Row],[Safeguard Maturity Score]]+tblRiskRegister15[[#This Row],[VCDB Index]],tblHITIndexWeightTable[],4,FALSE()),"")</f>
        <v/>
      </c>
      <c r="I51" s="54" t="n">
        <f aca="false">VLOOKUP(tblRiskRegister15[[#This Row],[Asset Class]],tblImpactIndex17[],2,FALSE())</f>
        <v>0</v>
      </c>
      <c r="J51" s="54" t="n">
        <f aca="false">VLOOKUP(tblRiskRegister15[[#This Row],[Asset Class]],tblImpactIndex17[],3,FALSE())</f>
        <v>0</v>
      </c>
      <c r="K51" s="54" t="n">
        <f aca="false">VLOOKUP(tblRiskRegister15[[#This Row],[Asset Class]],tblImpactIndex17[],4,FALSE())</f>
        <v>0</v>
      </c>
      <c r="L51" s="54" t="str">
        <f aca="false">IFERROR(MAX(tblRiskRegister15[[#This Row],[Impact to Mission]:[Impact to Obligations]])*tblRiskRegister15[[#This Row],[Expectancy Score]],"")</f>
        <v/>
      </c>
      <c r="M51" s="54" t="str">
        <f aca="false">tblRiskRegister15[[#This Row],[Risk Score]]</f>
        <v/>
      </c>
      <c r="N51" s="55"/>
      <c r="O51" s="65" t="n">
        <v>4.7</v>
      </c>
      <c r="P51" s="66" t="s">
        <v>212</v>
      </c>
      <c r="Q51" s="66" t="s">
        <v>213</v>
      </c>
      <c r="R51" s="57"/>
      <c r="S51" s="53"/>
      <c r="T51" s="59" t="str">
        <f aca="false">IFERROR(VLOOKUP(10*tblRiskRegister15[[#This Row],[Risk Treatment Safeguard Maturity Score]]+tblRiskRegister15[[#This Row],[VCDB Index]],tblHITIndexWeightTable[],4,FALSE()),"")</f>
        <v/>
      </c>
      <c r="U51" s="59" t="n">
        <f aca="false">VLOOKUP(tblRiskRegister15[[#This Row],[Asset Class]],tblImpactIndex17[],2,FALSE())</f>
        <v>0</v>
      </c>
      <c r="V51" s="59" t="n">
        <f aca="false">VLOOKUP(tblRiskRegister15[[#This Row],[Asset Class]],tblImpactIndex17[],3,FALSE())</f>
        <v>0</v>
      </c>
      <c r="W51" s="59" t="n">
        <f aca="false">VLOOKUP(tblRiskRegister15[[#This Row],[Asset Class]],tblImpactIndex17[],4,FALSE())</f>
        <v>0</v>
      </c>
      <c r="X51" s="59" t="str">
        <f aca="false">IFERROR(MAX(tblRiskRegister15[[#This Row],[Risk Treatment Safeguard Impact to Mission]:[Risk Treatment Safeguard Impact to Obligations]])*tblRiskRegister15[[#This Row],[Risk Treatment
Safeguard Expectancy Score]],"")</f>
        <v/>
      </c>
      <c r="Y51" s="59" t="str">
        <f aca="false">IF(tblRiskRegister15[[#This Row],[Risk Score]]&gt;5,IF(tblRiskRegister15[[#This Row],[Risk Treatment Safeguard Risk Score]]&lt;6, IF(tblRiskRegister15[[#This Row],[Risk Treatment Safeguard Risk Score]]&lt;=tblRiskRegister15[[#This Row],[Risk Score]],"Yes","No"),"No"),"Yes")</f>
        <v>No</v>
      </c>
      <c r="Z51" s="60"/>
      <c r="AA51" s="60"/>
      <c r="AB51" s="61"/>
    </row>
    <row r="52" customFormat="false" ht="46" hidden="false" customHeight="false" outlineLevel="0" collapsed="false">
      <c r="B52" s="65" t="n">
        <v>5.1</v>
      </c>
      <c r="C52" s="66" t="s">
        <v>214</v>
      </c>
      <c r="D52" s="69" t="s">
        <v>85</v>
      </c>
      <c r="E52" s="66" t="s">
        <v>50</v>
      </c>
      <c r="F52" s="53"/>
      <c r="G52" s="54" t="n">
        <f aca="false">IFERROR(VLOOKUP(tblRiskRegister15[[#This Row],[Asset Class]],tblVCDBIndex[],4,FALSE()),"")</f>
        <v>3</v>
      </c>
      <c r="H52" s="54" t="str">
        <f aca="false">IFERROR(VLOOKUP(10*tblRiskRegister15[[#This Row],[Safeguard Maturity Score]]+tblRiskRegister15[[#This Row],[VCDB Index]],tblHITIndexWeightTable[],4,FALSE()),"")</f>
        <v/>
      </c>
      <c r="I52" s="54" t="n">
        <f aca="false">VLOOKUP(tblRiskRegister15[[#This Row],[Asset Class]],tblImpactIndex17[],2,FALSE())</f>
        <v>0</v>
      </c>
      <c r="J52" s="54" t="n">
        <f aca="false">VLOOKUP(tblRiskRegister15[[#This Row],[Asset Class]],tblImpactIndex17[],3,FALSE())</f>
        <v>0</v>
      </c>
      <c r="K52" s="54" t="n">
        <f aca="false">VLOOKUP(tblRiskRegister15[[#This Row],[Asset Class]],tblImpactIndex17[],4,FALSE())</f>
        <v>0</v>
      </c>
      <c r="L52" s="54" t="str">
        <f aca="false">IFERROR(MAX(tblRiskRegister15[[#This Row],[Impact to Mission]:[Impact to Obligations]])*tblRiskRegister15[[#This Row],[Expectancy Score]],"")</f>
        <v/>
      </c>
      <c r="M52" s="54" t="str">
        <f aca="false">tblRiskRegister15[[#This Row],[Risk Score]]</f>
        <v/>
      </c>
      <c r="N52" s="55"/>
      <c r="O52" s="65" t="n">
        <v>5.1</v>
      </c>
      <c r="P52" s="66" t="s">
        <v>214</v>
      </c>
      <c r="Q52" s="66" t="s">
        <v>215</v>
      </c>
      <c r="R52" s="57"/>
      <c r="S52" s="53"/>
      <c r="T52" s="59" t="str">
        <f aca="false">IFERROR(VLOOKUP(10*tblRiskRegister15[[#This Row],[Risk Treatment Safeguard Maturity Score]]+tblRiskRegister15[[#This Row],[VCDB Index]],tblHITIndexWeightTable[],4,FALSE()),"")</f>
        <v/>
      </c>
      <c r="U52" s="59" t="n">
        <f aca="false">VLOOKUP(tblRiskRegister15[[#This Row],[Asset Class]],tblImpactIndex17[],2,FALSE())</f>
        <v>0</v>
      </c>
      <c r="V52" s="59" t="n">
        <f aca="false">VLOOKUP(tblRiskRegister15[[#This Row],[Asset Class]],tblImpactIndex17[],3,FALSE())</f>
        <v>0</v>
      </c>
      <c r="W52" s="59" t="n">
        <f aca="false">VLOOKUP(tblRiskRegister15[[#This Row],[Asset Class]],tblImpactIndex17[],4,FALSE())</f>
        <v>0</v>
      </c>
      <c r="X52" s="59" t="str">
        <f aca="false">IFERROR(MAX(tblRiskRegister15[[#This Row],[Risk Treatment Safeguard Impact to Mission]:[Risk Treatment Safeguard Impact to Obligations]])*tblRiskRegister15[[#This Row],[Risk Treatment
Safeguard Expectancy Score]],"")</f>
        <v/>
      </c>
      <c r="Y52" s="59" t="str">
        <f aca="false">IF(tblRiskRegister15[[#This Row],[Risk Score]]&gt;5,IF(tblRiskRegister15[[#This Row],[Risk Treatment Safeguard Risk Score]]&lt;6, IF(tblRiskRegister15[[#This Row],[Risk Treatment Safeguard Risk Score]]&lt;=tblRiskRegister15[[#This Row],[Risk Score]],"Yes","No"),"No"),"Yes")</f>
        <v>No</v>
      </c>
      <c r="Z52" s="60"/>
      <c r="AA52" s="60"/>
      <c r="AB52" s="61"/>
    </row>
    <row r="53" customFormat="false" ht="24" hidden="false" customHeight="false" outlineLevel="0" collapsed="false">
      <c r="B53" s="65" t="n">
        <v>5.2</v>
      </c>
      <c r="C53" s="66" t="s">
        <v>216</v>
      </c>
      <c r="D53" s="69" t="s">
        <v>97</v>
      </c>
      <c r="E53" s="66" t="s">
        <v>50</v>
      </c>
      <c r="F53" s="53"/>
      <c r="G53" s="54" t="n">
        <f aca="false">IFERROR(VLOOKUP(tblRiskRegister15[[#This Row],[Asset Class]],tblVCDBIndex[],4,FALSE()),"")</f>
        <v>3</v>
      </c>
      <c r="H53" s="54" t="str">
        <f aca="false">IFERROR(VLOOKUP(10*tblRiskRegister15[[#This Row],[Safeguard Maturity Score]]+tblRiskRegister15[[#This Row],[VCDB Index]],tblHITIndexWeightTable[],4,FALSE()),"")</f>
        <v/>
      </c>
      <c r="I53" s="54" t="n">
        <f aca="false">VLOOKUP(tblRiskRegister15[[#This Row],[Asset Class]],tblImpactIndex17[],2,FALSE())</f>
        <v>0</v>
      </c>
      <c r="J53" s="54" t="n">
        <f aca="false">VLOOKUP(tblRiskRegister15[[#This Row],[Asset Class]],tblImpactIndex17[],3,FALSE())</f>
        <v>0</v>
      </c>
      <c r="K53" s="54" t="n">
        <f aca="false">VLOOKUP(tblRiskRegister15[[#This Row],[Asset Class]],tblImpactIndex17[],4,FALSE())</f>
        <v>0</v>
      </c>
      <c r="L53" s="54" t="str">
        <f aca="false">IFERROR(MAX(tblRiskRegister15[[#This Row],[Impact to Mission]:[Impact to Obligations]])*tblRiskRegister15[[#This Row],[Expectancy Score]],"")</f>
        <v/>
      </c>
      <c r="M53" s="54" t="str">
        <f aca="false">tblRiskRegister15[[#This Row],[Risk Score]]</f>
        <v/>
      </c>
      <c r="N53" s="55"/>
      <c r="O53" s="65" t="n">
        <v>5.2</v>
      </c>
      <c r="P53" s="66" t="s">
        <v>216</v>
      </c>
      <c r="Q53" s="66" t="s">
        <v>217</v>
      </c>
      <c r="R53" s="57"/>
      <c r="S53" s="53"/>
      <c r="T53" s="59" t="str">
        <f aca="false">IFERROR(VLOOKUP(10*tblRiskRegister15[[#This Row],[Risk Treatment Safeguard Maturity Score]]+tblRiskRegister15[[#This Row],[VCDB Index]],tblHITIndexWeightTable[],4,FALSE()),"")</f>
        <v/>
      </c>
      <c r="U53" s="59" t="n">
        <f aca="false">VLOOKUP(tblRiskRegister15[[#This Row],[Asset Class]],tblImpactIndex17[],2,FALSE())</f>
        <v>0</v>
      </c>
      <c r="V53" s="59" t="n">
        <f aca="false">VLOOKUP(tblRiskRegister15[[#This Row],[Asset Class]],tblImpactIndex17[],3,FALSE())</f>
        <v>0</v>
      </c>
      <c r="W53" s="59" t="n">
        <f aca="false">VLOOKUP(tblRiskRegister15[[#This Row],[Asset Class]],tblImpactIndex17[],4,FALSE())</f>
        <v>0</v>
      </c>
      <c r="X53" s="59" t="str">
        <f aca="false">IFERROR(MAX(tblRiskRegister15[[#This Row],[Risk Treatment Safeguard Impact to Mission]:[Risk Treatment Safeguard Impact to Obligations]])*tblRiskRegister15[[#This Row],[Risk Treatment
Safeguard Expectancy Score]],"")</f>
        <v/>
      </c>
      <c r="Y53" s="59" t="str">
        <f aca="false">IF(tblRiskRegister15[[#This Row],[Risk Score]]&gt;5,IF(tblRiskRegister15[[#This Row],[Risk Treatment Safeguard Risk Score]]&lt;6, IF(tblRiskRegister15[[#This Row],[Risk Treatment Safeguard Risk Score]]&lt;=tblRiskRegister15[[#This Row],[Risk Score]],"Yes","No"),"No"),"Yes")</f>
        <v>No</v>
      </c>
      <c r="Z53" s="60"/>
      <c r="AA53" s="60"/>
      <c r="AB53" s="61"/>
    </row>
    <row r="54" customFormat="false" ht="24" hidden="false" customHeight="false" outlineLevel="0" collapsed="false">
      <c r="B54" s="65" t="n">
        <v>5.3</v>
      </c>
      <c r="C54" s="66" t="s">
        <v>150</v>
      </c>
      <c r="D54" s="69" t="s">
        <v>88</v>
      </c>
      <c r="E54" s="66" t="s">
        <v>50</v>
      </c>
      <c r="F54" s="53"/>
      <c r="G54" s="54" t="n">
        <f aca="false">IFERROR(VLOOKUP(tblRiskRegister15[[#This Row],[Asset Class]],tblVCDBIndex[],4,FALSE()),"")</f>
        <v>3</v>
      </c>
      <c r="H54" s="54" t="str">
        <f aca="false">IFERROR(VLOOKUP(10*tblRiskRegister15[[#This Row],[Safeguard Maturity Score]]+tblRiskRegister15[[#This Row],[VCDB Index]],tblHITIndexWeightTable[],4,FALSE()),"")</f>
        <v/>
      </c>
      <c r="I54" s="54" t="n">
        <f aca="false">VLOOKUP(tblRiskRegister15[[#This Row],[Asset Class]],tblImpactIndex17[],2,FALSE())</f>
        <v>0</v>
      </c>
      <c r="J54" s="54" t="n">
        <f aca="false">VLOOKUP(tblRiskRegister15[[#This Row],[Asset Class]],tblImpactIndex17[],3,FALSE())</f>
        <v>0</v>
      </c>
      <c r="K54" s="54" t="n">
        <f aca="false">VLOOKUP(tblRiskRegister15[[#This Row],[Asset Class]],tblImpactIndex17[],4,FALSE())</f>
        <v>0</v>
      </c>
      <c r="L54" s="54" t="str">
        <f aca="false">IFERROR(MAX(tblRiskRegister15[[#This Row],[Impact to Mission]:[Impact to Obligations]])*tblRiskRegister15[[#This Row],[Expectancy Score]],"")</f>
        <v/>
      </c>
      <c r="M54" s="54" t="str">
        <f aca="false">tblRiskRegister15[[#This Row],[Risk Score]]</f>
        <v/>
      </c>
      <c r="N54" s="55"/>
      <c r="O54" s="65" t="n">
        <v>5.3</v>
      </c>
      <c r="P54" s="66" t="s">
        <v>150</v>
      </c>
      <c r="Q54" s="66" t="s">
        <v>218</v>
      </c>
      <c r="R54" s="57"/>
      <c r="S54" s="53"/>
      <c r="T54" s="59" t="str">
        <f aca="false">IFERROR(VLOOKUP(10*tblRiskRegister15[[#This Row],[Risk Treatment Safeguard Maturity Score]]+tblRiskRegister15[[#This Row],[VCDB Index]],tblHITIndexWeightTable[],4,FALSE()),"")</f>
        <v/>
      </c>
      <c r="U54" s="59" t="n">
        <f aca="false">VLOOKUP(tblRiskRegister15[[#This Row],[Asset Class]],tblImpactIndex17[],2,FALSE())</f>
        <v>0</v>
      </c>
      <c r="V54" s="59" t="n">
        <f aca="false">VLOOKUP(tblRiskRegister15[[#This Row],[Asset Class]],tblImpactIndex17[],3,FALSE())</f>
        <v>0</v>
      </c>
      <c r="W54" s="59" t="n">
        <f aca="false">VLOOKUP(tblRiskRegister15[[#This Row],[Asset Class]],tblImpactIndex17[],4,FALSE())</f>
        <v>0</v>
      </c>
      <c r="X54" s="59" t="str">
        <f aca="false">IFERROR(MAX(tblRiskRegister15[[#This Row],[Risk Treatment Safeguard Impact to Mission]:[Risk Treatment Safeguard Impact to Obligations]])*tblRiskRegister15[[#This Row],[Risk Treatment
Safeguard Expectancy Score]],"")</f>
        <v/>
      </c>
      <c r="Y54" s="59" t="str">
        <f aca="false">IF(tblRiskRegister15[[#This Row],[Risk Score]]&gt;5,IF(tblRiskRegister15[[#This Row],[Risk Treatment Safeguard Risk Score]]&lt;6, IF(tblRiskRegister15[[#This Row],[Risk Treatment Safeguard Risk Score]]&lt;=tblRiskRegister15[[#This Row],[Risk Score]],"Yes","No"),"No"),"Yes")</f>
        <v>No</v>
      </c>
      <c r="Z54" s="60"/>
      <c r="AA54" s="60"/>
      <c r="AB54" s="61"/>
    </row>
    <row r="55" customFormat="false" ht="35" hidden="false" customHeight="false" outlineLevel="0" collapsed="false">
      <c r="B55" s="65" t="n">
        <v>5.4</v>
      </c>
      <c r="C55" s="66" t="s">
        <v>219</v>
      </c>
      <c r="D55" s="69" t="s">
        <v>97</v>
      </c>
      <c r="E55" s="66" t="s">
        <v>50</v>
      </c>
      <c r="F55" s="53"/>
      <c r="G55" s="54" t="n">
        <f aca="false">IFERROR(VLOOKUP(tblRiskRegister15[[#This Row],[Asset Class]],tblVCDBIndex[],4,FALSE()),"")</f>
        <v>3</v>
      </c>
      <c r="H55" s="54" t="str">
        <f aca="false">IFERROR(VLOOKUP(10*tblRiskRegister15[[#This Row],[Safeguard Maturity Score]]+tblRiskRegister15[[#This Row],[VCDB Index]],tblHITIndexWeightTable[],4,FALSE()),"")</f>
        <v/>
      </c>
      <c r="I55" s="54" t="n">
        <f aca="false">VLOOKUP(tblRiskRegister15[[#This Row],[Asset Class]],tblImpactIndex17[],2,FALSE())</f>
        <v>0</v>
      </c>
      <c r="J55" s="54" t="n">
        <f aca="false">VLOOKUP(tblRiskRegister15[[#This Row],[Asset Class]],tblImpactIndex17[],3,FALSE())</f>
        <v>0</v>
      </c>
      <c r="K55" s="54" t="n">
        <f aca="false">VLOOKUP(tblRiskRegister15[[#This Row],[Asset Class]],tblImpactIndex17[],4,FALSE())</f>
        <v>0</v>
      </c>
      <c r="L55" s="54" t="str">
        <f aca="false">IFERROR(MAX(tblRiskRegister15[[#This Row],[Impact to Mission]:[Impact to Obligations]])*tblRiskRegister15[[#This Row],[Expectancy Score]],"")</f>
        <v/>
      </c>
      <c r="M55" s="54" t="str">
        <f aca="false">tblRiskRegister15[[#This Row],[Risk Score]]</f>
        <v/>
      </c>
      <c r="N55" s="55"/>
      <c r="O55" s="65" t="n">
        <v>5.4</v>
      </c>
      <c r="P55" s="66" t="s">
        <v>219</v>
      </c>
      <c r="Q55" s="66" t="s">
        <v>220</v>
      </c>
      <c r="R55" s="57"/>
      <c r="S55" s="53"/>
      <c r="T55" s="59" t="str">
        <f aca="false">IFERROR(VLOOKUP(10*tblRiskRegister15[[#This Row],[Risk Treatment Safeguard Maturity Score]]+tblRiskRegister15[[#This Row],[VCDB Index]],tblHITIndexWeightTable[],4,FALSE()),"")</f>
        <v/>
      </c>
      <c r="U55" s="59" t="n">
        <f aca="false">VLOOKUP(tblRiskRegister15[[#This Row],[Asset Class]],tblImpactIndex17[],2,FALSE())</f>
        <v>0</v>
      </c>
      <c r="V55" s="59" t="n">
        <f aca="false">VLOOKUP(tblRiskRegister15[[#This Row],[Asset Class]],tblImpactIndex17[],3,FALSE())</f>
        <v>0</v>
      </c>
      <c r="W55" s="59" t="n">
        <f aca="false">VLOOKUP(tblRiskRegister15[[#This Row],[Asset Class]],tblImpactIndex17[],4,FALSE())</f>
        <v>0</v>
      </c>
      <c r="X55" s="59" t="str">
        <f aca="false">IFERROR(MAX(tblRiskRegister15[[#This Row],[Risk Treatment Safeguard Impact to Mission]:[Risk Treatment Safeguard Impact to Obligations]])*tblRiskRegister15[[#This Row],[Risk Treatment
Safeguard Expectancy Score]],"")</f>
        <v/>
      </c>
      <c r="Y55" s="59" t="str">
        <f aca="false">IF(tblRiskRegister15[[#This Row],[Risk Score]]&gt;5,IF(tblRiskRegister15[[#This Row],[Risk Treatment Safeguard Risk Score]]&lt;6, IF(tblRiskRegister15[[#This Row],[Risk Treatment Safeguard Risk Score]]&lt;=tblRiskRegister15[[#This Row],[Risk Score]],"Yes","No"),"No"),"Yes")</f>
        <v>No</v>
      </c>
      <c r="Z55" s="60"/>
      <c r="AA55" s="60"/>
      <c r="AB55" s="61"/>
    </row>
    <row r="56" customFormat="false" ht="24" hidden="false" customHeight="false" outlineLevel="0" collapsed="false">
      <c r="B56" s="65" t="n">
        <v>6.1</v>
      </c>
      <c r="C56" s="66" t="s">
        <v>221</v>
      </c>
      <c r="D56" s="69" t="s">
        <v>97</v>
      </c>
      <c r="E56" s="66" t="s">
        <v>50</v>
      </c>
      <c r="F56" s="53"/>
      <c r="G56" s="54" t="n">
        <f aca="false">IFERROR(VLOOKUP(tblRiskRegister15[[#This Row],[Asset Class]],tblVCDBIndex[],4,FALSE()),"")</f>
        <v>3</v>
      </c>
      <c r="H56" s="54" t="str">
        <f aca="false">IFERROR(VLOOKUP(10*tblRiskRegister15[[#This Row],[Safeguard Maturity Score]]+tblRiskRegister15[[#This Row],[VCDB Index]],tblHITIndexWeightTable[],4,FALSE()),"")</f>
        <v/>
      </c>
      <c r="I56" s="54" t="n">
        <f aca="false">VLOOKUP(tblRiskRegister15[[#This Row],[Asset Class]],tblImpactIndex17[],2,FALSE())</f>
        <v>0</v>
      </c>
      <c r="J56" s="54" t="n">
        <f aca="false">VLOOKUP(tblRiskRegister15[[#This Row],[Asset Class]],tblImpactIndex17[],3,FALSE())</f>
        <v>0</v>
      </c>
      <c r="K56" s="54" t="n">
        <f aca="false">VLOOKUP(tblRiskRegister15[[#This Row],[Asset Class]],tblImpactIndex17[],4,FALSE())</f>
        <v>0</v>
      </c>
      <c r="L56" s="54" t="str">
        <f aca="false">IFERROR(MAX(tblRiskRegister15[[#This Row],[Impact to Mission]:[Impact to Obligations]])*tblRiskRegister15[[#This Row],[Expectancy Score]],"")</f>
        <v/>
      </c>
      <c r="M56" s="54" t="str">
        <f aca="false">tblRiskRegister15[[#This Row],[Risk Score]]</f>
        <v/>
      </c>
      <c r="N56" s="55"/>
      <c r="O56" s="65" t="n">
        <v>6.1</v>
      </c>
      <c r="P56" s="66" t="s">
        <v>221</v>
      </c>
      <c r="Q56" s="66" t="s">
        <v>222</v>
      </c>
      <c r="R56" s="57"/>
      <c r="S56" s="53"/>
      <c r="T56" s="59" t="str">
        <f aca="false">IFERROR(VLOOKUP(10*tblRiskRegister15[[#This Row],[Risk Treatment Safeguard Maturity Score]]+tblRiskRegister15[[#This Row],[VCDB Index]],tblHITIndexWeightTable[],4,FALSE()),"")</f>
        <v/>
      </c>
      <c r="U56" s="59" t="n">
        <f aca="false">VLOOKUP(tblRiskRegister15[[#This Row],[Asset Class]],tblImpactIndex17[],2,FALSE())</f>
        <v>0</v>
      </c>
      <c r="V56" s="59" t="n">
        <f aca="false">VLOOKUP(tblRiskRegister15[[#This Row],[Asset Class]],tblImpactIndex17[],3,FALSE())</f>
        <v>0</v>
      </c>
      <c r="W56" s="59" t="n">
        <f aca="false">VLOOKUP(tblRiskRegister15[[#This Row],[Asset Class]],tblImpactIndex17[],4,FALSE())</f>
        <v>0</v>
      </c>
      <c r="X56" s="59" t="str">
        <f aca="false">IFERROR(MAX(tblRiskRegister15[[#This Row],[Risk Treatment Safeguard Impact to Mission]:[Risk Treatment Safeguard Impact to Obligations]])*tblRiskRegister15[[#This Row],[Risk Treatment
Safeguard Expectancy Score]],"")</f>
        <v/>
      </c>
      <c r="Y56" s="59" t="str">
        <f aca="false">IF(tblRiskRegister15[[#This Row],[Risk Score]]&gt;5,IF(tblRiskRegister15[[#This Row],[Risk Treatment Safeguard Risk Score]]&lt;6, IF(tblRiskRegister15[[#This Row],[Risk Treatment Safeguard Risk Score]]&lt;=tblRiskRegister15[[#This Row],[Risk Score]],"Yes","No"),"No"),"Yes")</f>
        <v>No</v>
      </c>
      <c r="Z56" s="60"/>
      <c r="AA56" s="60"/>
      <c r="AB56" s="61"/>
    </row>
    <row r="57" customFormat="false" ht="35" hidden="false" customHeight="false" outlineLevel="0" collapsed="false">
      <c r="B57" s="65" t="n">
        <v>6.2</v>
      </c>
      <c r="C57" s="66" t="s">
        <v>223</v>
      </c>
      <c r="D57" s="69" t="s">
        <v>97</v>
      </c>
      <c r="E57" s="66" t="s">
        <v>50</v>
      </c>
      <c r="F57" s="53"/>
      <c r="G57" s="54" t="n">
        <f aca="false">IFERROR(VLOOKUP(tblRiskRegister15[[#This Row],[Asset Class]],tblVCDBIndex[],4,FALSE()),"")</f>
        <v>3</v>
      </c>
      <c r="H57" s="54" t="str">
        <f aca="false">IFERROR(VLOOKUP(10*tblRiskRegister15[[#This Row],[Safeguard Maturity Score]]+tblRiskRegister15[[#This Row],[VCDB Index]],tblHITIndexWeightTable[],4,FALSE()),"")</f>
        <v/>
      </c>
      <c r="I57" s="54" t="n">
        <f aca="false">VLOOKUP(tblRiskRegister15[[#This Row],[Asset Class]],tblImpactIndex17[],2,FALSE())</f>
        <v>0</v>
      </c>
      <c r="J57" s="54" t="n">
        <f aca="false">VLOOKUP(tblRiskRegister15[[#This Row],[Asset Class]],tblImpactIndex17[],3,FALSE())</f>
        <v>0</v>
      </c>
      <c r="K57" s="54" t="n">
        <f aca="false">VLOOKUP(tblRiskRegister15[[#This Row],[Asset Class]],tblImpactIndex17[],4,FALSE())</f>
        <v>0</v>
      </c>
      <c r="L57" s="54" t="str">
        <f aca="false">IFERROR(MAX(tblRiskRegister15[[#This Row],[Impact to Mission]:[Impact to Obligations]])*tblRiskRegister15[[#This Row],[Expectancy Score]],"")</f>
        <v/>
      </c>
      <c r="M57" s="54" t="str">
        <f aca="false">tblRiskRegister15[[#This Row],[Risk Score]]</f>
        <v/>
      </c>
      <c r="N57" s="55"/>
      <c r="O57" s="65" t="n">
        <v>6.2</v>
      </c>
      <c r="P57" s="66" t="s">
        <v>223</v>
      </c>
      <c r="Q57" s="66" t="s">
        <v>224</v>
      </c>
      <c r="R57" s="57"/>
      <c r="S57" s="53"/>
      <c r="T57" s="59" t="str">
        <f aca="false">IFERROR(VLOOKUP(10*tblRiskRegister15[[#This Row],[Risk Treatment Safeguard Maturity Score]]+tblRiskRegister15[[#This Row],[VCDB Index]],tblHITIndexWeightTable[],4,FALSE()),"")</f>
        <v/>
      </c>
      <c r="U57" s="59" t="n">
        <f aca="false">VLOOKUP(tblRiskRegister15[[#This Row],[Asset Class]],tblImpactIndex17[],2,FALSE())</f>
        <v>0</v>
      </c>
      <c r="V57" s="59" t="n">
        <f aca="false">VLOOKUP(tblRiskRegister15[[#This Row],[Asset Class]],tblImpactIndex17[],3,FALSE())</f>
        <v>0</v>
      </c>
      <c r="W57" s="59" t="n">
        <f aca="false">VLOOKUP(tblRiskRegister15[[#This Row],[Asset Class]],tblImpactIndex17[],4,FALSE())</f>
        <v>0</v>
      </c>
      <c r="X57" s="59" t="str">
        <f aca="false">IFERROR(MAX(tblRiskRegister15[[#This Row],[Risk Treatment Safeguard Impact to Mission]:[Risk Treatment Safeguard Impact to Obligations]])*tblRiskRegister15[[#This Row],[Risk Treatment
Safeguard Expectancy Score]],"")</f>
        <v/>
      </c>
      <c r="Y57" s="59" t="str">
        <f aca="false">IF(tblRiskRegister15[[#This Row],[Risk Score]]&gt;5,IF(tblRiskRegister15[[#This Row],[Risk Treatment Safeguard Risk Score]]&lt;6, IF(tblRiskRegister15[[#This Row],[Risk Treatment Safeguard Risk Score]]&lt;=tblRiskRegister15[[#This Row],[Risk Score]],"Yes","No"),"No"),"Yes")</f>
        <v>No</v>
      </c>
      <c r="Z57" s="60"/>
      <c r="AA57" s="60"/>
      <c r="AB57" s="61"/>
    </row>
    <row r="58" customFormat="false" ht="35" hidden="false" customHeight="false" outlineLevel="0" collapsed="false">
      <c r="B58" s="65" t="n">
        <v>6.3</v>
      </c>
      <c r="C58" s="66" t="s">
        <v>225</v>
      </c>
      <c r="D58" s="69" t="s">
        <v>97</v>
      </c>
      <c r="E58" s="66" t="s">
        <v>50</v>
      </c>
      <c r="F58" s="53"/>
      <c r="G58" s="54" t="n">
        <f aca="false">IFERROR(VLOOKUP(tblRiskRegister15[[#This Row],[Asset Class]],tblVCDBIndex[],4,FALSE()),"")</f>
        <v>3</v>
      </c>
      <c r="H58" s="54" t="str">
        <f aca="false">IFERROR(VLOOKUP(10*tblRiskRegister15[[#This Row],[Safeguard Maturity Score]]+tblRiskRegister15[[#This Row],[VCDB Index]],tblHITIndexWeightTable[],4,FALSE()),"")</f>
        <v/>
      </c>
      <c r="I58" s="54" t="n">
        <f aca="false">VLOOKUP(tblRiskRegister15[[#This Row],[Asset Class]],tblImpactIndex17[],2,FALSE())</f>
        <v>0</v>
      </c>
      <c r="J58" s="54" t="n">
        <f aca="false">VLOOKUP(tblRiskRegister15[[#This Row],[Asset Class]],tblImpactIndex17[],3,FALSE())</f>
        <v>0</v>
      </c>
      <c r="K58" s="54" t="n">
        <f aca="false">VLOOKUP(tblRiskRegister15[[#This Row],[Asset Class]],tblImpactIndex17[],4,FALSE())</f>
        <v>0</v>
      </c>
      <c r="L58" s="54" t="str">
        <f aca="false">IFERROR(MAX(tblRiskRegister15[[#This Row],[Impact to Mission]:[Impact to Obligations]])*tblRiskRegister15[[#This Row],[Expectancy Score]],"")</f>
        <v/>
      </c>
      <c r="M58" s="54" t="str">
        <f aca="false">tblRiskRegister15[[#This Row],[Risk Score]]</f>
        <v/>
      </c>
      <c r="N58" s="55"/>
      <c r="O58" s="65" t="n">
        <v>6.3</v>
      </c>
      <c r="P58" s="66" t="s">
        <v>225</v>
      </c>
      <c r="Q58" s="66" t="s">
        <v>226</v>
      </c>
      <c r="R58" s="57"/>
      <c r="S58" s="53"/>
      <c r="T58" s="59" t="str">
        <f aca="false">IFERROR(VLOOKUP(10*tblRiskRegister15[[#This Row],[Risk Treatment Safeguard Maturity Score]]+tblRiskRegister15[[#This Row],[VCDB Index]],tblHITIndexWeightTable[],4,FALSE()),"")</f>
        <v/>
      </c>
      <c r="U58" s="59" t="n">
        <f aca="false">VLOOKUP(tblRiskRegister15[[#This Row],[Asset Class]],tblImpactIndex17[],2,FALSE())</f>
        <v>0</v>
      </c>
      <c r="V58" s="59" t="n">
        <f aca="false">VLOOKUP(tblRiskRegister15[[#This Row],[Asset Class]],tblImpactIndex17[],3,FALSE())</f>
        <v>0</v>
      </c>
      <c r="W58" s="59" t="n">
        <f aca="false">VLOOKUP(tblRiskRegister15[[#This Row],[Asset Class]],tblImpactIndex17[],4,FALSE())</f>
        <v>0</v>
      </c>
      <c r="X58" s="59" t="str">
        <f aca="false">IFERROR(MAX(tblRiskRegister15[[#This Row],[Risk Treatment Safeguard Impact to Mission]:[Risk Treatment Safeguard Impact to Obligations]])*tblRiskRegister15[[#This Row],[Risk Treatment
Safeguard Expectancy Score]],"")</f>
        <v/>
      </c>
      <c r="Y58" s="59" t="str">
        <f aca="false">IF(tblRiskRegister15[[#This Row],[Risk Score]]&gt;5,IF(tblRiskRegister15[[#This Row],[Risk Treatment Safeguard Risk Score]]&lt;6, IF(tblRiskRegister15[[#This Row],[Risk Treatment Safeguard Risk Score]]&lt;=tblRiskRegister15[[#This Row],[Risk Score]],"Yes","No"),"No"),"Yes")</f>
        <v>No</v>
      </c>
      <c r="Z58" s="60"/>
      <c r="AA58" s="60"/>
      <c r="AB58" s="61"/>
    </row>
    <row r="59" customFormat="false" ht="24" hidden="false" customHeight="false" outlineLevel="0" collapsed="false">
      <c r="B59" s="65" t="n">
        <v>6.4</v>
      </c>
      <c r="C59" s="66" t="s">
        <v>227</v>
      </c>
      <c r="D59" s="69" t="s">
        <v>97</v>
      </c>
      <c r="E59" s="66" t="s">
        <v>50</v>
      </c>
      <c r="F59" s="53"/>
      <c r="G59" s="54" t="n">
        <f aca="false">IFERROR(VLOOKUP(tblRiskRegister15[[#This Row],[Asset Class]],tblVCDBIndex[],4,FALSE()),"")</f>
        <v>3</v>
      </c>
      <c r="H59" s="54" t="str">
        <f aca="false">IFERROR(VLOOKUP(10*tblRiskRegister15[[#This Row],[Safeguard Maturity Score]]+tblRiskRegister15[[#This Row],[VCDB Index]],tblHITIndexWeightTable[],4,FALSE()),"")</f>
        <v/>
      </c>
      <c r="I59" s="54" t="n">
        <f aca="false">VLOOKUP(tblRiskRegister15[[#This Row],[Asset Class]],tblImpactIndex17[],2,FALSE())</f>
        <v>0</v>
      </c>
      <c r="J59" s="54" t="n">
        <f aca="false">VLOOKUP(tblRiskRegister15[[#This Row],[Asset Class]],tblImpactIndex17[],3,FALSE())</f>
        <v>0</v>
      </c>
      <c r="K59" s="54" t="n">
        <f aca="false">VLOOKUP(tblRiskRegister15[[#This Row],[Asset Class]],tblImpactIndex17[],4,FALSE())</f>
        <v>0</v>
      </c>
      <c r="L59" s="54" t="str">
        <f aca="false">IFERROR(MAX(tblRiskRegister15[[#This Row],[Impact to Mission]:[Impact to Obligations]])*tblRiskRegister15[[#This Row],[Expectancy Score]],"")</f>
        <v/>
      </c>
      <c r="M59" s="54" t="str">
        <f aca="false">tblRiskRegister15[[#This Row],[Risk Score]]</f>
        <v/>
      </c>
      <c r="N59" s="55"/>
      <c r="O59" s="65" t="n">
        <v>6.4</v>
      </c>
      <c r="P59" s="66" t="s">
        <v>227</v>
      </c>
      <c r="Q59" s="66" t="s">
        <v>228</v>
      </c>
      <c r="R59" s="57"/>
      <c r="S59" s="53"/>
      <c r="T59" s="59" t="str">
        <f aca="false">IFERROR(VLOOKUP(10*tblRiskRegister15[[#This Row],[Risk Treatment Safeguard Maturity Score]]+tblRiskRegister15[[#This Row],[VCDB Index]],tblHITIndexWeightTable[],4,FALSE()),"")</f>
        <v/>
      </c>
      <c r="U59" s="59" t="n">
        <f aca="false">VLOOKUP(tblRiskRegister15[[#This Row],[Asset Class]],tblImpactIndex17[],2,FALSE())</f>
        <v>0</v>
      </c>
      <c r="V59" s="59" t="n">
        <f aca="false">VLOOKUP(tblRiskRegister15[[#This Row],[Asset Class]],tblImpactIndex17[],3,FALSE())</f>
        <v>0</v>
      </c>
      <c r="W59" s="59" t="n">
        <f aca="false">VLOOKUP(tblRiskRegister15[[#This Row],[Asset Class]],tblImpactIndex17[],4,FALSE())</f>
        <v>0</v>
      </c>
      <c r="X59" s="59" t="str">
        <f aca="false">IFERROR(MAX(tblRiskRegister15[[#This Row],[Risk Treatment Safeguard Impact to Mission]:[Risk Treatment Safeguard Impact to Obligations]])*tblRiskRegister15[[#This Row],[Risk Treatment
Safeguard Expectancy Score]],"")</f>
        <v/>
      </c>
      <c r="Y59" s="59" t="str">
        <f aca="false">IF(tblRiskRegister15[[#This Row],[Risk Score]]&gt;5,IF(tblRiskRegister15[[#This Row],[Risk Treatment Safeguard Risk Score]]&lt;6, IF(tblRiskRegister15[[#This Row],[Risk Treatment Safeguard Risk Score]]&lt;=tblRiskRegister15[[#This Row],[Risk Score]],"Yes","No"),"No"),"Yes")</f>
        <v>No</v>
      </c>
      <c r="Z59" s="60"/>
      <c r="AA59" s="60"/>
      <c r="AB59" s="61"/>
    </row>
    <row r="60" customFormat="false" ht="24" hidden="false" customHeight="false" outlineLevel="0" collapsed="false">
      <c r="B60" s="65" t="n">
        <v>6.5</v>
      </c>
      <c r="C60" s="66" t="s">
        <v>229</v>
      </c>
      <c r="D60" s="69" t="s">
        <v>97</v>
      </c>
      <c r="E60" s="66" t="s">
        <v>50</v>
      </c>
      <c r="F60" s="53"/>
      <c r="G60" s="54" t="n">
        <f aca="false">IFERROR(VLOOKUP(tblRiskRegister15[[#This Row],[Asset Class]],tblVCDBIndex[],4,FALSE()),"")</f>
        <v>3</v>
      </c>
      <c r="H60" s="54" t="str">
        <f aca="false">IFERROR(VLOOKUP(10*tblRiskRegister15[[#This Row],[Safeguard Maturity Score]]+tblRiskRegister15[[#This Row],[VCDB Index]],tblHITIndexWeightTable[],4,FALSE()),"")</f>
        <v/>
      </c>
      <c r="I60" s="54" t="n">
        <f aca="false">VLOOKUP(tblRiskRegister15[[#This Row],[Asset Class]],tblImpactIndex17[],2,FALSE())</f>
        <v>0</v>
      </c>
      <c r="J60" s="54" t="n">
        <f aca="false">VLOOKUP(tblRiskRegister15[[#This Row],[Asset Class]],tblImpactIndex17[],3,FALSE())</f>
        <v>0</v>
      </c>
      <c r="K60" s="54" t="n">
        <f aca="false">VLOOKUP(tblRiskRegister15[[#This Row],[Asset Class]],tblImpactIndex17[],4,FALSE())</f>
        <v>0</v>
      </c>
      <c r="L60" s="54" t="str">
        <f aca="false">IFERROR(MAX(tblRiskRegister15[[#This Row],[Impact to Mission]:[Impact to Obligations]])*tblRiskRegister15[[#This Row],[Expectancy Score]],"")</f>
        <v/>
      </c>
      <c r="M60" s="54" t="str">
        <f aca="false">tblRiskRegister15[[#This Row],[Risk Score]]</f>
        <v/>
      </c>
      <c r="N60" s="55"/>
      <c r="O60" s="65" t="n">
        <v>6.5</v>
      </c>
      <c r="P60" s="66" t="s">
        <v>229</v>
      </c>
      <c r="Q60" s="66" t="s">
        <v>230</v>
      </c>
      <c r="R60" s="57"/>
      <c r="S60" s="53"/>
      <c r="T60" s="59" t="str">
        <f aca="false">IFERROR(VLOOKUP(10*tblRiskRegister15[[#This Row],[Risk Treatment Safeguard Maturity Score]]+tblRiskRegister15[[#This Row],[VCDB Index]],tblHITIndexWeightTable[],4,FALSE()),"")</f>
        <v/>
      </c>
      <c r="U60" s="59" t="n">
        <f aca="false">VLOOKUP(tblRiskRegister15[[#This Row],[Asset Class]],tblImpactIndex17[],2,FALSE())</f>
        <v>0</v>
      </c>
      <c r="V60" s="59" t="n">
        <f aca="false">VLOOKUP(tblRiskRegister15[[#This Row],[Asset Class]],tblImpactIndex17[],3,FALSE())</f>
        <v>0</v>
      </c>
      <c r="W60" s="59" t="n">
        <f aca="false">VLOOKUP(tblRiskRegister15[[#This Row],[Asset Class]],tblImpactIndex17[],4,FALSE())</f>
        <v>0</v>
      </c>
      <c r="X60" s="59" t="str">
        <f aca="false">IFERROR(MAX(tblRiskRegister15[[#This Row],[Risk Treatment Safeguard Impact to Mission]:[Risk Treatment Safeguard Impact to Obligations]])*tblRiskRegister15[[#This Row],[Risk Treatment
Safeguard Expectancy Score]],"")</f>
        <v/>
      </c>
      <c r="Y60" s="59" t="str">
        <f aca="false">IF(tblRiskRegister15[[#This Row],[Risk Score]]&gt;5,IF(tblRiskRegister15[[#This Row],[Risk Treatment Safeguard Risk Score]]&lt;6, IF(tblRiskRegister15[[#This Row],[Risk Treatment Safeguard Risk Score]]&lt;=tblRiskRegister15[[#This Row],[Risk Score]],"Yes","No"),"No"),"Yes")</f>
        <v>No</v>
      </c>
      <c r="Z60" s="60"/>
      <c r="AA60" s="60"/>
      <c r="AB60" s="61"/>
    </row>
    <row r="61" customFormat="false" ht="35" hidden="false" customHeight="false" outlineLevel="0" collapsed="false">
      <c r="B61" s="65" t="n">
        <v>7.1</v>
      </c>
      <c r="C61" s="66" t="s">
        <v>231</v>
      </c>
      <c r="D61" s="69" t="s">
        <v>97</v>
      </c>
      <c r="E61" s="66" t="s">
        <v>47</v>
      </c>
      <c r="F61" s="53" t="n">
        <v>2</v>
      </c>
      <c r="G61" s="54" t="n">
        <f aca="false">IFERROR(VLOOKUP(tblRiskRegister15[[#This Row],[Asset Class]],tblVCDBIndex[],4,FALSE()),"")</f>
        <v>2</v>
      </c>
      <c r="H61" s="68" t="n">
        <f aca="false">IFERROR(VLOOKUP(10*tblRiskRegister15[[#This Row],[Safeguard Maturity Score]]+tblRiskRegister15[[#This Row],[VCDB Index]],tblHITIndexWeightTable[],4,FALSE()),"")</f>
        <v>2</v>
      </c>
      <c r="I61" s="54" t="n">
        <f aca="false">VLOOKUP(tblRiskRegister15[[#This Row],[Asset Class]],tblImpactIndex17[],2,FALSE())</f>
        <v>0</v>
      </c>
      <c r="J61" s="54" t="n">
        <f aca="false">VLOOKUP(tblRiskRegister15[[#This Row],[Asset Class]],tblImpactIndex17[],3,FALSE())</f>
        <v>0</v>
      </c>
      <c r="K61" s="54" t="n">
        <f aca="false">VLOOKUP(tblRiskRegister15[[#This Row],[Asset Class]],tblImpactIndex17[],4,FALSE())</f>
        <v>0</v>
      </c>
      <c r="L61" s="68" t="n">
        <f aca="false">IFERROR(MAX(tblRiskRegister15[[#This Row],[Impact to Mission]:[Impact to Obligations]])*tblRiskRegister15[[#This Row],[Expectancy Score]],"")</f>
        <v>0</v>
      </c>
      <c r="M61" s="68" t="n">
        <f aca="false">tblRiskRegister15[[#This Row],[Risk Score]]</f>
        <v>0</v>
      </c>
      <c r="N61" s="55"/>
      <c r="O61" s="65" t="n">
        <v>7.1</v>
      </c>
      <c r="P61" s="66" t="s">
        <v>231</v>
      </c>
      <c r="Q61" s="66" t="s">
        <v>232</v>
      </c>
      <c r="R61" s="57"/>
      <c r="S61" s="53"/>
      <c r="T61" s="59" t="str">
        <f aca="false">IFERROR(VLOOKUP(10*tblRiskRegister15[[#This Row],[Risk Treatment Safeguard Maturity Score]]+tblRiskRegister15[[#This Row],[VCDB Index]],tblHITIndexWeightTable[],4,FALSE()),"")</f>
        <v/>
      </c>
      <c r="U61" s="59" t="n">
        <f aca="false">VLOOKUP(tblRiskRegister15[[#This Row],[Asset Class]],tblImpactIndex17[],2,FALSE())</f>
        <v>0</v>
      </c>
      <c r="V61" s="59" t="n">
        <f aca="false">VLOOKUP(tblRiskRegister15[[#This Row],[Asset Class]],tblImpactIndex17[],3,FALSE())</f>
        <v>0</v>
      </c>
      <c r="W61" s="59" t="n">
        <f aca="false">VLOOKUP(tblRiskRegister15[[#This Row],[Asset Class]],tblImpactIndex17[],4,FALSE())</f>
        <v>0</v>
      </c>
      <c r="X61" s="59" t="str">
        <f aca="false">IFERROR(MAX(tblRiskRegister15[[#This Row],[Risk Treatment Safeguard Impact to Mission]:[Risk Treatment Safeguard Impact to Obligations]])*tblRiskRegister15[[#This Row],[Risk Treatment
Safeguard Expectancy Score]],"")</f>
        <v/>
      </c>
      <c r="Y61" s="59" t="str">
        <f aca="false">IF(tblRiskRegister15[[#This Row],[Risk Score]]&gt;5,IF(tblRiskRegister15[[#This Row],[Risk Treatment Safeguard Risk Score]]&lt;6, IF(tblRiskRegister15[[#This Row],[Risk Treatment Safeguard Risk Score]]&lt;=tblRiskRegister15[[#This Row],[Risk Score]],"Yes","No"),"No"),"Yes")</f>
        <v>Yes</v>
      </c>
      <c r="Z61" s="60"/>
      <c r="AA61" s="60"/>
      <c r="AB61" s="61"/>
    </row>
    <row r="62" customFormat="false" ht="24" hidden="false" customHeight="false" outlineLevel="0" collapsed="false">
      <c r="B62" s="65" t="n">
        <v>7.2</v>
      </c>
      <c r="C62" s="66" t="s">
        <v>233</v>
      </c>
      <c r="D62" s="69" t="s">
        <v>88</v>
      </c>
      <c r="E62" s="66" t="s">
        <v>47</v>
      </c>
      <c r="F62" s="53"/>
      <c r="G62" s="54" t="n">
        <f aca="false">IFERROR(VLOOKUP(tblRiskRegister15[[#This Row],[Asset Class]],tblVCDBIndex[],4,FALSE()),"")</f>
        <v>2</v>
      </c>
      <c r="H62" s="54" t="str">
        <f aca="false">IFERROR(VLOOKUP(10*tblRiskRegister15[[#This Row],[Safeguard Maturity Score]]+tblRiskRegister15[[#This Row],[VCDB Index]],tblHITIndexWeightTable[],4,FALSE()),"")</f>
        <v/>
      </c>
      <c r="I62" s="54" t="n">
        <f aca="false">VLOOKUP(tblRiskRegister15[[#This Row],[Asset Class]],tblImpactIndex17[],2,FALSE())</f>
        <v>0</v>
      </c>
      <c r="J62" s="54" t="n">
        <f aca="false">VLOOKUP(tblRiskRegister15[[#This Row],[Asset Class]],tblImpactIndex17[],3,FALSE())</f>
        <v>0</v>
      </c>
      <c r="K62" s="54" t="n">
        <f aca="false">VLOOKUP(tblRiskRegister15[[#This Row],[Asset Class]],tblImpactIndex17[],4,FALSE())</f>
        <v>0</v>
      </c>
      <c r="L62" s="54" t="str">
        <f aca="false">IFERROR(MAX(tblRiskRegister15[[#This Row],[Impact to Mission]:[Impact to Obligations]])*tblRiskRegister15[[#This Row],[Expectancy Score]],"")</f>
        <v/>
      </c>
      <c r="M62" s="54" t="str">
        <f aca="false">tblRiskRegister15[[#This Row],[Risk Score]]</f>
        <v/>
      </c>
      <c r="N62" s="55"/>
      <c r="O62" s="65" t="n">
        <v>7.2</v>
      </c>
      <c r="P62" s="66" t="s">
        <v>233</v>
      </c>
      <c r="Q62" s="66" t="s">
        <v>234</v>
      </c>
      <c r="R62" s="57"/>
      <c r="S62" s="53"/>
      <c r="T62" s="59" t="str">
        <f aca="false">IFERROR(VLOOKUP(10*tblRiskRegister15[[#This Row],[Risk Treatment Safeguard Maturity Score]]+tblRiskRegister15[[#This Row],[VCDB Index]],tblHITIndexWeightTable[],4,FALSE()),"")</f>
        <v/>
      </c>
      <c r="U62" s="59" t="n">
        <f aca="false">VLOOKUP(tblRiskRegister15[[#This Row],[Asset Class]],tblImpactIndex17[],2,FALSE())</f>
        <v>0</v>
      </c>
      <c r="V62" s="59" t="n">
        <f aca="false">VLOOKUP(tblRiskRegister15[[#This Row],[Asset Class]],tblImpactIndex17[],3,FALSE())</f>
        <v>0</v>
      </c>
      <c r="W62" s="59" t="n">
        <f aca="false">VLOOKUP(tblRiskRegister15[[#This Row],[Asset Class]],tblImpactIndex17[],4,FALSE())</f>
        <v>0</v>
      </c>
      <c r="X62" s="59" t="str">
        <f aca="false">IFERROR(MAX(tblRiskRegister15[[#This Row],[Risk Treatment Safeguard Impact to Mission]:[Risk Treatment Safeguard Impact to Obligations]])*tblRiskRegister15[[#This Row],[Risk Treatment
Safeguard Expectancy Score]],"")</f>
        <v/>
      </c>
      <c r="Y62" s="59" t="str">
        <f aca="false">IF(tblRiskRegister15[[#This Row],[Risk Score]]&gt;5,IF(tblRiskRegister15[[#This Row],[Risk Treatment Safeguard Risk Score]]&lt;6, IF(tblRiskRegister15[[#This Row],[Risk Treatment Safeguard Risk Score]]&lt;=tblRiskRegister15[[#This Row],[Risk Score]],"Yes","No"),"No"),"Yes")</f>
        <v>No</v>
      </c>
      <c r="Z62" s="60"/>
      <c r="AA62" s="60"/>
      <c r="AB62" s="61"/>
    </row>
    <row r="63" customFormat="false" ht="35" hidden="false" customHeight="false" outlineLevel="0" collapsed="false">
      <c r="B63" s="65" t="n">
        <v>7.3</v>
      </c>
      <c r="C63" s="66" t="s">
        <v>235</v>
      </c>
      <c r="D63" s="69" t="s">
        <v>97</v>
      </c>
      <c r="E63" s="66" t="s">
        <v>47</v>
      </c>
      <c r="F63" s="53"/>
      <c r="G63" s="54" t="n">
        <f aca="false">IFERROR(VLOOKUP(tblRiskRegister15[[#This Row],[Asset Class]],tblVCDBIndex[],4,FALSE()),"")</f>
        <v>2</v>
      </c>
      <c r="H63" s="54" t="str">
        <f aca="false">IFERROR(VLOOKUP(10*tblRiskRegister15[[#This Row],[Safeguard Maturity Score]]+tblRiskRegister15[[#This Row],[VCDB Index]],tblHITIndexWeightTable[],4,FALSE()),"")</f>
        <v/>
      </c>
      <c r="I63" s="54" t="n">
        <f aca="false">VLOOKUP(tblRiskRegister15[[#This Row],[Asset Class]],tblImpactIndex17[],2,FALSE())</f>
        <v>0</v>
      </c>
      <c r="J63" s="54" t="n">
        <f aca="false">VLOOKUP(tblRiskRegister15[[#This Row],[Asset Class]],tblImpactIndex17[],3,FALSE())</f>
        <v>0</v>
      </c>
      <c r="K63" s="54" t="n">
        <f aca="false">VLOOKUP(tblRiskRegister15[[#This Row],[Asset Class]],tblImpactIndex17[],4,FALSE())</f>
        <v>0</v>
      </c>
      <c r="L63" s="54" t="str">
        <f aca="false">IFERROR(MAX(tblRiskRegister15[[#This Row],[Impact to Mission]:[Impact to Obligations]])*tblRiskRegister15[[#This Row],[Expectancy Score]],"")</f>
        <v/>
      </c>
      <c r="M63" s="54" t="str">
        <f aca="false">tblRiskRegister15[[#This Row],[Risk Score]]</f>
        <v/>
      </c>
      <c r="N63" s="55"/>
      <c r="O63" s="65" t="n">
        <v>7.3</v>
      </c>
      <c r="P63" s="66" t="s">
        <v>235</v>
      </c>
      <c r="Q63" s="66" t="s">
        <v>236</v>
      </c>
      <c r="R63" s="57"/>
      <c r="S63" s="53"/>
      <c r="T63" s="59" t="str">
        <f aca="false">IFERROR(VLOOKUP(10*tblRiskRegister15[[#This Row],[Risk Treatment Safeguard Maturity Score]]+tblRiskRegister15[[#This Row],[VCDB Index]],tblHITIndexWeightTable[],4,FALSE()),"")</f>
        <v/>
      </c>
      <c r="U63" s="59" t="n">
        <f aca="false">VLOOKUP(tblRiskRegister15[[#This Row],[Asset Class]],tblImpactIndex17[],2,FALSE())</f>
        <v>0</v>
      </c>
      <c r="V63" s="59" t="n">
        <f aca="false">VLOOKUP(tblRiskRegister15[[#This Row],[Asset Class]],tblImpactIndex17[],3,FALSE())</f>
        <v>0</v>
      </c>
      <c r="W63" s="59" t="n">
        <f aca="false">VLOOKUP(tblRiskRegister15[[#This Row],[Asset Class]],tblImpactIndex17[],4,FALSE())</f>
        <v>0</v>
      </c>
      <c r="X63" s="59" t="str">
        <f aca="false">IFERROR(MAX(tblRiskRegister15[[#This Row],[Risk Treatment Safeguard Impact to Mission]:[Risk Treatment Safeguard Impact to Obligations]])*tblRiskRegister15[[#This Row],[Risk Treatment
Safeguard Expectancy Score]],"")</f>
        <v/>
      </c>
      <c r="Y63" s="59" t="str">
        <f aca="false">IF(tblRiskRegister15[[#This Row],[Risk Score]]&gt;5,IF(tblRiskRegister15[[#This Row],[Risk Treatment Safeguard Risk Score]]&lt;6, IF(tblRiskRegister15[[#This Row],[Risk Treatment Safeguard Risk Score]]&lt;=tblRiskRegister15[[#This Row],[Risk Score]],"Yes","No"),"No"),"Yes")</f>
        <v>No</v>
      </c>
      <c r="Z63" s="60"/>
      <c r="AA63" s="60"/>
      <c r="AB63" s="61"/>
    </row>
    <row r="64" customFormat="false" ht="35" hidden="false" customHeight="false" outlineLevel="0" collapsed="false">
      <c r="B64" s="65" t="n">
        <v>7.4</v>
      </c>
      <c r="C64" s="66" t="s">
        <v>237</v>
      </c>
      <c r="D64" s="69" t="s">
        <v>97</v>
      </c>
      <c r="E64" s="66" t="s">
        <v>47</v>
      </c>
      <c r="F64" s="53"/>
      <c r="G64" s="54" t="n">
        <f aca="false">IFERROR(VLOOKUP(tblRiskRegister15[[#This Row],[Asset Class]],tblVCDBIndex[],4,FALSE()),"")</f>
        <v>2</v>
      </c>
      <c r="H64" s="54" t="str">
        <f aca="false">IFERROR(VLOOKUP(10*tblRiskRegister15[[#This Row],[Safeguard Maturity Score]]+tblRiskRegister15[[#This Row],[VCDB Index]],tblHITIndexWeightTable[],4,FALSE()),"")</f>
        <v/>
      </c>
      <c r="I64" s="54" t="n">
        <f aca="false">VLOOKUP(tblRiskRegister15[[#This Row],[Asset Class]],tblImpactIndex17[],2,FALSE())</f>
        <v>0</v>
      </c>
      <c r="J64" s="54" t="n">
        <f aca="false">VLOOKUP(tblRiskRegister15[[#This Row],[Asset Class]],tblImpactIndex17[],3,FALSE())</f>
        <v>0</v>
      </c>
      <c r="K64" s="54" t="n">
        <f aca="false">VLOOKUP(tblRiskRegister15[[#This Row],[Asset Class]],tblImpactIndex17[],4,FALSE())</f>
        <v>0</v>
      </c>
      <c r="L64" s="54" t="str">
        <f aca="false">IFERROR(MAX(tblRiskRegister15[[#This Row],[Impact to Mission]:[Impact to Obligations]])*tblRiskRegister15[[#This Row],[Expectancy Score]],"")</f>
        <v/>
      </c>
      <c r="M64" s="54" t="str">
        <f aca="false">tblRiskRegister15[[#This Row],[Risk Score]]</f>
        <v/>
      </c>
      <c r="N64" s="55"/>
      <c r="O64" s="65" t="n">
        <v>7.4</v>
      </c>
      <c r="P64" s="66" t="s">
        <v>237</v>
      </c>
      <c r="Q64" s="66" t="s">
        <v>238</v>
      </c>
      <c r="R64" s="57"/>
      <c r="S64" s="53"/>
      <c r="T64" s="59" t="str">
        <f aca="false">IFERROR(VLOOKUP(10*tblRiskRegister15[[#This Row],[Risk Treatment Safeguard Maturity Score]]+tblRiskRegister15[[#This Row],[VCDB Index]],tblHITIndexWeightTable[],4,FALSE()),"")</f>
        <v/>
      </c>
      <c r="U64" s="59" t="n">
        <f aca="false">VLOOKUP(tblRiskRegister15[[#This Row],[Asset Class]],tblImpactIndex17[],2,FALSE())</f>
        <v>0</v>
      </c>
      <c r="V64" s="59" t="n">
        <f aca="false">VLOOKUP(tblRiskRegister15[[#This Row],[Asset Class]],tblImpactIndex17[],3,FALSE())</f>
        <v>0</v>
      </c>
      <c r="W64" s="59" t="n">
        <f aca="false">VLOOKUP(tblRiskRegister15[[#This Row],[Asset Class]],tblImpactIndex17[],4,FALSE())</f>
        <v>0</v>
      </c>
      <c r="X64" s="59" t="str">
        <f aca="false">IFERROR(MAX(tblRiskRegister15[[#This Row],[Risk Treatment Safeguard Impact to Mission]:[Risk Treatment Safeguard Impact to Obligations]])*tblRiskRegister15[[#This Row],[Risk Treatment
Safeguard Expectancy Score]],"")</f>
        <v/>
      </c>
      <c r="Y64" s="59" t="str">
        <f aca="false">IF(tblRiskRegister15[[#This Row],[Risk Score]]&gt;5,IF(tblRiskRegister15[[#This Row],[Risk Treatment Safeguard Risk Score]]&lt;6, IF(tblRiskRegister15[[#This Row],[Risk Treatment Safeguard Risk Score]]&lt;=tblRiskRegister15[[#This Row],[Risk Score]],"Yes","No"),"No"),"Yes")</f>
        <v>No</v>
      </c>
      <c r="Z64" s="60"/>
      <c r="AA64" s="60"/>
      <c r="AB64" s="61"/>
    </row>
    <row r="65" customFormat="false" ht="35" hidden="false" customHeight="false" outlineLevel="0" collapsed="false">
      <c r="B65" s="65" t="n">
        <v>8.1</v>
      </c>
      <c r="C65" s="66" t="s">
        <v>239</v>
      </c>
      <c r="D65" s="69" t="s">
        <v>97</v>
      </c>
      <c r="E65" s="66" t="s">
        <v>49</v>
      </c>
      <c r="F65" s="53"/>
      <c r="G65" s="54" t="n">
        <f aca="false">IFERROR(VLOOKUP(tblRiskRegister15[[#This Row],[Asset Class]],tblVCDBIndex[],4,FALSE()),"")</f>
        <v>1</v>
      </c>
      <c r="H65" s="54" t="str">
        <f aca="false">IFERROR(VLOOKUP(10*tblRiskRegister15[[#This Row],[Safeguard Maturity Score]]+tblRiskRegister15[[#This Row],[VCDB Index]],tblHITIndexWeightTable[],4,FALSE()),"")</f>
        <v/>
      </c>
      <c r="I65" s="54" t="n">
        <f aca="false">VLOOKUP(tblRiskRegister15[[#This Row],[Asset Class]],tblImpactIndex17[],2,FALSE())</f>
        <v>0</v>
      </c>
      <c r="J65" s="54" t="n">
        <f aca="false">VLOOKUP(tblRiskRegister15[[#This Row],[Asset Class]],tblImpactIndex17[],3,FALSE())</f>
        <v>0</v>
      </c>
      <c r="K65" s="54" t="n">
        <f aca="false">VLOOKUP(tblRiskRegister15[[#This Row],[Asset Class]],tblImpactIndex17[],4,FALSE())</f>
        <v>0</v>
      </c>
      <c r="L65" s="54" t="str">
        <f aca="false">IFERROR(MAX(tblRiskRegister15[[#This Row],[Impact to Mission]:[Impact to Obligations]])*tblRiskRegister15[[#This Row],[Expectancy Score]],"")</f>
        <v/>
      </c>
      <c r="M65" s="54" t="str">
        <f aca="false">tblRiskRegister15[[#This Row],[Risk Score]]</f>
        <v/>
      </c>
      <c r="N65" s="55"/>
      <c r="O65" s="65" t="n">
        <v>8.1</v>
      </c>
      <c r="P65" s="66" t="s">
        <v>239</v>
      </c>
      <c r="Q65" s="66" t="s">
        <v>240</v>
      </c>
      <c r="R65" s="57"/>
      <c r="S65" s="53"/>
      <c r="T65" s="59" t="str">
        <f aca="false">IFERROR(VLOOKUP(10*tblRiskRegister15[[#This Row],[Risk Treatment Safeguard Maturity Score]]+tblRiskRegister15[[#This Row],[VCDB Index]],tblHITIndexWeightTable[],4,FALSE()),"")</f>
        <v/>
      </c>
      <c r="U65" s="59" t="n">
        <f aca="false">VLOOKUP(tblRiskRegister15[[#This Row],[Asset Class]],tblImpactIndex17[],2,FALSE())</f>
        <v>0</v>
      </c>
      <c r="V65" s="59" t="n">
        <f aca="false">VLOOKUP(tblRiskRegister15[[#This Row],[Asset Class]],tblImpactIndex17[],3,FALSE())</f>
        <v>0</v>
      </c>
      <c r="W65" s="59" t="n">
        <f aca="false">VLOOKUP(tblRiskRegister15[[#This Row],[Asset Class]],tblImpactIndex17[],4,FALSE())</f>
        <v>0</v>
      </c>
      <c r="X65" s="59" t="str">
        <f aca="false">IFERROR(MAX(tblRiskRegister15[[#This Row],[Risk Treatment Safeguard Impact to Mission]:[Risk Treatment Safeguard Impact to Obligations]])*tblRiskRegister15[[#This Row],[Risk Treatment
Safeguard Expectancy Score]],"")</f>
        <v/>
      </c>
      <c r="Y65" s="59" t="str">
        <f aca="false">IF(tblRiskRegister15[[#This Row],[Risk Score]]&gt;5,IF(tblRiskRegister15[[#This Row],[Risk Treatment Safeguard Risk Score]]&lt;6, IF(tblRiskRegister15[[#This Row],[Risk Treatment Safeguard Risk Score]]&lt;=tblRiskRegister15[[#This Row],[Risk Score]],"Yes","No"),"No"),"Yes")</f>
        <v>No</v>
      </c>
      <c r="Z65" s="60"/>
      <c r="AA65" s="60"/>
      <c r="AB65" s="61"/>
    </row>
    <row r="66" customFormat="false" ht="24" hidden="false" customHeight="false" outlineLevel="0" collapsed="false">
      <c r="B66" s="65" t="n">
        <v>8.2</v>
      </c>
      <c r="C66" s="66" t="s">
        <v>241</v>
      </c>
      <c r="D66" s="69" t="s">
        <v>108</v>
      </c>
      <c r="E66" s="66" t="s">
        <v>49</v>
      </c>
      <c r="F66" s="53" t="n">
        <v>2</v>
      </c>
      <c r="G66" s="54" t="n">
        <f aca="false">IFERROR(VLOOKUP(tblRiskRegister15[[#This Row],[Asset Class]],tblVCDBIndex[],4,FALSE()),"")</f>
        <v>1</v>
      </c>
      <c r="H66" s="68" t="n">
        <f aca="false">IFERROR(VLOOKUP(10*tblRiskRegister15[[#This Row],[Safeguard Maturity Score]]+tblRiskRegister15[[#This Row],[VCDB Index]],tblHITIndexWeightTable[],4,FALSE()),"")</f>
        <v>2</v>
      </c>
      <c r="I66" s="54" t="n">
        <f aca="false">VLOOKUP(tblRiskRegister15[[#This Row],[Asset Class]],tblImpactIndex17[],2,FALSE())</f>
        <v>0</v>
      </c>
      <c r="J66" s="54" t="n">
        <f aca="false">VLOOKUP(tblRiskRegister15[[#This Row],[Asset Class]],tblImpactIndex17[],3,FALSE())</f>
        <v>0</v>
      </c>
      <c r="K66" s="54" t="n">
        <f aca="false">VLOOKUP(tblRiskRegister15[[#This Row],[Asset Class]],tblImpactIndex17[],4,FALSE())</f>
        <v>0</v>
      </c>
      <c r="L66" s="68" t="n">
        <f aca="false">IFERROR(MAX(tblRiskRegister15[[#This Row],[Impact to Mission]:[Impact to Obligations]])*tblRiskRegister15[[#This Row],[Expectancy Score]],"")</f>
        <v>0</v>
      </c>
      <c r="M66" s="68" t="n">
        <f aca="false">tblRiskRegister15[[#This Row],[Risk Score]]</f>
        <v>0</v>
      </c>
      <c r="N66" s="55"/>
      <c r="O66" s="65" t="n">
        <v>8.2</v>
      </c>
      <c r="P66" s="66" t="s">
        <v>241</v>
      </c>
      <c r="Q66" s="66" t="s">
        <v>242</v>
      </c>
      <c r="R66" s="57"/>
      <c r="S66" s="53"/>
      <c r="T66" s="59" t="str">
        <f aca="false">IFERROR(VLOOKUP(10*tblRiskRegister15[[#This Row],[Risk Treatment Safeguard Maturity Score]]+tblRiskRegister15[[#This Row],[VCDB Index]],tblHITIndexWeightTable[],4,FALSE()),"")</f>
        <v/>
      </c>
      <c r="U66" s="59" t="n">
        <f aca="false">VLOOKUP(tblRiskRegister15[[#This Row],[Asset Class]],tblImpactIndex17[],2,FALSE())</f>
        <v>0</v>
      </c>
      <c r="V66" s="59" t="n">
        <f aca="false">VLOOKUP(tblRiskRegister15[[#This Row],[Asset Class]],tblImpactIndex17[],3,FALSE())</f>
        <v>0</v>
      </c>
      <c r="W66" s="59" t="n">
        <f aca="false">VLOOKUP(tblRiskRegister15[[#This Row],[Asset Class]],tblImpactIndex17[],4,FALSE())</f>
        <v>0</v>
      </c>
      <c r="X66" s="59" t="str">
        <f aca="false">IFERROR(MAX(tblRiskRegister15[[#This Row],[Risk Treatment Safeguard Impact to Mission]:[Risk Treatment Safeguard Impact to Obligations]])*tblRiskRegister15[[#This Row],[Risk Treatment
Safeguard Expectancy Score]],"")</f>
        <v/>
      </c>
      <c r="Y66" s="59" t="str">
        <f aca="false">IF(tblRiskRegister15[[#This Row],[Risk Score]]&gt;5,IF(tblRiskRegister15[[#This Row],[Risk Treatment Safeguard Risk Score]]&lt;6, IF(tblRiskRegister15[[#This Row],[Risk Treatment Safeguard Risk Score]]&lt;=tblRiskRegister15[[#This Row],[Risk Score]],"Yes","No"),"No"),"Yes")</f>
        <v>Yes</v>
      </c>
      <c r="Z66" s="60"/>
      <c r="AA66" s="60"/>
      <c r="AB66" s="61"/>
    </row>
    <row r="67" customFormat="false" ht="24" hidden="false" customHeight="false" outlineLevel="0" collapsed="false">
      <c r="B67" s="65" t="n">
        <v>8.3</v>
      </c>
      <c r="C67" s="66" t="s">
        <v>243</v>
      </c>
      <c r="D67" s="69" t="s">
        <v>97</v>
      </c>
      <c r="E67" s="66" t="s">
        <v>49</v>
      </c>
      <c r="F67" s="53"/>
      <c r="G67" s="54" t="n">
        <f aca="false">IFERROR(VLOOKUP(tblRiskRegister15[[#This Row],[Asset Class]],tblVCDBIndex[],4,FALSE()),"")</f>
        <v>1</v>
      </c>
      <c r="H67" s="54" t="str">
        <f aca="false">IFERROR(VLOOKUP(10*tblRiskRegister15[[#This Row],[Safeguard Maturity Score]]+tblRiskRegister15[[#This Row],[VCDB Index]],tblHITIndexWeightTable[],4,FALSE()),"")</f>
        <v/>
      </c>
      <c r="I67" s="54" t="n">
        <f aca="false">VLOOKUP(tblRiskRegister15[[#This Row],[Asset Class]],tblImpactIndex17[],2,FALSE())</f>
        <v>0</v>
      </c>
      <c r="J67" s="54" t="n">
        <f aca="false">VLOOKUP(tblRiskRegister15[[#This Row],[Asset Class]],tblImpactIndex17[],3,FALSE())</f>
        <v>0</v>
      </c>
      <c r="K67" s="54" t="n">
        <f aca="false">VLOOKUP(tblRiskRegister15[[#This Row],[Asset Class]],tblImpactIndex17[],4,FALSE())</f>
        <v>0</v>
      </c>
      <c r="L67" s="54" t="str">
        <f aca="false">IFERROR(MAX(tblRiskRegister15[[#This Row],[Impact to Mission]:[Impact to Obligations]])*tblRiskRegister15[[#This Row],[Expectancy Score]],"")</f>
        <v/>
      </c>
      <c r="M67" s="54" t="str">
        <f aca="false">tblRiskRegister15[[#This Row],[Risk Score]]</f>
        <v/>
      </c>
      <c r="N67" s="55"/>
      <c r="O67" s="65" t="n">
        <v>8.3</v>
      </c>
      <c r="P67" s="66" t="s">
        <v>243</v>
      </c>
      <c r="Q67" s="66" t="s">
        <v>244</v>
      </c>
      <c r="R67" s="57"/>
      <c r="S67" s="53"/>
      <c r="T67" s="59" t="str">
        <f aca="false">IFERROR(VLOOKUP(10*tblRiskRegister15[[#This Row],[Risk Treatment Safeguard Maturity Score]]+tblRiskRegister15[[#This Row],[VCDB Index]],tblHITIndexWeightTable[],4,FALSE()),"")</f>
        <v/>
      </c>
      <c r="U67" s="59" t="n">
        <f aca="false">VLOOKUP(tblRiskRegister15[[#This Row],[Asset Class]],tblImpactIndex17[],2,FALSE())</f>
        <v>0</v>
      </c>
      <c r="V67" s="59" t="n">
        <f aca="false">VLOOKUP(tblRiskRegister15[[#This Row],[Asset Class]],tblImpactIndex17[],3,FALSE())</f>
        <v>0</v>
      </c>
      <c r="W67" s="59" t="n">
        <f aca="false">VLOOKUP(tblRiskRegister15[[#This Row],[Asset Class]],tblImpactIndex17[],4,FALSE())</f>
        <v>0</v>
      </c>
      <c r="X67" s="59" t="str">
        <f aca="false">IFERROR(MAX(tblRiskRegister15[[#This Row],[Risk Treatment Safeguard Impact to Mission]:[Risk Treatment Safeguard Impact to Obligations]])*tblRiskRegister15[[#This Row],[Risk Treatment
Safeguard Expectancy Score]],"")</f>
        <v/>
      </c>
      <c r="Y67" s="59" t="str">
        <f aca="false">IF(tblRiskRegister15[[#This Row],[Risk Score]]&gt;5,IF(tblRiskRegister15[[#This Row],[Risk Treatment Safeguard Risk Score]]&lt;6, IF(tblRiskRegister15[[#This Row],[Risk Treatment Safeguard Risk Score]]&lt;=tblRiskRegister15[[#This Row],[Risk Score]],"Yes","No"),"No"),"Yes")</f>
        <v>No</v>
      </c>
      <c r="Z67" s="60"/>
      <c r="AA67" s="60"/>
      <c r="AB67" s="61"/>
    </row>
    <row r="68" customFormat="false" ht="35" hidden="false" customHeight="false" outlineLevel="0" collapsed="false">
      <c r="B68" s="65" t="n">
        <v>9.1</v>
      </c>
      <c r="C68" s="66" t="s">
        <v>110</v>
      </c>
      <c r="D68" s="69" t="s">
        <v>97</v>
      </c>
      <c r="E68" s="66" t="s">
        <v>47</v>
      </c>
      <c r="F68" s="53"/>
      <c r="G68" s="54" t="n">
        <f aca="false">IFERROR(VLOOKUP(tblRiskRegister15[[#This Row],[Asset Class]],tblVCDBIndex[],4,FALSE()),"")</f>
        <v>2</v>
      </c>
      <c r="H68" s="54" t="str">
        <f aca="false">IFERROR(VLOOKUP(10*tblRiskRegister15[[#This Row],[Safeguard Maturity Score]]+tblRiskRegister15[[#This Row],[VCDB Index]],tblHITIndexWeightTable[],4,FALSE()),"")</f>
        <v/>
      </c>
      <c r="I68" s="54" t="n">
        <f aca="false">VLOOKUP(tblRiskRegister15[[#This Row],[Asset Class]],tblImpactIndex17[],2,FALSE())</f>
        <v>0</v>
      </c>
      <c r="J68" s="54" t="n">
        <f aca="false">VLOOKUP(tblRiskRegister15[[#This Row],[Asset Class]],tblImpactIndex17[],3,FALSE())</f>
        <v>0</v>
      </c>
      <c r="K68" s="54" t="n">
        <f aca="false">VLOOKUP(tblRiskRegister15[[#This Row],[Asset Class]],tblImpactIndex17[],4,FALSE())</f>
        <v>0</v>
      </c>
      <c r="L68" s="54" t="str">
        <f aca="false">IFERROR(MAX(tblRiskRegister15[[#This Row],[Impact to Mission]:[Impact to Obligations]])*tblRiskRegister15[[#This Row],[Expectancy Score]],"")</f>
        <v/>
      </c>
      <c r="M68" s="54" t="str">
        <f aca="false">tblRiskRegister15[[#This Row],[Risk Score]]</f>
        <v/>
      </c>
      <c r="N68" s="55"/>
      <c r="O68" s="65" t="n">
        <v>9.1</v>
      </c>
      <c r="P68" s="66" t="s">
        <v>110</v>
      </c>
      <c r="Q68" s="66" t="s">
        <v>245</v>
      </c>
      <c r="R68" s="57"/>
      <c r="S68" s="53"/>
      <c r="T68" s="59" t="str">
        <f aca="false">IFERROR(VLOOKUP(10*tblRiskRegister15[[#This Row],[Risk Treatment Safeguard Maturity Score]]+tblRiskRegister15[[#This Row],[VCDB Index]],tblHITIndexWeightTable[],4,FALSE()),"")</f>
        <v/>
      </c>
      <c r="U68" s="59" t="n">
        <f aca="false">VLOOKUP(tblRiskRegister15[[#This Row],[Asset Class]],tblImpactIndex17[],2,FALSE())</f>
        <v>0</v>
      </c>
      <c r="V68" s="59" t="n">
        <f aca="false">VLOOKUP(tblRiskRegister15[[#This Row],[Asset Class]],tblImpactIndex17[],3,FALSE())</f>
        <v>0</v>
      </c>
      <c r="W68" s="59" t="n">
        <f aca="false">VLOOKUP(tblRiskRegister15[[#This Row],[Asset Class]],tblImpactIndex17[],4,FALSE())</f>
        <v>0</v>
      </c>
      <c r="X68" s="59" t="str">
        <f aca="false">IFERROR(MAX(tblRiskRegister15[[#This Row],[Risk Treatment Safeguard Impact to Mission]:[Risk Treatment Safeguard Impact to Obligations]])*tblRiskRegister15[[#This Row],[Risk Treatment
Safeguard Expectancy Score]],"")</f>
        <v/>
      </c>
      <c r="Y68" s="59" t="str">
        <f aca="false">IF(tblRiskRegister15[[#This Row],[Risk Score]]&gt;5,IF(tblRiskRegister15[[#This Row],[Risk Treatment Safeguard Risk Score]]&lt;6, IF(tblRiskRegister15[[#This Row],[Risk Treatment Safeguard Risk Score]]&lt;=tblRiskRegister15[[#This Row],[Risk Score]],"Yes","No"),"No"),"Yes")</f>
        <v>No</v>
      </c>
      <c r="Z68" s="60"/>
      <c r="AA68" s="60"/>
      <c r="AB68" s="61"/>
    </row>
    <row r="69" customFormat="false" ht="24" hidden="false" customHeight="false" outlineLevel="0" collapsed="false">
      <c r="B69" s="65" t="n">
        <v>9.2</v>
      </c>
      <c r="C69" s="66" t="s">
        <v>246</v>
      </c>
      <c r="D69" s="69" t="s">
        <v>97</v>
      </c>
      <c r="E69" s="66" t="s">
        <v>49</v>
      </c>
      <c r="F69" s="53"/>
      <c r="G69" s="54" t="n">
        <f aca="false">IFERROR(VLOOKUP(tblRiskRegister15[[#This Row],[Asset Class]],tblVCDBIndex[],4,FALSE()),"")</f>
        <v>1</v>
      </c>
      <c r="H69" s="54" t="str">
        <f aca="false">IFERROR(VLOOKUP(10*tblRiskRegister15[[#This Row],[Safeguard Maturity Score]]+tblRiskRegister15[[#This Row],[VCDB Index]],tblHITIndexWeightTable[],4,FALSE()),"")</f>
        <v/>
      </c>
      <c r="I69" s="54" t="n">
        <f aca="false">VLOOKUP(tblRiskRegister15[[#This Row],[Asset Class]],tblImpactIndex17[],2,FALSE())</f>
        <v>0</v>
      </c>
      <c r="J69" s="54" t="n">
        <f aca="false">VLOOKUP(tblRiskRegister15[[#This Row],[Asset Class]],tblImpactIndex17[],3,FALSE())</f>
        <v>0</v>
      </c>
      <c r="K69" s="54" t="n">
        <f aca="false">VLOOKUP(tblRiskRegister15[[#This Row],[Asset Class]],tblImpactIndex17[],4,FALSE())</f>
        <v>0</v>
      </c>
      <c r="L69" s="54" t="str">
        <f aca="false">IFERROR(MAX(tblRiskRegister15[[#This Row],[Impact to Mission]:[Impact to Obligations]])*tblRiskRegister15[[#This Row],[Expectancy Score]],"")</f>
        <v/>
      </c>
      <c r="M69" s="54" t="str">
        <f aca="false">tblRiskRegister15[[#This Row],[Risk Score]]</f>
        <v/>
      </c>
      <c r="N69" s="55"/>
      <c r="O69" s="65" t="n">
        <v>9.2</v>
      </c>
      <c r="P69" s="66" t="s">
        <v>246</v>
      </c>
      <c r="Q69" s="66" t="s">
        <v>247</v>
      </c>
      <c r="R69" s="57"/>
      <c r="S69" s="53"/>
      <c r="T69" s="59" t="str">
        <f aca="false">IFERROR(VLOOKUP(10*tblRiskRegister15[[#This Row],[Risk Treatment Safeguard Maturity Score]]+tblRiskRegister15[[#This Row],[VCDB Index]],tblHITIndexWeightTable[],4,FALSE()),"")</f>
        <v/>
      </c>
      <c r="U69" s="59" t="n">
        <f aca="false">VLOOKUP(tblRiskRegister15[[#This Row],[Asset Class]],tblImpactIndex17[],2,FALSE())</f>
        <v>0</v>
      </c>
      <c r="V69" s="59" t="n">
        <f aca="false">VLOOKUP(tblRiskRegister15[[#This Row],[Asset Class]],tblImpactIndex17[],3,FALSE())</f>
        <v>0</v>
      </c>
      <c r="W69" s="59" t="n">
        <f aca="false">VLOOKUP(tblRiskRegister15[[#This Row],[Asset Class]],tblImpactIndex17[],4,FALSE())</f>
        <v>0</v>
      </c>
      <c r="X69" s="59" t="str">
        <f aca="false">IFERROR(MAX(tblRiskRegister15[[#This Row],[Risk Treatment Safeguard Impact to Mission]:[Risk Treatment Safeguard Impact to Obligations]])*tblRiskRegister15[[#This Row],[Risk Treatment
Safeguard Expectancy Score]],"")</f>
        <v/>
      </c>
      <c r="Y69" s="59" t="str">
        <f aca="false">IF(tblRiskRegister15[[#This Row],[Risk Score]]&gt;5,IF(tblRiskRegister15[[#This Row],[Risk Treatment Safeguard Risk Score]]&lt;6, IF(tblRiskRegister15[[#This Row],[Risk Treatment Safeguard Risk Score]]&lt;=tblRiskRegister15[[#This Row],[Risk Score]],"Yes","No"),"No"),"Yes")</f>
        <v>No</v>
      </c>
      <c r="Z69" s="60"/>
      <c r="AA69" s="60"/>
      <c r="AB69" s="61"/>
    </row>
    <row r="70" customFormat="false" ht="24" hidden="false" customHeight="false" outlineLevel="0" collapsed="false">
      <c r="B70" s="65" t="n">
        <v>10.1</v>
      </c>
      <c r="C70" s="66" t="s">
        <v>248</v>
      </c>
      <c r="D70" s="69" t="s">
        <v>97</v>
      </c>
      <c r="E70" s="66" t="s">
        <v>46</v>
      </c>
      <c r="F70" s="53"/>
      <c r="G70" s="54" t="n">
        <f aca="false">IFERROR(VLOOKUP(tblRiskRegister15[[#This Row],[Asset Class]],tblVCDBIndex[],4,FALSE()),"")</f>
        <v>1</v>
      </c>
      <c r="H70" s="54" t="str">
        <f aca="false">IFERROR(VLOOKUP(10*tblRiskRegister15[[#This Row],[Safeguard Maturity Score]]+tblRiskRegister15[[#This Row],[VCDB Index]],tblHITIndexWeightTable[],4,FALSE()),"")</f>
        <v/>
      </c>
      <c r="I70" s="54" t="n">
        <f aca="false">VLOOKUP(tblRiskRegister15[[#This Row],[Asset Class]],tblImpactIndex17[],2,FALSE())</f>
        <v>0</v>
      </c>
      <c r="J70" s="54" t="n">
        <f aca="false">VLOOKUP(tblRiskRegister15[[#This Row],[Asset Class]],tblImpactIndex17[],3,FALSE())</f>
        <v>0</v>
      </c>
      <c r="K70" s="54" t="n">
        <f aca="false">VLOOKUP(tblRiskRegister15[[#This Row],[Asset Class]],tblImpactIndex17[],4,FALSE())</f>
        <v>0</v>
      </c>
      <c r="L70" s="54" t="str">
        <f aca="false">IFERROR(MAX(tblRiskRegister15[[#This Row],[Impact to Mission]:[Impact to Obligations]])*tblRiskRegister15[[#This Row],[Expectancy Score]],"")</f>
        <v/>
      </c>
      <c r="M70" s="54" t="str">
        <f aca="false">tblRiskRegister15[[#This Row],[Risk Score]]</f>
        <v/>
      </c>
      <c r="N70" s="55"/>
      <c r="O70" s="65" t="n">
        <v>10.1</v>
      </c>
      <c r="P70" s="66" t="s">
        <v>248</v>
      </c>
      <c r="Q70" s="66" t="s">
        <v>249</v>
      </c>
      <c r="R70" s="57"/>
      <c r="S70" s="53"/>
      <c r="T70" s="59" t="str">
        <f aca="false">IFERROR(VLOOKUP(10*tblRiskRegister15[[#This Row],[Risk Treatment Safeguard Maturity Score]]+tblRiskRegister15[[#This Row],[VCDB Index]],tblHITIndexWeightTable[],4,FALSE()),"")</f>
        <v/>
      </c>
      <c r="U70" s="59" t="n">
        <f aca="false">VLOOKUP(tblRiskRegister15[[#This Row],[Asset Class]],tblImpactIndex17[],2,FALSE())</f>
        <v>0</v>
      </c>
      <c r="V70" s="59" t="n">
        <f aca="false">VLOOKUP(tblRiskRegister15[[#This Row],[Asset Class]],tblImpactIndex17[],3,FALSE())</f>
        <v>0</v>
      </c>
      <c r="W70" s="59" t="n">
        <f aca="false">VLOOKUP(tblRiskRegister15[[#This Row],[Asset Class]],tblImpactIndex17[],4,FALSE())</f>
        <v>0</v>
      </c>
      <c r="X70" s="59" t="str">
        <f aca="false">IFERROR(MAX(tblRiskRegister15[[#This Row],[Risk Treatment Safeguard Impact to Mission]:[Risk Treatment Safeguard Impact to Obligations]])*tblRiskRegister15[[#This Row],[Risk Treatment
Safeguard Expectancy Score]],"")</f>
        <v/>
      </c>
      <c r="Y70" s="59" t="str">
        <f aca="false">IF(tblRiskRegister15[[#This Row],[Risk Score]]&gt;5,IF(tblRiskRegister15[[#This Row],[Risk Treatment Safeguard Risk Score]]&lt;6, IF(tblRiskRegister15[[#This Row],[Risk Treatment Safeguard Risk Score]]&lt;=tblRiskRegister15[[#This Row],[Risk Score]],"Yes","No"),"No"),"Yes")</f>
        <v>No</v>
      </c>
      <c r="Z70" s="60"/>
      <c r="AA70" s="60"/>
      <c r="AB70" s="61"/>
    </row>
    <row r="71" customFormat="false" ht="35" hidden="false" customHeight="false" outlineLevel="0" collapsed="false">
      <c r="B71" s="65" t="n">
        <v>10.2</v>
      </c>
      <c r="C71" s="66" t="s">
        <v>250</v>
      </c>
      <c r="D71" s="69" t="s">
        <v>97</v>
      </c>
      <c r="E71" s="66" t="s">
        <v>46</v>
      </c>
      <c r="F71" s="53"/>
      <c r="G71" s="54" t="n">
        <f aca="false">IFERROR(VLOOKUP(tblRiskRegister15[[#This Row],[Asset Class]],tblVCDBIndex[],4,FALSE()),"")</f>
        <v>1</v>
      </c>
      <c r="H71" s="54" t="str">
        <f aca="false">IFERROR(VLOOKUP(10*tblRiskRegister15[[#This Row],[Safeguard Maturity Score]]+tblRiskRegister15[[#This Row],[VCDB Index]],tblHITIndexWeightTable[],4,FALSE()),"")</f>
        <v/>
      </c>
      <c r="I71" s="54" t="n">
        <f aca="false">VLOOKUP(tblRiskRegister15[[#This Row],[Asset Class]],tblImpactIndex17[],2,FALSE())</f>
        <v>0</v>
      </c>
      <c r="J71" s="54" t="n">
        <f aca="false">VLOOKUP(tblRiskRegister15[[#This Row],[Asset Class]],tblImpactIndex17[],3,FALSE())</f>
        <v>0</v>
      </c>
      <c r="K71" s="54" t="n">
        <f aca="false">VLOOKUP(tblRiskRegister15[[#This Row],[Asset Class]],tblImpactIndex17[],4,FALSE())</f>
        <v>0</v>
      </c>
      <c r="L71" s="54" t="str">
        <f aca="false">IFERROR(MAX(tblRiskRegister15[[#This Row],[Impact to Mission]:[Impact to Obligations]])*tblRiskRegister15[[#This Row],[Expectancy Score]],"")</f>
        <v/>
      </c>
      <c r="M71" s="54" t="str">
        <f aca="false">tblRiskRegister15[[#This Row],[Risk Score]]</f>
        <v/>
      </c>
      <c r="N71" s="55"/>
      <c r="O71" s="65" t="n">
        <v>10.2</v>
      </c>
      <c r="P71" s="66" t="s">
        <v>250</v>
      </c>
      <c r="Q71" s="66" t="s">
        <v>251</v>
      </c>
      <c r="R71" s="57"/>
      <c r="S71" s="53"/>
      <c r="T71" s="59" t="str">
        <f aca="false">IFERROR(VLOOKUP(10*tblRiskRegister15[[#This Row],[Risk Treatment Safeguard Maturity Score]]+tblRiskRegister15[[#This Row],[VCDB Index]],tblHITIndexWeightTable[],4,FALSE()),"")</f>
        <v/>
      </c>
      <c r="U71" s="59" t="n">
        <f aca="false">VLOOKUP(tblRiskRegister15[[#This Row],[Asset Class]],tblImpactIndex17[],2,FALSE())</f>
        <v>0</v>
      </c>
      <c r="V71" s="59" t="n">
        <f aca="false">VLOOKUP(tblRiskRegister15[[#This Row],[Asset Class]],tblImpactIndex17[],3,FALSE())</f>
        <v>0</v>
      </c>
      <c r="W71" s="59" t="n">
        <f aca="false">VLOOKUP(tblRiskRegister15[[#This Row],[Asset Class]],tblImpactIndex17[],4,FALSE())</f>
        <v>0</v>
      </c>
      <c r="X71" s="59" t="str">
        <f aca="false">IFERROR(MAX(tblRiskRegister15[[#This Row],[Risk Treatment Safeguard Impact to Mission]:[Risk Treatment Safeguard Impact to Obligations]])*tblRiskRegister15[[#This Row],[Risk Treatment
Safeguard Expectancy Score]],"")</f>
        <v/>
      </c>
      <c r="Y71" s="59" t="str">
        <f aca="false">IF(tblRiskRegister15[[#This Row],[Risk Score]]&gt;5,IF(tblRiskRegister15[[#This Row],[Risk Treatment Safeguard Risk Score]]&lt;6, IF(tblRiskRegister15[[#This Row],[Risk Treatment Safeguard Risk Score]]&lt;=tblRiskRegister15[[#This Row],[Risk Score]],"Yes","No"),"No"),"Yes")</f>
        <v>No</v>
      </c>
      <c r="Z71" s="60"/>
      <c r="AA71" s="60"/>
      <c r="AB71" s="61"/>
    </row>
    <row r="72" customFormat="false" ht="35" hidden="false" customHeight="false" outlineLevel="0" collapsed="false">
      <c r="B72" s="65" t="n">
        <v>10.3</v>
      </c>
      <c r="C72" s="66" t="s">
        <v>252</v>
      </c>
      <c r="D72" s="69" t="s">
        <v>97</v>
      </c>
      <c r="E72" s="66" t="s">
        <v>46</v>
      </c>
      <c r="F72" s="53"/>
      <c r="G72" s="54" t="n">
        <f aca="false">IFERROR(VLOOKUP(tblRiskRegister15[[#This Row],[Asset Class]],tblVCDBIndex[],4,FALSE()),"")</f>
        <v>1</v>
      </c>
      <c r="H72" s="54" t="str">
        <f aca="false">IFERROR(VLOOKUP(10*tblRiskRegister15[[#This Row],[Safeguard Maturity Score]]+tblRiskRegister15[[#This Row],[VCDB Index]],tblHITIndexWeightTable[],4,FALSE()),"")</f>
        <v/>
      </c>
      <c r="I72" s="54" t="n">
        <f aca="false">VLOOKUP(tblRiskRegister15[[#This Row],[Asset Class]],tblImpactIndex17[],2,FALSE())</f>
        <v>0</v>
      </c>
      <c r="J72" s="54" t="n">
        <f aca="false">VLOOKUP(tblRiskRegister15[[#This Row],[Asset Class]],tblImpactIndex17[],3,FALSE())</f>
        <v>0</v>
      </c>
      <c r="K72" s="54" t="n">
        <f aca="false">VLOOKUP(tblRiskRegister15[[#This Row],[Asset Class]],tblImpactIndex17[],4,FALSE())</f>
        <v>0</v>
      </c>
      <c r="L72" s="54" t="str">
        <f aca="false">IFERROR(MAX(tblRiskRegister15[[#This Row],[Impact to Mission]:[Impact to Obligations]])*tblRiskRegister15[[#This Row],[Expectancy Score]],"")</f>
        <v/>
      </c>
      <c r="M72" s="54" t="str">
        <f aca="false">tblRiskRegister15[[#This Row],[Risk Score]]</f>
        <v/>
      </c>
      <c r="N72" s="55"/>
      <c r="O72" s="65" t="n">
        <v>10.3</v>
      </c>
      <c r="P72" s="66" t="s">
        <v>252</v>
      </c>
      <c r="Q72" s="66" t="s">
        <v>253</v>
      </c>
      <c r="R72" s="57"/>
      <c r="S72" s="53"/>
      <c r="T72" s="59" t="str">
        <f aca="false">IFERROR(VLOOKUP(10*tblRiskRegister15[[#This Row],[Risk Treatment Safeguard Maturity Score]]+tblRiskRegister15[[#This Row],[VCDB Index]],tblHITIndexWeightTable[],4,FALSE()),"")</f>
        <v/>
      </c>
      <c r="U72" s="59" t="n">
        <f aca="false">VLOOKUP(tblRiskRegister15[[#This Row],[Asset Class]],tblImpactIndex17[],2,FALSE())</f>
        <v>0</v>
      </c>
      <c r="V72" s="59" t="n">
        <f aca="false">VLOOKUP(tblRiskRegister15[[#This Row],[Asset Class]],tblImpactIndex17[],3,FALSE())</f>
        <v>0</v>
      </c>
      <c r="W72" s="59" t="n">
        <f aca="false">VLOOKUP(tblRiskRegister15[[#This Row],[Asset Class]],tblImpactIndex17[],4,FALSE())</f>
        <v>0</v>
      </c>
      <c r="X72" s="59" t="str">
        <f aca="false">IFERROR(MAX(tblRiskRegister15[[#This Row],[Risk Treatment Safeguard Impact to Mission]:[Risk Treatment Safeguard Impact to Obligations]])*tblRiskRegister15[[#This Row],[Risk Treatment
Safeguard Expectancy Score]],"")</f>
        <v/>
      </c>
      <c r="Y72" s="59" t="str">
        <f aca="false">IF(tblRiskRegister15[[#This Row],[Risk Score]]&gt;5,IF(tblRiskRegister15[[#This Row],[Risk Treatment Safeguard Risk Score]]&lt;6, IF(tblRiskRegister15[[#This Row],[Risk Treatment Safeguard Risk Score]]&lt;=tblRiskRegister15[[#This Row],[Risk Score]],"Yes","No"),"No"),"Yes")</f>
        <v>No</v>
      </c>
      <c r="Z72" s="60"/>
      <c r="AA72" s="60"/>
      <c r="AB72" s="61"/>
    </row>
    <row r="73" customFormat="false" ht="35" hidden="false" customHeight="false" outlineLevel="0" collapsed="false">
      <c r="B73" s="65" t="n">
        <v>11.1</v>
      </c>
      <c r="C73" s="66" t="s">
        <v>254</v>
      </c>
      <c r="D73" s="69" t="s">
        <v>255</v>
      </c>
      <c r="E73" s="66" t="s">
        <v>48</v>
      </c>
      <c r="F73" s="53"/>
      <c r="G73" s="54" t="n">
        <f aca="false">IFERROR(VLOOKUP(tblRiskRegister15[[#This Row],[Asset Class]],tblVCDBIndex[],4,FALSE()),"")</f>
        <v>3</v>
      </c>
      <c r="H73" s="54" t="str">
        <f aca="false">IFERROR(VLOOKUP(10*tblRiskRegister15[[#This Row],[Safeguard Maturity Score]]+tblRiskRegister15[[#This Row],[VCDB Index]],tblHITIndexWeightTable[],4,FALSE()),"")</f>
        <v/>
      </c>
      <c r="I73" s="54" t="n">
        <f aca="false">VLOOKUP(tblRiskRegister15[[#This Row],[Asset Class]],tblImpactIndex17[],2,FALSE())</f>
        <v>0</v>
      </c>
      <c r="J73" s="54" t="n">
        <f aca="false">VLOOKUP(tblRiskRegister15[[#This Row],[Asset Class]],tblImpactIndex17[],3,FALSE())</f>
        <v>0</v>
      </c>
      <c r="K73" s="54" t="n">
        <f aca="false">VLOOKUP(tblRiskRegister15[[#This Row],[Asset Class]],tblImpactIndex17[],4,FALSE())</f>
        <v>0</v>
      </c>
      <c r="L73" s="54" t="str">
        <f aca="false">IFERROR(MAX(tblRiskRegister15[[#This Row],[Impact to Mission]:[Impact to Obligations]])*tblRiskRegister15[[#This Row],[Expectancy Score]],"")</f>
        <v/>
      </c>
      <c r="M73" s="54" t="str">
        <f aca="false">tblRiskRegister15[[#This Row],[Risk Score]]</f>
        <v/>
      </c>
      <c r="N73" s="55"/>
      <c r="O73" s="65" t="n">
        <v>11.1</v>
      </c>
      <c r="P73" s="66" t="s">
        <v>254</v>
      </c>
      <c r="Q73" s="66" t="s">
        <v>256</v>
      </c>
      <c r="R73" s="57"/>
      <c r="S73" s="53"/>
      <c r="T73" s="59" t="str">
        <f aca="false">IFERROR(VLOOKUP(10*tblRiskRegister15[[#This Row],[Risk Treatment Safeguard Maturity Score]]+tblRiskRegister15[[#This Row],[VCDB Index]],tblHITIndexWeightTable[],4,FALSE()),"")</f>
        <v/>
      </c>
      <c r="U73" s="59" t="n">
        <f aca="false">VLOOKUP(tblRiskRegister15[[#This Row],[Asset Class]],tblImpactIndex17[],2,FALSE())</f>
        <v>0</v>
      </c>
      <c r="V73" s="59" t="n">
        <f aca="false">VLOOKUP(tblRiskRegister15[[#This Row],[Asset Class]],tblImpactIndex17[],3,FALSE())</f>
        <v>0</v>
      </c>
      <c r="W73" s="59" t="n">
        <f aca="false">VLOOKUP(tblRiskRegister15[[#This Row],[Asset Class]],tblImpactIndex17[],4,FALSE())</f>
        <v>0</v>
      </c>
      <c r="X73" s="59" t="str">
        <f aca="false">IFERROR(MAX(tblRiskRegister15[[#This Row],[Risk Treatment Safeguard Impact to Mission]:[Risk Treatment Safeguard Impact to Obligations]])*tblRiskRegister15[[#This Row],[Risk Treatment
Safeguard Expectancy Score]],"")</f>
        <v/>
      </c>
      <c r="Y73" s="59" t="str">
        <f aca="false">IF(tblRiskRegister15[[#This Row],[Risk Score]]&gt;5,IF(tblRiskRegister15[[#This Row],[Risk Treatment Safeguard Risk Score]]&lt;6, IF(tblRiskRegister15[[#This Row],[Risk Treatment Safeguard Risk Score]]&lt;=tblRiskRegister15[[#This Row],[Risk Score]],"Yes","No"),"No"),"Yes")</f>
        <v>No</v>
      </c>
      <c r="Z73" s="60"/>
      <c r="AA73" s="60"/>
      <c r="AB73" s="61"/>
    </row>
    <row r="74" customFormat="false" ht="24" hidden="false" customHeight="false" outlineLevel="0" collapsed="false">
      <c r="B74" s="65" t="n">
        <v>11.2</v>
      </c>
      <c r="C74" s="66" t="s">
        <v>257</v>
      </c>
      <c r="D74" s="69" t="s">
        <v>255</v>
      </c>
      <c r="E74" s="66" t="s">
        <v>48</v>
      </c>
      <c r="F74" s="53" t="n">
        <v>1</v>
      </c>
      <c r="G74" s="54" t="n">
        <f aca="false">IFERROR(VLOOKUP(tblRiskRegister15[[#This Row],[Asset Class]],tblVCDBIndex[],4,FALSE()),"")</f>
        <v>3</v>
      </c>
      <c r="H74" s="68" t="n">
        <f aca="false">IFERROR(VLOOKUP(10*tblRiskRegister15[[#This Row],[Safeguard Maturity Score]]+tblRiskRegister15[[#This Row],[VCDB Index]],tblHITIndexWeightTable[],4,FALSE()),"")</f>
        <v>3</v>
      </c>
      <c r="I74" s="54" t="n">
        <f aca="false">VLOOKUP(tblRiskRegister15[[#This Row],[Asset Class]],tblImpactIndex17[],2,FALSE())</f>
        <v>0</v>
      </c>
      <c r="J74" s="54" t="n">
        <f aca="false">VLOOKUP(tblRiskRegister15[[#This Row],[Asset Class]],tblImpactIndex17[],3,FALSE())</f>
        <v>0</v>
      </c>
      <c r="K74" s="54" t="n">
        <f aca="false">VLOOKUP(tblRiskRegister15[[#This Row],[Asset Class]],tblImpactIndex17[],4,FALSE())</f>
        <v>0</v>
      </c>
      <c r="L74" s="68" t="n">
        <f aca="false">IFERROR(MAX(tblRiskRegister15[[#This Row],[Impact to Mission]:[Impact to Obligations]])*tblRiskRegister15[[#This Row],[Expectancy Score]],"")</f>
        <v>0</v>
      </c>
      <c r="M74" s="68" t="n">
        <f aca="false">tblRiskRegister15[[#This Row],[Risk Score]]</f>
        <v>0</v>
      </c>
      <c r="N74" s="55"/>
      <c r="O74" s="65" t="n">
        <v>11.2</v>
      </c>
      <c r="P74" s="66" t="s">
        <v>257</v>
      </c>
      <c r="Q74" s="66" t="s">
        <v>258</v>
      </c>
      <c r="R74" s="57"/>
      <c r="S74" s="53"/>
      <c r="T74" s="59" t="str">
        <f aca="false">IFERROR(VLOOKUP(10*tblRiskRegister15[[#This Row],[Risk Treatment Safeguard Maturity Score]]+tblRiskRegister15[[#This Row],[VCDB Index]],tblHITIndexWeightTable[],4,FALSE()),"")</f>
        <v/>
      </c>
      <c r="U74" s="59" t="n">
        <f aca="false">VLOOKUP(tblRiskRegister15[[#This Row],[Asset Class]],tblImpactIndex17[],2,FALSE())</f>
        <v>0</v>
      </c>
      <c r="V74" s="59" t="n">
        <f aca="false">VLOOKUP(tblRiskRegister15[[#This Row],[Asset Class]],tblImpactIndex17[],3,FALSE())</f>
        <v>0</v>
      </c>
      <c r="W74" s="59" t="n">
        <f aca="false">VLOOKUP(tblRiskRegister15[[#This Row],[Asset Class]],tblImpactIndex17[],4,FALSE())</f>
        <v>0</v>
      </c>
      <c r="X74" s="59" t="str">
        <f aca="false">IFERROR(MAX(tblRiskRegister15[[#This Row],[Risk Treatment Safeguard Impact to Mission]:[Risk Treatment Safeguard Impact to Obligations]])*tblRiskRegister15[[#This Row],[Risk Treatment
Safeguard Expectancy Score]],"")</f>
        <v/>
      </c>
      <c r="Y74" s="59" t="str">
        <f aca="false">IF(tblRiskRegister15[[#This Row],[Risk Score]]&gt;5,IF(tblRiskRegister15[[#This Row],[Risk Treatment Safeguard Risk Score]]&lt;6, IF(tblRiskRegister15[[#This Row],[Risk Treatment Safeguard Risk Score]]&lt;=tblRiskRegister15[[#This Row],[Risk Score]],"Yes","No"),"No"),"Yes")</f>
        <v>Yes</v>
      </c>
      <c r="Z74" s="60"/>
      <c r="AA74" s="60"/>
      <c r="AB74" s="61"/>
    </row>
    <row r="75" customFormat="false" ht="24" hidden="false" customHeight="false" outlineLevel="0" collapsed="false">
      <c r="B75" s="65" t="n">
        <v>11.3</v>
      </c>
      <c r="C75" s="66" t="s">
        <v>259</v>
      </c>
      <c r="D75" s="69" t="s">
        <v>97</v>
      </c>
      <c r="E75" s="66" t="s">
        <v>48</v>
      </c>
      <c r="F75" s="53"/>
      <c r="G75" s="54" t="n">
        <f aca="false">IFERROR(VLOOKUP(tblRiskRegister15[[#This Row],[Asset Class]],tblVCDBIndex[],4,FALSE()),"")</f>
        <v>3</v>
      </c>
      <c r="H75" s="54" t="str">
        <f aca="false">IFERROR(VLOOKUP(10*tblRiskRegister15[[#This Row],[Safeguard Maturity Score]]+tblRiskRegister15[[#This Row],[VCDB Index]],tblHITIndexWeightTable[],4,FALSE()),"")</f>
        <v/>
      </c>
      <c r="I75" s="54" t="n">
        <f aca="false">VLOOKUP(tblRiskRegister15[[#This Row],[Asset Class]],tblImpactIndex17[],2,FALSE())</f>
        <v>0</v>
      </c>
      <c r="J75" s="54" t="n">
        <f aca="false">VLOOKUP(tblRiskRegister15[[#This Row],[Asset Class]],tblImpactIndex17[],3,FALSE())</f>
        <v>0</v>
      </c>
      <c r="K75" s="54" t="n">
        <f aca="false">VLOOKUP(tblRiskRegister15[[#This Row],[Asset Class]],tblImpactIndex17[],4,FALSE())</f>
        <v>0</v>
      </c>
      <c r="L75" s="54" t="str">
        <f aca="false">IFERROR(MAX(tblRiskRegister15[[#This Row],[Impact to Mission]:[Impact to Obligations]])*tblRiskRegister15[[#This Row],[Expectancy Score]],"")</f>
        <v/>
      </c>
      <c r="M75" s="54" t="str">
        <f aca="false">tblRiskRegister15[[#This Row],[Risk Score]]</f>
        <v/>
      </c>
      <c r="N75" s="55"/>
      <c r="O75" s="65" t="n">
        <v>11.3</v>
      </c>
      <c r="P75" s="66" t="s">
        <v>259</v>
      </c>
      <c r="Q75" s="66" t="s">
        <v>260</v>
      </c>
      <c r="R75" s="57"/>
      <c r="S75" s="53"/>
      <c r="T75" s="59" t="str">
        <f aca="false">IFERROR(VLOOKUP(10*tblRiskRegister15[[#This Row],[Risk Treatment Safeguard Maturity Score]]+tblRiskRegister15[[#This Row],[VCDB Index]],tblHITIndexWeightTable[],4,FALSE()),"")</f>
        <v/>
      </c>
      <c r="U75" s="59" t="n">
        <f aca="false">VLOOKUP(tblRiskRegister15[[#This Row],[Asset Class]],tblImpactIndex17[],2,FALSE())</f>
        <v>0</v>
      </c>
      <c r="V75" s="59" t="n">
        <f aca="false">VLOOKUP(tblRiskRegister15[[#This Row],[Asset Class]],tblImpactIndex17[],3,FALSE())</f>
        <v>0</v>
      </c>
      <c r="W75" s="59" t="n">
        <f aca="false">VLOOKUP(tblRiskRegister15[[#This Row],[Asset Class]],tblImpactIndex17[],4,FALSE())</f>
        <v>0</v>
      </c>
      <c r="X75" s="59" t="str">
        <f aca="false">IFERROR(MAX(tblRiskRegister15[[#This Row],[Risk Treatment Safeguard Impact to Mission]:[Risk Treatment Safeguard Impact to Obligations]])*tblRiskRegister15[[#This Row],[Risk Treatment
Safeguard Expectancy Score]],"")</f>
        <v/>
      </c>
      <c r="Y75" s="59" t="str">
        <f aca="false">IF(tblRiskRegister15[[#This Row],[Risk Score]]&gt;5,IF(tblRiskRegister15[[#This Row],[Risk Treatment Safeguard Risk Score]]&lt;6, IF(tblRiskRegister15[[#This Row],[Risk Treatment Safeguard Risk Score]]&lt;=tblRiskRegister15[[#This Row],[Risk Score]],"Yes","No"),"No"),"Yes")</f>
        <v>No</v>
      </c>
      <c r="Z75" s="60"/>
      <c r="AA75" s="60"/>
      <c r="AB75" s="61"/>
    </row>
    <row r="76" customFormat="false" ht="35" hidden="false" customHeight="false" outlineLevel="0" collapsed="false">
      <c r="B76" s="65" t="n">
        <v>11.4</v>
      </c>
      <c r="C76" s="66" t="s">
        <v>261</v>
      </c>
      <c r="D76" s="69" t="s">
        <v>255</v>
      </c>
      <c r="E76" s="66" t="s">
        <v>48</v>
      </c>
      <c r="F76" s="53"/>
      <c r="G76" s="54" t="n">
        <f aca="false">IFERROR(VLOOKUP(tblRiskRegister15[[#This Row],[Asset Class]],tblVCDBIndex[],4,FALSE()),"")</f>
        <v>3</v>
      </c>
      <c r="H76" s="54" t="str">
        <f aca="false">IFERROR(VLOOKUP(10*tblRiskRegister15[[#This Row],[Safeguard Maturity Score]]+tblRiskRegister15[[#This Row],[VCDB Index]],tblHITIndexWeightTable[],4,FALSE()),"")</f>
        <v/>
      </c>
      <c r="I76" s="54" t="n">
        <f aca="false">VLOOKUP(tblRiskRegister15[[#This Row],[Asset Class]],tblImpactIndex17[],2,FALSE())</f>
        <v>0</v>
      </c>
      <c r="J76" s="54" t="n">
        <f aca="false">VLOOKUP(tblRiskRegister15[[#This Row],[Asset Class]],tblImpactIndex17[],3,FALSE())</f>
        <v>0</v>
      </c>
      <c r="K76" s="54" t="n">
        <f aca="false">VLOOKUP(tblRiskRegister15[[#This Row],[Asset Class]],tblImpactIndex17[],4,FALSE())</f>
        <v>0</v>
      </c>
      <c r="L76" s="54" t="str">
        <f aca="false">IFERROR(MAX(tblRiskRegister15[[#This Row],[Impact to Mission]:[Impact to Obligations]])*tblRiskRegister15[[#This Row],[Expectancy Score]],"")</f>
        <v/>
      </c>
      <c r="M76" s="54" t="str">
        <f aca="false">tblRiskRegister15[[#This Row],[Risk Score]]</f>
        <v/>
      </c>
      <c r="N76" s="55"/>
      <c r="O76" s="65" t="n">
        <v>11.4</v>
      </c>
      <c r="P76" s="66" t="s">
        <v>261</v>
      </c>
      <c r="Q76" s="66" t="s">
        <v>262</v>
      </c>
      <c r="R76" s="57"/>
      <c r="S76" s="53"/>
      <c r="T76" s="59" t="str">
        <f aca="false">IFERROR(VLOOKUP(10*tblRiskRegister15[[#This Row],[Risk Treatment Safeguard Maturity Score]]+tblRiskRegister15[[#This Row],[VCDB Index]],tblHITIndexWeightTable[],4,FALSE()),"")</f>
        <v/>
      </c>
      <c r="U76" s="59" t="n">
        <f aca="false">VLOOKUP(tblRiskRegister15[[#This Row],[Asset Class]],tblImpactIndex17[],2,FALSE())</f>
        <v>0</v>
      </c>
      <c r="V76" s="59" t="n">
        <f aca="false">VLOOKUP(tblRiskRegister15[[#This Row],[Asset Class]],tblImpactIndex17[],3,FALSE())</f>
        <v>0</v>
      </c>
      <c r="W76" s="59" t="n">
        <f aca="false">VLOOKUP(tblRiskRegister15[[#This Row],[Asset Class]],tblImpactIndex17[],4,FALSE())</f>
        <v>0</v>
      </c>
      <c r="X76" s="59" t="str">
        <f aca="false">IFERROR(MAX(tblRiskRegister15[[#This Row],[Risk Treatment Safeguard Impact to Mission]:[Risk Treatment Safeguard Impact to Obligations]])*tblRiskRegister15[[#This Row],[Risk Treatment
Safeguard Expectancy Score]],"")</f>
        <v/>
      </c>
      <c r="Y76" s="59" t="str">
        <f aca="false">IF(tblRiskRegister15[[#This Row],[Risk Score]]&gt;5,IF(tblRiskRegister15[[#This Row],[Risk Treatment Safeguard Risk Score]]&lt;6, IF(tblRiskRegister15[[#This Row],[Risk Treatment Safeguard Risk Score]]&lt;=tblRiskRegister15[[#This Row],[Risk Score]],"Yes","No"),"No"),"Yes")</f>
        <v>No</v>
      </c>
      <c r="Z76" s="60"/>
      <c r="AA76" s="60"/>
      <c r="AB76" s="61"/>
    </row>
    <row r="77" customFormat="false" ht="35" hidden="false" customHeight="false" outlineLevel="0" collapsed="false">
      <c r="B77" s="65" t="n">
        <v>12.1</v>
      </c>
      <c r="C77" s="66" t="s">
        <v>263</v>
      </c>
      <c r="D77" s="69" t="s">
        <v>97</v>
      </c>
      <c r="E77" s="66" t="s">
        <v>49</v>
      </c>
      <c r="F77" s="53"/>
      <c r="G77" s="68" t="n">
        <f aca="false">IFERROR(VLOOKUP(tblRiskRegister15[[#This Row],[Asset Class]],tblVCDBIndex[],4,FALSE()),"")</f>
        <v>1</v>
      </c>
      <c r="H77" s="68" t="str">
        <f aca="false">IFERROR(VLOOKUP(10*tblRiskRegister15[[#This Row],[Safeguard Maturity Score]]+tblRiskRegister15[[#This Row],[VCDB Index]],tblHITIndexWeightTable[],4,FALSE()),"")</f>
        <v/>
      </c>
      <c r="I77" s="68" t="n">
        <f aca="false">VLOOKUP(tblRiskRegister15[[#This Row],[Asset Class]],tblImpactIndex17[],2,FALSE())</f>
        <v>0</v>
      </c>
      <c r="J77" s="68" t="n">
        <f aca="false">VLOOKUP(tblRiskRegister15[[#This Row],[Asset Class]],tblImpactIndex17[],3,FALSE())</f>
        <v>0</v>
      </c>
      <c r="K77" s="68" t="n">
        <f aca="false">VLOOKUP(tblRiskRegister15[[#This Row],[Asset Class]],tblImpactIndex17[],4,FALSE())</f>
        <v>0</v>
      </c>
      <c r="L77" s="68" t="str">
        <f aca="false">IFERROR(MAX(tblRiskRegister15[[#This Row],[Impact to Mission]:[Impact to Obligations]])*tblRiskRegister15[[#This Row],[Expectancy Score]],"")</f>
        <v/>
      </c>
      <c r="M77" s="68" t="str">
        <f aca="false">tblRiskRegister15[[#This Row],[Risk Score]]</f>
        <v/>
      </c>
      <c r="N77" s="55"/>
      <c r="O77" s="65" t="n">
        <v>12.1</v>
      </c>
      <c r="P77" s="66" t="s">
        <v>263</v>
      </c>
      <c r="Q77" s="66" t="s">
        <v>264</v>
      </c>
      <c r="R77" s="70"/>
      <c r="S77" s="53"/>
      <c r="T77" s="59" t="str">
        <f aca="false">IFERROR(VLOOKUP(10*tblRiskRegister15[[#This Row],[Risk Treatment Safeguard Maturity Score]]+tblRiskRegister15[[#This Row],[VCDB Index]],tblHITIndexWeightTable[],4,FALSE()),"")</f>
        <v/>
      </c>
      <c r="U77" s="59" t="n">
        <f aca="false">VLOOKUP(tblRiskRegister15[[#This Row],[Asset Class]],tblImpactIndex17[],2,FALSE())</f>
        <v>0</v>
      </c>
      <c r="V77" s="59" t="n">
        <f aca="false">VLOOKUP(tblRiskRegister15[[#This Row],[Asset Class]],tblImpactIndex17[],3,FALSE())</f>
        <v>0</v>
      </c>
      <c r="W77" s="59" t="n">
        <f aca="false">VLOOKUP(tblRiskRegister15[[#This Row],[Asset Class]],tblImpactIndex17[],4,FALSE())</f>
        <v>0</v>
      </c>
      <c r="X77" s="59" t="str">
        <f aca="false">IFERROR(MAX(tblRiskRegister15[[#This Row],[Risk Treatment Safeguard Impact to Mission]:[Risk Treatment Safeguard Impact to Obligations]])*tblRiskRegister15[[#This Row],[Risk Treatment
Safeguard Expectancy Score]],"")</f>
        <v/>
      </c>
      <c r="Y77" s="59" t="str">
        <f aca="false">IF(tblRiskRegister15[[#This Row],[Risk Score]]&gt;5,IF(tblRiskRegister15[[#This Row],[Risk Treatment Safeguard Risk Score]]&lt;6, IF(tblRiskRegister15[[#This Row],[Risk Treatment Safeguard Risk Score]]&lt;=tblRiskRegister15[[#This Row],[Risk Score]],"Yes","No"),"No"),"Yes")</f>
        <v>No</v>
      </c>
      <c r="Z77" s="60"/>
      <c r="AA77" s="60"/>
      <c r="AB77" s="61"/>
    </row>
    <row r="78" customFormat="false" ht="46" hidden="false" customHeight="false" outlineLevel="0" collapsed="false">
      <c r="B78" s="65" t="n">
        <v>14.1</v>
      </c>
      <c r="C78" s="66" t="s">
        <v>265</v>
      </c>
      <c r="D78" s="69" t="s">
        <v>97</v>
      </c>
      <c r="E78" s="66" t="s">
        <v>45</v>
      </c>
      <c r="F78" s="53" t="n">
        <v>2</v>
      </c>
      <c r="G78" s="68" t="n">
        <f aca="false">IFERROR(VLOOKUP(tblRiskRegister15[[#This Row],[Asset Class]],tblVCDBIndex[],4,FALSE()),"")</f>
        <v>3</v>
      </c>
      <c r="H78" s="68" t="n">
        <f aca="false">IFERROR(VLOOKUP(10*tblRiskRegister15[[#This Row],[Safeguard Maturity Score]]+tblRiskRegister15[[#This Row],[VCDB Index]],tblHITIndexWeightTable[],4,FALSE()),"")</f>
        <v>2</v>
      </c>
      <c r="I78" s="68" t="n">
        <f aca="false">VLOOKUP(tblRiskRegister15[[#This Row],[Asset Class]],tblImpactIndex17[],2,FALSE())</f>
        <v>0</v>
      </c>
      <c r="J78" s="68" t="n">
        <f aca="false">VLOOKUP(tblRiskRegister15[[#This Row],[Asset Class]],tblImpactIndex17[],3,FALSE())</f>
        <v>0</v>
      </c>
      <c r="K78" s="68" t="n">
        <f aca="false">VLOOKUP(tblRiskRegister15[[#This Row],[Asset Class]],tblImpactIndex17[],4,FALSE())</f>
        <v>0</v>
      </c>
      <c r="L78" s="68" t="n">
        <f aca="false">IFERROR(MAX(tblRiskRegister15[[#This Row],[Impact to Mission]:[Impact to Obligations]])*tblRiskRegister15[[#This Row],[Expectancy Score]],"")</f>
        <v>0</v>
      </c>
      <c r="M78" s="68" t="n">
        <f aca="false">tblRiskRegister15[[#This Row],[Risk Score]]</f>
        <v>0</v>
      </c>
      <c r="N78" s="55"/>
      <c r="O78" s="65" t="n">
        <v>14.1</v>
      </c>
      <c r="P78" s="66" t="s">
        <v>265</v>
      </c>
      <c r="Q78" s="66" t="s">
        <v>266</v>
      </c>
      <c r="R78" s="70"/>
      <c r="S78" s="53"/>
      <c r="T78" s="59" t="str">
        <f aca="false">IFERROR(VLOOKUP(10*tblRiskRegister15[[#This Row],[Risk Treatment Safeguard Maturity Score]]+tblRiskRegister15[[#This Row],[VCDB Index]],tblHITIndexWeightTable[],4,FALSE()),"")</f>
        <v/>
      </c>
      <c r="U78" s="59" t="n">
        <f aca="false">VLOOKUP(tblRiskRegister15[[#This Row],[Asset Class]],tblImpactIndex17[],2,FALSE())</f>
        <v>0</v>
      </c>
      <c r="V78" s="59" t="n">
        <f aca="false">VLOOKUP(tblRiskRegister15[[#This Row],[Asset Class]],tblImpactIndex17[],3,FALSE())</f>
        <v>0</v>
      </c>
      <c r="W78" s="59" t="n">
        <f aca="false">VLOOKUP(tblRiskRegister15[[#This Row],[Asset Class]],tblImpactIndex17[],4,FALSE())</f>
        <v>0</v>
      </c>
      <c r="X78" s="59" t="str">
        <f aca="false">IFERROR(MAX(tblRiskRegister15[[#This Row],[Risk Treatment Safeguard Impact to Mission]:[Risk Treatment Safeguard Impact to Obligations]])*tblRiskRegister15[[#This Row],[Risk Treatment
Safeguard Expectancy Score]],"")</f>
        <v/>
      </c>
      <c r="Y78" s="59" t="str">
        <f aca="false">IF(tblRiskRegister15[[#This Row],[Risk Score]]&gt;5,IF(tblRiskRegister15[[#This Row],[Risk Treatment Safeguard Risk Score]]&lt;6, IF(tblRiskRegister15[[#This Row],[Risk Treatment Safeguard Risk Score]]&lt;=tblRiskRegister15[[#This Row],[Risk Score]],"Yes","No"),"No"),"Yes")</f>
        <v>Yes</v>
      </c>
      <c r="Z78" s="60"/>
      <c r="AA78" s="60"/>
      <c r="AB78" s="61"/>
    </row>
    <row r="79" customFormat="false" ht="46" hidden="false" customHeight="false" outlineLevel="0" collapsed="false">
      <c r="B79" s="65" t="n">
        <v>14.2</v>
      </c>
      <c r="C79" s="66" t="s">
        <v>267</v>
      </c>
      <c r="D79" s="69" t="s">
        <v>97</v>
      </c>
      <c r="E79" s="66" t="s">
        <v>45</v>
      </c>
      <c r="F79" s="53"/>
      <c r="G79" s="68" t="n">
        <f aca="false">IFERROR(VLOOKUP(tblRiskRegister15[[#This Row],[Asset Class]],tblVCDBIndex[],4,FALSE()),"")</f>
        <v>3</v>
      </c>
      <c r="H79" s="68" t="str">
        <f aca="false">IFERROR(VLOOKUP(10*tblRiskRegister15[[#This Row],[Safeguard Maturity Score]]+tblRiskRegister15[[#This Row],[VCDB Index]],tblHITIndexWeightTable[],4,FALSE()),"")</f>
        <v/>
      </c>
      <c r="I79" s="68" t="n">
        <f aca="false">VLOOKUP(tblRiskRegister15[[#This Row],[Asset Class]],tblImpactIndex17[],2,FALSE())</f>
        <v>0</v>
      </c>
      <c r="J79" s="68" t="n">
        <f aca="false">VLOOKUP(tblRiskRegister15[[#This Row],[Asset Class]],tblImpactIndex17[],3,FALSE())</f>
        <v>0</v>
      </c>
      <c r="K79" s="68" t="n">
        <f aca="false">VLOOKUP(tblRiskRegister15[[#This Row],[Asset Class]],tblImpactIndex17[],4,FALSE())</f>
        <v>0</v>
      </c>
      <c r="L79" s="68" t="str">
        <f aca="false">IFERROR(MAX(tblRiskRegister15[[#This Row],[Impact to Mission]:[Impact to Obligations]])*tblRiskRegister15[[#This Row],[Expectancy Score]],"")</f>
        <v/>
      </c>
      <c r="M79" s="68" t="str">
        <f aca="false">tblRiskRegister15[[#This Row],[Risk Score]]</f>
        <v/>
      </c>
      <c r="N79" s="55"/>
      <c r="O79" s="65" t="n">
        <v>14.2</v>
      </c>
      <c r="P79" s="66" t="s">
        <v>267</v>
      </c>
      <c r="Q79" s="66" t="s">
        <v>268</v>
      </c>
      <c r="R79" s="70"/>
      <c r="S79" s="53"/>
      <c r="T79" s="59" t="str">
        <f aca="false">IFERROR(VLOOKUP(10*tblRiskRegister15[[#This Row],[Risk Treatment Safeguard Maturity Score]]+tblRiskRegister15[[#This Row],[VCDB Index]],tblHITIndexWeightTable[],4,FALSE()),"")</f>
        <v/>
      </c>
      <c r="U79" s="59" t="n">
        <f aca="false">VLOOKUP(tblRiskRegister15[[#This Row],[Asset Class]],tblImpactIndex17[],2,FALSE())</f>
        <v>0</v>
      </c>
      <c r="V79" s="59" t="n">
        <f aca="false">VLOOKUP(tblRiskRegister15[[#This Row],[Asset Class]],tblImpactIndex17[],3,FALSE())</f>
        <v>0</v>
      </c>
      <c r="W79" s="59" t="n">
        <f aca="false">VLOOKUP(tblRiskRegister15[[#This Row],[Asset Class]],tblImpactIndex17[],4,FALSE())</f>
        <v>0</v>
      </c>
      <c r="X79" s="59" t="str">
        <f aca="false">IFERROR(MAX(tblRiskRegister15[[#This Row],[Risk Treatment Safeguard Impact to Mission]:[Risk Treatment Safeguard Impact to Obligations]])*tblRiskRegister15[[#This Row],[Risk Treatment
Safeguard Expectancy Score]],"")</f>
        <v/>
      </c>
      <c r="Y79" s="59" t="str">
        <f aca="false">IF(tblRiskRegister15[[#This Row],[Risk Score]]&gt;5,IF(tblRiskRegister15[[#This Row],[Risk Treatment Safeguard Risk Score]]&lt;6, IF(tblRiskRegister15[[#This Row],[Risk Treatment Safeguard Risk Score]]&lt;=tblRiskRegister15[[#This Row],[Risk Score]],"Yes","No"),"No"),"Yes")</f>
        <v>No</v>
      </c>
      <c r="Z79" s="60"/>
      <c r="AA79" s="60"/>
      <c r="AB79" s="61"/>
    </row>
    <row r="80" customFormat="false" ht="46" hidden="false" customHeight="false" outlineLevel="0" collapsed="false">
      <c r="B80" s="65" t="n">
        <v>14.3</v>
      </c>
      <c r="C80" s="66" t="s">
        <v>269</v>
      </c>
      <c r="D80" s="69" t="s">
        <v>97</v>
      </c>
      <c r="E80" s="66" t="s">
        <v>45</v>
      </c>
      <c r="F80" s="53"/>
      <c r="G80" s="68" t="n">
        <f aca="false">IFERROR(VLOOKUP(tblRiskRegister15[[#This Row],[Asset Class]],tblVCDBIndex[],4,FALSE()),"")</f>
        <v>3</v>
      </c>
      <c r="H80" s="68" t="str">
        <f aca="false">IFERROR(VLOOKUP(10*tblRiskRegister15[[#This Row],[Safeguard Maturity Score]]+tblRiskRegister15[[#This Row],[VCDB Index]],tblHITIndexWeightTable[],4,FALSE()),"")</f>
        <v/>
      </c>
      <c r="I80" s="68" t="n">
        <f aca="false">VLOOKUP(tblRiskRegister15[[#This Row],[Asset Class]],tblImpactIndex17[],2,FALSE())</f>
        <v>0</v>
      </c>
      <c r="J80" s="68" t="n">
        <f aca="false">VLOOKUP(tblRiskRegister15[[#This Row],[Asset Class]],tblImpactIndex17[],3,FALSE())</f>
        <v>0</v>
      </c>
      <c r="K80" s="68" t="n">
        <f aca="false">VLOOKUP(tblRiskRegister15[[#This Row],[Asset Class]],tblImpactIndex17[],4,FALSE())</f>
        <v>0</v>
      </c>
      <c r="L80" s="68" t="str">
        <f aca="false">IFERROR(MAX(tblRiskRegister15[[#This Row],[Impact to Mission]:[Impact to Obligations]])*tblRiskRegister15[[#This Row],[Expectancy Score]],"")</f>
        <v/>
      </c>
      <c r="M80" s="68" t="str">
        <f aca="false">tblRiskRegister15[[#This Row],[Risk Score]]</f>
        <v/>
      </c>
      <c r="N80" s="55"/>
      <c r="O80" s="65" t="n">
        <v>14.3</v>
      </c>
      <c r="P80" s="66" t="s">
        <v>269</v>
      </c>
      <c r="Q80" s="66" t="s">
        <v>270</v>
      </c>
      <c r="R80" s="70"/>
      <c r="S80" s="53"/>
      <c r="T80" s="59" t="str">
        <f aca="false">IFERROR(VLOOKUP(10*tblRiskRegister15[[#This Row],[Risk Treatment Safeguard Maturity Score]]+tblRiskRegister15[[#This Row],[VCDB Index]],tblHITIndexWeightTable[],4,FALSE()),"")</f>
        <v/>
      </c>
      <c r="U80" s="59" t="n">
        <f aca="false">VLOOKUP(tblRiskRegister15[[#This Row],[Asset Class]],tblImpactIndex17[],2,FALSE())</f>
        <v>0</v>
      </c>
      <c r="V80" s="59" t="n">
        <f aca="false">VLOOKUP(tblRiskRegister15[[#This Row],[Asset Class]],tblImpactIndex17[],3,FALSE())</f>
        <v>0</v>
      </c>
      <c r="W80" s="59" t="n">
        <f aca="false">VLOOKUP(tblRiskRegister15[[#This Row],[Asset Class]],tblImpactIndex17[],4,FALSE())</f>
        <v>0</v>
      </c>
      <c r="X80" s="59" t="str">
        <f aca="false">IFERROR(MAX(tblRiskRegister15[[#This Row],[Risk Treatment Safeguard Impact to Mission]:[Risk Treatment Safeguard Impact to Obligations]])*tblRiskRegister15[[#This Row],[Risk Treatment
Safeguard Expectancy Score]],"")</f>
        <v/>
      </c>
      <c r="Y80" s="59" t="str">
        <f aca="false">IF(tblRiskRegister15[[#This Row],[Risk Score]]&gt;5,IF(tblRiskRegister15[[#This Row],[Risk Treatment Safeguard Risk Score]]&lt;6, IF(tblRiskRegister15[[#This Row],[Risk Treatment Safeguard Risk Score]]&lt;=tblRiskRegister15[[#This Row],[Risk Score]],"Yes","No"),"No"),"Yes")</f>
        <v>No</v>
      </c>
      <c r="Z80" s="60"/>
      <c r="AA80" s="60"/>
      <c r="AB80" s="61"/>
    </row>
    <row r="81" customFormat="false" ht="46" hidden="false" customHeight="false" outlineLevel="0" collapsed="false">
      <c r="B81" s="65" t="n">
        <v>14.4</v>
      </c>
      <c r="C81" s="66" t="s">
        <v>271</v>
      </c>
      <c r="D81" s="69" t="s">
        <v>97</v>
      </c>
      <c r="E81" s="66" t="s">
        <v>45</v>
      </c>
      <c r="F81" s="53"/>
      <c r="G81" s="68" t="n">
        <f aca="false">IFERROR(VLOOKUP(tblRiskRegister15[[#This Row],[Asset Class]],tblVCDBIndex[],4,FALSE()),"")</f>
        <v>3</v>
      </c>
      <c r="H81" s="68" t="str">
        <f aca="false">IFERROR(VLOOKUP(10*tblRiskRegister15[[#This Row],[Safeguard Maturity Score]]+tblRiskRegister15[[#This Row],[VCDB Index]],tblHITIndexWeightTable[],4,FALSE()),"")</f>
        <v/>
      </c>
      <c r="I81" s="68" t="n">
        <f aca="false">VLOOKUP(tblRiskRegister15[[#This Row],[Asset Class]],tblImpactIndex17[],2,FALSE())</f>
        <v>0</v>
      </c>
      <c r="J81" s="68" t="n">
        <f aca="false">VLOOKUP(tblRiskRegister15[[#This Row],[Asset Class]],tblImpactIndex17[],3,FALSE())</f>
        <v>0</v>
      </c>
      <c r="K81" s="68" t="n">
        <f aca="false">VLOOKUP(tblRiskRegister15[[#This Row],[Asset Class]],tblImpactIndex17[],4,FALSE())</f>
        <v>0</v>
      </c>
      <c r="L81" s="68" t="str">
        <f aca="false">IFERROR(MAX(tblRiskRegister15[[#This Row],[Impact to Mission]:[Impact to Obligations]])*tblRiskRegister15[[#This Row],[Expectancy Score]],"")</f>
        <v/>
      </c>
      <c r="M81" s="68" t="str">
        <f aca="false">tblRiskRegister15[[#This Row],[Risk Score]]</f>
        <v/>
      </c>
      <c r="N81" s="55"/>
      <c r="O81" s="65" t="n">
        <v>14.4</v>
      </c>
      <c r="P81" s="66" t="s">
        <v>271</v>
      </c>
      <c r="Q81" s="66" t="s">
        <v>272</v>
      </c>
      <c r="R81" s="70"/>
      <c r="S81" s="53"/>
      <c r="T81" s="59" t="str">
        <f aca="false">IFERROR(VLOOKUP(10*tblRiskRegister15[[#This Row],[Risk Treatment Safeguard Maturity Score]]+tblRiskRegister15[[#This Row],[VCDB Index]],tblHITIndexWeightTable[],4,FALSE()),"")</f>
        <v/>
      </c>
      <c r="U81" s="59" t="n">
        <f aca="false">VLOOKUP(tblRiskRegister15[[#This Row],[Asset Class]],tblImpactIndex17[],2,FALSE())</f>
        <v>0</v>
      </c>
      <c r="V81" s="59" t="n">
        <f aca="false">VLOOKUP(tblRiskRegister15[[#This Row],[Asset Class]],tblImpactIndex17[],3,FALSE())</f>
        <v>0</v>
      </c>
      <c r="W81" s="59" t="n">
        <f aca="false">VLOOKUP(tblRiskRegister15[[#This Row],[Asset Class]],tblImpactIndex17[],4,FALSE())</f>
        <v>0</v>
      </c>
      <c r="X81" s="59" t="str">
        <f aca="false">IFERROR(MAX(tblRiskRegister15[[#This Row],[Risk Treatment Safeguard Impact to Mission]:[Risk Treatment Safeguard Impact to Obligations]])*tblRiskRegister15[[#This Row],[Risk Treatment
Safeguard Expectancy Score]],"")</f>
        <v/>
      </c>
      <c r="Y81" s="59" t="str">
        <f aca="false">IF(tblRiskRegister15[[#This Row],[Risk Score]]&gt;5,IF(tblRiskRegister15[[#This Row],[Risk Treatment Safeguard Risk Score]]&lt;6, IF(tblRiskRegister15[[#This Row],[Risk Treatment Safeguard Risk Score]]&lt;=tblRiskRegister15[[#This Row],[Risk Score]],"Yes","No"),"No"),"Yes")</f>
        <v>No</v>
      </c>
      <c r="Z81" s="60"/>
      <c r="AA81" s="60"/>
      <c r="AB81" s="61"/>
    </row>
    <row r="82" customFormat="false" ht="46" hidden="false" customHeight="false" outlineLevel="0" collapsed="false">
      <c r="B82" s="65" t="n">
        <v>14.5</v>
      </c>
      <c r="C82" s="66" t="s">
        <v>273</v>
      </c>
      <c r="D82" s="69" t="s">
        <v>97</v>
      </c>
      <c r="E82" s="66" t="s">
        <v>45</v>
      </c>
      <c r="F82" s="53"/>
      <c r="G82" s="68" t="n">
        <f aca="false">IFERROR(VLOOKUP(tblRiskRegister15[[#This Row],[Asset Class]],tblVCDBIndex[],4,FALSE()),"")</f>
        <v>3</v>
      </c>
      <c r="H82" s="68" t="str">
        <f aca="false">IFERROR(VLOOKUP(10*tblRiskRegister15[[#This Row],[Safeguard Maturity Score]]+tblRiskRegister15[[#This Row],[VCDB Index]],tblHITIndexWeightTable[],4,FALSE()),"")</f>
        <v/>
      </c>
      <c r="I82" s="68" t="n">
        <f aca="false">VLOOKUP(tblRiskRegister15[[#This Row],[Asset Class]],tblImpactIndex17[],2,FALSE())</f>
        <v>0</v>
      </c>
      <c r="J82" s="68" t="n">
        <f aca="false">VLOOKUP(tblRiskRegister15[[#This Row],[Asset Class]],tblImpactIndex17[],3,FALSE())</f>
        <v>0</v>
      </c>
      <c r="K82" s="68" t="n">
        <f aca="false">VLOOKUP(tblRiskRegister15[[#This Row],[Asset Class]],tblImpactIndex17[],4,FALSE())</f>
        <v>0</v>
      </c>
      <c r="L82" s="68" t="str">
        <f aca="false">IFERROR(MAX(tblRiskRegister15[[#This Row],[Impact to Mission]:[Impact to Obligations]])*tblRiskRegister15[[#This Row],[Expectancy Score]],"")</f>
        <v/>
      </c>
      <c r="M82" s="68" t="str">
        <f aca="false">tblRiskRegister15[[#This Row],[Risk Score]]</f>
        <v/>
      </c>
      <c r="N82" s="55"/>
      <c r="O82" s="65" t="n">
        <v>14.5</v>
      </c>
      <c r="P82" s="66" t="s">
        <v>273</v>
      </c>
      <c r="Q82" s="66" t="s">
        <v>274</v>
      </c>
      <c r="R82" s="70"/>
      <c r="S82" s="53"/>
      <c r="T82" s="59" t="str">
        <f aca="false">IFERROR(VLOOKUP(10*tblRiskRegister15[[#This Row],[Risk Treatment Safeguard Maturity Score]]+tblRiskRegister15[[#This Row],[VCDB Index]],tblHITIndexWeightTable[],4,FALSE()),"")</f>
        <v/>
      </c>
      <c r="U82" s="59" t="n">
        <f aca="false">VLOOKUP(tblRiskRegister15[[#This Row],[Asset Class]],tblImpactIndex17[],2,FALSE())</f>
        <v>0</v>
      </c>
      <c r="V82" s="59" t="n">
        <f aca="false">VLOOKUP(tblRiskRegister15[[#This Row],[Asset Class]],tblImpactIndex17[],3,FALSE())</f>
        <v>0</v>
      </c>
      <c r="W82" s="59" t="n">
        <f aca="false">VLOOKUP(tblRiskRegister15[[#This Row],[Asset Class]],tblImpactIndex17[],4,FALSE())</f>
        <v>0</v>
      </c>
      <c r="X82" s="59" t="str">
        <f aca="false">IFERROR(MAX(tblRiskRegister15[[#This Row],[Risk Treatment Safeguard Impact to Mission]:[Risk Treatment Safeguard Impact to Obligations]])*tblRiskRegister15[[#This Row],[Risk Treatment
Safeguard Expectancy Score]],"")</f>
        <v/>
      </c>
      <c r="Y82" s="59" t="str">
        <f aca="false">IF(tblRiskRegister15[[#This Row],[Risk Score]]&gt;5,IF(tblRiskRegister15[[#This Row],[Risk Treatment Safeguard Risk Score]]&lt;6, IF(tblRiskRegister15[[#This Row],[Risk Treatment Safeguard Risk Score]]&lt;=tblRiskRegister15[[#This Row],[Risk Score]],"Yes","No"),"No"),"Yes")</f>
        <v>No</v>
      </c>
      <c r="Z82" s="60"/>
      <c r="AA82" s="60"/>
      <c r="AB82" s="61"/>
    </row>
    <row r="83" customFormat="false" ht="57" hidden="false" customHeight="false" outlineLevel="0" collapsed="false">
      <c r="B83" s="65" t="n">
        <v>14.6</v>
      </c>
      <c r="C83" s="66" t="s">
        <v>275</v>
      </c>
      <c r="D83" s="69" t="s">
        <v>97</v>
      </c>
      <c r="E83" s="66" t="s">
        <v>45</v>
      </c>
      <c r="F83" s="53"/>
      <c r="G83" s="68" t="n">
        <f aca="false">IFERROR(VLOOKUP(tblRiskRegister15[[#This Row],[Asset Class]],tblVCDBIndex[],4,FALSE()),"")</f>
        <v>3</v>
      </c>
      <c r="H83" s="68" t="str">
        <f aca="false">IFERROR(VLOOKUP(10*tblRiskRegister15[[#This Row],[Safeguard Maturity Score]]+tblRiskRegister15[[#This Row],[VCDB Index]],tblHITIndexWeightTable[],4,FALSE()),"")</f>
        <v/>
      </c>
      <c r="I83" s="68" t="n">
        <f aca="false">VLOOKUP(tblRiskRegister15[[#This Row],[Asset Class]],tblImpactIndex17[],2,FALSE())</f>
        <v>0</v>
      </c>
      <c r="J83" s="68" t="n">
        <f aca="false">VLOOKUP(tblRiskRegister15[[#This Row],[Asset Class]],tblImpactIndex17[],3,FALSE())</f>
        <v>0</v>
      </c>
      <c r="K83" s="68" t="n">
        <f aca="false">VLOOKUP(tblRiskRegister15[[#This Row],[Asset Class]],tblImpactIndex17[],4,FALSE())</f>
        <v>0</v>
      </c>
      <c r="L83" s="68" t="str">
        <f aca="false">IFERROR(MAX(tblRiskRegister15[[#This Row],[Impact to Mission]:[Impact to Obligations]])*tblRiskRegister15[[#This Row],[Expectancy Score]],"")</f>
        <v/>
      </c>
      <c r="M83" s="68" t="str">
        <f aca="false">tblRiskRegister15[[#This Row],[Risk Score]]</f>
        <v/>
      </c>
      <c r="N83" s="55"/>
      <c r="O83" s="65" t="n">
        <v>14.6</v>
      </c>
      <c r="P83" s="66" t="s">
        <v>275</v>
      </c>
      <c r="Q83" s="66" t="s">
        <v>276</v>
      </c>
      <c r="R83" s="70"/>
      <c r="S83" s="53"/>
      <c r="T83" s="59" t="str">
        <f aca="false">IFERROR(VLOOKUP(10*tblRiskRegister15[[#This Row],[Risk Treatment Safeguard Maturity Score]]+tblRiskRegister15[[#This Row],[VCDB Index]],tblHITIndexWeightTable[],4,FALSE()),"")</f>
        <v/>
      </c>
      <c r="U83" s="59" t="n">
        <f aca="false">VLOOKUP(tblRiskRegister15[[#This Row],[Asset Class]],tblImpactIndex17[],2,FALSE())</f>
        <v>0</v>
      </c>
      <c r="V83" s="59" t="n">
        <f aca="false">VLOOKUP(tblRiskRegister15[[#This Row],[Asset Class]],tblImpactIndex17[],3,FALSE())</f>
        <v>0</v>
      </c>
      <c r="W83" s="59" t="n">
        <f aca="false">VLOOKUP(tblRiskRegister15[[#This Row],[Asset Class]],tblImpactIndex17[],4,FALSE())</f>
        <v>0</v>
      </c>
      <c r="X83" s="59" t="str">
        <f aca="false">IFERROR(MAX(tblRiskRegister15[[#This Row],[Risk Treatment Safeguard Impact to Mission]:[Risk Treatment Safeguard Impact to Obligations]])*tblRiskRegister15[[#This Row],[Risk Treatment
Safeguard Expectancy Score]],"")</f>
        <v/>
      </c>
      <c r="Y83" s="59" t="str">
        <f aca="false">IF(tblRiskRegister15[[#This Row],[Risk Score]]&gt;5,IF(tblRiskRegister15[[#This Row],[Risk Treatment Safeguard Risk Score]]&lt;6, IF(tblRiskRegister15[[#This Row],[Risk Treatment Safeguard Risk Score]]&lt;=tblRiskRegister15[[#This Row],[Risk Score]],"Yes","No"),"No"),"Yes")</f>
        <v>No</v>
      </c>
      <c r="Z83" s="60"/>
      <c r="AA83" s="60"/>
      <c r="AB83" s="61"/>
    </row>
    <row r="84" customFormat="false" ht="57" hidden="false" customHeight="false" outlineLevel="0" collapsed="false">
      <c r="B84" s="65" t="n">
        <v>14.7</v>
      </c>
      <c r="C84" s="66" t="s">
        <v>277</v>
      </c>
      <c r="D84" s="69" t="s">
        <v>97</v>
      </c>
      <c r="E84" s="66" t="s">
        <v>45</v>
      </c>
      <c r="F84" s="53"/>
      <c r="G84" s="68" t="n">
        <f aca="false">IFERROR(VLOOKUP(tblRiskRegister15[[#This Row],[Asset Class]],tblVCDBIndex[],4,FALSE()),"")</f>
        <v>3</v>
      </c>
      <c r="H84" s="68" t="str">
        <f aca="false">IFERROR(VLOOKUP(10*tblRiskRegister15[[#This Row],[Safeguard Maturity Score]]+tblRiskRegister15[[#This Row],[VCDB Index]],tblHITIndexWeightTable[],4,FALSE()),"")</f>
        <v/>
      </c>
      <c r="I84" s="68" t="n">
        <f aca="false">VLOOKUP(tblRiskRegister15[[#This Row],[Asset Class]],tblImpactIndex17[],2,FALSE())</f>
        <v>0</v>
      </c>
      <c r="J84" s="68" t="n">
        <f aca="false">VLOOKUP(tblRiskRegister15[[#This Row],[Asset Class]],tblImpactIndex17[],3,FALSE())</f>
        <v>0</v>
      </c>
      <c r="K84" s="68" t="n">
        <f aca="false">VLOOKUP(tblRiskRegister15[[#This Row],[Asset Class]],tblImpactIndex17[],4,FALSE())</f>
        <v>0</v>
      </c>
      <c r="L84" s="68" t="str">
        <f aca="false">IFERROR(MAX(tblRiskRegister15[[#This Row],[Impact to Mission]:[Impact to Obligations]])*tblRiskRegister15[[#This Row],[Expectancy Score]],"")</f>
        <v/>
      </c>
      <c r="M84" s="68" t="str">
        <f aca="false">tblRiskRegister15[[#This Row],[Risk Score]]</f>
        <v/>
      </c>
      <c r="N84" s="55"/>
      <c r="O84" s="65" t="n">
        <v>14.7</v>
      </c>
      <c r="P84" s="66" t="s">
        <v>277</v>
      </c>
      <c r="Q84" s="66" t="s">
        <v>278</v>
      </c>
      <c r="R84" s="70"/>
      <c r="S84" s="53"/>
      <c r="T84" s="59" t="str">
        <f aca="false">IFERROR(VLOOKUP(10*tblRiskRegister15[[#This Row],[Risk Treatment Safeguard Maturity Score]]+tblRiskRegister15[[#This Row],[VCDB Index]],tblHITIndexWeightTable[],4,FALSE()),"")</f>
        <v/>
      </c>
      <c r="U84" s="59" t="n">
        <f aca="false">VLOOKUP(tblRiskRegister15[[#This Row],[Asset Class]],tblImpactIndex17[],2,FALSE())</f>
        <v>0</v>
      </c>
      <c r="V84" s="59" t="n">
        <f aca="false">VLOOKUP(tblRiskRegister15[[#This Row],[Asset Class]],tblImpactIndex17[],3,FALSE())</f>
        <v>0</v>
      </c>
      <c r="W84" s="59" t="n">
        <f aca="false">VLOOKUP(tblRiskRegister15[[#This Row],[Asset Class]],tblImpactIndex17[],4,FALSE())</f>
        <v>0</v>
      </c>
      <c r="X84" s="59" t="str">
        <f aca="false">IFERROR(MAX(tblRiskRegister15[[#This Row],[Risk Treatment Safeguard Impact to Mission]:[Risk Treatment Safeguard Impact to Obligations]])*tblRiskRegister15[[#This Row],[Risk Treatment
Safeguard Expectancy Score]],"")</f>
        <v/>
      </c>
      <c r="Y84" s="59" t="str">
        <f aca="false">IF(tblRiskRegister15[[#This Row],[Risk Score]]&gt;5,IF(tblRiskRegister15[[#This Row],[Risk Treatment Safeguard Risk Score]]&lt;6, IF(tblRiskRegister15[[#This Row],[Risk Treatment Safeguard Risk Score]]&lt;=tblRiskRegister15[[#This Row],[Risk Score]],"Yes","No"),"No"),"Yes")</f>
        <v>No</v>
      </c>
      <c r="Z84" s="60"/>
      <c r="AA84" s="60"/>
      <c r="AB84" s="61"/>
    </row>
    <row r="85" customFormat="false" ht="57" hidden="false" customHeight="false" outlineLevel="0" collapsed="false">
      <c r="B85" s="65" t="n">
        <v>14.8</v>
      </c>
      <c r="C85" s="66" t="s">
        <v>279</v>
      </c>
      <c r="D85" s="69" t="s">
        <v>97</v>
      </c>
      <c r="E85" s="66" t="s">
        <v>45</v>
      </c>
      <c r="F85" s="53"/>
      <c r="G85" s="68" t="n">
        <f aca="false">IFERROR(VLOOKUP(tblRiskRegister15[[#This Row],[Asset Class]],tblVCDBIndex[],4,FALSE()),"")</f>
        <v>3</v>
      </c>
      <c r="H85" s="68" t="str">
        <f aca="false">IFERROR(VLOOKUP(10*tblRiskRegister15[[#This Row],[Safeguard Maturity Score]]+tblRiskRegister15[[#This Row],[VCDB Index]],tblHITIndexWeightTable[],4,FALSE()),"")</f>
        <v/>
      </c>
      <c r="I85" s="68" t="n">
        <f aca="false">VLOOKUP(tblRiskRegister15[[#This Row],[Asset Class]],tblImpactIndex17[],2,FALSE())</f>
        <v>0</v>
      </c>
      <c r="J85" s="68" t="n">
        <f aca="false">VLOOKUP(tblRiskRegister15[[#This Row],[Asset Class]],tblImpactIndex17[],3,FALSE())</f>
        <v>0</v>
      </c>
      <c r="K85" s="68" t="n">
        <f aca="false">VLOOKUP(tblRiskRegister15[[#This Row],[Asset Class]],tblImpactIndex17[],4,FALSE())</f>
        <v>0</v>
      </c>
      <c r="L85" s="68" t="str">
        <f aca="false">IFERROR(MAX(tblRiskRegister15[[#This Row],[Impact to Mission]:[Impact to Obligations]])*tblRiskRegister15[[#This Row],[Expectancy Score]],"")</f>
        <v/>
      </c>
      <c r="M85" s="68" t="str">
        <f aca="false">tblRiskRegister15[[#This Row],[Risk Score]]</f>
        <v/>
      </c>
      <c r="N85" s="55"/>
      <c r="O85" s="65" t="n">
        <v>14.8</v>
      </c>
      <c r="P85" s="66" t="s">
        <v>279</v>
      </c>
      <c r="Q85" s="66" t="s">
        <v>280</v>
      </c>
      <c r="R85" s="70"/>
      <c r="S85" s="53"/>
      <c r="T85" s="59" t="str">
        <f aca="false">IFERROR(VLOOKUP(10*tblRiskRegister15[[#This Row],[Risk Treatment Safeguard Maturity Score]]+tblRiskRegister15[[#This Row],[VCDB Index]],tblHITIndexWeightTable[],4,FALSE()),"")</f>
        <v/>
      </c>
      <c r="U85" s="59" t="n">
        <f aca="false">VLOOKUP(tblRiskRegister15[[#This Row],[Asset Class]],tblImpactIndex17[],2,FALSE())</f>
        <v>0</v>
      </c>
      <c r="V85" s="59" t="n">
        <f aca="false">VLOOKUP(tblRiskRegister15[[#This Row],[Asset Class]],tblImpactIndex17[],3,FALSE())</f>
        <v>0</v>
      </c>
      <c r="W85" s="59" t="n">
        <f aca="false">VLOOKUP(tblRiskRegister15[[#This Row],[Asset Class]],tblImpactIndex17[],4,FALSE())</f>
        <v>0</v>
      </c>
      <c r="X85" s="59" t="str">
        <f aca="false">IFERROR(MAX(tblRiskRegister15[[#This Row],[Risk Treatment Safeguard Impact to Mission]:[Risk Treatment Safeguard Impact to Obligations]])*tblRiskRegister15[[#This Row],[Risk Treatment
Safeguard Expectancy Score]],"")</f>
        <v/>
      </c>
      <c r="Y85" s="59" t="str">
        <f aca="false">IF(tblRiskRegister15[[#This Row],[Risk Score]]&gt;5,IF(tblRiskRegister15[[#This Row],[Risk Treatment Safeguard Risk Score]]&lt;6, IF(tblRiskRegister15[[#This Row],[Risk Treatment Safeguard Risk Score]]&lt;=tblRiskRegister15[[#This Row],[Risk Score]],"Yes","No"),"No"),"Yes")</f>
        <v>No</v>
      </c>
      <c r="Z85" s="60"/>
      <c r="AA85" s="60"/>
      <c r="AB85" s="61"/>
    </row>
    <row r="86" customFormat="false" ht="35" hidden="false" customHeight="false" outlineLevel="0" collapsed="false">
      <c r="B86" s="65" t="n">
        <v>15.1</v>
      </c>
      <c r="C86" s="66" t="s">
        <v>281</v>
      </c>
      <c r="D86" s="69" t="s">
        <v>85</v>
      </c>
      <c r="E86" s="66" t="s">
        <v>45</v>
      </c>
      <c r="F86" s="53" t="n">
        <v>2</v>
      </c>
      <c r="G86" s="68" t="n">
        <f aca="false">IFERROR(VLOOKUP(tblRiskRegister15[[#This Row],[Asset Class]],tblVCDBIndex[],4,FALSE()),"")</f>
        <v>3</v>
      </c>
      <c r="H86" s="68" t="n">
        <f aca="false">IFERROR(VLOOKUP(10*tblRiskRegister15[[#This Row],[Safeguard Maturity Score]]+tblRiskRegister15[[#This Row],[VCDB Index]],tblHITIndexWeightTable[],4,FALSE()),"")</f>
        <v>2</v>
      </c>
      <c r="I86" s="68" t="n">
        <f aca="false">VLOOKUP(tblRiskRegister15[[#This Row],[Asset Class]],tblImpactIndex17[],2,FALSE())</f>
        <v>0</v>
      </c>
      <c r="J86" s="68" t="n">
        <f aca="false">VLOOKUP(tblRiskRegister15[[#This Row],[Asset Class]],tblImpactIndex17[],3,FALSE())</f>
        <v>0</v>
      </c>
      <c r="K86" s="68" t="n">
        <f aca="false">VLOOKUP(tblRiskRegister15[[#This Row],[Asset Class]],tblImpactIndex17[],4,FALSE())</f>
        <v>0</v>
      </c>
      <c r="L86" s="68" t="n">
        <f aca="false">IFERROR(MAX(tblRiskRegister15[[#This Row],[Impact to Mission]:[Impact to Obligations]])*tblRiskRegister15[[#This Row],[Expectancy Score]],"")</f>
        <v>0</v>
      </c>
      <c r="M86" s="68" t="n">
        <f aca="false">tblRiskRegister15[[#This Row],[Risk Score]]</f>
        <v>0</v>
      </c>
      <c r="N86" s="55"/>
      <c r="O86" s="65" t="n">
        <v>15.1</v>
      </c>
      <c r="P86" s="66" t="s">
        <v>281</v>
      </c>
      <c r="Q86" s="66" t="s">
        <v>282</v>
      </c>
      <c r="R86" s="70"/>
      <c r="S86" s="53"/>
      <c r="T86" s="59" t="str">
        <f aca="false">IFERROR(VLOOKUP(10*tblRiskRegister15[[#This Row],[Risk Treatment Safeguard Maturity Score]]+tblRiskRegister15[[#This Row],[VCDB Index]],tblHITIndexWeightTable[],4,FALSE()),"")</f>
        <v/>
      </c>
      <c r="U86" s="59" t="n">
        <f aca="false">VLOOKUP(tblRiskRegister15[[#This Row],[Asset Class]],tblImpactIndex17[],2,FALSE())</f>
        <v>0</v>
      </c>
      <c r="V86" s="59" t="n">
        <f aca="false">VLOOKUP(tblRiskRegister15[[#This Row],[Asset Class]],tblImpactIndex17[],3,FALSE())</f>
        <v>0</v>
      </c>
      <c r="W86" s="59" t="n">
        <f aca="false">VLOOKUP(tblRiskRegister15[[#This Row],[Asset Class]],tblImpactIndex17[],4,FALSE())</f>
        <v>0</v>
      </c>
      <c r="X86" s="59" t="str">
        <f aca="false">IFERROR(MAX(tblRiskRegister15[[#This Row],[Risk Treatment Safeguard Impact to Mission]:[Risk Treatment Safeguard Impact to Obligations]])*tblRiskRegister15[[#This Row],[Risk Treatment
Safeguard Expectancy Score]],"")</f>
        <v/>
      </c>
      <c r="Y86" s="59" t="str">
        <f aca="false">IF(tblRiskRegister15[[#This Row],[Risk Score]]&gt;5,IF(tblRiskRegister15[[#This Row],[Risk Treatment Safeguard Risk Score]]&lt;6, IF(tblRiskRegister15[[#This Row],[Risk Treatment Safeguard Risk Score]]&lt;=tblRiskRegister15[[#This Row],[Risk Score]],"Yes","No"),"No"),"Yes")</f>
        <v>Yes</v>
      </c>
      <c r="Z86" s="60"/>
      <c r="AA86" s="60"/>
      <c r="AB86" s="61"/>
    </row>
    <row r="87" customFormat="false" ht="68" hidden="false" customHeight="false" outlineLevel="0" collapsed="false">
      <c r="B87" s="65" t="n">
        <v>17.1</v>
      </c>
      <c r="C87" s="66" t="s">
        <v>283</v>
      </c>
      <c r="D87" s="69" t="s">
        <v>88</v>
      </c>
      <c r="E87" s="66" t="s">
        <v>45</v>
      </c>
      <c r="F87" s="53" t="n">
        <v>2</v>
      </c>
      <c r="G87" s="68" t="n">
        <f aca="false">IFERROR(VLOOKUP(tblRiskRegister15[[#This Row],[Asset Class]],tblVCDBIndex[],4,FALSE()),"")</f>
        <v>3</v>
      </c>
      <c r="H87" s="68" t="n">
        <f aca="false">IFERROR(VLOOKUP(10*tblRiskRegister15[[#This Row],[Safeguard Maturity Score]]+tblRiskRegister15[[#This Row],[VCDB Index]],tblHITIndexWeightTable[],4,FALSE()),"")</f>
        <v>2</v>
      </c>
      <c r="I87" s="68" t="n">
        <f aca="false">VLOOKUP(tblRiskRegister15[[#This Row],[Asset Class]],tblImpactIndex17[],2,FALSE())</f>
        <v>0</v>
      </c>
      <c r="J87" s="68" t="n">
        <f aca="false">VLOOKUP(tblRiskRegister15[[#This Row],[Asset Class]],tblImpactIndex17[],3,FALSE())</f>
        <v>0</v>
      </c>
      <c r="K87" s="68" t="n">
        <f aca="false">VLOOKUP(tblRiskRegister15[[#This Row],[Asset Class]],tblImpactIndex17[],4,FALSE())</f>
        <v>0</v>
      </c>
      <c r="L87" s="68" t="n">
        <f aca="false">IFERROR(MAX(tblRiskRegister15[[#This Row],[Impact to Mission]:[Impact to Obligations]])*tblRiskRegister15[[#This Row],[Expectancy Score]],"")</f>
        <v>0</v>
      </c>
      <c r="M87" s="68" t="n">
        <f aca="false">tblRiskRegister15[[#This Row],[Risk Score]]</f>
        <v>0</v>
      </c>
      <c r="N87" s="55"/>
      <c r="O87" s="65" t="n">
        <v>17.1</v>
      </c>
      <c r="P87" s="66" t="s">
        <v>283</v>
      </c>
      <c r="Q87" s="66" t="s">
        <v>284</v>
      </c>
      <c r="R87" s="70"/>
      <c r="S87" s="53"/>
      <c r="T87" s="59" t="str">
        <f aca="false">IFERROR(VLOOKUP(10*tblRiskRegister15[[#This Row],[Risk Treatment Safeguard Maturity Score]]+tblRiskRegister15[[#This Row],[VCDB Index]],tblHITIndexWeightTable[],4,FALSE()),"")</f>
        <v/>
      </c>
      <c r="U87" s="59" t="n">
        <f aca="false">VLOOKUP(tblRiskRegister15[[#This Row],[Asset Class]],tblImpactIndex17[],2,FALSE())</f>
        <v>0</v>
      </c>
      <c r="V87" s="59" t="n">
        <f aca="false">VLOOKUP(tblRiskRegister15[[#This Row],[Asset Class]],tblImpactIndex17[],3,FALSE())</f>
        <v>0</v>
      </c>
      <c r="W87" s="59" t="n">
        <f aca="false">VLOOKUP(tblRiskRegister15[[#This Row],[Asset Class]],tblImpactIndex17[],4,FALSE())</f>
        <v>0</v>
      </c>
      <c r="X87" s="59" t="str">
        <f aca="false">IFERROR(MAX(tblRiskRegister15[[#This Row],[Risk Treatment Safeguard Impact to Mission]:[Risk Treatment Safeguard Impact to Obligations]])*tblRiskRegister15[[#This Row],[Risk Treatment
Safeguard Expectancy Score]],"")</f>
        <v/>
      </c>
      <c r="Y87" s="59" t="str">
        <f aca="false">IF(tblRiskRegister15[[#This Row],[Risk Score]]&gt;5,IF(tblRiskRegister15[[#This Row],[Risk Treatment Safeguard Risk Score]]&lt;6, IF(tblRiskRegister15[[#This Row],[Risk Treatment Safeguard Risk Score]]&lt;=tblRiskRegister15[[#This Row],[Risk Score]],"Yes","No"),"No"),"Yes")</f>
        <v>Yes</v>
      </c>
      <c r="Z87" s="60"/>
      <c r="AA87" s="60"/>
      <c r="AB87" s="61"/>
    </row>
    <row r="88" customFormat="false" ht="46" hidden="false" customHeight="false" outlineLevel="0" collapsed="false">
      <c r="B88" s="65" t="n">
        <v>17.2</v>
      </c>
      <c r="C88" s="66" t="s">
        <v>285</v>
      </c>
      <c r="D88" s="69" t="s">
        <v>88</v>
      </c>
      <c r="E88" s="66" t="s">
        <v>45</v>
      </c>
      <c r="F88" s="53"/>
      <c r="G88" s="68" t="n">
        <f aca="false">IFERROR(VLOOKUP(tblRiskRegister15[[#This Row],[Asset Class]],tblVCDBIndex[],4,FALSE()),"")</f>
        <v>3</v>
      </c>
      <c r="H88" s="68" t="str">
        <f aca="false">IFERROR(VLOOKUP(10*tblRiskRegister15[[#This Row],[Safeguard Maturity Score]]+tblRiskRegister15[[#This Row],[VCDB Index]],tblHITIndexWeightTable[],4,FALSE()),"")</f>
        <v/>
      </c>
      <c r="I88" s="68" t="n">
        <f aca="false">VLOOKUP(tblRiskRegister15[[#This Row],[Asset Class]],tblImpactIndex17[],2,FALSE())</f>
        <v>0</v>
      </c>
      <c r="J88" s="68" t="n">
        <f aca="false">VLOOKUP(tblRiskRegister15[[#This Row],[Asset Class]],tblImpactIndex17[],3,FALSE())</f>
        <v>0</v>
      </c>
      <c r="K88" s="68" t="n">
        <f aca="false">VLOOKUP(tblRiskRegister15[[#This Row],[Asset Class]],tblImpactIndex17[],4,FALSE())</f>
        <v>0</v>
      </c>
      <c r="L88" s="68" t="str">
        <f aca="false">IFERROR(MAX(tblRiskRegister15[[#This Row],[Impact to Mission]:[Impact to Obligations]])*tblRiskRegister15[[#This Row],[Expectancy Score]],"")</f>
        <v/>
      </c>
      <c r="M88" s="68" t="str">
        <f aca="false">tblRiskRegister15[[#This Row],[Risk Score]]</f>
        <v/>
      </c>
      <c r="N88" s="55"/>
      <c r="O88" s="65" t="n">
        <v>17.2</v>
      </c>
      <c r="P88" s="66" t="s">
        <v>285</v>
      </c>
      <c r="Q88" s="66" t="s">
        <v>286</v>
      </c>
      <c r="R88" s="70"/>
      <c r="S88" s="53"/>
      <c r="T88" s="59" t="str">
        <f aca="false">IFERROR(VLOOKUP(10*tblRiskRegister15[[#This Row],[Risk Treatment Safeguard Maturity Score]]+tblRiskRegister15[[#This Row],[VCDB Index]],tblHITIndexWeightTable[],4,FALSE()),"")</f>
        <v/>
      </c>
      <c r="U88" s="59" t="n">
        <f aca="false">VLOOKUP(tblRiskRegister15[[#This Row],[Asset Class]],tblImpactIndex17[],2,FALSE())</f>
        <v>0</v>
      </c>
      <c r="V88" s="59" t="n">
        <f aca="false">VLOOKUP(tblRiskRegister15[[#This Row],[Asset Class]],tblImpactIndex17[],3,FALSE())</f>
        <v>0</v>
      </c>
      <c r="W88" s="59" t="n">
        <f aca="false">VLOOKUP(tblRiskRegister15[[#This Row],[Asset Class]],tblImpactIndex17[],4,FALSE())</f>
        <v>0</v>
      </c>
      <c r="X88" s="59" t="str">
        <f aca="false">IFERROR(MAX(tblRiskRegister15[[#This Row],[Risk Treatment Safeguard Impact to Mission]:[Risk Treatment Safeguard Impact to Obligations]])*tblRiskRegister15[[#This Row],[Risk Treatment
Safeguard Expectancy Score]],"")</f>
        <v/>
      </c>
      <c r="Y88" s="59" t="str">
        <f aca="false">IF(tblRiskRegister15[[#This Row],[Risk Score]]&gt;5,IF(tblRiskRegister15[[#This Row],[Risk Treatment Safeguard Risk Score]]&lt;6, IF(tblRiskRegister15[[#This Row],[Risk Treatment Safeguard Risk Score]]&lt;=tblRiskRegister15[[#This Row],[Risk Score]],"Yes","No"),"No"),"Yes")</f>
        <v>No</v>
      </c>
      <c r="Z88" s="60"/>
      <c r="AA88" s="60"/>
      <c r="AB88" s="61"/>
    </row>
    <row r="89" customFormat="false" ht="46" hidden="false" customHeight="false" outlineLevel="0" collapsed="false">
      <c r="B89" s="65" t="n">
        <v>17.3</v>
      </c>
      <c r="C89" s="66" t="s">
        <v>287</v>
      </c>
      <c r="D89" s="69" t="s">
        <v>88</v>
      </c>
      <c r="E89" s="66" t="s">
        <v>45</v>
      </c>
      <c r="F89" s="53"/>
      <c r="G89" s="68" t="n">
        <f aca="false">IFERROR(VLOOKUP(tblRiskRegister15[[#This Row],[Asset Class]],tblVCDBIndex[],4,FALSE()),"")</f>
        <v>3</v>
      </c>
      <c r="H89" s="68" t="str">
        <f aca="false">IFERROR(VLOOKUP(10*tblRiskRegister15[[#This Row],[Safeguard Maturity Score]]+tblRiskRegister15[[#This Row],[VCDB Index]],tblHITIndexWeightTable[],4,FALSE()),"")</f>
        <v/>
      </c>
      <c r="I89" s="68" t="n">
        <f aca="false">VLOOKUP(tblRiskRegister15[[#This Row],[Asset Class]],tblImpactIndex17[],2,FALSE())</f>
        <v>0</v>
      </c>
      <c r="J89" s="68" t="n">
        <f aca="false">VLOOKUP(tblRiskRegister15[[#This Row],[Asset Class]],tblImpactIndex17[],3,FALSE())</f>
        <v>0</v>
      </c>
      <c r="K89" s="68" t="n">
        <f aca="false">VLOOKUP(tblRiskRegister15[[#This Row],[Asset Class]],tblImpactIndex17[],4,FALSE())</f>
        <v>0</v>
      </c>
      <c r="L89" s="68" t="str">
        <f aca="false">IFERROR(MAX(tblRiskRegister15[[#This Row],[Impact to Mission]:[Impact to Obligations]])*tblRiskRegister15[[#This Row],[Expectancy Score]],"")</f>
        <v/>
      </c>
      <c r="M89" s="68" t="str">
        <f aca="false">tblRiskRegister15[[#This Row],[Risk Score]]</f>
        <v/>
      </c>
      <c r="N89" s="55"/>
      <c r="O89" s="65" t="n">
        <v>17.3</v>
      </c>
      <c r="P89" s="66" t="s">
        <v>287</v>
      </c>
      <c r="Q89" s="66" t="s">
        <v>288</v>
      </c>
      <c r="R89" s="70"/>
      <c r="S89" s="53"/>
      <c r="T89" s="59" t="str">
        <f aca="false">IFERROR(VLOOKUP(10*tblRiskRegister15[[#This Row],[Risk Treatment Safeguard Maturity Score]]+tblRiskRegister15[[#This Row],[VCDB Index]],tblHITIndexWeightTable[],4,FALSE()),"")</f>
        <v/>
      </c>
      <c r="U89" s="59" t="n">
        <f aca="false">VLOOKUP(tblRiskRegister15[[#This Row],[Asset Class]],tblImpactIndex17[],2,FALSE())</f>
        <v>0</v>
      </c>
      <c r="V89" s="59" t="n">
        <f aca="false">VLOOKUP(tblRiskRegister15[[#This Row],[Asset Class]],tblImpactIndex17[],3,FALSE())</f>
        <v>0</v>
      </c>
      <c r="W89" s="59" t="n">
        <f aca="false">VLOOKUP(tblRiskRegister15[[#This Row],[Asset Class]],tblImpactIndex17[],4,FALSE())</f>
        <v>0</v>
      </c>
      <c r="X89" s="59" t="str">
        <f aca="false">IFERROR(MAX(tblRiskRegister15[[#This Row],[Risk Treatment Safeguard Impact to Mission]:[Risk Treatment Safeguard Impact to Obligations]])*tblRiskRegister15[[#This Row],[Risk Treatment
Safeguard Expectancy Score]],"")</f>
        <v/>
      </c>
      <c r="Y89" s="59" t="str">
        <f aca="false">IF(tblRiskRegister15[[#This Row],[Risk Score]]&gt;5,IF(tblRiskRegister15[[#This Row],[Risk Treatment Safeguard Risk Score]]&lt;6, IF(tblRiskRegister15[[#This Row],[Risk Treatment Safeguard Risk Score]]&lt;=tblRiskRegister15[[#This Row],[Risk Score]],"Yes","No"),"No"),"Yes")</f>
        <v>No</v>
      </c>
      <c r="Z89" s="60"/>
      <c r="AA89" s="60"/>
      <c r="AB89" s="61"/>
    </row>
  </sheetData>
  <sheetProtection sheet="true" formatCells="false" formatColumns="false" formatRows="false" insertRows="false" sort="false" autoFilter="false" pivotTables="false"/>
  <protectedRanges>
    <protectedRange name="Range1" sqref="O34:O89"/>
    <protectedRange name="Range1_1" sqref="P34:Q89"/>
  </protectedRanges>
  <mergeCells count="13">
    <mergeCell ref="B2:B4"/>
    <mergeCell ref="D2:E2"/>
    <mergeCell ref="D3:E3"/>
    <mergeCell ref="D4:E4"/>
    <mergeCell ref="C8:F8"/>
    <mergeCell ref="H8:I14"/>
    <mergeCell ref="C18:E18"/>
    <mergeCell ref="H18:H26"/>
    <mergeCell ref="F20:G20"/>
    <mergeCell ref="F21:G26"/>
    <mergeCell ref="C31:L31"/>
    <mergeCell ref="N31:AB31"/>
    <mergeCell ref="AD31:AF31"/>
  </mergeCells>
  <conditionalFormatting sqref="D86 D52 D39:D40 D36:D37 D34 D62 D54 D38 D35 D77:D85 D75 D67:D72 D63:D65 D55:D61 D53 D41:D51 D66 D76 D73:D74 D87:D89">
    <cfRule type="containsText" priority="2" operator="containsText" aboveAverage="0" equalAverage="0" bottom="0" percent="0" rank="0" text="Protect" dxfId="13">
      <formula>NOT(ISERROR(SEARCH("Protect",D34)))</formula>
    </cfRule>
    <cfRule type="containsText" priority="3" operator="containsText" aboveAverage="0" equalAverage="0" bottom="0" percent="0" rank="0" text="Respond" dxfId="14">
      <formula>NOT(ISERROR(SEARCH("Respond",D34)))</formula>
    </cfRule>
    <cfRule type="containsText" priority="4" operator="containsText" aboveAverage="0" equalAverage="0" bottom="0" percent="0" rank="0" text="Detect" dxfId="15">
      <formula>NOT(ISERROR(SEARCH("Detect",D34)))</formula>
    </cfRule>
    <cfRule type="containsText" priority="5" operator="containsText" aboveAverage="0" equalAverage="0" bottom="0" percent="0" rank="0" text="Identify" dxfId="16">
      <formula>NOT(ISERROR(SEARCH("Identify",D34)))</formula>
    </cfRule>
    <cfRule type="containsText" priority="6" operator="containsText" aboveAverage="0" equalAverage="0" bottom="0" percent="0" rank="0" text="Identity" dxfId="17">
      <formula>NOT(ISERROR(SEARCH("Identity",D34)))</formula>
    </cfRule>
  </conditionalFormatting>
  <conditionalFormatting sqref="M34:N89">
    <cfRule type="iconSet" priority="7">
      <iconSet iconSet="3TrafficLights1" showValue="0" reverse="1">
        <cfvo type="percent" val="0"/>
        <cfvo type="num" val="6"/>
        <cfvo type="num" val="6" gte="0"/>
      </iconSet>
    </cfRule>
    <cfRule type="iconSet" priority="8">
      <iconSet iconSet="3TrafficLights1" showValue="0" reverse="1">
        <cfvo type="percent" val="0"/>
        <cfvo type="num" val="6"/>
        <cfvo type="num" val="15"/>
      </iconSet>
    </cfRule>
    <cfRule type="iconSet" priority="9">
      <iconSet iconSet="3TrafficLights1">
        <cfvo type="percent" val="0"/>
        <cfvo type="percent" val="33"/>
        <cfvo type="percent" val="67"/>
      </iconSet>
    </cfRule>
  </conditionalFormatting>
  <dataValidations count="6">
    <dataValidation allowBlank="true" errorStyle="stop" operator="between" showDropDown="false" showErrorMessage="true" showInputMessage="true" sqref="N34:N89" type="list">
      <formula1>"Accept,Reduce"</formula1>
      <formula2>0</formula2>
    </dataValidation>
    <dataValidation allowBlank="true" errorStyle="stop" operator="between" showDropDown="false" showErrorMessage="true" showInputMessage="true" sqref="C21:E26" type="list">
      <formula1>"1,2,3"</formula1>
      <formula2>0</formula2>
    </dataValidation>
    <dataValidation allowBlank="true" errorStyle="stop" operator="between" showDropDown="false" showErrorMessage="true" showInputMessage="true" sqref="AA34:AA89" type="list">
      <formula1>"Q1,Q2,Q3,Q4"</formula1>
      <formula2>0</formula2>
    </dataValidation>
    <dataValidation allowBlank="true" errorStyle="stop" operator="between" showDropDown="false" showErrorMessage="true" showInputMessage="true" sqref="E34:E89" type="list">
      <formula1>'Risk Register Controls v8 - IG1'!Asset_Class</formula1>
      <formula2>0</formula2>
    </dataValidation>
    <dataValidation allowBlank="true" errorStyle="stop" operator="between" showDropDown="false" showErrorMessage="true" showInputMessage="true" sqref="AB34:AB89" type="list">
      <formula1>"2021,2022,2023,2024,2025,2026,2027,2028,2029,2030,2031"</formula1>
      <formula2>0</formula2>
    </dataValidation>
    <dataValidation allowBlank="true" errorStyle="stop" operator="between" showDropDown="false" showErrorMessage="true" showInputMessage="true" sqref="F34:F89 S34:S89" type="list">
      <formula1>'Risk Register Controls v8 - IG1'!Maturity_Score</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K39"/>
  <sheetViews>
    <sheetView showFormulas="false" showGridLines="false" showRowColHeaders="true" showZeros="true" rightToLeft="false" tabSelected="false" showOutlineSymbols="true" defaultGridColor="true" view="normal" topLeftCell="E1" colorId="64" zoomScale="100" zoomScaleNormal="100" zoomScalePageLayoutView="100" workbookViewId="0">
      <selection pane="topLeft" activeCell="G6" activeCellId="0" sqref="G6"/>
    </sheetView>
  </sheetViews>
  <sheetFormatPr defaultColWidth="9.1484375" defaultRowHeight="12.75" customHeight="true" zeroHeight="false" outlineLevelRow="0" outlineLevelCol="0"/>
  <cols>
    <col collapsed="false" customWidth="false" hidden="false" outlineLevel="0" max="1" min="1" style="12" width="9.14"/>
    <col collapsed="false" customWidth="true" hidden="false" outlineLevel="0" max="2" min="2" style="12" width="15.14"/>
    <col collapsed="false" customWidth="true" hidden="false" outlineLevel="0" max="3" min="3" style="71" width="28.86"/>
    <col collapsed="false" customWidth="true" hidden="false" outlineLevel="0" max="4" min="4" style="43" width="76.42"/>
    <col collapsed="false" customWidth="false" hidden="false" outlineLevel="0" max="5" min="5" style="12" width="9.14"/>
    <col collapsed="false" customWidth="true" hidden="false" outlineLevel="0" max="6" min="6" style="12" width="20.42"/>
    <col collapsed="false" customWidth="true" hidden="false" outlineLevel="0" max="10" min="7" style="12" width="31.57"/>
    <col collapsed="false" customWidth="true" hidden="false" outlineLevel="0" max="11" min="11" style="12" width="16.43"/>
    <col collapsed="false" customWidth="false" hidden="false" outlineLevel="0" max="16384" min="12" style="12" width="9.14"/>
  </cols>
  <sheetData>
    <row r="2" customFormat="false" ht="12.75" hidden="false" customHeight="true" outlineLevel="0" collapsed="false">
      <c r="B2" s="72" t="s">
        <v>289</v>
      </c>
      <c r="C2" s="73" t="s">
        <v>290</v>
      </c>
      <c r="D2" s="74" t="s">
        <v>291</v>
      </c>
      <c r="F2" s="75" t="s">
        <v>19</v>
      </c>
      <c r="G2" s="75"/>
      <c r="H2" s="75"/>
      <c r="I2" s="75"/>
      <c r="J2" s="75"/>
    </row>
    <row r="3" customFormat="false" ht="24" hidden="false" customHeight="false" outlineLevel="0" collapsed="false">
      <c r="B3" s="72"/>
      <c r="C3" s="76"/>
      <c r="D3" s="77" t="s">
        <v>292</v>
      </c>
      <c r="F3" s="23" t="s">
        <v>20</v>
      </c>
      <c r="G3" s="24" t="s">
        <v>21</v>
      </c>
      <c r="H3" s="24" t="s">
        <v>22</v>
      </c>
      <c r="I3" s="25" t="s">
        <v>23</v>
      </c>
      <c r="J3" s="24" t="s">
        <v>24</v>
      </c>
    </row>
    <row r="4" customFormat="false" ht="24" hidden="false" customHeight="false" outlineLevel="0" collapsed="false">
      <c r="B4" s="72"/>
      <c r="C4" s="78"/>
      <c r="D4" s="77" t="s">
        <v>293</v>
      </c>
      <c r="F4" s="26" t="s">
        <v>25</v>
      </c>
      <c r="G4" s="79" t="s">
        <v>294</v>
      </c>
      <c r="H4" s="79" t="s">
        <v>294</v>
      </c>
      <c r="I4" s="28" t="s">
        <v>26</v>
      </c>
      <c r="J4" s="79" t="s">
        <v>294</v>
      </c>
    </row>
    <row r="5" customFormat="false" ht="12.75" hidden="false" customHeight="true" outlineLevel="0" collapsed="false">
      <c r="B5" s="72"/>
      <c r="C5" s="80"/>
      <c r="D5" s="77" t="s">
        <v>295</v>
      </c>
      <c r="F5" s="29" t="s">
        <v>27</v>
      </c>
      <c r="G5" s="81" t="s">
        <v>28</v>
      </c>
      <c r="H5" s="81" t="s">
        <v>29</v>
      </c>
      <c r="I5" s="25" t="s">
        <v>296</v>
      </c>
      <c r="J5" s="81" t="s">
        <v>30</v>
      </c>
    </row>
    <row r="6" customFormat="false" ht="24" hidden="false" customHeight="false" outlineLevel="0" collapsed="false">
      <c r="B6" s="72"/>
      <c r="C6" s="82"/>
      <c r="D6" s="77" t="s">
        <v>297</v>
      </c>
      <c r="F6" s="29" t="s">
        <v>31</v>
      </c>
      <c r="G6" s="81" t="s">
        <v>32</v>
      </c>
      <c r="H6" s="81" t="s">
        <v>33</v>
      </c>
      <c r="I6" s="25" t="s">
        <v>296</v>
      </c>
      <c r="J6" s="81" t="s">
        <v>34</v>
      </c>
    </row>
    <row r="7" customFormat="false" ht="24" hidden="false" customHeight="false" outlineLevel="0" collapsed="false">
      <c r="B7" s="72"/>
      <c r="C7" s="83"/>
      <c r="D7" s="84" t="s">
        <v>298</v>
      </c>
      <c r="F7" s="29" t="s">
        <v>35</v>
      </c>
      <c r="G7" s="81" t="s">
        <v>36</v>
      </c>
      <c r="H7" s="81" t="s">
        <v>37</v>
      </c>
      <c r="I7" s="85"/>
      <c r="J7" s="81" t="s">
        <v>38</v>
      </c>
    </row>
    <row r="8" customFormat="false" ht="12.75" hidden="false" customHeight="false" outlineLevel="0" collapsed="false">
      <c r="C8" s="86"/>
    </row>
    <row r="9" customFormat="false" ht="13" hidden="false" customHeight="false" outlineLevel="0" collapsed="false">
      <c r="C9" s="87" t="s">
        <v>299</v>
      </c>
      <c r="D9" s="87" t="s">
        <v>291</v>
      </c>
      <c r="F9" s="75" t="s">
        <v>39</v>
      </c>
      <c r="G9" s="75"/>
      <c r="H9" s="75"/>
      <c r="I9" s="75"/>
      <c r="J9" s="86"/>
    </row>
    <row r="10" customFormat="false" ht="12.75" hidden="false" customHeight="true" outlineLevel="0" collapsed="false">
      <c r="B10" s="88" t="s">
        <v>52</v>
      </c>
      <c r="C10" s="89" t="s">
        <v>55</v>
      </c>
      <c r="D10" s="90" t="s">
        <v>300</v>
      </c>
      <c r="F10" s="23" t="s">
        <v>41</v>
      </c>
      <c r="G10" s="24" t="s">
        <v>42</v>
      </c>
      <c r="H10" s="24" t="s">
        <v>43</v>
      </c>
      <c r="I10" s="24" t="s">
        <v>44</v>
      </c>
      <c r="J10" s="86"/>
    </row>
    <row r="11" customFormat="false" ht="13" hidden="false" customHeight="false" outlineLevel="0" collapsed="false">
      <c r="B11" s="88"/>
      <c r="C11" s="91" t="s">
        <v>56</v>
      </c>
      <c r="D11" s="92" t="s">
        <v>301</v>
      </c>
      <c r="F11" s="29" t="s">
        <v>45</v>
      </c>
      <c r="G11" s="79" t="s">
        <v>294</v>
      </c>
      <c r="H11" s="79" t="s">
        <v>294</v>
      </c>
      <c r="I11" s="79" t="s">
        <v>294</v>
      </c>
      <c r="J11" s="86"/>
    </row>
    <row r="12" customFormat="false" ht="24" hidden="false" customHeight="false" outlineLevel="0" collapsed="false">
      <c r="B12" s="88"/>
      <c r="C12" s="91" t="s">
        <v>57</v>
      </c>
      <c r="D12" s="92" t="s">
        <v>302</v>
      </c>
      <c r="F12" s="38" t="s">
        <v>46</v>
      </c>
      <c r="G12" s="25" t="s">
        <v>296</v>
      </c>
      <c r="H12" s="25" t="s">
        <v>296</v>
      </c>
      <c r="I12" s="25" t="s">
        <v>296</v>
      </c>
      <c r="J12" s="86"/>
    </row>
    <row r="13" customFormat="false" ht="12.75" hidden="false" customHeight="true" outlineLevel="0" collapsed="false">
      <c r="B13" s="88"/>
      <c r="C13" s="91" t="s">
        <v>41</v>
      </c>
      <c r="D13" s="92" t="s">
        <v>303</v>
      </c>
      <c r="F13" s="38" t="s">
        <v>47</v>
      </c>
      <c r="G13" s="25" t="s">
        <v>296</v>
      </c>
      <c r="H13" s="25" t="s">
        <v>296</v>
      </c>
      <c r="I13" s="25" t="s">
        <v>296</v>
      </c>
    </row>
    <row r="14" customFormat="false" ht="24" hidden="false" customHeight="false" outlineLevel="0" collapsed="false">
      <c r="B14" s="88"/>
      <c r="C14" s="93" t="s">
        <v>58</v>
      </c>
      <c r="D14" s="92" t="s">
        <v>304</v>
      </c>
      <c r="F14" s="38" t="s">
        <v>48</v>
      </c>
      <c r="G14" s="25" t="s">
        <v>296</v>
      </c>
      <c r="H14" s="25" t="s">
        <v>296</v>
      </c>
      <c r="I14" s="25" t="s">
        <v>296</v>
      </c>
    </row>
    <row r="15" customFormat="false" ht="24" hidden="false" customHeight="false" outlineLevel="0" collapsed="false">
      <c r="B15" s="88"/>
      <c r="C15" s="91" t="s">
        <v>59</v>
      </c>
      <c r="D15" s="92" t="s">
        <v>305</v>
      </c>
      <c r="F15" s="38" t="s">
        <v>49</v>
      </c>
      <c r="G15" s="25" t="s">
        <v>296</v>
      </c>
      <c r="H15" s="25" t="s">
        <v>296</v>
      </c>
      <c r="I15" s="25" t="s">
        <v>296</v>
      </c>
      <c r="K15" s="86"/>
    </row>
    <row r="16" customFormat="false" ht="24" hidden="false" customHeight="false" outlineLevel="0" collapsed="false">
      <c r="B16" s="88"/>
      <c r="C16" s="91" t="s">
        <v>60</v>
      </c>
      <c r="D16" s="92" t="s">
        <v>306</v>
      </c>
      <c r="F16" s="38" t="s">
        <v>50</v>
      </c>
      <c r="G16" s="25" t="s">
        <v>296</v>
      </c>
      <c r="H16" s="25" t="s">
        <v>296</v>
      </c>
      <c r="I16" s="25" t="s">
        <v>296</v>
      </c>
      <c r="K16" s="86"/>
    </row>
    <row r="17" customFormat="false" ht="12.75" hidden="false" customHeight="true" outlineLevel="0" collapsed="false">
      <c r="B17" s="88"/>
      <c r="C17" s="91" t="s">
        <v>61</v>
      </c>
      <c r="D17" s="92" t="s">
        <v>307</v>
      </c>
      <c r="K17" s="86"/>
    </row>
    <row r="18" customFormat="false" ht="13" hidden="false" customHeight="false" outlineLevel="0" collapsed="false">
      <c r="B18" s="88"/>
      <c r="C18" s="91" t="s">
        <v>62</v>
      </c>
      <c r="D18" s="92" t="s">
        <v>308</v>
      </c>
      <c r="K18" s="86"/>
    </row>
    <row r="19" customFormat="false" ht="12.75" hidden="false" customHeight="true" outlineLevel="0" collapsed="false">
      <c r="B19" s="88"/>
      <c r="C19" s="91" t="s">
        <v>63</v>
      </c>
      <c r="D19" s="92" t="s">
        <v>309</v>
      </c>
      <c r="K19" s="86"/>
    </row>
    <row r="20" customFormat="false" ht="13.5" hidden="false" customHeight="true" outlineLevel="0" collapsed="false">
      <c r="B20" s="88"/>
      <c r="C20" s="91" t="s">
        <v>64</v>
      </c>
      <c r="D20" s="92" t="s">
        <v>310</v>
      </c>
      <c r="K20" s="86"/>
    </row>
    <row r="21" customFormat="false" ht="12.75" hidden="false" customHeight="true" outlineLevel="0" collapsed="false">
      <c r="B21" s="88"/>
      <c r="C21" s="94" t="s">
        <v>65</v>
      </c>
      <c r="D21" s="95" t="s">
        <v>311</v>
      </c>
      <c r="F21" s="96" t="s">
        <v>312</v>
      </c>
      <c r="G21" s="96"/>
      <c r="K21" s="86"/>
    </row>
    <row r="22" customFormat="false" ht="12.75" hidden="false" customHeight="true" outlineLevel="0" collapsed="false">
      <c r="B22" s="88" t="s">
        <v>53</v>
      </c>
      <c r="C22" s="97" t="s">
        <v>66</v>
      </c>
      <c r="D22" s="90" t="s">
        <v>313</v>
      </c>
      <c r="F22" s="98" t="s">
        <v>314</v>
      </c>
      <c r="G22" s="99" t="s">
        <v>315</v>
      </c>
    </row>
    <row r="23" customFormat="false" ht="24" hidden="false" customHeight="false" outlineLevel="0" collapsed="false">
      <c r="B23" s="88"/>
      <c r="C23" s="100" t="s">
        <v>67</v>
      </c>
      <c r="D23" s="92" t="s">
        <v>300</v>
      </c>
      <c r="F23" s="101" t="s">
        <v>316</v>
      </c>
      <c r="G23" s="21" t="s">
        <v>317</v>
      </c>
    </row>
    <row r="24" customFormat="false" ht="24" hidden="false" customHeight="false" outlineLevel="0" collapsed="false">
      <c r="B24" s="88"/>
      <c r="C24" s="100" t="s">
        <v>318</v>
      </c>
      <c r="D24" s="92" t="s">
        <v>301</v>
      </c>
      <c r="F24" s="102" t="s">
        <v>319</v>
      </c>
      <c r="G24" s="21" t="s">
        <v>320</v>
      </c>
    </row>
    <row r="25" customFormat="false" ht="24" hidden="false" customHeight="false" outlineLevel="0" collapsed="false">
      <c r="B25" s="88"/>
      <c r="C25" s="100" t="s">
        <v>321</v>
      </c>
      <c r="D25" s="92" t="s">
        <v>322</v>
      </c>
    </row>
    <row r="26" customFormat="false" ht="13" hidden="false" customHeight="false" outlineLevel="0" collapsed="false">
      <c r="B26" s="88"/>
      <c r="C26" s="103" t="s">
        <v>70</v>
      </c>
      <c r="D26" s="92" t="s">
        <v>323</v>
      </c>
    </row>
    <row r="27" customFormat="false" ht="24" hidden="false" customHeight="false" outlineLevel="0" collapsed="false">
      <c r="B27" s="88"/>
      <c r="C27" s="93" t="s">
        <v>71</v>
      </c>
      <c r="D27" s="92" t="s">
        <v>324</v>
      </c>
    </row>
    <row r="28" customFormat="false" ht="24" hidden="false" customHeight="false" outlineLevel="0" collapsed="false">
      <c r="B28" s="88"/>
      <c r="C28" s="100" t="s">
        <v>325</v>
      </c>
      <c r="D28" s="92" t="s">
        <v>326</v>
      </c>
    </row>
    <row r="29" customFormat="false" ht="24" hidden="false" customHeight="false" outlineLevel="0" collapsed="false">
      <c r="B29" s="88"/>
      <c r="C29" s="100" t="s">
        <v>73</v>
      </c>
      <c r="D29" s="92" t="s">
        <v>307</v>
      </c>
    </row>
    <row r="30" customFormat="false" ht="24" hidden="false" customHeight="false" outlineLevel="0" collapsed="false">
      <c r="B30" s="88"/>
      <c r="C30" s="100" t="s">
        <v>74</v>
      </c>
      <c r="D30" s="92" t="s">
        <v>308</v>
      </c>
    </row>
    <row r="31" customFormat="false" ht="24" hidden="false" customHeight="false" outlineLevel="0" collapsed="false">
      <c r="B31" s="88"/>
      <c r="C31" s="100" t="s">
        <v>75</v>
      </c>
      <c r="D31" s="92" t="s">
        <v>309</v>
      </c>
    </row>
    <row r="32" customFormat="false" ht="12.75" hidden="false" customHeight="true" outlineLevel="0" collapsed="false">
      <c r="B32" s="88"/>
      <c r="C32" s="100" t="s">
        <v>76</v>
      </c>
      <c r="D32" s="92" t="s">
        <v>327</v>
      </c>
    </row>
    <row r="33" customFormat="false" ht="12.75" hidden="false" customHeight="true" outlineLevel="0" collapsed="false">
      <c r="B33" s="88"/>
      <c r="C33" s="100" t="s">
        <v>77</v>
      </c>
      <c r="D33" s="92" t="s">
        <v>328</v>
      </c>
    </row>
    <row r="34" customFormat="false" ht="12.75" hidden="false" customHeight="true" outlineLevel="0" collapsed="false">
      <c r="B34" s="88"/>
      <c r="C34" s="103" t="s">
        <v>78</v>
      </c>
      <c r="D34" s="92" t="s">
        <v>329</v>
      </c>
    </row>
    <row r="35" customFormat="false" ht="13.5" hidden="false" customHeight="true" outlineLevel="0" collapsed="false">
      <c r="B35" s="88"/>
      <c r="C35" s="103" t="s">
        <v>79</v>
      </c>
      <c r="D35" s="92" t="s">
        <v>330</v>
      </c>
    </row>
    <row r="36" customFormat="false" ht="13.5" hidden="false" customHeight="true" outlineLevel="0" collapsed="false">
      <c r="B36" s="88"/>
      <c r="C36" s="104" t="s">
        <v>80</v>
      </c>
      <c r="D36" s="95" t="s">
        <v>331</v>
      </c>
    </row>
    <row r="37" customFormat="false" ht="31.5" hidden="false" customHeight="true" outlineLevel="0" collapsed="false">
      <c r="B37" s="88" t="s">
        <v>54</v>
      </c>
      <c r="C37" s="105" t="s">
        <v>81</v>
      </c>
      <c r="D37" s="106" t="s">
        <v>332</v>
      </c>
    </row>
    <row r="38" customFormat="false" ht="13.5" hidden="false" customHeight="true" outlineLevel="0" collapsed="false">
      <c r="B38" s="88"/>
      <c r="C38" s="107" t="s">
        <v>82</v>
      </c>
      <c r="D38" s="108" t="s">
        <v>333</v>
      </c>
    </row>
    <row r="39" customFormat="false" ht="27" hidden="false" customHeight="true" outlineLevel="0" collapsed="false">
      <c r="B39" s="88"/>
      <c r="C39" s="109" t="s">
        <v>83</v>
      </c>
      <c r="D39" s="110" t="s">
        <v>334</v>
      </c>
    </row>
  </sheetData>
  <sheetProtection sheet="true" objects="true" scenarios="true"/>
  <mergeCells count="7">
    <mergeCell ref="B2:B7"/>
    <mergeCell ref="F2:J2"/>
    <mergeCell ref="F9:I9"/>
    <mergeCell ref="B10:B21"/>
    <mergeCell ref="F21:G21"/>
    <mergeCell ref="B22:B36"/>
    <mergeCell ref="B37:B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E72"/>
  <sheetViews>
    <sheetView showFormulas="false" showGridLines="false" showRowColHeaders="true" showZeros="true" rightToLeft="false" tabSelected="false" showOutlineSymbols="true" defaultGridColor="true" view="normal" topLeftCell="A1" colorId="64" zoomScale="104" zoomScaleNormal="104" zoomScalePageLayoutView="100" workbookViewId="0">
      <selection pane="topLeft" activeCell="B2" activeCellId="0" sqref="B2"/>
    </sheetView>
  </sheetViews>
  <sheetFormatPr defaultColWidth="9.1484375" defaultRowHeight="12.75" customHeight="true" zeroHeight="false" outlineLevelRow="0" outlineLevelCol="0"/>
  <cols>
    <col collapsed="false" customWidth="false" hidden="false" outlineLevel="0" max="1" min="1" style="12" width="9.14"/>
    <col collapsed="false" customWidth="true" hidden="false" outlineLevel="0" max="2" min="2" style="12" width="27.29"/>
    <col collapsed="false" customWidth="true" hidden="false" outlineLevel="0" max="3" min="3" style="12" width="80.42"/>
    <col collapsed="false" customWidth="true" hidden="false" outlineLevel="0" max="5" min="4" style="12" width="34.57"/>
    <col collapsed="false" customWidth="true" hidden="false" outlineLevel="0" max="6" min="6" style="12" width="15.42"/>
    <col collapsed="false" customWidth="true" hidden="false" outlineLevel="0" max="7" min="7" style="12" width="17.57"/>
    <col collapsed="false" customWidth="true" hidden="false" outlineLevel="0" max="8" min="8" style="12" width="18.42"/>
    <col collapsed="false" customWidth="false" hidden="false" outlineLevel="0" max="16384" min="9" style="12" width="9.14"/>
  </cols>
  <sheetData>
    <row r="2" customFormat="false" ht="10.5" hidden="false" customHeight="true" outlineLevel="0" collapsed="false">
      <c r="B2" s="111"/>
      <c r="C2" s="111"/>
      <c r="D2" s="111"/>
      <c r="E2" s="111"/>
    </row>
    <row r="4" customFormat="false" ht="12.75" hidden="false" customHeight="false" outlineLevel="0" collapsed="false">
      <c r="B4" s="112" t="s">
        <v>335</v>
      </c>
      <c r="C4" s="113" t="s">
        <v>336</v>
      </c>
    </row>
    <row r="6" customFormat="false" ht="12.75" hidden="false" customHeight="false" outlineLevel="0" collapsed="false">
      <c r="B6" s="34" t="s">
        <v>335</v>
      </c>
      <c r="C6" s="34" t="s">
        <v>25</v>
      </c>
    </row>
    <row r="7" customFormat="false" ht="12.75" hidden="false" customHeight="false" outlineLevel="0" collapsed="false">
      <c r="B7" s="34" t="n">
        <v>1</v>
      </c>
      <c r="C7" s="13" t="s">
        <v>337</v>
      </c>
    </row>
    <row r="8" customFormat="false" ht="12.75" hidden="false" customHeight="false" outlineLevel="0" collapsed="false">
      <c r="B8" s="34" t="n">
        <v>2</v>
      </c>
      <c r="C8" s="13" t="s">
        <v>338</v>
      </c>
    </row>
    <row r="9" customFormat="false" ht="12.75" hidden="false" customHeight="false" outlineLevel="0" collapsed="false">
      <c r="B9" s="34" t="n">
        <v>3</v>
      </c>
      <c r="C9" s="13" t="s">
        <v>339</v>
      </c>
    </row>
    <row r="10" customFormat="false" ht="12.75" hidden="false" customHeight="false" outlineLevel="0" collapsed="false">
      <c r="B10" s="34" t="n">
        <v>4</v>
      </c>
      <c r="C10" s="13" t="s">
        <v>340</v>
      </c>
    </row>
    <row r="11" customFormat="false" ht="12.75" hidden="false" customHeight="false" outlineLevel="0" collapsed="false">
      <c r="B11" s="34" t="n">
        <v>5</v>
      </c>
      <c r="C11" s="13" t="s">
        <v>341</v>
      </c>
    </row>
    <row r="12" customFormat="false" ht="12.75" hidden="false" customHeight="false" outlineLevel="0" collapsed="false">
      <c r="B12" s="34"/>
      <c r="C12" s="13"/>
    </row>
    <row r="13" customFormat="false" ht="10.5" hidden="false" customHeight="true" outlineLevel="0" collapsed="false">
      <c r="B13" s="111"/>
      <c r="C13" s="111"/>
      <c r="D13" s="111"/>
      <c r="E13" s="111"/>
    </row>
    <row r="14" customFormat="false" ht="12.75" hidden="false" customHeight="false" outlineLevel="0" collapsed="false">
      <c r="B14" s="34"/>
      <c r="C14" s="13"/>
    </row>
    <row r="15" customFormat="false" ht="12.75" hidden="false" customHeight="false" outlineLevel="0" collapsed="false">
      <c r="B15" s="112" t="s">
        <v>342</v>
      </c>
      <c r="C15" s="113" t="s">
        <v>343</v>
      </c>
    </row>
    <row r="17" customFormat="false" ht="12.75" hidden="false" customHeight="false" outlineLevel="0" collapsed="false">
      <c r="B17" s="34" t="s">
        <v>344</v>
      </c>
      <c r="C17" s="34" t="s">
        <v>345</v>
      </c>
    </row>
    <row r="18" customFormat="false" ht="12.75" hidden="false" customHeight="false" outlineLevel="0" collapsed="false">
      <c r="B18" s="34" t="n">
        <v>1</v>
      </c>
      <c r="C18" s="13" t="s">
        <v>346</v>
      </c>
    </row>
    <row r="19" customFormat="false" ht="12.75" hidden="false" customHeight="false" outlineLevel="0" collapsed="false">
      <c r="B19" s="34" t="n">
        <v>2</v>
      </c>
      <c r="C19" s="13" t="s">
        <v>347</v>
      </c>
    </row>
    <row r="20" customFormat="false" ht="12.75" hidden="false" customHeight="false" outlineLevel="0" collapsed="false">
      <c r="B20" s="34" t="n">
        <v>3</v>
      </c>
      <c r="C20" s="13" t="s">
        <v>348</v>
      </c>
    </row>
    <row r="22" customFormat="false" ht="10.5" hidden="false" customHeight="true" outlineLevel="0" collapsed="false">
      <c r="B22" s="111"/>
      <c r="C22" s="111"/>
      <c r="D22" s="111"/>
      <c r="E22" s="111"/>
    </row>
    <row r="24" customFormat="false" ht="12.75" hidden="false" customHeight="false" outlineLevel="0" collapsed="false">
      <c r="B24" s="112" t="s">
        <v>349</v>
      </c>
      <c r="C24" s="113" t="s">
        <v>350</v>
      </c>
    </row>
    <row r="26" customFormat="false" ht="13" hidden="false" customHeight="false" outlineLevel="0" collapsed="false">
      <c r="B26" s="71" t="s">
        <v>351</v>
      </c>
      <c r="C26" s="71" t="s">
        <v>349</v>
      </c>
    </row>
    <row r="27" customFormat="false" ht="13" hidden="false" customHeight="false" outlineLevel="0" collapsed="false">
      <c r="B27" s="71" t="s">
        <v>352</v>
      </c>
      <c r="C27" s="35" t="s">
        <v>353</v>
      </c>
    </row>
    <row r="29" customFormat="false" ht="10.5" hidden="false" customHeight="true" outlineLevel="0" collapsed="false">
      <c r="B29" s="111"/>
      <c r="C29" s="111"/>
      <c r="D29" s="111"/>
      <c r="E29" s="111"/>
    </row>
    <row r="31" customFormat="false" ht="12.75" hidden="false" customHeight="false" outlineLevel="0" collapsed="false">
      <c r="B31" s="112" t="s">
        <v>59</v>
      </c>
      <c r="C31" s="113" t="s">
        <v>354</v>
      </c>
    </row>
    <row r="33" customFormat="false" ht="12.75" hidden="false" customHeight="false" outlineLevel="0" collapsed="false">
      <c r="B33" s="114" t="s">
        <v>355</v>
      </c>
      <c r="C33" s="115" t="n">
        <v>8893</v>
      </c>
      <c r="D33" s="114" t="s">
        <v>356</v>
      </c>
      <c r="E33" s="116" t="n">
        <v>44406</v>
      </c>
    </row>
    <row r="34" customFormat="false" ht="12.75" hidden="false" customHeight="false" outlineLevel="0" collapsed="false">
      <c r="B34" s="34" t="s">
        <v>41</v>
      </c>
      <c r="C34" s="34" t="s">
        <v>357</v>
      </c>
      <c r="D34" s="34" t="s">
        <v>358</v>
      </c>
      <c r="E34" s="34" t="s">
        <v>359</v>
      </c>
    </row>
    <row r="35" customFormat="false" ht="12.75" hidden="false" customHeight="false" outlineLevel="0" collapsed="false">
      <c r="B35" s="13" t="s">
        <v>45</v>
      </c>
      <c r="C35" s="34" t="n">
        <f aca="false">MAX(C36:C41)</f>
        <v>4458</v>
      </c>
      <c r="D35" s="117" t="n">
        <f aca="false">tblVCDBIndex[[#This Row],[Sum of Threat Count / Industry]]/$C$33</f>
        <v>0.501293151917238</v>
      </c>
      <c r="E35" s="118" t="n">
        <f aca="false">IF(tblVCDBIndex[[#This Row],[Percentage]]&gt;=0.5,3,IF(tblVCDBIndex[[#This Row],[Percentage]]&gt;=0.1,2,1))</f>
        <v>3</v>
      </c>
    </row>
    <row r="36" customFormat="false" ht="12.75" hidden="false" customHeight="false" outlineLevel="0" collapsed="false">
      <c r="B36" s="12" t="s">
        <v>47</v>
      </c>
      <c r="C36" s="34" t="n">
        <v>1253</v>
      </c>
      <c r="D36" s="117" t="n">
        <f aca="false">tblVCDBIndex[[#This Row],[Sum of Threat Count / Industry]]/$C$33</f>
        <v>0.140897334982571</v>
      </c>
      <c r="E36" s="34" t="n">
        <f aca="false">IF(tblVCDBIndex[[#This Row],[Percentage]]&gt;=0.5,3,IF(tblVCDBIndex[[#This Row],[Percentage]]&gt;=0.1,2,1))</f>
        <v>2</v>
      </c>
    </row>
    <row r="37" customFormat="false" ht="12.75" hidden="false" customHeight="false" outlineLevel="0" collapsed="false">
      <c r="B37" s="12" t="s">
        <v>48</v>
      </c>
      <c r="C37" s="34" t="n">
        <v>4458</v>
      </c>
      <c r="D37" s="117" t="n">
        <f aca="false">tblVCDBIndex[[#This Row],[Sum of Threat Count / Industry]]/$C$33</f>
        <v>0.501293151917238</v>
      </c>
      <c r="E37" s="34" t="n">
        <f aca="false">IF(tblVCDBIndex[[#This Row],[Percentage]]&gt;=0.5,3,IF(tblVCDBIndex[[#This Row],[Percentage]]&gt;=0.1,2,1))</f>
        <v>3</v>
      </c>
    </row>
    <row r="38" customFormat="false" ht="12.75" hidden="false" customHeight="false" outlineLevel="0" collapsed="false">
      <c r="B38" s="12" t="s">
        <v>46</v>
      </c>
      <c r="C38" s="34" t="n">
        <v>798</v>
      </c>
      <c r="D38" s="117" t="n">
        <f aca="false">tblVCDBIndex[[#This Row],[Sum of Threat Count / Industry]]/$C$33</f>
        <v>0.0897334982570561</v>
      </c>
      <c r="E38" s="34" t="n">
        <f aca="false">IF(tblVCDBIndex[[#This Row],[Percentage]]&gt;=0.5,3,IF(tblVCDBIndex[[#This Row],[Percentage]]&gt;=0.1,2,1))</f>
        <v>1</v>
      </c>
    </row>
    <row r="39" customFormat="false" ht="12.75" hidden="false" customHeight="false" outlineLevel="0" collapsed="false">
      <c r="B39" s="12" t="s">
        <v>49</v>
      </c>
      <c r="C39" s="34" t="n">
        <v>62</v>
      </c>
      <c r="D39" s="117" t="n">
        <f aca="false">tblVCDBIndex[[#This Row],[Sum of Threat Count / Industry]]/$C$33</f>
        <v>0.00697177555380637</v>
      </c>
      <c r="E39" s="34" t="n">
        <f aca="false">IF(tblVCDBIndex[[#This Row],[Percentage]]&gt;=0.5,3,IF(tblVCDBIndex[[#This Row],[Percentage]]&gt;=0.1,2,1))</f>
        <v>1</v>
      </c>
    </row>
    <row r="40" customFormat="false" ht="12.75" hidden="false" customHeight="false" outlineLevel="0" collapsed="false">
      <c r="B40" s="12" t="s">
        <v>50</v>
      </c>
      <c r="C40" s="34" t="n">
        <v>4458</v>
      </c>
      <c r="D40" s="117" t="n">
        <f aca="false">tblVCDBIndex[[#This Row],[Sum of Threat Count / Industry]]/$C$33</f>
        <v>0.501293151917238</v>
      </c>
      <c r="E40" s="34" t="n">
        <f aca="false">IF(tblVCDBIndex[[#This Row],[Percentage]]&gt;=0.5,3,IF(tblVCDBIndex[[#This Row],[Percentage]]&gt;=0.1,2,1))</f>
        <v>3</v>
      </c>
    </row>
    <row r="41" customFormat="false" ht="12.75" hidden="false" customHeight="false" outlineLevel="0" collapsed="false">
      <c r="B41" s="12" t="s">
        <v>360</v>
      </c>
      <c r="C41" s="34" t="n">
        <v>863</v>
      </c>
      <c r="D41" s="117" t="n">
        <f aca="false">tblVCDBIndex[[#This Row],[Sum of Threat Count / Industry]]/$C$33</f>
        <v>0.0970426177892725</v>
      </c>
      <c r="E41" s="34" t="n">
        <f aca="false">IF(tblVCDBIndex[[#This Row],[Percentage]]&gt;=0.5,3,IF(tblVCDBIndex[[#This Row],[Percentage]]&gt;=0.1,2,1))</f>
        <v>1</v>
      </c>
    </row>
    <row r="43" customFormat="false" ht="12.75" hidden="false" customHeight="false" outlineLevel="0" collapsed="false">
      <c r="B43" s="111"/>
      <c r="C43" s="111"/>
      <c r="D43" s="111"/>
      <c r="E43" s="111"/>
    </row>
    <row r="45" customFormat="false" ht="12.75" hidden="false" customHeight="false" outlineLevel="0" collapsed="false">
      <c r="B45" s="112" t="s">
        <v>361</v>
      </c>
      <c r="C45" s="113" t="s">
        <v>362</v>
      </c>
    </row>
    <row r="47" customFormat="false" ht="10.5" hidden="false" customHeight="true" outlineLevel="0" collapsed="false">
      <c r="B47" s="34" t="s">
        <v>363</v>
      </c>
      <c r="C47" s="34" t="s">
        <v>364</v>
      </c>
      <c r="D47" s="34" t="s">
        <v>59</v>
      </c>
      <c r="E47" s="34" t="s">
        <v>365</v>
      </c>
    </row>
    <row r="48" customFormat="false" ht="12.75" hidden="false" customHeight="false" outlineLevel="0" collapsed="false">
      <c r="B48" s="34" t="n">
        <v>51</v>
      </c>
      <c r="C48" s="34" t="n">
        <v>5</v>
      </c>
      <c r="D48" s="34" t="n">
        <v>1</v>
      </c>
      <c r="E48" s="34" t="n">
        <v>1</v>
      </c>
    </row>
    <row r="49" customFormat="false" ht="12.75" hidden="false" customHeight="false" outlineLevel="0" collapsed="false">
      <c r="B49" s="34" t="n">
        <v>52</v>
      </c>
      <c r="C49" s="34" t="n">
        <v>5</v>
      </c>
      <c r="D49" s="34" t="n">
        <v>2</v>
      </c>
      <c r="E49" s="34" t="n">
        <v>1</v>
      </c>
    </row>
    <row r="50" customFormat="false" ht="12.75" hidden="false" customHeight="false" outlineLevel="0" collapsed="false">
      <c r="B50" s="34" t="n">
        <v>53</v>
      </c>
      <c r="C50" s="34" t="n">
        <v>5</v>
      </c>
      <c r="D50" s="34" t="n">
        <v>3</v>
      </c>
      <c r="E50" s="34" t="n">
        <v>1</v>
      </c>
    </row>
    <row r="51" customFormat="false" ht="12.75" hidden="false" customHeight="false" outlineLevel="0" collapsed="false">
      <c r="B51" s="34" t="n">
        <v>54</v>
      </c>
      <c r="C51" s="34" t="n">
        <v>5</v>
      </c>
      <c r="D51" s="34" t="n">
        <v>4</v>
      </c>
      <c r="E51" s="34" t="n">
        <v>1</v>
      </c>
    </row>
    <row r="52" customFormat="false" ht="12.75" hidden="false" customHeight="false" outlineLevel="0" collapsed="false">
      <c r="B52" s="34" t="n">
        <v>55</v>
      </c>
      <c r="C52" s="34" t="n">
        <v>5</v>
      </c>
      <c r="D52" s="34" t="n">
        <v>5</v>
      </c>
      <c r="E52" s="34" t="n">
        <v>2</v>
      </c>
    </row>
    <row r="53" customFormat="false" ht="12.75" hidden="false" customHeight="false" outlineLevel="0" collapsed="false">
      <c r="B53" s="34" t="n">
        <v>41</v>
      </c>
      <c r="C53" s="34" t="n">
        <v>4</v>
      </c>
      <c r="D53" s="34" t="n">
        <v>1</v>
      </c>
      <c r="E53" s="34" t="n">
        <v>1</v>
      </c>
    </row>
    <row r="54" customFormat="false" ht="12.75" hidden="false" customHeight="false" outlineLevel="0" collapsed="false">
      <c r="B54" s="34" t="n">
        <v>42</v>
      </c>
      <c r="C54" s="34" t="n">
        <v>4</v>
      </c>
      <c r="D54" s="34" t="n">
        <v>2</v>
      </c>
      <c r="E54" s="34" t="n">
        <v>1</v>
      </c>
    </row>
    <row r="55" customFormat="false" ht="12.75" hidden="false" customHeight="false" outlineLevel="0" collapsed="false">
      <c r="B55" s="34" t="n">
        <v>43</v>
      </c>
      <c r="C55" s="34" t="n">
        <v>4</v>
      </c>
      <c r="D55" s="34" t="n">
        <v>3</v>
      </c>
      <c r="E55" s="34" t="n">
        <v>2</v>
      </c>
    </row>
    <row r="56" customFormat="false" ht="12.75" hidden="false" customHeight="false" outlineLevel="0" collapsed="false">
      <c r="B56" s="34" t="n">
        <v>44</v>
      </c>
      <c r="C56" s="34" t="n">
        <v>4</v>
      </c>
      <c r="D56" s="34" t="n">
        <v>4</v>
      </c>
      <c r="E56" s="34" t="n">
        <v>2</v>
      </c>
    </row>
    <row r="57" customFormat="false" ht="12.75" hidden="false" customHeight="false" outlineLevel="0" collapsed="false">
      <c r="B57" s="34" t="n">
        <v>45</v>
      </c>
      <c r="C57" s="34" t="n">
        <v>4</v>
      </c>
      <c r="D57" s="34" t="n">
        <v>5</v>
      </c>
      <c r="E57" s="34" t="n">
        <v>2</v>
      </c>
    </row>
    <row r="58" customFormat="false" ht="12.75" hidden="false" customHeight="false" outlineLevel="0" collapsed="false">
      <c r="B58" s="34" t="n">
        <v>31</v>
      </c>
      <c r="C58" s="34" t="n">
        <v>3</v>
      </c>
      <c r="D58" s="34" t="n">
        <v>1</v>
      </c>
      <c r="E58" s="34" t="n">
        <v>2</v>
      </c>
    </row>
    <row r="59" customFormat="false" ht="12.75" hidden="false" customHeight="false" outlineLevel="0" collapsed="false">
      <c r="B59" s="34" t="n">
        <v>32</v>
      </c>
      <c r="C59" s="34" t="n">
        <v>3</v>
      </c>
      <c r="D59" s="34" t="n">
        <v>2</v>
      </c>
      <c r="E59" s="34" t="n">
        <v>2</v>
      </c>
    </row>
    <row r="60" customFormat="false" ht="12.75" hidden="false" customHeight="false" outlineLevel="0" collapsed="false">
      <c r="B60" s="34" t="n">
        <v>33</v>
      </c>
      <c r="C60" s="34" t="n">
        <v>3</v>
      </c>
      <c r="D60" s="34" t="n">
        <v>3</v>
      </c>
      <c r="E60" s="34" t="n">
        <v>2</v>
      </c>
    </row>
    <row r="61" customFormat="false" ht="12.75" hidden="false" customHeight="false" outlineLevel="0" collapsed="false">
      <c r="B61" s="34" t="n">
        <v>34</v>
      </c>
      <c r="C61" s="34" t="n">
        <v>3</v>
      </c>
      <c r="D61" s="34" t="n">
        <v>4</v>
      </c>
      <c r="E61" s="34" t="n">
        <v>3</v>
      </c>
    </row>
    <row r="62" customFormat="false" ht="12.75" hidden="false" customHeight="false" outlineLevel="0" collapsed="false">
      <c r="B62" s="34" t="n">
        <v>35</v>
      </c>
      <c r="C62" s="34" t="n">
        <v>3</v>
      </c>
      <c r="D62" s="34" t="n">
        <v>5</v>
      </c>
      <c r="E62" s="34" t="n">
        <v>3</v>
      </c>
    </row>
    <row r="63" customFormat="false" ht="12.75" hidden="false" customHeight="false" outlineLevel="0" collapsed="false">
      <c r="B63" s="34" t="n">
        <v>21</v>
      </c>
      <c r="C63" s="34" t="n">
        <v>2</v>
      </c>
      <c r="D63" s="34" t="n">
        <v>1</v>
      </c>
      <c r="E63" s="34" t="n">
        <v>2</v>
      </c>
    </row>
    <row r="64" customFormat="false" ht="12.75" hidden="false" customHeight="false" outlineLevel="0" collapsed="false">
      <c r="B64" s="34" t="n">
        <v>22</v>
      </c>
      <c r="C64" s="34" t="n">
        <v>2</v>
      </c>
      <c r="D64" s="34" t="n">
        <v>2</v>
      </c>
      <c r="E64" s="34" t="n">
        <v>2</v>
      </c>
    </row>
    <row r="65" customFormat="false" ht="12.75" hidden="false" customHeight="false" outlineLevel="0" collapsed="false">
      <c r="B65" s="34" t="n">
        <v>23</v>
      </c>
      <c r="C65" s="34" t="n">
        <v>2</v>
      </c>
      <c r="D65" s="34" t="n">
        <v>3</v>
      </c>
      <c r="E65" s="34" t="n">
        <v>2</v>
      </c>
    </row>
    <row r="66" customFormat="false" ht="12.75" hidden="false" customHeight="false" outlineLevel="0" collapsed="false">
      <c r="B66" s="34" t="n">
        <v>24</v>
      </c>
      <c r="C66" s="34" t="n">
        <v>2</v>
      </c>
      <c r="D66" s="34" t="n">
        <v>4</v>
      </c>
      <c r="E66" s="34" t="n">
        <v>3</v>
      </c>
    </row>
    <row r="67" customFormat="false" ht="12.75" hidden="false" customHeight="false" outlineLevel="0" collapsed="false">
      <c r="B67" s="34" t="n">
        <v>25</v>
      </c>
      <c r="C67" s="34" t="n">
        <v>2</v>
      </c>
      <c r="D67" s="34" t="n">
        <v>5</v>
      </c>
      <c r="E67" s="34" t="n">
        <v>3</v>
      </c>
    </row>
    <row r="68" customFormat="false" ht="12.75" hidden="false" customHeight="false" outlineLevel="0" collapsed="false">
      <c r="B68" s="34" t="n">
        <v>11</v>
      </c>
      <c r="C68" s="34" t="n">
        <v>1</v>
      </c>
      <c r="D68" s="34" t="n">
        <v>1</v>
      </c>
      <c r="E68" s="34" t="n">
        <v>2</v>
      </c>
    </row>
    <row r="69" customFormat="false" ht="12.75" hidden="false" customHeight="false" outlineLevel="0" collapsed="false">
      <c r="B69" s="34" t="n">
        <v>12</v>
      </c>
      <c r="C69" s="34" t="n">
        <v>1</v>
      </c>
      <c r="D69" s="34" t="n">
        <v>2</v>
      </c>
      <c r="E69" s="34" t="n">
        <v>3</v>
      </c>
    </row>
    <row r="70" customFormat="false" ht="12.75" hidden="false" customHeight="false" outlineLevel="0" collapsed="false">
      <c r="B70" s="34" t="n">
        <v>13</v>
      </c>
      <c r="C70" s="34" t="n">
        <v>1</v>
      </c>
      <c r="D70" s="34" t="n">
        <v>3</v>
      </c>
      <c r="E70" s="34" t="n">
        <v>3</v>
      </c>
    </row>
    <row r="71" customFormat="false" ht="12.75" hidden="false" customHeight="false" outlineLevel="0" collapsed="false">
      <c r="B71" s="34" t="n">
        <v>14</v>
      </c>
      <c r="C71" s="34" t="n">
        <v>1</v>
      </c>
      <c r="D71" s="34" t="n">
        <v>4</v>
      </c>
      <c r="E71" s="34" t="n">
        <v>3</v>
      </c>
    </row>
    <row r="72" customFormat="false" ht="12.75" hidden="false" customHeight="false" outlineLevel="0" collapsed="false">
      <c r="B72" s="34" t="n">
        <v>15</v>
      </c>
      <c r="C72" s="34" t="n">
        <v>1</v>
      </c>
      <c r="D72" s="34" t="n">
        <v>5</v>
      </c>
      <c r="E72" s="34" t="n">
        <v>3</v>
      </c>
    </row>
  </sheetData>
  <sheetProtection sheet="true" objects="true" scenario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U60"/>
  <sheetViews>
    <sheetView showFormulas="false" showGridLines="false" showRowColHeaders="true" showZeros="true" rightToLeft="false" tabSelected="false" showOutlineSymbols="true" defaultGridColor="true" view="normal" topLeftCell="L1" colorId="64" zoomScale="100" zoomScaleNormal="100" zoomScalePageLayoutView="100" workbookViewId="0">
      <selection pane="topLeft" activeCell="B1" activeCellId="0" sqref="B1"/>
    </sheetView>
  </sheetViews>
  <sheetFormatPr defaultColWidth="9.1484375" defaultRowHeight="12.75" customHeight="true" zeroHeight="false" outlineLevelRow="0" outlineLevelCol="0"/>
  <cols>
    <col collapsed="false" customWidth="true" hidden="false" outlineLevel="0" max="1" min="1" style="119" width="5.29"/>
    <col collapsed="false" customWidth="true" hidden="false" outlineLevel="0" max="2" min="2" style="120" width="18.71"/>
    <col collapsed="false" customWidth="true" hidden="false" outlineLevel="0" max="3" min="3" style="121" width="15.57"/>
    <col collapsed="false" customWidth="true" hidden="false" outlineLevel="0" max="4" min="4" style="121" width="17.71"/>
    <col collapsed="false" customWidth="true" hidden="false" outlineLevel="0" max="5" min="5" style="121" width="20"/>
    <col collapsed="false" customWidth="true" hidden="false" outlineLevel="0" max="6" min="6" style="119" width="5.86"/>
    <col collapsed="false" customWidth="true" hidden="false" outlineLevel="0" max="7" min="7" style="122" width="17.71"/>
    <col collapsed="false" customWidth="true" hidden="false" outlineLevel="0" max="9" min="8" style="121" width="15.71"/>
    <col collapsed="false" customWidth="true" hidden="false" outlineLevel="0" max="10" min="10" style="121" width="16.71"/>
    <col collapsed="false" customWidth="false" hidden="false" outlineLevel="0" max="11" min="11" style="119" width="9.14"/>
    <col collapsed="false" customWidth="true" hidden="false" outlineLevel="0" max="12" min="12" style="119" width="97.14"/>
    <col collapsed="false" customWidth="false" hidden="false" outlineLevel="0" max="13" min="13" style="119" width="9.14"/>
    <col collapsed="false" customWidth="true" hidden="false" outlineLevel="0" max="14" min="14" style="119" width="17.15"/>
    <col collapsed="false" customWidth="true" hidden="false" outlineLevel="0" max="15" min="15" style="119" width="72.42"/>
    <col collapsed="false" customWidth="false" hidden="false" outlineLevel="0" max="16384" min="16" style="119" width="9.14"/>
  </cols>
  <sheetData>
    <row r="1" customFormat="false" ht="57" hidden="false" customHeight="true" outlineLevel="0" collapsed="false">
      <c r="B1" s="123" t="s">
        <v>366</v>
      </c>
      <c r="C1" s="123"/>
      <c r="D1" s="123"/>
      <c r="E1" s="123"/>
      <c r="F1" s="123"/>
      <c r="G1" s="123"/>
      <c r="H1" s="123"/>
      <c r="I1" s="123"/>
      <c r="J1" s="123"/>
      <c r="L1" s="124" t="s">
        <v>367</v>
      </c>
      <c r="M1" s="125"/>
      <c r="N1" s="126" t="s">
        <v>368</v>
      </c>
      <c r="O1" s="126"/>
      <c r="P1" s="125"/>
      <c r="Q1" s="125"/>
      <c r="R1" s="125"/>
      <c r="S1" s="125"/>
      <c r="T1" s="125"/>
      <c r="U1" s="125"/>
    </row>
    <row r="2" customFormat="false" ht="12.75" hidden="false" customHeight="false" outlineLevel="0" collapsed="false">
      <c r="L2" s="127"/>
    </row>
    <row r="3" customFormat="false" ht="26.25" hidden="false" customHeight="true" outlineLevel="0" collapsed="false">
      <c r="B3" s="128" t="s">
        <v>369</v>
      </c>
      <c r="C3" s="128"/>
      <c r="D3" s="128"/>
      <c r="E3" s="128"/>
      <c r="G3" s="128" t="s">
        <v>370</v>
      </c>
      <c r="H3" s="128"/>
      <c r="I3" s="128"/>
      <c r="J3" s="128"/>
      <c r="L3" s="129" t="s">
        <v>371</v>
      </c>
      <c r="N3" s="130" t="s">
        <v>335</v>
      </c>
      <c r="O3" s="130" t="s">
        <v>25</v>
      </c>
    </row>
    <row r="4" customFormat="false" ht="25.5" hidden="false" customHeight="true" outlineLevel="0" collapsed="false">
      <c r="B4" s="131" t="s">
        <v>372</v>
      </c>
      <c r="C4" s="132" t="s">
        <v>373</v>
      </c>
      <c r="D4" s="132" t="s">
        <v>374</v>
      </c>
      <c r="E4" s="133" t="s">
        <v>375</v>
      </c>
      <c r="F4" s="134"/>
      <c r="G4" s="131" t="s">
        <v>376</v>
      </c>
      <c r="H4" s="132" t="s">
        <v>373</v>
      </c>
      <c r="I4" s="132" t="s">
        <v>374</v>
      </c>
      <c r="J4" s="133" t="s">
        <v>375</v>
      </c>
      <c r="K4" s="134"/>
      <c r="L4" s="135" t="s">
        <v>377</v>
      </c>
      <c r="M4" s="120"/>
      <c r="N4" s="130" t="n">
        <v>1</v>
      </c>
      <c r="O4" s="136" t="s">
        <v>337</v>
      </c>
      <c r="P4" s="120"/>
      <c r="Q4" s="120"/>
      <c r="R4" s="120"/>
      <c r="S4" s="120"/>
      <c r="T4" s="120"/>
      <c r="U4" s="120"/>
    </row>
    <row r="5" s="134" customFormat="true" ht="14.5" hidden="false" customHeight="false" outlineLevel="0" collapsed="false">
      <c r="B5" s="137" t="n">
        <v>1.4</v>
      </c>
      <c r="C5" s="137"/>
      <c r="D5" s="138" t="str">
        <f aca="false">LEFT($C5, 1)</f>
        <v/>
      </c>
      <c r="E5" s="139" t="str">
        <f aca="false">D5</f>
        <v/>
      </c>
      <c r="F5" s="119"/>
      <c r="G5" s="137" t="n">
        <v>1.1</v>
      </c>
      <c r="H5" s="137"/>
      <c r="I5" s="138" t="str">
        <f aca="false">LEFT($H5, 1)</f>
        <v/>
      </c>
      <c r="J5" s="139" t="str">
        <f aca="false">I5</f>
        <v/>
      </c>
      <c r="K5" s="119"/>
      <c r="L5" s="140" t="s">
        <v>378</v>
      </c>
      <c r="M5" s="120"/>
      <c r="N5" s="130" t="n">
        <v>2</v>
      </c>
      <c r="O5" s="136" t="s">
        <v>338</v>
      </c>
      <c r="P5" s="120"/>
      <c r="Q5" s="120"/>
      <c r="R5" s="120"/>
      <c r="S5" s="120"/>
      <c r="T5" s="120"/>
      <c r="U5" s="120"/>
    </row>
    <row r="6" customFormat="false" ht="14.5" hidden="false" customHeight="false" outlineLevel="0" collapsed="false">
      <c r="B6" s="141" t="n">
        <v>1.6</v>
      </c>
      <c r="C6" s="141"/>
      <c r="D6" s="142" t="str">
        <f aca="false">LEFT($C6, 1)</f>
        <v/>
      </c>
      <c r="E6" s="143" t="str">
        <f aca="false">D6</f>
        <v/>
      </c>
      <c r="G6" s="141" t="n">
        <v>1.2</v>
      </c>
      <c r="H6" s="141"/>
      <c r="I6" s="142" t="str">
        <f aca="false">LEFT($H6, 1)</f>
        <v/>
      </c>
      <c r="J6" s="143" t="str">
        <f aca="false">I6</f>
        <v/>
      </c>
      <c r="L6" s="140" t="s">
        <v>379</v>
      </c>
      <c r="M6" s="120"/>
      <c r="N6" s="130" t="n">
        <v>3</v>
      </c>
      <c r="O6" s="136" t="s">
        <v>339</v>
      </c>
      <c r="P6" s="120"/>
      <c r="Q6" s="120"/>
      <c r="R6" s="120"/>
      <c r="S6" s="120"/>
      <c r="T6" s="120"/>
      <c r="U6" s="120"/>
    </row>
    <row r="7" customFormat="false" ht="14.5" hidden="false" customHeight="false" outlineLevel="0" collapsed="false">
      <c r="B7" s="137" t="n">
        <v>2.1</v>
      </c>
      <c r="C7" s="137"/>
      <c r="D7" s="138" t="str">
        <f aca="false">LEFT($C7, 1)</f>
        <v/>
      </c>
      <c r="E7" s="144" t="str">
        <f aca="false">D7</f>
        <v/>
      </c>
      <c r="G7" s="137" t="n">
        <v>2.1</v>
      </c>
      <c r="H7" s="137"/>
      <c r="I7" s="138" t="str">
        <f aca="false">LEFT($H7, 1)</f>
        <v/>
      </c>
      <c r="J7" s="144" t="str">
        <f aca="false">I7</f>
        <v/>
      </c>
      <c r="L7" s="140" t="s">
        <v>380</v>
      </c>
      <c r="M7" s="120"/>
      <c r="N7" s="130" t="n">
        <v>4</v>
      </c>
      <c r="O7" s="136" t="s">
        <v>340</v>
      </c>
      <c r="P7" s="120"/>
      <c r="Q7" s="120"/>
      <c r="R7" s="120"/>
      <c r="S7" s="120"/>
      <c r="T7" s="120"/>
      <c r="U7" s="120"/>
    </row>
    <row r="8" customFormat="false" ht="14.5" hidden="false" customHeight="false" outlineLevel="0" collapsed="false">
      <c r="B8" s="141" t="n">
        <v>2.2</v>
      </c>
      <c r="C8" s="141"/>
      <c r="D8" s="142" t="str">
        <f aca="false">LEFT($C8, 1)</f>
        <v/>
      </c>
      <c r="E8" s="143" t="str">
        <f aca="false">D8</f>
        <v/>
      </c>
      <c r="G8" s="141" t="n">
        <v>2.2</v>
      </c>
      <c r="H8" s="141"/>
      <c r="I8" s="142" t="str">
        <f aca="false">LEFT($H8, 1)</f>
        <v/>
      </c>
      <c r="J8" s="143" t="str">
        <f aca="false">I8</f>
        <v/>
      </c>
      <c r="L8" s="129" t="s">
        <v>381</v>
      </c>
      <c r="M8" s="120"/>
      <c r="N8" s="130" t="n">
        <v>5</v>
      </c>
      <c r="O8" s="136" t="s">
        <v>341</v>
      </c>
      <c r="P8" s="120"/>
      <c r="Q8" s="120"/>
      <c r="R8" s="120"/>
      <c r="S8" s="120"/>
      <c r="T8" s="120"/>
      <c r="U8" s="120"/>
    </row>
    <row r="9" customFormat="false" ht="27" hidden="false" customHeight="false" outlineLevel="0" collapsed="false">
      <c r="B9" s="137" t="n">
        <v>2.6</v>
      </c>
      <c r="C9" s="137"/>
      <c r="D9" s="138" t="str">
        <f aca="false">LEFT($C9, 1)</f>
        <v/>
      </c>
      <c r="E9" s="144" t="str">
        <f aca="false">D9</f>
        <v/>
      </c>
      <c r="G9" s="137" t="n">
        <v>2.3</v>
      </c>
      <c r="H9" s="137"/>
      <c r="I9" s="138" t="str">
        <f aca="false">LEFT($H9, 1)</f>
        <v/>
      </c>
      <c r="J9" s="144" t="str">
        <f aca="false">I9</f>
        <v/>
      </c>
      <c r="L9" s="135" t="s">
        <v>382</v>
      </c>
      <c r="M9" s="120"/>
      <c r="N9" s="120"/>
      <c r="O9" s="120"/>
      <c r="P9" s="120"/>
      <c r="Q9" s="120"/>
      <c r="R9" s="120"/>
      <c r="S9" s="120"/>
      <c r="T9" s="120"/>
      <c r="U9" s="120"/>
    </row>
    <row r="10" customFormat="false" ht="14.5" hidden="false" customHeight="false" outlineLevel="0" collapsed="false">
      <c r="B10" s="141" t="n">
        <v>3.4</v>
      </c>
      <c r="C10" s="141"/>
      <c r="D10" s="142" t="str">
        <f aca="false">LEFT($C10, 1)</f>
        <v/>
      </c>
      <c r="E10" s="143" t="str">
        <f aca="false">D10</f>
        <v/>
      </c>
      <c r="G10" s="141" t="n">
        <v>3.1</v>
      </c>
      <c r="H10" s="141"/>
      <c r="I10" s="142" t="str">
        <f aca="false">LEFT($H10, 1)</f>
        <v/>
      </c>
      <c r="J10" s="143" t="str">
        <f aca="false">I10</f>
        <v/>
      </c>
      <c r="L10" s="145" t="s">
        <v>383</v>
      </c>
      <c r="M10" s="120"/>
      <c r="N10" s="120"/>
      <c r="O10" s="120"/>
      <c r="P10" s="120"/>
      <c r="Q10" s="120"/>
      <c r="R10" s="120"/>
      <c r="S10" s="120"/>
      <c r="T10" s="120"/>
      <c r="U10" s="120"/>
    </row>
    <row r="11" customFormat="false" ht="27" hidden="false" customHeight="false" outlineLevel="0" collapsed="false">
      <c r="B11" s="137" t="n">
        <v>3.5</v>
      </c>
      <c r="C11" s="137"/>
      <c r="D11" s="138" t="str">
        <f aca="false">LEFT($C11, 1)</f>
        <v/>
      </c>
      <c r="E11" s="144" t="str">
        <f aca="false">D11</f>
        <v/>
      </c>
      <c r="G11" s="137" t="n">
        <v>3.2</v>
      </c>
      <c r="H11" s="137"/>
      <c r="I11" s="138" t="str">
        <f aca="false">LEFT($H11, 1)</f>
        <v/>
      </c>
      <c r="J11" s="144" t="str">
        <f aca="false">I11</f>
        <v/>
      </c>
      <c r="L11" s="135" t="s">
        <v>384</v>
      </c>
      <c r="M11" s="120"/>
      <c r="N11" s="120"/>
      <c r="O11" s="120"/>
      <c r="P11" s="120"/>
      <c r="Q11" s="120"/>
      <c r="R11" s="120"/>
      <c r="S11" s="120"/>
      <c r="T11" s="120"/>
      <c r="U11" s="120"/>
    </row>
    <row r="12" customFormat="false" ht="14.5" hidden="false" customHeight="false" outlineLevel="0" collapsed="false">
      <c r="B12" s="141" t="n">
        <v>4.2</v>
      </c>
      <c r="C12" s="141"/>
      <c r="D12" s="142" t="str">
        <f aca="false">LEFT($C12, 1)</f>
        <v/>
      </c>
      <c r="E12" s="143" t="str">
        <f aca="false">D12</f>
        <v/>
      </c>
      <c r="G12" s="141" t="n">
        <v>3.3</v>
      </c>
      <c r="H12" s="141"/>
      <c r="I12" s="142" t="str">
        <f aca="false">LEFT($H12, 1)</f>
        <v/>
      </c>
      <c r="J12" s="143" t="str">
        <f aca="false">I12</f>
        <v/>
      </c>
      <c r="L12" s="140" t="s">
        <v>385</v>
      </c>
      <c r="M12" s="120"/>
      <c r="N12" s="120"/>
      <c r="O12" s="120"/>
      <c r="P12" s="120"/>
      <c r="Q12" s="120"/>
      <c r="R12" s="120"/>
      <c r="S12" s="120"/>
      <c r="T12" s="120"/>
      <c r="U12" s="120"/>
    </row>
    <row r="13" customFormat="false" ht="27" hidden="false" customHeight="false" outlineLevel="0" collapsed="false">
      <c r="B13" s="137" t="n">
        <v>4.3</v>
      </c>
      <c r="C13" s="137"/>
      <c r="D13" s="138" t="str">
        <f aca="false">LEFT($C13, 1)</f>
        <v/>
      </c>
      <c r="E13" s="144" t="str">
        <f aca="false">D13</f>
        <v/>
      </c>
      <c r="G13" s="137" t="n">
        <v>3.4</v>
      </c>
      <c r="H13" s="137"/>
      <c r="I13" s="138" t="str">
        <f aca="false">LEFT($H13, 1)</f>
        <v/>
      </c>
      <c r="J13" s="144" t="str">
        <f aca="false">I13</f>
        <v/>
      </c>
      <c r="L13" s="135" t="s">
        <v>386</v>
      </c>
      <c r="M13" s="120"/>
      <c r="N13" s="120"/>
      <c r="O13" s="120"/>
      <c r="P13" s="120"/>
      <c r="Q13" s="120"/>
      <c r="R13" s="120"/>
      <c r="S13" s="120"/>
      <c r="T13" s="120"/>
      <c r="U13" s="120"/>
    </row>
    <row r="14" customFormat="false" ht="14.5" hidden="false" customHeight="false" outlineLevel="0" collapsed="false">
      <c r="B14" s="141" t="n">
        <v>5.1</v>
      </c>
      <c r="C14" s="141"/>
      <c r="D14" s="142" t="str">
        <f aca="false">LEFT($C14, 1)</f>
        <v/>
      </c>
      <c r="E14" s="143" t="str">
        <f aca="false">D14</f>
        <v/>
      </c>
      <c r="G14" s="141" t="n">
        <v>3.5</v>
      </c>
      <c r="H14" s="141"/>
      <c r="I14" s="142" t="str">
        <f aca="false">LEFT($H14, 1)</f>
        <v/>
      </c>
      <c r="J14" s="143" t="str">
        <f aca="false">I14</f>
        <v/>
      </c>
      <c r="L14" s="129" t="s">
        <v>387</v>
      </c>
      <c r="M14" s="120"/>
      <c r="N14" s="120"/>
      <c r="O14" s="120"/>
      <c r="P14" s="120"/>
      <c r="Q14" s="120"/>
      <c r="R14" s="120"/>
      <c r="S14" s="120"/>
      <c r="T14" s="120"/>
      <c r="U14" s="120"/>
    </row>
    <row r="15" customFormat="false" ht="39.5" hidden="false" customHeight="false" outlineLevel="0" collapsed="false">
      <c r="B15" s="137" t="n">
        <v>6.2</v>
      </c>
      <c r="C15" s="137"/>
      <c r="D15" s="138" t="str">
        <f aca="false">LEFT($C15, 1)</f>
        <v/>
      </c>
      <c r="E15" s="144" t="str">
        <f aca="false">D15</f>
        <v/>
      </c>
      <c r="G15" s="137" t="n">
        <v>3.6</v>
      </c>
      <c r="H15" s="137"/>
      <c r="I15" s="138" t="str">
        <f aca="false">LEFT($H15, 1)</f>
        <v/>
      </c>
      <c r="J15" s="144" t="str">
        <f aca="false">I15</f>
        <v/>
      </c>
      <c r="L15" s="146" t="s">
        <v>388</v>
      </c>
      <c r="M15" s="120"/>
      <c r="N15" s="120"/>
      <c r="O15" s="120"/>
      <c r="P15" s="120"/>
      <c r="Q15" s="120"/>
      <c r="R15" s="120"/>
      <c r="S15" s="120"/>
      <c r="T15" s="120"/>
      <c r="U15" s="120"/>
    </row>
    <row r="16" customFormat="false" ht="14.5" hidden="false" customHeight="false" outlineLevel="0" collapsed="false">
      <c r="B16" s="141" t="n">
        <v>7.1</v>
      </c>
      <c r="C16" s="141"/>
      <c r="D16" s="142" t="str">
        <f aca="false">LEFT($C16, 1)</f>
        <v/>
      </c>
      <c r="E16" s="143" t="str">
        <f aca="false">D16</f>
        <v/>
      </c>
      <c r="G16" s="141" t="n">
        <v>4.1</v>
      </c>
      <c r="H16" s="141"/>
      <c r="I16" s="142" t="str">
        <f aca="false">LEFT($H16, 1)</f>
        <v/>
      </c>
      <c r="J16" s="143" t="str">
        <f aca="false">I16</f>
        <v/>
      </c>
      <c r="L16" s="140" t="s">
        <v>389</v>
      </c>
      <c r="M16" s="120"/>
      <c r="N16" s="120"/>
      <c r="O16" s="120"/>
      <c r="P16" s="120"/>
      <c r="Q16" s="120"/>
      <c r="R16" s="120"/>
      <c r="S16" s="120"/>
      <c r="T16" s="120"/>
      <c r="U16" s="120"/>
    </row>
    <row r="17" customFormat="false" ht="39.5" hidden="false" customHeight="false" outlineLevel="0" collapsed="false">
      <c r="B17" s="137" t="n">
        <v>7.7</v>
      </c>
      <c r="C17" s="137"/>
      <c r="D17" s="138" t="str">
        <f aca="false">LEFT($C17, 1)</f>
        <v/>
      </c>
      <c r="E17" s="144" t="str">
        <f aca="false">D17</f>
        <v/>
      </c>
      <c r="G17" s="137" t="n">
        <v>4.2</v>
      </c>
      <c r="H17" s="137"/>
      <c r="I17" s="138" t="str">
        <f aca="false">LEFT($H17, 1)</f>
        <v/>
      </c>
      <c r="J17" s="144" t="str">
        <f aca="false">I17</f>
        <v/>
      </c>
      <c r="L17" s="147" t="s">
        <v>390</v>
      </c>
      <c r="M17" s="120"/>
      <c r="N17" s="120"/>
      <c r="O17" s="120"/>
      <c r="P17" s="120"/>
      <c r="Q17" s="120"/>
      <c r="R17" s="120"/>
      <c r="S17" s="120"/>
      <c r="T17" s="120"/>
      <c r="U17" s="120"/>
    </row>
    <row r="18" customFormat="false" ht="13" hidden="false" customHeight="false" outlineLevel="0" collapsed="false">
      <c r="B18" s="141" t="n">
        <v>8.2</v>
      </c>
      <c r="C18" s="141"/>
      <c r="D18" s="142" t="str">
        <f aca="false">LEFT($C18, 1)</f>
        <v/>
      </c>
      <c r="E18" s="143" t="str">
        <f aca="false">D18</f>
        <v/>
      </c>
      <c r="G18" s="141" t="n">
        <v>4.3</v>
      </c>
      <c r="H18" s="141"/>
      <c r="I18" s="142" t="str">
        <f aca="false">LEFT($H18, 1)</f>
        <v/>
      </c>
      <c r="J18" s="143" t="str">
        <f aca="false">I18</f>
        <v/>
      </c>
      <c r="L18" s="120"/>
      <c r="M18" s="120"/>
      <c r="N18" s="120"/>
      <c r="O18" s="120"/>
      <c r="P18" s="120"/>
      <c r="Q18" s="120"/>
      <c r="R18" s="120"/>
      <c r="S18" s="120"/>
      <c r="T18" s="120"/>
      <c r="U18" s="120"/>
    </row>
    <row r="19" customFormat="false" ht="13" hidden="false" customHeight="false" outlineLevel="0" collapsed="false">
      <c r="B19" s="137" t="n">
        <v>8.4</v>
      </c>
      <c r="C19" s="137"/>
      <c r="D19" s="138" t="str">
        <f aca="false">LEFT($C19, 1)</f>
        <v/>
      </c>
      <c r="E19" s="144" t="str">
        <f aca="false">D19</f>
        <v/>
      </c>
      <c r="G19" s="137" t="n">
        <v>4.4</v>
      </c>
      <c r="H19" s="137"/>
      <c r="I19" s="138" t="str">
        <f aca="false">LEFT($H19, 1)</f>
        <v/>
      </c>
      <c r="J19" s="144" t="str">
        <f aca="false">I19</f>
        <v/>
      </c>
      <c r="L19" s="120"/>
      <c r="M19" s="120"/>
      <c r="N19" s="120"/>
      <c r="O19" s="120"/>
      <c r="P19" s="120"/>
      <c r="Q19" s="120"/>
      <c r="R19" s="120"/>
      <c r="S19" s="120"/>
      <c r="T19" s="120"/>
      <c r="U19" s="120"/>
    </row>
    <row r="20" customFormat="false" ht="13" hidden="false" customHeight="false" outlineLevel="0" collapsed="false">
      <c r="B20" s="141" t="n">
        <v>8.5</v>
      </c>
      <c r="C20" s="141"/>
      <c r="D20" s="142" t="str">
        <f aca="false">LEFT($C20, 1)</f>
        <v/>
      </c>
      <c r="E20" s="143" t="str">
        <f aca="false">D20</f>
        <v/>
      </c>
      <c r="G20" s="141" t="n">
        <v>4.5</v>
      </c>
      <c r="H20" s="141"/>
      <c r="I20" s="142" t="str">
        <f aca="false">LEFT($H20, 1)</f>
        <v/>
      </c>
      <c r="J20" s="143" t="str">
        <f aca="false">I20</f>
        <v/>
      </c>
      <c r="L20" s="148"/>
      <c r="M20" s="120"/>
      <c r="N20" s="120"/>
      <c r="O20" s="120"/>
      <c r="P20" s="120"/>
      <c r="Q20" s="120"/>
      <c r="R20" s="120"/>
      <c r="S20" s="120"/>
      <c r="T20" s="120"/>
      <c r="U20" s="120"/>
    </row>
    <row r="21" customFormat="false" ht="13" hidden="false" customHeight="false" outlineLevel="0" collapsed="false">
      <c r="B21" s="137" t="n">
        <v>9.4</v>
      </c>
      <c r="C21" s="137"/>
      <c r="D21" s="138" t="str">
        <f aca="false">LEFT($C21, 1)</f>
        <v/>
      </c>
      <c r="E21" s="144" t="str">
        <f aca="false">D21</f>
        <v/>
      </c>
      <c r="G21" s="137" t="n">
        <v>4.6</v>
      </c>
      <c r="H21" s="137"/>
      <c r="I21" s="138" t="str">
        <f aca="false">LEFT($H21, 1)</f>
        <v/>
      </c>
      <c r="J21" s="144" t="str">
        <f aca="false">I21</f>
        <v/>
      </c>
      <c r="L21" s="148"/>
      <c r="M21" s="148"/>
      <c r="N21" s="148"/>
      <c r="O21" s="148"/>
      <c r="P21" s="148"/>
      <c r="Q21" s="148"/>
      <c r="R21" s="148"/>
      <c r="S21" s="148"/>
      <c r="T21" s="148"/>
      <c r="U21" s="148"/>
    </row>
    <row r="22" customFormat="false" ht="13" hidden="false" customHeight="false" outlineLevel="0" collapsed="false">
      <c r="B22" s="141" t="n">
        <v>10.1</v>
      </c>
      <c r="C22" s="141"/>
      <c r="D22" s="142" t="str">
        <f aca="false">LEFT($C22, 1)</f>
        <v/>
      </c>
      <c r="E22" s="143" t="str">
        <f aca="false">D22</f>
        <v/>
      </c>
      <c r="G22" s="141" t="n">
        <v>4.7</v>
      </c>
      <c r="H22" s="141"/>
      <c r="I22" s="142" t="str">
        <f aca="false">LEFT($H22, 1)</f>
        <v/>
      </c>
      <c r="J22" s="143" t="str">
        <f aca="false">I22</f>
        <v/>
      </c>
      <c r="L22" s="148"/>
      <c r="M22" s="148"/>
      <c r="N22" s="148"/>
      <c r="O22" s="148"/>
      <c r="P22" s="148"/>
      <c r="Q22" s="148"/>
      <c r="R22" s="148"/>
      <c r="S22" s="148"/>
      <c r="T22" s="148"/>
      <c r="U22" s="148"/>
    </row>
    <row r="23" customFormat="false" ht="13" hidden="false" customHeight="false" outlineLevel="0" collapsed="false">
      <c r="B23" s="137" t="n">
        <v>10.2</v>
      </c>
      <c r="C23" s="137"/>
      <c r="D23" s="138" t="str">
        <f aca="false">LEFT($C23, 1)</f>
        <v/>
      </c>
      <c r="E23" s="144" t="str">
        <f aca="false">D23</f>
        <v/>
      </c>
      <c r="G23" s="137" t="n">
        <v>5.1</v>
      </c>
      <c r="H23" s="137"/>
      <c r="I23" s="138" t="str">
        <f aca="false">LEFT($H23, 1)</f>
        <v/>
      </c>
      <c r="J23" s="144" t="str">
        <f aca="false">I23</f>
        <v/>
      </c>
      <c r="L23" s="148"/>
      <c r="M23" s="148"/>
      <c r="N23" s="148"/>
      <c r="O23" s="148"/>
      <c r="P23" s="148"/>
      <c r="Q23" s="148"/>
      <c r="R23" s="148"/>
      <c r="S23" s="148"/>
      <c r="T23" s="148"/>
      <c r="U23" s="148"/>
    </row>
    <row r="24" customFormat="false" ht="13" hidden="false" customHeight="false" outlineLevel="0" collapsed="false">
      <c r="B24" s="141" t="n">
        <v>10.4</v>
      </c>
      <c r="C24" s="141"/>
      <c r="D24" s="142" t="str">
        <f aca="false">LEFT($C24, 1)</f>
        <v/>
      </c>
      <c r="E24" s="143" t="str">
        <f aca="false">D24</f>
        <v/>
      </c>
      <c r="G24" s="141" t="n">
        <v>5.2</v>
      </c>
      <c r="H24" s="141"/>
      <c r="I24" s="142" t="str">
        <f aca="false">LEFT($H24, 1)</f>
        <v/>
      </c>
      <c r="J24" s="143" t="str">
        <f aca="false">I24</f>
        <v/>
      </c>
      <c r="L24" s="148"/>
      <c r="M24" s="148"/>
      <c r="N24" s="148"/>
      <c r="O24" s="148"/>
      <c r="P24" s="148"/>
      <c r="Q24" s="148"/>
      <c r="R24" s="148"/>
      <c r="S24" s="148"/>
      <c r="T24" s="148"/>
      <c r="U24" s="148"/>
    </row>
    <row r="25" customFormat="false" ht="13" hidden="false" customHeight="false" outlineLevel="0" collapsed="false">
      <c r="B25" s="137" t="n">
        <v>10.5</v>
      </c>
      <c r="C25" s="137"/>
      <c r="D25" s="138" t="str">
        <f aca="false">LEFT($C25, 1)</f>
        <v/>
      </c>
      <c r="E25" s="144" t="str">
        <f aca="false">D25</f>
        <v/>
      </c>
      <c r="G25" s="137" t="n">
        <v>5.3</v>
      </c>
      <c r="H25" s="137"/>
      <c r="I25" s="138" t="str">
        <f aca="false">LEFT($H25, 1)</f>
        <v/>
      </c>
      <c r="J25" s="144" t="str">
        <f aca="false">I25</f>
        <v/>
      </c>
      <c r="L25" s="148"/>
      <c r="M25" s="148"/>
      <c r="N25" s="148"/>
      <c r="O25" s="148"/>
      <c r="P25" s="148"/>
      <c r="Q25" s="148"/>
      <c r="R25" s="148"/>
      <c r="S25" s="148"/>
      <c r="T25" s="148"/>
      <c r="U25" s="148"/>
    </row>
    <row r="26" customFormat="false" ht="13" hidden="false" customHeight="false" outlineLevel="0" collapsed="false">
      <c r="B26" s="141" t="n">
        <v>11.4</v>
      </c>
      <c r="C26" s="141"/>
      <c r="D26" s="142" t="str">
        <f aca="false">LEFT($C26, 1)</f>
        <v/>
      </c>
      <c r="E26" s="143" t="str">
        <f aca="false">D26</f>
        <v/>
      </c>
      <c r="G26" s="141" t="n">
        <v>5.4</v>
      </c>
      <c r="H26" s="141"/>
      <c r="I26" s="142" t="str">
        <f aca="false">LEFT($H26, 1)</f>
        <v/>
      </c>
      <c r="J26" s="143" t="str">
        <f aca="false">I26</f>
        <v/>
      </c>
      <c r="L26" s="148"/>
      <c r="M26" s="148"/>
      <c r="N26" s="148"/>
      <c r="O26" s="148"/>
      <c r="P26" s="148"/>
      <c r="Q26" s="148"/>
      <c r="R26" s="148"/>
      <c r="S26" s="148"/>
      <c r="T26" s="148"/>
      <c r="U26" s="148"/>
    </row>
    <row r="27" customFormat="false" ht="13" hidden="false" customHeight="false" outlineLevel="0" collapsed="false">
      <c r="B27" s="137" t="n">
        <v>12.1</v>
      </c>
      <c r="C27" s="137"/>
      <c r="D27" s="138" t="str">
        <f aca="false">LEFT($C27, 1)</f>
        <v/>
      </c>
      <c r="E27" s="144" t="str">
        <f aca="false">D27</f>
        <v/>
      </c>
      <c r="G27" s="137" t="n">
        <v>6.1</v>
      </c>
      <c r="H27" s="137"/>
      <c r="I27" s="138" t="str">
        <f aca="false">LEFT($H27, 1)</f>
        <v/>
      </c>
      <c r="J27" s="144" t="str">
        <f aca="false">I27</f>
        <v/>
      </c>
      <c r="L27" s="148"/>
      <c r="M27" s="148"/>
      <c r="N27" s="148"/>
      <c r="O27" s="148"/>
      <c r="P27" s="148"/>
      <c r="Q27" s="148"/>
      <c r="R27" s="148"/>
      <c r="S27" s="148"/>
      <c r="T27" s="148"/>
      <c r="U27" s="148"/>
    </row>
    <row r="28" customFormat="false" ht="13" hidden="false" customHeight="false" outlineLevel="0" collapsed="false">
      <c r="B28" s="141" t="n">
        <v>12.4</v>
      </c>
      <c r="C28" s="141"/>
      <c r="D28" s="142" t="str">
        <f aca="false">LEFT($C28, 1)</f>
        <v/>
      </c>
      <c r="E28" s="143" t="str">
        <f aca="false">D28</f>
        <v/>
      </c>
      <c r="G28" s="141" t="n">
        <v>6.2</v>
      </c>
      <c r="H28" s="141"/>
      <c r="I28" s="142" t="str">
        <f aca="false">LEFT($H28, 1)</f>
        <v/>
      </c>
      <c r="J28" s="143" t="str">
        <f aca="false">I28</f>
        <v/>
      </c>
      <c r="L28" s="148"/>
      <c r="M28" s="148"/>
      <c r="N28" s="148"/>
      <c r="O28" s="148"/>
      <c r="P28" s="148"/>
      <c r="Q28" s="148"/>
      <c r="R28" s="148"/>
      <c r="S28" s="148"/>
      <c r="T28" s="148"/>
      <c r="U28" s="148"/>
    </row>
    <row r="29" customFormat="false" ht="13" hidden="false" customHeight="false" outlineLevel="0" collapsed="false">
      <c r="B29" s="137" t="n">
        <v>13.1</v>
      </c>
      <c r="C29" s="137"/>
      <c r="D29" s="138" t="str">
        <f aca="false">LEFT($C29, 1)</f>
        <v/>
      </c>
      <c r="E29" s="144" t="str">
        <f aca="false">D29</f>
        <v/>
      </c>
      <c r="G29" s="137" t="n">
        <v>6.3</v>
      </c>
      <c r="H29" s="137"/>
      <c r="I29" s="138" t="str">
        <f aca="false">LEFT($H29, 1)</f>
        <v/>
      </c>
      <c r="J29" s="144" t="str">
        <f aca="false">I29</f>
        <v/>
      </c>
      <c r="L29" s="148"/>
      <c r="M29" s="148"/>
      <c r="N29" s="148"/>
      <c r="O29" s="148"/>
      <c r="P29" s="148"/>
      <c r="Q29" s="148"/>
      <c r="R29" s="148"/>
      <c r="S29" s="148"/>
      <c r="T29" s="148"/>
      <c r="U29" s="148"/>
    </row>
    <row r="30" customFormat="false" ht="13" hidden="false" customHeight="false" outlineLevel="0" collapsed="false">
      <c r="B30" s="141" t="n">
        <v>13.2</v>
      </c>
      <c r="C30" s="141"/>
      <c r="D30" s="142" t="str">
        <f aca="false">LEFT($C30, 1)</f>
        <v/>
      </c>
      <c r="E30" s="143" t="str">
        <f aca="false">D30</f>
        <v/>
      </c>
      <c r="G30" s="141" t="n">
        <v>6.4</v>
      </c>
      <c r="H30" s="141"/>
      <c r="I30" s="142" t="str">
        <f aca="false">LEFT($H30, 1)</f>
        <v/>
      </c>
      <c r="J30" s="143" t="str">
        <f aca="false">I30</f>
        <v/>
      </c>
      <c r="L30" s="148"/>
      <c r="M30" s="148"/>
      <c r="N30" s="148"/>
      <c r="O30" s="148"/>
      <c r="P30" s="148"/>
      <c r="Q30" s="148"/>
      <c r="R30" s="148"/>
      <c r="S30" s="148"/>
      <c r="T30" s="148"/>
      <c r="U30" s="148"/>
    </row>
    <row r="31" customFormat="false" ht="13" hidden="false" customHeight="false" outlineLevel="0" collapsed="false">
      <c r="B31" s="137" t="n">
        <v>13.6</v>
      </c>
      <c r="C31" s="137"/>
      <c r="D31" s="138" t="str">
        <f aca="false">LEFT($C31, 1)</f>
        <v/>
      </c>
      <c r="E31" s="144" t="str">
        <f aca="false">D31</f>
        <v/>
      </c>
      <c r="G31" s="137" t="n">
        <v>6.5</v>
      </c>
      <c r="H31" s="137"/>
      <c r="I31" s="138" t="str">
        <f aca="false">LEFT($H31, 1)</f>
        <v/>
      </c>
      <c r="J31" s="144" t="str">
        <f aca="false">I31</f>
        <v/>
      </c>
      <c r="L31" s="148"/>
      <c r="M31" s="148"/>
      <c r="N31" s="148"/>
      <c r="O31" s="148"/>
      <c r="P31" s="148"/>
      <c r="Q31" s="148"/>
      <c r="R31" s="148"/>
      <c r="S31" s="148"/>
      <c r="T31" s="148"/>
      <c r="U31" s="148"/>
    </row>
    <row r="32" customFormat="false" ht="13" hidden="false" customHeight="false" outlineLevel="0" collapsed="false">
      <c r="B32" s="141" t="n">
        <v>14.6</v>
      </c>
      <c r="C32" s="141"/>
      <c r="D32" s="142" t="str">
        <f aca="false">LEFT($C32, 1)</f>
        <v/>
      </c>
      <c r="E32" s="143" t="str">
        <f aca="false">D32</f>
        <v/>
      </c>
      <c r="G32" s="141" t="n">
        <v>7.1</v>
      </c>
      <c r="H32" s="141"/>
      <c r="I32" s="142" t="str">
        <f aca="false">LEFT($H32, 1)</f>
        <v/>
      </c>
      <c r="J32" s="143" t="str">
        <f aca="false">I32</f>
        <v/>
      </c>
      <c r="L32" s="148"/>
      <c r="M32" s="148"/>
      <c r="N32" s="148"/>
      <c r="O32" s="148"/>
      <c r="P32" s="148"/>
      <c r="Q32" s="148"/>
      <c r="R32" s="148"/>
      <c r="S32" s="148"/>
      <c r="T32" s="148"/>
      <c r="U32" s="148"/>
    </row>
    <row r="33" customFormat="false" ht="13" hidden="false" customHeight="false" outlineLevel="0" collapsed="false">
      <c r="B33" s="137" t="n">
        <v>15.7</v>
      </c>
      <c r="C33" s="137"/>
      <c r="D33" s="138" t="str">
        <f aca="false">LEFT($C33, 1)</f>
        <v/>
      </c>
      <c r="E33" s="144" t="str">
        <f aca="false">D33</f>
        <v/>
      </c>
      <c r="G33" s="137" t="n">
        <v>7.2</v>
      </c>
      <c r="H33" s="137"/>
      <c r="I33" s="138" t="str">
        <f aca="false">LEFT($H33, 1)</f>
        <v/>
      </c>
      <c r="J33" s="144" t="str">
        <f aca="false">I33</f>
        <v/>
      </c>
      <c r="L33" s="148"/>
      <c r="M33" s="148"/>
      <c r="N33" s="148"/>
      <c r="O33" s="148"/>
      <c r="P33" s="148"/>
      <c r="Q33" s="148"/>
      <c r="R33" s="148"/>
      <c r="S33" s="148"/>
      <c r="T33" s="148"/>
      <c r="U33" s="148"/>
    </row>
    <row r="34" customFormat="false" ht="13" hidden="false" customHeight="false" outlineLevel="0" collapsed="false">
      <c r="B34" s="149" t="n">
        <v>15.1</v>
      </c>
      <c r="C34" s="141"/>
      <c r="D34" s="142" t="str">
        <f aca="false">LEFT($C34, 1)</f>
        <v/>
      </c>
      <c r="E34" s="143" t="str">
        <f aca="false">D34</f>
        <v/>
      </c>
      <c r="G34" s="141" t="n">
        <v>7.3</v>
      </c>
      <c r="H34" s="141"/>
      <c r="I34" s="142" t="str">
        <f aca="false">LEFT($H34, 1)</f>
        <v/>
      </c>
      <c r="J34" s="143" t="str">
        <f aca="false">I34</f>
        <v/>
      </c>
      <c r="L34" s="148"/>
      <c r="M34" s="148"/>
      <c r="N34" s="148"/>
      <c r="O34" s="148"/>
      <c r="P34" s="148"/>
      <c r="Q34" s="148"/>
      <c r="R34" s="148"/>
      <c r="S34" s="148"/>
      <c r="T34" s="148"/>
      <c r="U34" s="148"/>
    </row>
    <row r="35" customFormat="false" ht="13" hidden="false" customHeight="false" outlineLevel="0" collapsed="false">
      <c r="B35" s="137" t="n">
        <v>16.8</v>
      </c>
      <c r="C35" s="137"/>
      <c r="D35" s="138" t="str">
        <f aca="false">LEFT($C35, 1)</f>
        <v/>
      </c>
      <c r="E35" s="144" t="str">
        <f aca="false">D35</f>
        <v/>
      </c>
      <c r="G35" s="137" t="n">
        <v>7.4</v>
      </c>
      <c r="H35" s="137"/>
      <c r="I35" s="138" t="str">
        <f aca="false">LEFT($H35, 1)</f>
        <v/>
      </c>
      <c r="J35" s="144" t="str">
        <f aca="false">I35</f>
        <v/>
      </c>
      <c r="L35" s="148"/>
      <c r="M35" s="148"/>
      <c r="N35" s="148"/>
      <c r="O35" s="148"/>
      <c r="P35" s="148"/>
      <c r="Q35" s="148"/>
      <c r="R35" s="148"/>
      <c r="S35" s="148"/>
      <c r="T35" s="148"/>
      <c r="U35" s="148"/>
    </row>
    <row r="36" customFormat="false" ht="13" hidden="false" customHeight="false" outlineLevel="0" collapsed="false">
      <c r="B36" s="141" t="n">
        <v>16.9</v>
      </c>
      <c r="C36" s="141"/>
      <c r="D36" s="142" t="str">
        <f aca="false">LEFT($C36, 1)</f>
        <v/>
      </c>
      <c r="E36" s="143" t="str">
        <f aca="false">D36</f>
        <v/>
      </c>
      <c r="G36" s="141" t="n">
        <v>8.1</v>
      </c>
      <c r="H36" s="141"/>
      <c r="I36" s="142" t="str">
        <f aca="false">LEFT($H36, 1)</f>
        <v/>
      </c>
      <c r="J36" s="143" t="str">
        <f aca="false">I36</f>
        <v/>
      </c>
      <c r="L36" s="148"/>
      <c r="M36" s="148"/>
      <c r="N36" s="148"/>
      <c r="O36" s="148"/>
      <c r="P36" s="148"/>
      <c r="Q36" s="148"/>
      <c r="R36" s="148"/>
      <c r="S36" s="148"/>
      <c r="T36" s="148"/>
      <c r="U36" s="148"/>
    </row>
    <row r="37" customFormat="false" ht="13" hidden="false" customHeight="false" outlineLevel="0" collapsed="false">
      <c r="B37" s="137" t="n">
        <v>16.11</v>
      </c>
      <c r="C37" s="137"/>
      <c r="D37" s="138" t="str">
        <f aca="false">LEFT($C37, 1)</f>
        <v/>
      </c>
      <c r="E37" s="144" t="str">
        <f aca="false">D37</f>
        <v/>
      </c>
      <c r="G37" s="137" t="n">
        <v>8.2</v>
      </c>
      <c r="H37" s="137"/>
      <c r="I37" s="138" t="str">
        <f aca="false">LEFT($H37, 1)</f>
        <v/>
      </c>
      <c r="J37" s="144" t="str">
        <f aca="false">I37</f>
        <v/>
      </c>
      <c r="L37" s="148"/>
      <c r="M37" s="148"/>
      <c r="N37" s="148"/>
      <c r="O37" s="148"/>
      <c r="P37" s="148"/>
      <c r="Q37" s="148"/>
      <c r="R37" s="148"/>
      <c r="S37" s="148"/>
      <c r="T37" s="148"/>
      <c r="U37" s="148"/>
    </row>
    <row r="38" customFormat="false" ht="13" hidden="false" customHeight="false" outlineLevel="0" collapsed="false">
      <c r="B38" s="141" t="n">
        <v>17.3</v>
      </c>
      <c r="C38" s="141"/>
      <c r="D38" s="142" t="str">
        <f aca="false">LEFT($C38, 1)</f>
        <v/>
      </c>
      <c r="E38" s="143" t="str">
        <f aca="false">D38</f>
        <v/>
      </c>
      <c r="G38" s="141" t="n">
        <v>8.3</v>
      </c>
      <c r="H38" s="141"/>
      <c r="I38" s="142" t="str">
        <f aca="false">LEFT($H38, 1)</f>
        <v/>
      </c>
      <c r="J38" s="143" t="str">
        <f aca="false">I38</f>
        <v/>
      </c>
      <c r="L38" s="148"/>
      <c r="M38" s="148"/>
      <c r="N38" s="148"/>
      <c r="O38" s="148"/>
      <c r="P38" s="148"/>
      <c r="Q38" s="148"/>
      <c r="R38" s="148"/>
      <c r="S38" s="148"/>
      <c r="T38" s="148"/>
      <c r="U38" s="148"/>
    </row>
    <row r="39" customFormat="false" ht="13" hidden="false" customHeight="false" outlineLevel="0" collapsed="false">
      <c r="B39" s="137" t="n">
        <v>17.5</v>
      </c>
      <c r="C39" s="137"/>
      <c r="D39" s="138" t="str">
        <f aca="false">LEFT($C39, 1)</f>
        <v/>
      </c>
      <c r="E39" s="144" t="str">
        <f aca="false">D39</f>
        <v/>
      </c>
      <c r="G39" s="137" t="n">
        <v>9.1</v>
      </c>
      <c r="H39" s="137"/>
      <c r="I39" s="138" t="str">
        <f aca="false">LEFT($H39, 1)</f>
        <v/>
      </c>
      <c r="J39" s="144" t="str">
        <f aca="false">I39</f>
        <v/>
      </c>
      <c r="L39" s="148"/>
      <c r="M39" s="148"/>
      <c r="N39" s="148"/>
      <c r="O39" s="148"/>
      <c r="P39" s="148"/>
      <c r="Q39" s="148"/>
      <c r="R39" s="148"/>
      <c r="S39" s="148"/>
      <c r="T39" s="148"/>
      <c r="U39" s="148"/>
    </row>
    <row r="40" customFormat="false" ht="13" hidden="false" customHeight="false" outlineLevel="0" collapsed="false">
      <c r="B40" s="141" t="n">
        <v>17.6</v>
      </c>
      <c r="C40" s="141"/>
      <c r="D40" s="142" t="str">
        <f aca="false">LEFT($C40, 1)</f>
        <v/>
      </c>
      <c r="E40" s="143" t="str">
        <f aca="false">D40</f>
        <v/>
      </c>
      <c r="G40" s="141" t="n">
        <v>9.2</v>
      </c>
      <c r="H40" s="141"/>
      <c r="I40" s="142" t="str">
        <f aca="false">LEFT($H40, 1)</f>
        <v/>
      </c>
      <c r="J40" s="143" t="str">
        <f aca="false">I40</f>
        <v/>
      </c>
      <c r="L40" s="148"/>
      <c r="M40" s="148"/>
      <c r="N40" s="148"/>
      <c r="O40" s="148"/>
      <c r="P40" s="148"/>
      <c r="Q40" s="148"/>
      <c r="R40" s="148"/>
      <c r="S40" s="148"/>
      <c r="T40" s="148"/>
      <c r="U40" s="148"/>
    </row>
    <row r="41" customFormat="false" ht="13" hidden="false" customHeight="false" outlineLevel="0" collapsed="false">
      <c r="B41" s="137" t="n">
        <v>17.7</v>
      </c>
      <c r="C41" s="137"/>
      <c r="D41" s="138" t="str">
        <f aca="false">LEFT($C41, 1)</f>
        <v/>
      </c>
      <c r="E41" s="144" t="str">
        <f aca="false">D41</f>
        <v/>
      </c>
      <c r="G41" s="137" t="n">
        <v>10.1</v>
      </c>
      <c r="H41" s="137"/>
      <c r="I41" s="138" t="str">
        <f aca="false">LEFT($H41, 1)</f>
        <v/>
      </c>
      <c r="J41" s="144" t="str">
        <f aca="false">I41</f>
        <v/>
      </c>
      <c r="L41" s="148"/>
      <c r="M41" s="148"/>
      <c r="N41" s="148"/>
      <c r="O41" s="148"/>
      <c r="P41" s="148"/>
      <c r="Q41" s="148"/>
      <c r="R41" s="148"/>
      <c r="S41" s="148"/>
      <c r="T41" s="148"/>
      <c r="U41" s="148"/>
    </row>
    <row r="42" customFormat="false" ht="13" hidden="false" customHeight="false" outlineLevel="0" collapsed="false">
      <c r="B42" s="141" t="n">
        <v>17.8</v>
      </c>
      <c r="C42" s="141"/>
      <c r="D42" s="142" t="str">
        <f aca="false">LEFT($C42, 1)</f>
        <v/>
      </c>
      <c r="E42" s="143" t="str">
        <f aca="false">D42</f>
        <v/>
      </c>
      <c r="G42" s="141" t="n">
        <v>10.2</v>
      </c>
      <c r="H42" s="141"/>
      <c r="I42" s="142" t="str">
        <f aca="false">LEFT($H42, 1)</f>
        <v/>
      </c>
      <c r="J42" s="143" t="str">
        <f aca="false">I42</f>
        <v/>
      </c>
      <c r="L42" s="148"/>
      <c r="M42" s="148"/>
      <c r="N42" s="148"/>
      <c r="O42" s="148"/>
      <c r="P42" s="148"/>
      <c r="Q42" s="148"/>
      <c r="R42" s="148"/>
      <c r="S42" s="148"/>
      <c r="T42" s="148"/>
      <c r="U42" s="148"/>
    </row>
    <row r="43" customFormat="false" ht="13" hidden="false" customHeight="false" outlineLevel="0" collapsed="false">
      <c r="B43" s="137" t="n">
        <v>17.9</v>
      </c>
      <c r="C43" s="137"/>
      <c r="D43" s="138" t="str">
        <f aca="false">LEFT($C43, 1)</f>
        <v/>
      </c>
      <c r="E43" s="144" t="str">
        <f aca="false">D43</f>
        <v/>
      </c>
      <c r="G43" s="137" t="n">
        <v>10.3</v>
      </c>
      <c r="H43" s="137"/>
      <c r="I43" s="138" t="str">
        <f aca="false">LEFT($H43, 1)</f>
        <v/>
      </c>
      <c r="J43" s="144" t="str">
        <f aca="false">I43</f>
        <v/>
      </c>
      <c r="L43" s="148"/>
      <c r="M43" s="148"/>
      <c r="N43" s="148"/>
      <c r="O43" s="148"/>
      <c r="P43" s="148"/>
      <c r="Q43" s="148"/>
      <c r="R43" s="148"/>
      <c r="S43" s="148"/>
      <c r="T43" s="148"/>
      <c r="U43" s="148"/>
    </row>
    <row r="44" customFormat="false" ht="13" hidden="false" customHeight="false" outlineLevel="0" collapsed="false">
      <c r="B44" s="141" t="n">
        <v>19.1</v>
      </c>
      <c r="C44" s="141"/>
      <c r="D44" s="142" t="str">
        <f aca="false">LEFT($C44, 1)</f>
        <v/>
      </c>
      <c r="E44" s="143" t="str">
        <f aca="false">D44</f>
        <v/>
      </c>
      <c r="G44" s="141" t="n">
        <v>11.1</v>
      </c>
      <c r="H44" s="141"/>
      <c r="I44" s="142" t="str">
        <f aca="false">LEFT($H44, 1)</f>
        <v/>
      </c>
      <c r="J44" s="143" t="str">
        <f aca="false">I44</f>
        <v/>
      </c>
      <c r="L44" s="148"/>
      <c r="M44" s="148"/>
      <c r="N44" s="148"/>
      <c r="O44" s="148"/>
      <c r="P44" s="148"/>
      <c r="Q44" s="148"/>
      <c r="R44" s="148"/>
      <c r="S44" s="148"/>
      <c r="T44" s="148"/>
      <c r="U44" s="148"/>
    </row>
    <row r="45" customFormat="false" ht="13" hidden="false" customHeight="false" outlineLevel="0" collapsed="false">
      <c r="B45" s="137" t="n">
        <v>19.3</v>
      </c>
      <c r="C45" s="137"/>
      <c r="D45" s="138" t="str">
        <f aca="false">LEFT($C45, 1)</f>
        <v/>
      </c>
      <c r="E45" s="144" t="str">
        <f aca="false">D45</f>
        <v/>
      </c>
      <c r="G45" s="137" t="n">
        <v>11.2</v>
      </c>
      <c r="H45" s="137"/>
      <c r="I45" s="138" t="str">
        <f aca="false">LEFT($H45, 1)</f>
        <v/>
      </c>
      <c r="J45" s="144" t="str">
        <f aca="false">I45</f>
        <v/>
      </c>
      <c r="L45" s="148"/>
      <c r="M45" s="148"/>
      <c r="N45" s="148"/>
      <c r="O45" s="148"/>
      <c r="P45" s="148"/>
      <c r="Q45" s="148"/>
      <c r="R45" s="148"/>
      <c r="S45" s="148"/>
      <c r="T45" s="148"/>
      <c r="U45" s="148"/>
    </row>
    <row r="46" customFormat="false" ht="13" hidden="false" customHeight="false" outlineLevel="0" collapsed="false">
      <c r="B46" s="141" t="n">
        <v>19.5</v>
      </c>
      <c r="C46" s="141"/>
      <c r="D46" s="142" t="str">
        <f aca="false">LEFT($C46, 1)</f>
        <v/>
      </c>
      <c r="E46" s="143" t="str">
        <f aca="false">D46</f>
        <v/>
      </c>
      <c r="G46" s="141" t="n">
        <v>11.3</v>
      </c>
      <c r="H46" s="141"/>
      <c r="I46" s="142" t="str">
        <f aca="false">LEFT($H46, 1)</f>
        <v/>
      </c>
      <c r="J46" s="143" t="str">
        <f aca="false">I46</f>
        <v/>
      </c>
      <c r="L46" s="148"/>
      <c r="M46" s="148"/>
      <c r="N46" s="148"/>
      <c r="O46" s="148"/>
      <c r="P46" s="148"/>
      <c r="Q46" s="148"/>
      <c r="R46" s="148"/>
      <c r="S46" s="148"/>
      <c r="T46" s="148"/>
      <c r="U46" s="148"/>
    </row>
    <row r="47" customFormat="false" ht="13" hidden="false" customHeight="false" outlineLevel="0" collapsed="false">
      <c r="B47" s="150" t="n">
        <v>19.6</v>
      </c>
      <c r="C47" s="150"/>
      <c r="D47" s="151" t="str">
        <f aca="false">LEFT($C47, 1)</f>
        <v/>
      </c>
      <c r="E47" s="152" t="str">
        <f aca="false">D47</f>
        <v/>
      </c>
      <c r="G47" s="137" t="n">
        <v>11.4</v>
      </c>
      <c r="H47" s="137"/>
      <c r="I47" s="138" t="str">
        <f aca="false">LEFT($H47, 1)</f>
        <v/>
      </c>
      <c r="J47" s="144" t="str">
        <f aca="false">I47</f>
        <v/>
      </c>
      <c r="L47" s="148"/>
      <c r="M47" s="148"/>
      <c r="N47" s="148"/>
      <c r="O47" s="148"/>
      <c r="P47" s="148"/>
      <c r="Q47" s="148"/>
      <c r="R47" s="148"/>
      <c r="S47" s="148"/>
      <c r="T47" s="148"/>
      <c r="U47" s="148"/>
    </row>
    <row r="48" customFormat="false" ht="13" hidden="false" customHeight="false" outlineLevel="0" collapsed="false">
      <c r="G48" s="141" t="n">
        <v>12.1</v>
      </c>
      <c r="H48" s="141"/>
      <c r="I48" s="142" t="str">
        <f aca="false">LEFT($H48, 1)</f>
        <v/>
      </c>
      <c r="J48" s="143" t="str">
        <f aca="false">I48</f>
        <v/>
      </c>
      <c r="L48" s="148"/>
      <c r="M48" s="148"/>
      <c r="N48" s="148"/>
      <c r="O48" s="148"/>
      <c r="P48" s="148"/>
      <c r="Q48" s="148"/>
      <c r="R48" s="148"/>
      <c r="S48" s="148"/>
      <c r="T48" s="148"/>
      <c r="U48" s="148"/>
    </row>
    <row r="49" customFormat="false" ht="13" hidden="false" customHeight="false" outlineLevel="0" collapsed="false">
      <c r="G49" s="137" t="n">
        <v>14.1</v>
      </c>
      <c r="H49" s="137"/>
      <c r="I49" s="138" t="str">
        <f aca="false">LEFT($H49, 1)</f>
        <v/>
      </c>
      <c r="J49" s="144" t="str">
        <f aca="false">I49</f>
        <v/>
      </c>
      <c r="L49" s="148"/>
      <c r="M49" s="148"/>
      <c r="N49" s="148"/>
      <c r="O49" s="148"/>
      <c r="P49" s="148"/>
      <c r="Q49" s="148"/>
      <c r="R49" s="148"/>
      <c r="S49" s="148"/>
      <c r="T49" s="148"/>
      <c r="U49" s="148"/>
    </row>
    <row r="50" customFormat="false" ht="13" hidden="false" customHeight="false" outlineLevel="0" collapsed="false">
      <c r="G50" s="141" t="n">
        <v>14.2</v>
      </c>
      <c r="H50" s="141"/>
      <c r="I50" s="142" t="str">
        <f aca="false">LEFT($H50, 1)</f>
        <v/>
      </c>
      <c r="J50" s="143" t="str">
        <f aca="false">I50</f>
        <v/>
      </c>
      <c r="L50" s="148"/>
      <c r="M50" s="148"/>
      <c r="N50" s="148"/>
      <c r="O50" s="148"/>
      <c r="P50" s="148"/>
      <c r="Q50" s="148"/>
      <c r="R50" s="148"/>
      <c r="S50" s="148"/>
      <c r="T50" s="148"/>
      <c r="U50" s="148"/>
    </row>
    <row r="51" customFormat="false" ht="13" hidden="false" customHeight="false" outlineLevel="0" collapsed="false">
      <c r="G51" s="137" t="n">
        <v>14.3</v>
      </c>
      <c r="H51" s="137"/>
      <c r="I51" s="138" t="str">
        <f aca="false">LEFT($H51, 1)</f>
        <v/>
      </c>
      <c r="J51" s="144" t="str">
        <f aca="false">I51</f>
        <v/>
      </c>
      <c r="M51" s="148"/>
      <c r="N51" s="148"/>
      <c r="O51" s="148"/>
      <c r="P51" s="148"/>
      <c r="Q51" s="148"/>
      <c r="R51" s="148"/>
      <c r="S51" s="148"/>
      <c r="T51" s="148"/>
      <c r="U51" s="148"/>
    </row>
    <row r="52" customFormat="false" ht="13" hidden="false" customHeight="false" outlineLevel="0" collapsed="false">
      <c r="G52" s="141" t="n">
        <v>14.4</v>
      </c>
      <c r="H52" s="141"/>
      <c r="I52" s="142" t="str">
        <f aca="false">LEFT($H52, 1)</f>
        <v/>
      </c>
      <c r="J52" s="143" t="str">
        <f aca="false">I52</f>
        <v/>
      </c>
    </row>
    <row r="53" customFormat="false" ht="13" hidden="false" customHeight="false" outlineLevel="0" collapsed="false">
      <c r="G53" s="137" t="n">
        <v>14.5</v>
      </c>
      <c r="H53" s="137"/>
      <c r="I53" s="138" t="str">
        <f aca="false">LEFT($H53, 1)</f>
        <v/>
      </c>
      <c r="J53" s="144" t="str">
        <f aca="false">I53</f>
        <v/>
      </c>
    </row>
    <row r="54" customFormat="false" ht="13" hidden="false" customHeight="false" outlineLevel="0" collapsed="false">
      <c r="G54" s="141" t="n">
        <v>14.6</v>
      </c>
      <c r="H54" s="141"/>
      <c r="I54" s="142" t="str">
        <f aca="false">LEFT($H54, 1)</f>
        <v/>
      </c>
      <c r="J54" s="143" t="str">
        <f aca="false">I54</f>
        <v/>
      </c>
    </row>
    <row r="55" customFormat="false" ht="13" hidden="false" customHeight="false" outlineLevel="0" collapsed="false">
      <c r="G55" s="137" t="n">
        <v>14.7</v>
      </c>
      <c r="H55" s="137"/>
      <c r="I55" s="138" t="str">
        <f aca="false">LEFT($H55, 1)</f>
        <v/>
      </c>
      <c r="J55" s="144" t="str">
        <f aca="false">I55</f>
        <v/>
      </c>
    </row>
    <row r="56" customFormat="false" ht="13" hidden="false" customHeight="false" outlineLevel="0" collapsed="false">
      <c r="G56" s="141" t="n">
        <v>14.8</v>
      </c>
      <c r="H56" s="141"/>
      <c r="I56" s="142" t="str">
        <f aca="false">LEFT($H56, 1)</f>
        <v/>
      </c>
      <c r="J56" s="143" t="str">
        <f aca="false">I56</f>
        <v/>
      </c>
    </row>
    <row r="57" customFormat="false" ht="13" hidden="false" customHeight="false" outlineLevel="0" collapsed="false">
      <c r="G57" s="137" t="n">
        <v>15.1</v>
      </c>
      <c r="H57" s="137"/>
      <c r="I57" s="138" t="str">
        <f aca="false">LEFT($H57, 1)</f>
        <v/>
      </c>
      <c r="J57" s="144" t="str">
        <f aca="false">I57</f>
        <v/>
      </c>
    </row>
    <row r="58" customFormat="false" ht="13" hidden="false" customHeight="false" outlineLevel="0" collapsed="false">
      <c r="G58" s="141" t="n">
        <v>17.1</v>
      </c>
      <c r="H58" s="141"/>
      <c r="I58" s="142" t="str">
        <f aca="false">LEFT($H58, 1)</f>
        <v/>
      </c>
      <c r="J58" s="143" t="str">
        <f aca="false">I58</f>
        <v/>
      </c>
    </row>
    <row r="59" customFormat="false" ht="13" hidden="false" customHeight="false" outlineLevel="0" collapsed="false">
      <c r="G59" s="137" t="n">
        <v>17.2</v>
      </c>
      <c r="H59" s="137"/>
      <c r="I59" s="138" t="str">
        <f aca="false">LEFT($H59, 1)</f>
        <v/>
      </c>
      <c r="J59" s="144" t="str">
        <f aca="false">I59</f>
        <v/>
      </c>
    </row>
    <row r="60" customFormat="false" ht="13" hidden="false" customHeight="false" outlineLevel="0" collapsed="false">
      <c r="G60" s="153" t="n">
        <v>17.3</v>
      </c>
      <c r="H60" s="153"/>
      <c r="I60" s="154" t="str">
        <f aca="false">LEFT($H60, 1)</f>
        <v/>
      </c>
      <c r="J60" s="155" t="str">
        <f aca="false">I60</f>
        <v/>
      </c>
    </row>
  </sheetData>
  <sheetProtection sheet="true" objects="true" scenarios="true"/>
  <mergeCells count="4">
    <mergeCell ref="B1:J1"/>
    <mergeCell ref="N1:O1"/>
    <mergeCell ref="B3:E3"/>
    <mergeCell ref="G3:J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AC6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9.1484375" defaultRowHeight="12.75" customHeight="true" zeroHeight="false" outlineLevelRow="0" outlineLevelCol="0"/>
  <cols>
    <col collapsed="false" customWidth="false" hidden="false" outlineLevel="0" max="1" min="1" style="119" width="9.14"/>
    <col collapsed="false" customWidth="true" hidden="false" outlineLevel="0" max="2" min="2" style="120" width="19"/>
    <col collapsed="false" customWidth="true" hidden="false" outlineLevel="0" max="3" min="3" style="119" width="21.14"/>
    <col collapsed="false" customWidth="true" hidden="false" outlineLevel="0" max="4" min="4" style="119" width="28.14"/>
    <col collapsed="false" customWidth="true" hidden="false" outlineLevel="0" max="5" min="5" style="119" width="26.57"/>
    <col collapsed="false" customWidth="true" hidden="false" outlineLevel="0" max="6" min="6" style="119" width="24.86"/>
    <col collapsed="false" customWidth="true" hidden="false" outlineLevel="0" max="7" min="7" style="119" width="18.14"/>
    <col collapsed="false" customWidth="true" hidden="false" outlineLevel="0" max="8" min="8" style="119" width="20.42"/>
    <col collapsed="false" customWidth="true" hidden="false" outlineLevel="0" max="9" min="9" style="119" width="18.29"/>
    <col collapsed="false" customWidth="true" hidden="false" outlineLevel="0" max="10" min="10" style="119" width="16.43"/>
    <col collapsed="false" customWidth="true" hidden="false" outlineLevel="0" max="12" min="11" style="119" width="22"/>
    <col collapsed="false" customWidth="false" hidden="false" outlineLevel="0" max="13" min="13" style="119" width="9.14"/>
    <col collapsed="false" customWidth="true" hidden="false" outlineLevel="0" max="14" min="14" style="121" width="25"/>
    <col collapsed="false" customWidth="true" hidden="false" outlineLevel="0" max="15" min="15" style="119" width="23.14"/>
    <col collapsed="false" customWidth="true" hidden="false" outlineLevel="0" max="16" min="16" style="119" width="29.71"/>
    <col collapsed="false" customWidth="true" hidden="false" outlineLevel="0" max="17" min="17" style="119" width="27.42"/>
    <col collapsed="false" customWidth="true" hidden="false" outlineLevel="0" max="18" min="18" style="119" width="25.71"/>
    <col collapsed="false" customWidth="true" hidden="false" outlineLevel="0" max="19" min="19" style="119" width="14"/>
    <col collapsed="false" customWidth="true" hidden="false" outlineLevel="0" max="20" min="20" style="119" width="20.42"/>
    <col collapsed="false" customWidth="true" hidden="false" outlineLevel="0" max="21" min="21" style="119" width="18.29"/>
    <col collapsed="false" customWidth="true" hidden="false" outlineLevel="0" max="22" min="22" style="119" width="16.43"/>
    <col collapsed="false" customWidth="true" hidden="false" outlineLevel="0" max="24" min="23" style="119" width="16.85"/>
    <col collapsed="false" customWidth="false" hidden="false" outlineLevel="0" max="25" min="25" style="119" width="9.14"/>
    <col collapsed="false" customWidth="true" hidden="false" outlineLevel="0" max="26" min="26" style="119" width="123.42"/>
    <col collapsed="false" customWidth="false" hidden="false" outlineLevel="0" max="27" min="27" style="119" width="9.14"/>
    <col collapsed="false" customWidth="true" hidden="false" outlineLevel="0" max="28" min="28" style="119" width="19.71"/>
    <col collapsed="false" customWidth="true" hidden="false" outlineLevel="0" max="29" min="29" style="119" width="88.71"/>
    <col collapsed="false" customWidth="false" hidden="false" outlineLevel="0" max="16384" min="30" style="119" width="9.14"/>
  </cols>
  <sheetData>
    <row r="1" customFormat="false" ht="67.5" hidden="false" customHeight="true" outlineLevel="0" collapsed="false">
      <c r="B1" s="156" t="s">
        <v>391</v>
      </c>
      <c r="C1" s="156"/>
      <c r="D1" s="156"/>
      <c r="E1" s="156"/>
      <c r="F1" s="156"/>
      <c r="G1" s="156"/>
      <c r="H1" s="156"/>
      <c r="I1" s="156"/>
      <c r="J1" s="156"/>
      <c r="K1" s="156"/>
      <c r="L1" s="156"/>
      <c r="M1" s="156"/>
      <c r="N1" s="156"/>
      <c r="O1" s="156"/>
      <c r="P1" s="156"/>
      <c r="Q1" s="156"/>
      <c r="R1" s="156"/>
      <c r="S1" s="156"/>
      <c r="T1" s="156"/>
      <c r="U1" s="156"/>
      <c r="V1" s="156"/>
      <c r="W1" s="156"/>
      <c r="X1" s="156"/>
      <c r="Z1" s="124" t="s">
        <v>392</v>
      </c>
      <c r="AB1" s="157" t="s">
        <v>393</v>
      </c>
      <c r="AC1" s="157"/>
    </row>
    <row r="2" customFormat="false" ht="12.75" hidden="false" customHeight="false" outlineLevel="0" collapsed="false">
      <c r="Z2" s="127"/>
      <c r="AB2" s="130" t="s">
        <v>335</v>
      </c>
      <c r="AC2" s="130" t="s">
        <v>25</v>
      </c>
    </row>
    <row r="3" customFormat="false" ht="24" hidden="false" customHeight="false" outlineLevel="0" collapsed="false">
      <c r="B3" s="158" t="s">
        <v>394</v>
      </c>
      <c r="C3" s="159" t="s">
        <v>395</v>
      </c>
      <c r="D3" s="159" t="s">
        <v>396</v>
      </c>
      <c r="E3" s="159" t="s">
        <v>397</v>
      </c>
      <c r="F3" s="160" t="s">
        <v>398</v>
      </c>
      <c r="G3" s="161" t="s">
        <v>394</v>
      </c>
      <c r="Z3" s="140" t="s">
        <v>399</v>
      </c>
      <c r="AB3" s="130" t="n">
        <v>1</v>
      </c>
      <c r="AC3" s="136" t="s">
        <v>337</v>
      </c>
    </row>
    <row r="4" customFormat="false" ht="27" hidden="false" customHeight="false" outlineLevel="0" collapsed="false">
      <c r="B4" s="162" t="n">
        <v>1</v>
      </c>
      <c r="C4" s="163" t="s">
        <v>400</v>
      </c>
      <c r="D4" s="163" t="s">
        <v>401</v>
      </c>
      <c r="E4" s="163" t="s">
        <v>402</v>
      </c>
      <c r="F4" s="164" t="s">
        <v>403</v>
      </c>
      <c r="G4" s="165" t="n">
        <v>1</v>
      </c>
      <c r="Z4" s="166" t="s">
        <v>404</v>
      </c>
      <c r="AB4" s="130" t="n">
        <v>2</v>
      </c>
      <c r="AC4" s="136" t="s">
        <v>338</v>
      </c>
    </row>
    <row r="5" customFormat="false" ht="14.5" hidden="false" customHeight="false" outlineLevel="0" collapsed="false">
      <c r="B5" s="167" t="n">
        <v>2</v>
      </c>
      <c r="C5" s="168" t="s">
        <v>405</v>
      </c>
      <c r="D5" s="168" t="s">
        <v>406</v>
      </c>
      <c r="E5" s="168" t="s">
        <v>407</v>
      </c>
      <c r="F5" s="169" t="s">
        <v>408</v>
      </c>
      <c r="G5" s="170" t="n">
        <v>2</v>
      </c>
      <c r="Z5" s="171" t="s">
        <v>378</v>
      </c>
      <c r="AB5" s="130" t="n">
        <v>3</v>
      </c>
      <c r="AC5" s="136" t="s">
        <v>339</v>
      </c>
    </row>
    <row r="6" customFormat="false" ht="14.5" hidden="false" customHeight="false" outlineLevel="0" collapsed="false">
      <c r="B6" s="167" t="n">
        <v>3</v>
      </c>
      <c r="C6" s="168" t="s">
        <v>409</v>
      </c>
      <c r="D6" s="168" t="s">
        <v>410</v>
      </c>
      <c r="E6" s="168" t="s">
        <v>411</v>
      </c>
      <c r="F6" s="169" t="s">
        <v>412</v>
      </c>
      <c r="G6" s="170" t="n">
        <v>3</v>
      </c>
      <c r="Z6" s="171" t="s">
        <v>413</v>
      </c>
      <c r="AB6" s="130" t="n">
        <v>4</v>
      </c>
      <c r="AC6" s="136" t="s">
        <v>340</v>
      </c>
    </row>
    <row r="7" customFormat="false" ht="52" hidden="false" customHeight="false" outlineLevel="0" collapsed="false">
      <c r="B7" s="167" t="n">
        <v>4</v>
      </c>
      <c r="C7" s="168" t="s">
        <v>414</v>
      </c>
      <c r="D7" s="168" t="s">
        <v>415</v>
      </c>
      <c r="E7" s="168" t="s">
        <v>416</v>
      </c>
      <c r="F7" s="169" t="s">
        <v>417</v>
      </c>
      <c r="G7" s="170" t="n">
        <v>4</v>
      </c>
      <c r="Z7" s="166" t="s">
        <v>418</v>
      </c>
      <c r="AB7" s="130" t="n">
        <v>5</v>
      </c>
      <c r="AC7" s="136" t="s">
        <v>341</v>
      </c>
    </row>
    <row r="8" customFormat="false" ht="14.5" hidden="false" customHeight="false" outlineLevel="0" collapsed="false">
      <c r="B8" s="167" t="n">
        <v>5</v>
      </c>
      <c r="C8" s="168" t="s">
        <v>419</v>
      </c>
      <c r="D8" s="168" t="s">
        <v>420</v>
      </c>
      <c r="E8" s="168" t="s">
        <v>421</v>
      </c>
      <c r="F8" s="169" t="s">
        <v>422</v>
      </c>
      <c r="G8" s="170" t="n">
        <v>5</v>
      </c>
      <c r="Z8" s="172" t="s">
        <v>423</v>
      </c>
    </row>
    <row r="9" customFormat="false" ht="39.5" hidden="false" customHeight="false" outlineLevel="0" collapsed="false">
      <c r="B9" s="167" t="s">
        <v>424</v>
      </c>
      <c r="C9" s="168" t="s">
        <v>425</v>
      </c>
      <c r="D9" s="168" t="s">
        <v>425</v>
      </c>
      <c r="E9" s="168" t="s">
        <v>425</v>
      </c>
      <c r="F9" s="169" t="s">
        <v>425</v>
      </c>
      <c r="G9" s="170" t="s">
        <v>424</v>
      </c>
      <c r="Z9" s="173" t="s">
        <v>426</v>
      </c>
    </row>
    <row r="10" customFormat="false" ht="14.5" hidden="false" customHeight="false" outlineLevel="0" collapsed="false">
      <c r="B10" s="174" t="s">
        <v>427</v>
      </c>
      <c r="C10" s="175" t="s">
        <v>428</v>
      </c>
      <c r="D10" s="175" t="s">
        <v>428</v>
      </c>
      <c r="E10" s="175" t="s">
        <v>428</v>
      </c>
      <c r="F10" s="176" t="s">
        <v>428</v>
      </c>
      <c r="G10" s="177" t="s">
        <v>427</v>
      </c>
      <c r="Z10" s="171" t="s">
        <v>429</v>
      </c>
    </row>
    <row r="11" customFormat="false" ht="14.5" hidden="false" customHeight="false" outlineLevel="0" collapsed="false">
      <c r="Z11" s="135" t="s">
        <v>430</v>
      </c>
    </row>
    <row r="12" s="178" customFormat="true" ht="39" hidden="false" customHeight="true" outlineLevel="0" collapsed="false">
      <c r="B12" s="179" t="s">
        <v>431</v>
      </c>
      <c r="C12" s="180" t="s">
        <v>432</v>
      </c>
      <c r="D12" s="180"/>
      <c r="E12" s="180"/>
      <c r="F12" s="180"/>
      <c r="G12" s="179" t="s">
        <v>433</v>
      </c>
      <c r="H12" s="179"/>
      <c r="I12" s="179"/>
      <c r="J12" s="179"/>
      <c r="K12" s="181" t="s">
        <v>434</v>
      </c>
      <c r="L12" s="181" t="s">
        <v>375</v>
      </c>
      <c r="N12" s="179" t="s">
        <v>435</v>
      </c>
      <c r="O12" s="180" t="s">
        <v>432</v>
      </c>
      <c r="P12" s="180"/>
      <c r="Q12" s="180"/>
      <c r="R12" s="180"/>
      <c r="S12" s="182" t="s">
        <v>433</v>
      </c>
      <c r="T12" s="182"/>
      <c r="U12" s="182"/>
      <c r="V12" s="182"/>
      <c r="W12" s="183" t="s">
        <v>434</v>
      </c>
      <c r="X12" s="183" t="s">
        <v>375</v>
      </c>
      <c r="Z12" s="166" t="s">
        <v>436</v>
      </c>
    </row>
    <row r="13" s="134" customFormat="true" ht="14.5" hidden="false" customHeight="false" outlineLevel="0" collapsed="false">
      <c r="B13" s="179" t="s">
        <v>372</v>
      </c>
      <c r="C13" s="184" t="s">
        <v>395</v>
      </c>
      <c r="D13" s="131" t="s">
        <v>396</v>
      </c>
      <c r="E13" s="131" t="s">
        <v>397</v>
      </c>
      <c r="F13" s="131" t="s">
        <v>398</v>
      </c>
      <c r="G13" s="131" t="s">
        <v>395</v>
      </c>
      <c r="H13" s="131" t="s">
        <v>396</v>
      </c>
      <c r="I13" s="131" t="s">
        <v>397</v>
      </c>
      <c r="J13" s="179" t="s">
        <v>398</v>
      </c>
      <c r="K13" s="181"/>
      <c r="L13" s="181"/>
      <c r="N13" s="179" t="s">
        <v>376</v>
      </c>
      <c r="O13" s="184" t="s">
        <v>395</v>
      </c>
      <c r="P13" s="131" t="s">
        <v>396</v>
      </c>
      <c r="Q13" s="131" t="s">
        <v>397</v>
      </c>
      <c r="R13" s="131" t="s">
        <v>398</v>
      </c>
      <c r="S13" s="131" t="s">
        <v>395</v>
      </c>
      <c r="T13" s="131" t="s">
        <v>396</v>
      </c>
      <c r="U13" s="131" t="s">
        <v>397</v>
      </c>
      <c r="V13" s="182" t="s">
        <v>398</v>
      </c>
      <c r="W13" s="183"/>
      <c r="X13" s="183"/>
      <c r="Z13" s="171" t="s">
        <v>437</v>
      </c>
    </row>
    <row r="14" customFormat="false" ht="27" hidden="false" customHeight="false" outlineLevel="0" collapsed="false">
      <c r="B14" s="137" t="n">
        <v>1.4</v>
      </c>
      <c r="C14" s="137"/>
      <c r="D14" s="137"/>
      <c r="E14" s="137"/>
      <c r="F14" s="137"/>
      <c r="G14" s="138" t="e">
        <f aca="false">VLOOKUP(C14,$C$4:$G$10,5,FALSE())</f>
        <v>#N/A</v>
      </c>
      <c r="H14" s="138" t="e">
        <f aca="false">VLOOKUP(D14,$D$4:$G$10,4,FALSE())</f>
        <v>#N/A</v>
      </c>
      <c r="I14" s="138" t="e">
        <f aca="false">VLOOKUP(E14,$E$4:$G$10,3,FALSE())</f>
        <v>#N/A</v>
      </c>
      <c r="J14" s="138" t="e">
        <f aca="false">VLOOKUP(F14,$F$4:$G$10,2,FALSE())</f>
        <v>#N/A</v>
      </c>
      <c r="K14" s="138" t="e">
        <f aca="false">ROUND(AVERAGE(G14:J14),0)</f>
        <v>#N/A</v>
      </c>
      <c r="L14" s="144" t="e">
        <f aca="false">K14</f>
        <v>#N/A</v>
      </c>
      <c r="N14" s="185" t="n">
        <v>1.1</v>
      </c>
      <c r="O14" s="185"/>
      <c r="P14" s="185"/>
      <c r="Q14" s="185"/>
      <c r="R14" s="185"/>
      <c r="S14" s="186" t="e">
        <f aca="false">VLOOKUP(O14,$C$4:$G$10,5,FALSE())</f>
        <v>#N/A</v>
      </c>
      <c r="T14" s="186" t="e">
        <f aca="false">VLOOKUP(P14,$D$4:$G$10,4,FALSE())</f>
        <v>#N/A</v>
      </c>
      <c r="U14" s="186" t="e">
        <f aca="false">VLOOKUP(Q14,$E$4:$G$10,3,FALSE())</f>
        <v>#N/A</v>
      </c>
      <c r="V14" s="186" t="e">
        <f aca="false">VLOOKUP(R14,$F$4:$G$10,2,FALSE())</f>
        <v>#N/A</v>
      </c>
      <c r="W14" s="186" t="e">
        <f aca="false">ROUND(AVERAGE(S14:V14),0)</f>
        <v>#N/A</v>
      </c>
      <c r="X14" s="139" t="e">
        <f aca="false">W14</f>
        <v>#N/A</v>
      </c>
      <c r="Z14" s="166" t="s">
        <v>438</v>
      </c>
    </row>
    <row r="15" customFormat="false" ht="14.5" hidden="false" customHeight="false" outlineLevel="0" collapsed="false">
      <c r="B15" s="141" t="n">
        <v>1.6</v>
      </c>
      <c r="C15" s="141"/>
      <c r="D15" s="141"/>
      <c r="E15" s="141"/>
      <c r="F15" s="141"/>
      <c r="G15" s="142" t="e">
        <f aca="false">VLOOKUP(C15,$C$4:$G$10,5,FALSE())</f>
        <v>#N/A</v>
      </c>
      <c r="H15" s="142" t="e">
        <f aca="false">VLOOKUP(D15,$D$4:$G$10,4,FALSE())</f>
        <v>#N/A</v>
      </c>
      <c r="I15" s="142" t="e">
        <f aca="false">VLOOKUP(E15,$E$4:$G$10,3,FALSE())</f>
        <v>#N/A</v>
      </c>
      <c r="J15" s="142" t="e">
        <f aca="false">VLOOKUP(F15,$F$4:$G$10,2,FALSE())</f>
        <v>#N/A</v>
      </c>
      <c r="K15" s="142" t="e">
        <f aca="false">ROUND(AVERAGE(G15:J15),0)</f>
        <v>#N/A</v>
      </c>
      <c r="L15" s="143" t="e">
        <f aca="false">K15</f>
        <v>#N/A</v>
      </c>
      <c r="N15" s="141" t="n">
        <v>1.2</v>
      </c>
      <c r="O15" s="141"/>
      <c r="P15" s="141"/>
      <c r="Q15" s="141"/>
      <c r="R15" s="141"/>
      <c r="S15" s="142" t="e">
        <f aca="false">VLOOKUP(O15,$C$4:$G$10,5,FALSE())</f>
        <v>#N/A</v>
      </c>
      <c r="T15" s="142" t="e">
        <f aca="false">VLOOKUP(P15,$D$4:$G$10,4,FALSE())</f>
        <v>#N/A</v>
      </c>
      <c r="U15" s="142" t="e">
        <f aca="false">VLOOKUP(Q15,$E$4:$G$10,3,FALSE())</f>
        <v>#N/A</v>
      </c>
      <c r="V15" s="142" t="e">
        <f aca="false">VLOOKUP(R15,$F$4:$G$10,2,FALSE())</f>
        <v>#N/A</v>
      </c>
      <c r="W15" s="142" t="e">
        <f aca="false">ROUND(AVERAGE(S15:V15),0)</f>
        <v>#N/A</v>
      </c>
      <c r="X15" s="143" t="e">
        <f aca="false">W15</f>
        <v>#N/A</v>
      </c>
      <c r="Z15" s="171" t="s">
        <v>439</v>
      </c>
    </row>
    <row r="16" customFormat="false" ht="27" hidden="false" customHeight="false" outlineLevel="0" collapsed="false">
      <c r="B16" s="137" t="n">
        <v>2.1</v>
      </c>
      <c r="C16" s="137"/>
      <c r="D16" s="137"/>
      <c r="E16" s="137"/>
      <c r="F16" s="137"/>
      <c r="G16" s="138" t="e">
        <f aca="false">VLOOKUP(C16,$C$4:$G$10,5,FALSE())</f>
        <v>#N/A</v>
      </c>
      <c r="H16" s="138" t="e">
        <f aca="false">VLOOKUP(D16,$D$4:$G$10,4,FALSE())</f>
        <v>#N/A</v>
      </c>
      <c r="I16" s="138" t="e">
        <f aca="false">VLOOKUP(E16,$E$4:$G$10,3,FALSE())</f>
        <v>#N/A</v>
      </c>
      <c r="J16" s="138" t="e">
        <f aca="false">VLOOKUP(F16,$F$4:$G$10,2,FALSE())</f>
        <v>#N/A</v>
      </c>
      <c r="K16" s="138" t="e">
        <f aca="false">ROUND(AVERAGE(G16:J16),0)</f>
        <v>#N/A</v>
      </c>
      <c r="L16" s="144" t="e">
        <f aca="false">K16</f>
        <v>#N/A</v>
      </c>
      <c r="N16" s="137" t="n">
        <v>2.1</v>
      </c>
      <c r="O16" s="137"/>
      <c r="P16" s="137"/>
      <c r="Q16" s="137"/>
      <c r="R16" s="137"/>
      <c r="S16" s="138" t="e">
        <f aca="false">VLOOKUP(O16,$C$4:$G$10,5,FALSE())</f>
        <v>#N/A</v>
      </c>
      <c r="T16" s="138" t="e">
        <f aca="false">VLOOKUP(P16,$D$4:$G$10,4,FALSE())</f>
        <v>#N/A</v>
      </c>
      <c r="U16" s="138" t="e">
        <f aca="false">VLOOKUP(Q16,$E$4:$G$10,3,FALSE())</f>
        <v>#N/A</v>
      </c>
      <c r="V16" s="138" t="e">
        <f aca="false">VLOOKUP(R16,$F$4:$G$10,2,FALSE())</f>
        <v>#N/A</v>
      </c>
      <c r="W16" s="138" t="e">
        <f aca="false">ROUND(AVERAGE(S16:V16),0)</f>
        <v>#N/A</v>
      </c>
      <c r="X16" s="144" t="e">
        <f aca="false">W16</f>
        <v>#N/A</v>
      </c>
      <c r="Z16" s="166" t="s">
        <v>440</v>
      </c>
    </row>
    <row r="17" customFormat="false" ht="14.5" hidden="false" customHeight="false" outlineLevel="0" collapsed="false">
      <c r="B17" s="141" t="n">
        <v>2.2</v>
      </c>
      <c r="C17" s="141"/>
      <c r="D17" s="141"/>
      <c r="E17" s="141"/>
      <c r="F17" s="141"/>
      <c r="G17" s="142" t="e">
        <f aca="false">VLOOKUP(C17,$C$4:$G$10,5,FALSE())</f>
        <v>#N/A</v>
      </c>
      <c r="H17" s="142" t="e">
        <f aca="false">VLOOKUP(D17,$D$4:$G$10,4,FALSE())</f>
        <v>#N/A</v>
      </c>
      <c r="I17" s="142" t="e">
        <f aca="false">VLOOKUP(E17,$E$4:$G$10,3,FALSE())</f>
        <v>#N/A</v>
      </c>
      <c r="J17" s="142" t="e">
        <f aca="false">VLOOKUP(F17,$F$4:$G$10,2,FALSE())</f>
        <v>#N/A</v>
      </c>
      <c r="K17" s="142" t="e">
        <f aca="false">ROUND(AVERAGE(G17:J17),0)</f>
        <v>#N/A</v>
      </c>
      <c r="L17" s="143" t="e">
        <f aca="false">K17</f>
        <v>#N/A</v>
      </c>
      <c r="N17" s="141" t="n">
        <v>2.2</v>
      </c>
      <c r="O17" s="141"/>
      <c r="P17" s="141"/>
      <c r="Q17" s="141"/>
      <c r="R17" s="141"/>
      <c r="S17" s="142" t="e">
        <f aca="false">VLOOKUP(O17,$C$4:$G$10,5,FALSE())</f>
        <v>#N/A</v>
      </c>
      <c r="T17" s="142" t="e">
        <f aca="false">VLOOKUP(P17,$D$4:$G$10,4,FALSE())</f>
        <v>#N/A</v>
      </c>
      <c r="U17" s="142" t="e">
        <f aca="false">VLOOKUP(Q17,$E$4:$G$10,3,FALSE())</f>
        <v>#N/A</v>
      </c>
      <c r="V17" s="142" t="e">
        <f aca="false">VLOOKUP(R17,$F$4:$G$10,2,FALSE())</f>
        <v>#N/A</v>
      </c>
      <c r="W17" s="142" t="e">
        <f aca="false">ROUND(AVERAGE(S17:V17),0)</f>
        <v>#N/A</v>
      </c>
      <c r="X17" s="143" t="e">
        <f aca="false">W17</f>
        <v>#N/A</v>
      </c>
      <c r="Z17" s="140" t="s">
        <v>387</v>
      </c>
    </row>
    <row r="18" customFormat="false" ht="39.5" hidden="false" customHeight="false" outlineLevel="0" collapsed="false">
      <c r="B18" s="137" t="n">
        <v>2.6</v>
      </c>
      <c r="C18" s="137"/>
      <c r="D18" s="137"/>
      <c r="E18" s="137"/>
      <c r="F18" s="137"/>
      <c r="G18" s="138" t="e">
        <f aca="false">VLOOKUP(C18,$C$4:$G$10,5,FALSE())</f>
        <v>#N/A</v>
      </c>
      <c r="H18" s="138" t="e">
        <f aca="false">VLOOKUP(D18,$D$4:$G$10,4,FALSE())</f>
        <v>#N/A</v>
      </c>
      <c r="I18" s="138" t="e">
        <f aca="false">VLOOKUP(E18,$E$4:$G$10,3,FALSE())</f>
        <v>#N/A</v>
      </c>
      <c r="J18" s="138" t="e">
        <f aca="false">VLOOKUP(F18,$F$4:$G$10,2,FALSE())</f>
        <v>#N/A</v>
      </c>
      <c r="K18" s="138" t="e">
        <f aca="false">ROUND(AVERAGE(G18:J18),0)</f>
        <v>#N/A</v>
      </c>
      <c r="L18" s="144" t="e">
        <f aca="false">K18</f>
        <v>#N/A</v>
      </c>
      <c r="N18" s="137" t="n">
        <v>2.3</v>
      </c>
      <c r="O18" s="137"/>
      <c r="P18" s="137"/>
      <c r="Q18" s="137"/>
      <c r="R18" s="137"/>
      <c r="S18" s="138" t="e">
        <f aca="false">VLOOKUP(O18,$C$4:$G$10,5,FALSE())</f>
        <v>#N/A</v>
      </c>
      <c r="T18" s="138" t="e">
        <f aca="false">VLOOKUP(P18,$D$4:$G$10,4,FALSE())</f>
        <v>#N/A</v>
      </c>
      <c r="U18" s="138" t="e">
        <f aca="false">VLOOKUP(Q18,$E$4:$G$10,3,FALSE())</f>
        <v>#N/A</v>
      </c>
      <c r="V18" s="138" t="e">
        <f aca="false">VLOOKUP(R18,$F$4:$G$10,2,FALSE())</f>
        <v>#N/A</v>
      </c>
      <c r="W18" s="138" t="e">
        <f aca="false">ROUND(AVERAGE(S18:V18),0)</f>
        <v>#N/A</v>
      </c>
      <c r="X18" s="144" t="e">
        <f aca="false">W18</f>
        <v>#N/A</v>
      </c>
      <c r="Z18" s="135" t="s">
        <v>441</v>
      </c>
    </row>
    <row r="19" customFormat="false" ht="14.5" hidden="false" customHeight="false" outlineLevel="0" collapsed="false">
      <c r="B19" s="141" t="n">
        <v>3.4</v>
      </c>
      <c r="C19" s="141"/>
      <c r="D19" s="141"/>
      <c r="E19" s="141"/>
      <c r="F19" s="141"/>
      <c r="G19" s="142" t="e">
        <f aca="false">VLOOKUP(C19,$C$4:$G$10,5,FALSE())</f>
        <v>#N/A</v>
      </c>
      <c r="H19" s="142" t="e">
        <f aca="false">VLOOKUP(D19,$D$4:$G$10,4,FALSE())</f>
        <v>#N/A</v>
      </c>
      <c r="I19" s="142" t="e">
        <f aca="false">VLOOKUP(E19,$E$4:$G$10,3,FALSE())</f>
        <v>#N/A</v>
      </c>
      <c r="J19" s="142" t="e">
        <f aca="false">VLOOKUP(F19,$F$4:$G$10,2,FALSE())</f>
        <v>#N/A</v>
      </c>
      <c r="K19" s="142" t="e">
        <f aca="false">ROUND(AVERAGE(G19:J19),0)</f>
        <v>#N/A</v>
      </c>
      <c r="L19" s="143" t="e">
        <f aca="false">K19</f>
        <v>#N/A</v>
      </c>
      <c r="N19" s="141" t="n">
        <v>3.1</v>
      </c>
      <c r="O19" s="141"/>
      <c r="P19" s="141"/>
      <c r="Q19" s="141"/>
      <c r="R19" s="141"/>
      <c r="S19" s="142" t="e">
        <f aca="false">VLOOKUP(O19,$C$4:$G$10,5,FALSE())</f>
        <v>#N/A</v>
      </c>
      <c r="T19" s="142" t="e">
        <f aca="false">VLOOKUP(P19,$D$4:$G$10,4,FALSE())</f>
        <v>#N/A</v>
      </c>
      <c r="U19" s="142" t="e">
        <f aca="false">VLOOKUP(Q19,$E$4:$G$10,3,FALSE())</f>
        <v>#N/A</v>
      </c>
      <c r="V19" s="142" t="e">
        <f aca="false">VLOOKUP(R19,$F$4:$G$10,2,FALSE())</f>
        <v>#N/A</v>
      </c>
      <c r="W19" s="142" t="e">
        <f aca="false">ROUND(AVERAGE(S19:V19),0)</f>
        <v>#N/A</v>
      </c>
      <c r="X19" s="143" t="e">
        <f aca="false">W19</f>
        <v>#N/A</v>
      </c>
      <c r="Z19" s="171" t="s">
        <v>389</v>
      </c>
    </row>
    <row r="20" customFormat="false" ht="39.5" hidden="false" customHeight="false" outlineLevel="0" collapsed="false">
      <c r="B20" s="137" t="n">
        <v>3.5</v>
      </c>
      <c r="C20" s="137"/>
      <c r="D20" s="137"/>
      <c r="E20" s="137"/>
      <c r="F20" s="137"/>
      <c r="G20" s="138" t="e">
        <f aca="false">VLOOKUP(C20,$C$4:$G$10,5,FALSE())</f>
        <v>#N/A</v>
      </c>
      <c r="H20" s="138" t="e">
        <f aca="false">VLOOKUP(D20,$D$4:$G$10,4,FALSE())</f>
        <v>#N/A</v>
      </c>
      <c r="I20" s="138" t="e">
        <f aca="false">VLOOKUP(E20,$E$4:$G$10,3,FALSE())</f>
        <v>#N/A</v>
      </c>
      <c r="J20" s="138" t="e">
        <f aca="false">VLOOKUP(F20,$F$4:$G$10,2,FALSE())</f>
        <v>#N/A</v>
      </c>
      <c r="K20" s="138" t="e">
        <f aca="false">ROUND(AVERAGE(G20:J20),0)</f>
        <v>#N/A</v>
      </c>
      <c r="L20" s="144" t="e">
        <f aca="false">K20</f>
        <v>#N/A</v>
      </c>
      <c r="N20" s="137" t="n">
        <v>3.2</v>
      </c>
      <c r="O20" s="137"/>
      <c r="P20" s="137"/>
      <c r="Q20" s="137"/>
      <c r="R20" s="137"/>
      <c r="S20" s="138" t="e">
        <f aca="false">VLOOKUP(O20,$C$4:$G$10,5,FALSE())</f>
        <v>#N/A</v>
      </c>
      <c r="T20" s="138" t="e">
        <f aca="false">VLOOKUP(P20,$D$4:$G$10,4,FALSE())</f>
        <v>#N/A</v>
      </c>
      <c r="U20" s="138" t="e">
        <f aca="false">VLOOKUP(Q20,$E$4:$G$10,3,FALSE())</f>
        <v>#N/A</v>
      </c>
      <c r="V20" s="138" t="e">
        <f aca="false">VLOOKUP(R20,$F$4:$G$10,2,FALSE())</f>
        <v>#N/A</v>
      </c>
      <c r="W20" s="138" t="e">
        <f aca="false">ROUND(AVERAGE(S20:V20),0)</f>
        <v>#N/A</v>
      </c>
      <c r="X20" s="144" t="e">
        <f aca="false">W20</f>
        <v>#N/A</v>
      </c>
      <c r="Z20" s="187" t="s">
        <v>442</v>
      </c>
    </row>
    <row r="21" customFormat="false" ht="13" hidden="false" customHeight="false" outlineLevel="0" collapsed="false">
      <c r="B21" s="141" t="n">
        <v>4.2</v>
      </c>
      <c r="C21" s="141"/>
      <c r="D21" s="141"/>
      <c r="E21" s="141"/>
      <c r="F21" s="141"/>
      <c r="G21" s="142" t="e">
        <f aca="false">VLOOKUP(C21,$C$4:$G$10,5,FALSE())</f>
        <v>#N/A</v>
      </c>
      <c r="H21" s="142" t="e">
        <f aca="false">VLOOKUP(D21,$D$4:$G$10,4,FALSE())</f>
        <v>#N/A</v>
      </c>
      <c r="I21" s="142" t="e">
        <f aca="false">VLOOKUP(E21,$E$4:$G$10,3,FALSE())</f>
        <v>#N/A</v>
      </c>
      <c r="J21" s="142" t="e">
        <f aca="false">VLOOKUP(F21,$F$4:$G$10,2,FALSE())</f>
        <v>#N/A</v>
      </c>
      <c r="K21" s="142" t="e">
        <f aca="false">ROUND(AVERAGE(G21:J21),0)</f>
        <v>#N/A</v>
      </c>
      <c r="L21" s="143" t="e">
        <f aca="false">K21</f>
        <v>#N/A</v>
      </c>
      <c r="N21" s="141" t="n">
        <v>3.3</v>
      </c>
      <c r="O21" s="141"/>
      <c r="P21" s="141"/>
      <c r="Q21" s="141"/>
      <c r="R21" s="141"/>
      <c r="S21" s="142" t="e">
        <f aca="false">VLOOKUP(O21,$C$4:$G$10,5,FALSE())</f>
        <v>#N/A</v>
      </c>
      <c r="T21" s="142" t="e">
        <f aca="false">VLOOKUP(P21,$D$4:$G$10,4,FALSE())</f>
        <v>#N/A</v>
      </c>
      <c r="U21" s="142" t="e">
        <f aca="false">VLOOKUP(Q21,$E$4:$G$10,3,FALSE())</f>
        <v>#N/A</v>
      </c>
      <c r="V21" s="142" t="e">
        <f aca="false">VLOOKUP(R21,$F$4:$G$10,2,FALSE())</f>
        <v>#N/A</v>
      </c>
      <c r="W21" s="142" t="e">
        <f aca="false">ROUND(AVERAGE(S21:V21),0)</f>
        <v>#N/A</v>
      </c>
      <c r="X21" s="143" t="e">
        <f aca="false">W21</f>
        <v>#N/A</v>
      </c>
    </row>
    <row r="22" customFormat="false" ht="13" hidden="false" customHeight="false" outlineLevel="0" collapsed="false">
      <c r="B22" s="137" t="n">
        <v>4.3</v>
      </c>
      <c r="C22" s="137"/>
      <c r="D22" s="137"/>
      <c r="E22" s="137"/>
      <c r="F22" s="137"/>
      <c r="G22" s="138" t="e">
        <f aca="false">VLOOKUP(C22,$C$4:$G$10,5,FALSE())</f>
        <v>#N/A</v>
      </c>
      <c r="H22" s="138" t="e">
        <f aca="false">VLOOKUP(D22,$D$4:$G$10,4,FALSE())</f>
        <v>#N/A</v>
      </c>
      <c r="I22" s="138" t="e">
        <f aca="false">VLOOKUP(E22,$E$4:$G$10,3,FALSE())</f>
        <v>#N/A</v>
      </c>
      <c r="J22" s="138" t="e">
        <f aca="false">VLOOKUP(F22,$F$4:$G$10,2,FALSE())</f>
        <v>#N/A</v>
      </c>
      <c r="K22" s="138" t="e">
        <f aca="false">ROUND(AVERAGE(G22:J22),0)</f>
        <v>#N/A</v>
      </c>
      <c r="L22" s="144" t="e">
        <f aca="false">K22</f>
        <v>#N/A</v>
      </c>
      <c r="N22" s="137" t="n">
        <v>3.4</v>
      </c>
      <c r="O22" s="137"/>
      <c r="P22" s="137"/>
      <c r="Q22" s="137"/>
      <c r="R22" s="137"/>
      <c r="S22" s="138" t="e">
        <f aca="false">VLOOKUP(O22,$C$4:$G$10,5,FALSE())</f>
        <v>#N/A</v>
      </c>
      <c r="T22" s="138" t="e">
        <f aca="false">VLOOKUP(P22,$D$4:$G$10,4,FALSE())</f>
        <v>#N/A</v>
      </c>
      <c r="U22" s="138" t="e">
        <f aca="false">VLOOKUP(Q22,$E$4:$G$10,3,FALSE())</f>
        <v>#N/A</v>
      </c>
      <c r="V22" s="138" t="e">
        <f aca="false">VLOOKUP(R22,$F$4:$G$10,2,FALSE())</f>
        <v>#N/A</v>
      </c>
      <c r="W22" s="138" t="e">
        <f aca="false">ROUND(AVERAGE(S22:V22),0)</f>
        <v>#N/A</v>
      </c>
      <c r="X22" s="144" t="e">
        <f aca="false">W22</f>
        <v>#N/A</v>
      </c>
    </row>
    <row r="23" customFormat="false" ht="13" hidden="false" customHeight="false" outlineLevel="0" collapsed="false">
      <c r="B23" s="141" t="n">
        <v>5.1</v>
      </c>
      <c r="C23" s="141"/>
      <c r="D23" s="141"/>
      <c r="E23" s="141"/>
      <c r="F23" s="141"/>
      <c r="G23" s="142" t="e">
        <f aca="false">VLOOKUP(C23,$C$4:$G$10,5,FALSE())</f>
        <v>#N/A</v>
      </c>
      <c r="H23" s="142" t="e">
        <f aca="false">VLOOKUP(D23,$D$4:$G$10,4,FALSE())</f>
        <v>#N/A</v>
      </c>
      <c r="I23" s="142" t="e">
        <f aca="false">VLOOKUP(E23,$E$4:$G$10,3,FALSE())</f>
        <v>#N/A</v>
      </c>
      <c r="J23" s="142" t="e">
        <f aca="false">VLOOKUP(F23,$F$4:$G$10,2,FALSE())</f>
        <v>#N/A</v>
      </c>
      <c r="K23" s="142" t="e">
        <f aca="false">ROUND(AVERAGE(G23:J23),0)</f>
        <v>#N/A</v>
      </c>
      <c r="L23" s="143" t="e">
        <f aca="false">K23</f>
        <v>#N/A</v>
      </c>
      <c r="N23" s="141" t="n">
        <v>3.5</v>
      </c>
      <c r="O23" s="141"/>
      <c r="P23" s="141"/>
      <c r="Q23" s="141"/>
      <c r="R23" s="141"/>
      <c r="S23" s="142" t="e">
        <f aca="false">VLOOKUP(O23,$C$4:$G$10,5,FALSE())</f>
        <v>#N/A</v>
      </c>
      <c r="T23" s="142" t="e">
        <f aca="false">VLOOKUP(P23,$D$4:$G$10,4,FALSE())</f>
        <v>#N/A</v>
      </c>
      <c r="U23" s="142" t="e">
        <f aca="false">VLOOKUP(Q23,$E$4:$G$10,3,FALSE())</f>
        <v>#N/A</v>
      </c>
      <c r="V23" s="142" t="e">
        <f aca="false">VLOOKUP(R23,$F$4:$G$10,2,FALSE())</f>
        <v>#N/A</v>
      </c>
      <c r="W23" s="142" t="e">
        <f aca="false">ROUND(AVERAGE(S23:V23),0)</f>
        <v>#N/A</v>
      </c>
      <c r="X23" s="143" t="e">
        <f aca="false">W23</f>
        <v>#N/A</v>
      </c>
    </row>
    <row r="24" customFormat="false" ht="13" hidden="false" customHeight="false" outlineLevel="0" collapsed="false">
      <c r="B24" s="137" t="n">
        <v>6.2</v>
      </c>
      <c r="C24" s="137"/>
      <c r="D24" s="137"/>
      <c r="E24" s="137"/>
      <c r="F24" s="137"/>
      <c r="G24" s="138" t="e">
        <f aca="false">VLOOKUP(C24,$C$4:$G$10,5,FALSE())</f>
        <v>#N/A</v>
      </c>
      <c r="H24" s="138" t="e">
        <f aca="false">VLOOKUP(D24,$D$4:$G$10,4,FALSE())</f>
        <v>#N/A</v>
      </c>
      <c r="I24" s="138" t="e">
        <f aca="false">VLOOKUP(E24,$E$4:$G$10,3,FALSE())</f>
        <v>#N/A</v>
      </c>
      <c r="J24" s="138" t="e">
        <f aca="false">VLOOKUP(F24,$F$4:$G$10,2,FALSE())</f>
        <v>#N/A</v>
      </c>
      <c r="K24" s="138" t="e">
        <f aca="false">ROUND(AVERAGE(G24:J24),0)</f>
        <v>#N/A</v>
      </c>
      <c r="L24" s="144" t="e">
        <f aca="false">K24</f>
        <v>#N/A</v>
      </c>
      <c r="N24" s="137" t="n">
        <v>3.6</v>
      </c>
      <c r="O24" s="137"/>
      <c r="P24" s="137"/>
      <c r="Q24" s="137"/>
      <c r="R24" s="137"/>
      <c r="S24" s="138" t="e">
        <f aca="false">VLOOKUP(O24,$C$4:$G$10,5,FALSE())</f>
        <v>#N/A</v>
      </c>
      <c r="T24" s="138" t="e">
        <f aca="false">VLOOKUP(P24,$D$4:$G$10,4,FALSE())</f>
        <v>#N/A</v>
      </c>
      <c r="U24" s="138" t="e">
        <f aca="false">VLOOKUP(Q24,$E$4:$G$10,3,FALSE())</f>
        <v>#N/A</v>
      </c>
      <c r="V24" s="138" t="e">
        <f aca="false">VLOOKUP(R24,$F$4:$G$10,2,FALSE())</f>
        <v>#N/A</v>
      </c>
      <c r="W24" s="138" t="e">
        <f aca="false">ROUND(AVERAGE(S24:V24),0)</f>
        <v>#N/A</v>
      </c>
      <c r="X24" s="144" t="e">
        <f aca="false">W24</f>
        <v>#N/A</v>
      </c>
    </row>
    <row r="25" customFormat="false" ht="13" hidden="false" customHeight="false" outlineLevel="0" collapsed="false">
      <c r="B25" s="141" t="n">
        <v>7.1</v>
      </c>
      <c r="C25" s="141"/>
      <c r="D25" s="141"/>
      <c r="E25" s="141"/>
      <c r="F25" s="141"/>
      <c r="G25" s="142" t="e">
        <f aca="false">VLOOKUP(C25,$C$4:$G$10,5,FALSE())</f>
        <v>#N/A</v>
      </c>
      <c r="H25" s="142" t="e">
        <f aca="false">VLOOKUP(D25,$D$4:$G$10,4,FALSE())</f>
        <v>#N/A</v>
      </c>
      <c r="I25" s="142" t="e">
        <f aca="false">VLOOKUP(E25,$E$4:$G$10,3,FALSE())</f>
        <v>#N/A</v>
      </c>
      <c r="J25" s="142" t="e">
        <f aca="false">VLOOKUP(F25,$F$4:$G$10,2,FALSE())</f>
        <v>#N/A</v>
      </c>
      <c r="K25" s="142" t="e">
        <f aca="false">ROUND(AVERAGE(G25:J25),0)</f>
        <v>#N/A</v>
      </c>
      <c r="L25" s="143" t="e">
        <f aca="false">K25</f>
        <v>#N/A</v>
      </c>
      <c r="N25" s="141" t="n">
        <v>4.1</v>
      </c>
      <c r="O25" s="141"/>
      <c r="P25" s="141"/>
      <c r="Q25" s="141"/>
      <c r="R25" s="141"/>
      <c r="S25" s="142" t="e">
        <f aca="false">VLOOKUP(O25,$C$4:$G$10,5,FALSE())</f>
        <v>#N/A</v>
      </c>
      <c r="T25" s="142" t="e">
        <f aca="false">VLOOKUP(P25,$D$4:$G$10,4,FALSE())</f>
        <v>#N/A</v>
      </c>
      <c r="U25" s="142" t="e">
        <f aca="false">VLOOKUP(Q25,$E$4:$G$10,3,FALSE())</f>
        <v>#N/A</v>
      </c>
      <c r="V25" s="142" t="e">
        <f aca="false">VLOOKUP(R25,$F$4:$G$10,2,FALSE())</f>
        <v>#N/A</v>
      </c>
      <c r="W25" s="142" t="e">
        <f aca="false">ROUND(AVERAGE(S25:V25),0)</f>
        <v>#N/A</v>
      </c>
      <c r="X25" s="143" t="e">
        <f aca="false">W25</f>
        <v>#N/A</v>
      </c>
    </row>
    <row r="26" customFormat="false" ht="13" hidden="false" customHeight="false" outlineLevel="0" collapsed="false">
      <c r="B26" s="137" t="n">
        <v>7.7</v>
      </c>
      <c r="C26" s="137"/>
      <c r="D26" s="137"/>
      <c r="E26" s="137"/>
      <c r="F26" s="137"/>
      <c r="G26" s="138" t="e">
        <f aca="false">VLOOKUP(C26,$C$4:$G$10,5,FALSE())</f>
        <v>#N/A</v>
      </c>
      <c r="H26" s="138" t="e">
        <f aca="false">VLOOKUP(D26,$D$4:$G$10,4,FALSE())</f>
        <v>#N/A</v>
      </c>
      <c r="I26" s="138" t="e">
        <f aca="false">VLOOKUP(E26,$E$4:$G$10,3,FALSE())</f>
        <v>#N/A</v>
      </c>
      <c r="J26" s="138" t="e">
        <f aca="false">VLOOKUP(F26,$F$4:$G$10,2,FALSE())</f>
        <v>#N/A</v>
      </c>
      <c r="K26" s="138" t="e">
        <f aca="false">ROUND(AVERAGE(G26:J26),0)</f>
        <v>#N/A</v>
      </c>
      <c r="L26" s="144" t="e">
        <f aca="false">K26</f>
        <v>#N/A</v>
      </c>
      <c r="N26" s="137" t="n">
        <v>4.2</v>
      </c>
      <c r="O26" s="137"/>
      <c r="P26" s="137"/>
      <c r="Q26" s="137"/>
      <c r="R26" s="137"/>
      <c r="S26" s="138" t="e">
        <f aca="false">VLOOKUP(O26,$C$4:$G$10,5,FALSE())</f>
        <v>#N/A</v>
      </c>
      <c r="T26" s="138" t="e">
        <f aca="false">VLOOKUP(P26,$D$4:$G$10,4,FALSE())</f>
        <v>#N/A</v>
      </c>
      <c r="U26" s="138" t="e">
        <f aca="false">VLOOKUP(Q26,$E$4:$G$10,3,FALSE())</f>
        <v>#N/A</v>
      </c>
      <c r="V26" s="138" t="e">
        <f aca="false">VLOOKUP(R26,$F$4:$G$10,2,FALSE())</f>
        <v>#N/A</v>
      </c>
      <c r="W26" s="138" t="e">
        <f aca="false">ROUND(AVERAGE(S26:V26),0)</f>
        <v>#N/A</v>
      </c>
      <c r="X26" s="144" t="e">
        <f aca="false">W26</f>
        <v>#N/A</v>
      </c>
    </row>
    <row r="27" customFormat="false" ht="13" hidden="false" customHeight="false" outlineLevel="0" collapsed="false">
      <c r="B27" s="141" t="n">
        <v>8.2</v>
      </c>
      <c r="C27" s="141"/>
      <c r="D27" s="141"/>
      <c r="E27" s="141"/>
      <c r="F27" s="141"/>
      <c r="G27" s="142" t="e">
        <f aca="false">VLOOKUP(C27,$C$4:$G$10,5,FALSE())</f>
        <v>#N/A</v>
      </c>
      <c r="H27" s="142" t="e">
        <f aca="false">VLOOKUP(D27,$D$4:$G$10,4,FALSE())</f>
        <v>#N/A</v>
      </c>
      <c r="I27" s="142" t="e">
        <f aca="false">VLOOKUP(E27,$E$4:$G$10,3,FALSE())</f>
        <v>#N/A</v>
      </c>
      <c r="J27" s="142" t="e">
        <f aca="false">VLOOKUP(F27,$F$4:$G$10,2,FALSE())</f>
        <v>#N/A</v>
      </c>
      <c r="K27" s="142" t="e">
        <f aca="false">ROUND(AVERAGE(G27:J27),0)</f>
        <v>#N/A</v>
      </c>
      <c r="L27" s="143" t="e">
        <f aca="false">K27</f>
        <v>#N/A</v>
      </c>
      <c r="N27" s="141" t="n">
        <v>4.3</v>
      </c>
      <c r="O27" s="141"/>
      <c r="P27" s="141"/>
      <c r="Q27" s="141"/>
      <c r="R27" s="141"/>
      <c r="S27" s="142" t="e">
        <f aca="false">VLOOKUP(O27,$C$4:$G$10,5,FALSE())</f>
        <v>#N/A</v>
      </c>
      <c r="T27" s="142" t="e">
        <f aca="false">VLOOKUP(P27,$D$4:$G$10,4,FALSE())</f>
        <v>#N/A</v>
      </c>
      <c r="U27" s="142" t="e">
        <f aca="false">VLOOKUP(Q27,$E$4:$G$10,3,FALSE())</f>
        <v>#N/A</v>
      </c>
      <c r="V27" s="142" t="e">
        <f aca="false">VLOOKUP(R27,$F$4:$G$10,2,FALSE())</f>
        <v>#N/A</v>
      </c>
      <c r="W27" s="142" t="e">
        <f aca="false">ROUND(AVERAGE(S27:V27),0)</f>
        <v>#N/A</v>
      </c>
      <c r="X27" s="143" t="e">
        <f aca="false">W27</f>
        <v>#N/A</v>
      </c>
    </row>
    <row r="28" customFormat="false" ht="13" hidden="false" customHeight="false" outlineLevel="0" collapsed="false">
      <c r="B28" s="137" t="n">
        <v>8.4</v>
      </c>
      <c r="C28" s="137"/>
      <c r="D28" s="137"/>
      <c r="E28" s="137"/>
      <c r="F28" s="137"/>
      <c r="G28" s="138" t="e">
        <f aca="false">VLOOKUP(C28,$C$4:$G$10,5,FALSE())</f>
        <v>#N/A</v>
      </c>
      <c r="H28" s="138" t="e">
        <f aca="false">VLOOKUP(D28,$D$4:$G$10,4,FALSE())</f>
        <v>#N/A</v>
      </c>
      <c r="I28" s="138" t="e">
        <f aca="false">VLOOKUP(E28,$E$4:$G$10,3,FALSE())</f>
        <v>#N/A</v>
      </c>
      <c r="J28" s="138" t="e">
        <f aca="false">VLOOKUP(F28,$F$4:$G$10,2,FALSE())</f>
        <v>#N/A</v>
      </c>
      <c r="K28" s="138" t="e">
        <f aca="false">ROUND(AVERAGE(G28:J28),0)</f>
        <v>#N/A</v>
      </c>
      <c r="L28" s="144" t="e">
        <f aca="false">K28</f>
        <v>#N/A</v>
      </c>
      <c r="N28" s="137" t="n">
        <v>4.4</v>
      </c>
      <c r="O28" s="137"/>
      <c r="P28" s="137"/>
      <c r="Q28" s="137"/>
      <c r="R28" s="137"/>
      <c r="S28" s="138" t="e">
        <f aca="false">VLOOKUP(O28,$C$4:$G$10,5,FALSE())</f>
        <v>#N/A</v>
      </c>
      <c r="T28" s="138" t="e">
        <f aca="false">VLOOKUP(P28,$D$4:$G$10,4,FALSE())</f>
        <v>#N/A</v>
      </c>
      <c r="U28" s="138" t="e">
        <f aca="false">VLOOKUP(Q28,$E$4:$G$10,3,FALSE())</f>
        <v>#N/A</v>
      </c>
      <c r="V28" s="138" t="e">
        <f aca="false">VLOOKUP(R28,$F$4:$G$10,2,FALSE())</f>
        <v>#N/A</v>
      </c>
      <c r="W28" s="138" t="e">
        <f aca="false">ROUND(AVERAGE(S28:V28),0)</f>
        <v>#N/A</v>
      </c>
      <c r="X28" s="144" t="e">
        <f aca="false">W28</f>
        <v>#N/A</v>
      </c>
    </row>
    <row r="29" customFormat="false" ht="13" hidden="false" customHeight="false" outlineLevel="0" collapsed="false">
      <c r="B29" s="141" t="n">
        <v>8.5</v>
      </c>
      <c r="C29" s="141"/>
      <c r="D29" s="141"/>
      <c r="E29" s="141"/>
      <c r="F29" s="141"/>
      <c r="G29" s="142" t="e">
        <f aca="false">VLOOKUP(C29,$C$4:$G$10,5,FALSE())</f>
        <v>#N/A</v>
      </c>
      <c r="H29" s="142" t="e">
        <f aca="false">VLOOKUP(D29,$D$4:$G$10,4,FALSE())</f>
        <v>#N/A</v>
      </c>
      <c r="I29" s="142" t="e">
        <f aca="false">VLOOKUP(E29,$E$4:$G$10,3,FALSE())</f>
        <v>#N/A</v>
      </c>
      <c r="J29" s="142" t="e">
        <f aca="false">VLOOKUP(F29,$F$4:$G$10,2,FALSE())</f>
        <v>#N/A</v>
      </c>
      <c r="K29" s="142" t="e">
        <f aca="false">ROUND(AVERAGE(G29:J29),0)</f>
        <v>#N/A</v>
      </c>
      <c r="L29" s="143" t="e">
        <f aca="false">K29</f>
        <v>#N/A</v>
      </c>
      <c r="N29" s="141" t="n">
        <v>4.5</v>
      </c>
      <c r="O29" s="141"/>
      <c r="P29" s="141"/>
      <c r="Q29" s="141"/>
      <c r="R29" s="141"/>
      <c r="S29" s="142" t="e">
        <f aca="false">VLOOKUP(O29,$C$4:$G$10,5,FALSE())</f>
        <v>#N/A</v>
      </c>
      <c r="T29" s="142" t="e">
        <f aca="false">VLOOKUP(P29,$D$4:$G$10,4,FALSE())</f>
        <v>#N/A</v>
      </c>
      <c r="U29" s="142" t="e">
        <f aca="false">VLOOKUP(Q29,$E$4:$G$10,3,FALSE())</f>
        <v>#N/A</v>
      </c>
      <c r="V29" s="142" t="e">
        <f aca="false">VLOOKUP(R29,$F$4:$G$10,2,FALSE())</f>
        <v>#N/A</v>
      </c>
      <c r="W29" s="142" t="e">
        <f aca="false">ROUND(AVERAGE(S29:V29),0)</f>
        <v>#N/A</v>
      </c>
      <c r="X29" s="143" t="e">
        <f aca="false">W29</f>
        <v>#N/A</v>
      </c>
    </row>
    <row r="30" customFormat="false" ht="13" hidden="false" customHeight="false" outlineLevel="0" collapsed="false">
      <c r="B30" s="137" t="n">
        <v>9.4</v>
      </c>
      <c r="C30" s="137"/>
      <c r="D30" s="137"/>
      <c r="E30" s="137"/>
      <c r="F30" s="137"/>
      <c r="G30" s="138" t="e">
        <f aca="false">VLOOKUP(C30,$C$4:$G$10,5,FALSE())</f>
        <v>#N/A</v>
      </c>
      <c r="H30" s="138" t="e">
        <f aca="false">VLOOKUP(D30,$D$4:$G$10,4,FALSE())</f>
        <v>#N/A</v>
      </c>
      <c r="I30" s="138" t="e">
        <f aca="false">VLOOKUP(E30,$E$4:$G$10,3,FALSE())</f>
        <v>#N/A</v>
      </c>
      <c r="J30" s="138" t="e">
        <f aca="false">VLOOKUP(F30,$F$4:$G$10,2,FALSE())</f>
        <v>#N/A</v>
      </c>
      <c r="K30" s="138" t="e">
        <f aca="false">ROUND(AVERAGE(G30:J30),0)</f>
        <v>#N/A</v>
      </c>
      <c r="L30" s="144" t="e">
        <f aca="false">K30</f>
        <v>#N/A</v>
      </c>
      <c r="N30" s="137" t="n">
        <v>4.6</v>
      </c>
      <c r="O30" s="137"/>
      <c r="P30" s="137"/>
      <c r="Q30" s="137"/>
      <c r="R30" s="137"/>
      <c r="S30" s="138" t="e">
        <f aca="false">VLOOKUP(O30,$C$4:$G$10,5,FALSE())</f>
        <v>#N/A</v>
      </c>
      <c r="T30" s="138" t="e">
        <f aca="false">VLOOKUP(P30,$D$4:$G$10,4,FALSE())</f>
        <v>#N/A</v>
      </c>
      <c r="U30" s="138" t="e">
        <f aca="false">VLOOKUP(Q30,$E$4:$G$10,3,FALSE())</f>
        <v>#N/A</v>
      </c>
      <c r="V30" s="138" t="e">
        <f aca="false">VLOOKUP(R30,$F$4:$G$10,2,FALSE())</f>
        <v>#N/A</v>
      </c>
      <c r="W30" s="138" t="e">
        <f aca="false">ROUND(AVERAGE(S30:V30),0)</f>
        <v>#N/A</v>
      </c>
      <c r="X30" s="144" t="e">
        <f aca="false">W30</f>
        <v>#N/A</v>
      </c>
    </row>
    <row r="31" customFormat="false" ht="13" hidden="false" customHeight="false" outlineLevel="0" collapsed="false">
      <c r="B31" s="141" t="n">
        <v>10.1</v>
      </c>
      <c r="C31" s="141"/>
      <c r="D31" s="141"/>
      <c r="E31" s="141"/>
      <c r="F31" s="141"/>
      <c r="G31" s="142" t="e">
        <f aca="false">VLOOKUP(C31,$C$4:$G$10,5,FALSE())</f>
        <v>#N/A</v>
      </c>
      <c r="H31" s="142" t="e">
        <f aca="false">VLOOKUP(D31,$D$4:$G$10,4,FALSE())</f>
        <v>#N/A</v>
      </c>
      <c r="I31" s="142" t="e">
        <f aca="false">VLOOKUP(E31,$E$4:$G$10,3,FALSE())</f>
        <v>#N/A</v>
      </c>
      <c r="J31" s="142" t="e">
        <f aca="false">VLOOKUP(F31,$F$4:$G$10,2,FALSE())</f>
        <v>#N/A</v>
      </c>
      <c r="K31" s="142" t="e">
        <f aca="false">ROUND(AVERAGE(G31:J31),0)</f>
        <v>#N/A</v>
      </c>
      <c r="L31" s="143" t="e">
        <f aca="false">K31</f>
        <v>#N/A</v>
      </c>
      <c r="N31" s="141" t="n">
        <v>4.7</v>
      </c>
      <c r="O31" s="141"/>
      <c r="P31" s="141"/>
      <c r="Q31" s="141"/>
      <c r="R31" s="141"/>
      <c r="S31" s="142" t="e">
        <f aca="false">VLOOKUP(O31,$C$4:$G$10,5,FALSE())</f>
        <v>#N/A</v>
      </c>
      <c r="T31" s="142" t="e">
        <f aca="false">VLOOKUP(P31,$D$4:$G$10,4,FALSE())</f>
        <v>#N/A</v>
      </c>
      <c r="U31" s="142" t="e">
        <f aca="false">VLOOKUP(Q31,$E$4:$G$10,3,FALSE())</f>
        <v>#N/A</v>
      </c>
      <c r="V31" s="142" t="e">
        <f aca="false">VLOOKUP(R31,$F$4:$G$10,2,FALSE())</f>
        <v>#N/A</v>
      </c>
      <c r="W31" s="142" t="e">
        <f aca="false">ROUND(AVERAGE(S31:V31),0)</f>
        <v>#N/A</v>
      </c>
      <c r="X31" s="143" t="e">
        <f aca="false">W31</f>
        <v>#N/A</v>
      </c>
    </row>
    <row r="32" customFormat="false" ht="13" hidden="false" customHeight="false" outlineLevel="0" collapsed="false">
      <c r="B32" s="137" t="n">
        <v>10.2</v>
      </c>
      <c r="C32" s="137"/>
      <c r="D32" s="137"/>
      <c r="E32" s="137"/>
      <c r="F32" s="137"/>
      <c r="G32" s="138" t="e">
        <f aca="false">VLOOKUP(C32,$C$4:$G$10,5,FALSE())</f>
        <v>#N/A</v>
      </c>
      <c r="H32" s="138" t="e">
        <f aca="false">VLOOKUP(D32,$D$4:$G$10,4,FALSE())</f>
        <v>#N/A</v>
      </c>
      <c r="I32" s="138" t="e">
        <f aca="false">VLOOKUP(E32,$E$4:$G$10,3,FALSE())</f>
        <v>#N/A</v>
      </c>
      <c r="J32" s="138" t="e">
        <f aca="false">VLOOKUP(F32,$F$4:$G$10,2,FALSE())</f>
        <v>#N/A</v>
      </c>
      <c r="K32" s="138" t="e">
        <f aca="false">ROUND(AVERAGE(G32:J32),0)</f>
        <v>#N/A</v>
      </c>
      <c r="L32" s="144" t="e">
        <f aca="false">K32</f>
        <v>#N/A</v>
      </c>
      <c r="N32" s="137" t="n">
        <v>5.1</v>
      </c>
      <c r="O32" s="137"/>
      <c r="P32" s="137"/>
      <c r="Q32" s="137"/>
      <c r="R32" s="137"/>
      <c r="S32" s="138" t="e">
        <f aca="false">VLOOKUP(O32,$C$4:$G$10,5,FALSE())</f>
        <v>#N/A</v>
      </c>
      <c r="T32" s="138" t="e">
        <f aca="false">VLOOKUP(P32,$D$4:$G$10,4,FALSE())</f>
        <v>#N/A</v>
      </c>
      <c r="U32" s="138" t="e">
        <f aca="false">VLOOKUP(Q32,$E$4:$G$10,3,FALSE())</f>
        <v>#N/A</v>
      </c>
      <c r="V32" s="138" t="e">
        <f aca="false">VLOOKUP(R32,$F$4:$G$10,2,FALSE())</f>
        <v>#N/A</v>
      </c>
      <c r="W32" s="138" t="e">
        <f aca="false">ROUND(AVERAGE(S32:V32),0)</f>
        <v>#N/A</v>
      </c>
      <c r="X32" s="144" t="e">
        <f aca="false">W32</f>
        <v>#N/A</v>
      </c>
    </row>
    <row r="33" customFormat="false" ht="13" hidden="false" customHeight="false" outlineLevel="0" collapsed="false">
      <c r="B33" s="141" t="n">
        <v>10.4</v>
      </c>
      <c r="C33" s="141"/>
      <c r="D33" s="141"/>
      <c r="E33" s="141"/>
      <c r="F33" s="141"/>
      <c r="G33" s="142" t="e">
        <f aca="false">VLOOKUP(C33,$C$4:$G$10,5,FALSE())</f>
        <v>#N/A</v>
      </c>
      <c r="H33" s="142" t="e">
        <f aca="false">VLOOKUP(D33,$D$4:$G$10,4,FALSE())</f>
        <v>#N/A</v>
      </c>
      <c r="I33" s="142" t="e">
        <f aca="false">VLOOKUP(E33,$E$4:$G$10,3,FALSE())</f>
        <v>#N/A</v>
      </c>
      <c r="J33" s="142" t="e">
        <f aca="false">VLOOKUP(F33,$F$4:$G$10,2,FALSE())</f>
        <v>#N/A</v>
      </c>
      <c r="K33" s="142" t="e">
        <f aca="false">ROUND(AVERAGE(G33:J33),0)</f>
        <v>#N/A</v>
      </c>
      <c r="L33" s="143" t="e">
        <f aca="false">K33</f>
        <v>#N/A</v>
      </c>
      <c r="N33" s="141" t="n">
        <v>5.2</v>
      </c>
      <c r="O33" s="141"/>
      <c r="P33" s="141"/>
      <c r="Q33" s="141"/>
      <c r="R33" s="141"/>
      <c r="S33" s="142" t="e">
        <f aca="false">VLOOKUP(O33,$C$4:$G$10,5,FALSE())</f>
        <v>#N/A</v>
      </c>
      <c r="T33" s="142" t="e">
        <f aca="false">VLOOKUP(P33,$D$4:$G$10,4,FALSE())</f>
        <v>#N/A</v>
      </c>
      <c r="U33" s="142" t="e">
        <f aca="false">VLOOKUP(Q33,$E$4:$G$10,3,FALSE())</f>
        <v>#N/A</v>
      </c>
      <c r="V33" s="142" t="e">
        <f aca="false">VLOOKUP(R33,$F$4:$G$10,2,FALSE())</f>
        <v>#N/A</v>
      </c>
      <c r="W33" s="142" t="e">
        <f aca="false">ROUND(AVERAGE(S33:V33),0)</f>
        <v>#N/A</v>
      </c>
      <c r="X33" s="143" t="e">
        <f aca="false">W33</f>
        <v>#N/A</v>
      </c>
    </row>
    <row r="34" customFormat="false" ht="13" hidden="false" customHeight="false" outlineLevel="0" collapsed="false">
      <c r="B34" s="137" t="n">
        <v>10.5</v>
      </c>
      <c r="C34" s="137"/>
      <c r="D34" s="137"/>
      <c r="E34" s="137"/>
      <c r="F34" s="137"/>
      <c r="G34" s="138" t="e">
        <f aca="false">VLOOKUP(C34,$C$4:$G$10,5,FALSE())</f>
        <v>#N/A</v>
      </c>
      <c r="H34" s="138" t="e">
        <f aca="false">VLOOKUP(D34,$D$4:$G$10,4,FALSE())</f>
        <v>#N/A</v>
      </c>
      <c r="I34" s="138" t="e">
        <f aca="false">VLOOKUP(E34,$E$4:$G$10,3,FALSE())</f>
        <v>#N/A</v>
      </c>
      <c r="J34" s="138" t="e">
        <f aca="false">VLOOKUP(F34,$F$4:$G$10,2,FALSE())</f>
        <v>#N/A</v>
      </c>
      <c r="K34" s="138" t="e">
        <f aca="false">ROUND(AVERAGE(G34:J34),0)</f>
        <v>#N/A</v>
      </c>
      <c r="L34" s="144" t="e">
        <f aca="false">K34</f>
        <v>#N/A</v>
      </c>
      <c r="N34" s="137" t="n">
        <v>5.3</v>
      </c>
      <c r="O34" s="137"/>
      <c r="P34" s="137"/>
      <c r="Q34" s="137"/>
      <c r="R34" s="137"/>
      <c r="S34" s="138" t="e">
        <f aca="false">VLOOKUP(O34,$C$4:$G$10,5,FALSE())</f>
        <v>#N/A</v>
      </c>
      <c r="T34" s="138" t="e">
        <f aca="false">VLOOKUP(P34,$D$4:$G$10,4,FALSE())</f>
        <v>#N/A</v>
      </c>
      <c r="U34" s="138" t="e">
        <f aca="false">VLOOKUP(Q34,$E$4:$G$10,3,FALSE())</f>
        <v>#N/A</v>
      </c>
      <c r="V34" s="138" t="e">
        <f aca="false">VLOOKUP(R34,$F$4:$G$10,2,FALSE())</f>
        <v>#N/A</v>
      </c>
      <c r="W34" s="138" t="e">
        <f aca="false">ROUND(AVERAGE(S34:V34),0)</f>
        <v>#N/A</v>
      </c>
      <c r="X34" s="144" t="e">
        <f aca="false">W34</f>
        <v>#N/A</v>
      </c>
    </row>
    <row r="35" customFormat="false" ht="13" hidden="false" customHeight="false" outlineLevel="0" collapsed="false">
      <c r="B35" s="141" t="n">
        <v>11.4</v>
      </c>
      <c r="C35" s="141"/>
      <c r="D35" s="141"/>
      <c r="E35" s="141"/>
      <c r="F35" s="141"/>
      <c r="G35" s="142" t="e">
        <f aca="false">VLOOKUP(C35,$C$4:$G$10,5,FALSE())</f>
        <v>#N/A</v>
      </c>
      <c r="H35" s="142" t="e">
        <f aca="false">VLOOKUP(D35,$D$4:$G$10,4,FALSE())</f>
        <v>#N/A</v>
      </c>
      <c r="I35" s="142" t="e">
        <f aca="false">VLOOKUP(E35,$E$4:$G$10,3,FALSE())</f>
        <v>#N/A</v>
      </c>
      <c r="J35" s="142" t="e">
        <f aca="false">VLOOKUP(F35,$F$4:$G$10,2,FALSE())</f>
        <v>#N/A</v>
      </c>
      <c r="K35" s="142" t="e">
        <f aca="false">ROUND(AVERAGE(G35:J35),0)</f>
        <v>#N/A</v>
      </c>
      <c r="L35" s="143" t="e">
        <f aca="false">K35</f>
        <v>#N/A</v>
      </c>
      <c r="N35" s="141" t="n">
        <v>5.4</v>
      </c>
      <c r="O35" s="141"/>
      <c r="P35" s="141"/>
      <c r="Q35" s="141"/>
      <c r="R35" s="141"/>
      <c r="S35" s="142" t="e">
        <f aca="false">VLOOKUP(O35,$C$4:$G$10,5,FALSE())</f>
        <v>#N/A</v>
      </c>
      <c r="T35" s="142" t="e">
        <f aca="false">VLOOKUP(P35,$D$4:$G$10,4,FALSE())</f>
        <v>#N/A</v>
      </c>
      <c r="U35" s="142" t="e">
        <f aca="false">VLOOKUP(Q35,$E$4:$G$10,3,FALSE())</f>
        <v>#N/A</v>
      </c>
      <c r="V35" s="142" t="e">
        <f aca="false">VLOOKUP(R35,$F$4:$G$10,2,FALSE())</f>
        <v>#N/A</v>
      </c>
      <c r="W35" s="142" t="e">
        <f aca="false">ROUND(AVERAGE(S35:V35),0)</f>
        <v>#N/A</v>
      </c>
      <c r="X35" s="143" t="e">
        <f aca="false">W35</f>
        <v>#N/A</v>
      </c>
    </row>
    <row r="36" customFormat="false" ht="13" hidden="false" customHeight="false" outlineLevel="0" collapsed="false">
      <c r="B36" s="137" t="n">
        <v>12.1</v>
      </c>
      <c r="C36" s="137"/>
      <c r="D36" s="137"/>
      <c r="E36" s="137"/>
      <c r="F36" s="137"/>
      <c r="G36" s="138" t="e">
        <f aca="false">VLOOKUP(C36,$C$4:$G$10,5,FALSE())</f>
        <v>#N/A</v>
      </c>
      <c r="H36" s="138" t="e">
        <f aca="false">VLOOKUP(D36,$D$4:$G$10,4,FALSE())</f>
        <v>#N/A</v>
      </c>
      <c r="I36" s="138" t="e">
        <f aca="false">VLOOKUP(E36,$E$4:$G$10,3,FALSE())</f>
        <v>#N/A</v>
      </c>
      <c r="J36" s="138" t="e">
        <f aca="false">VLOOKUP(F36,$F$4:$G$10,2,FALSE())</f>
        <v>#N/A</v>
      </c>
      <c r="K36" s="138" t="e">
        <f aca="false">ROUND(AVERAGE(G36:J36),0)</f>
        <v>#N/A</v>
      </c>
      <c r="L36" s="144" t="e">
        <f aca="false">K36</f>
        <v>#N/A</v>
      </c>
      <c r="N36" s="137" t="n">
        <v>6.1</v>
      </c>
      <c r="O36" s="137"/>
      <c r="P36" s="137"/>
      <c r="Q36" s="137"/>
      <c r="R36" s="137"/>
      <c r="S36" s="138" t="e">
        <f aca="false">VLOOKUP(O36,$C$4:$G$10,5,FALSE())</f>
        <v>#N/A</v>
      </c>
      <c r="T36" s="138" t="e">
        <f aca="false">VLOOKUP(P36,$D$4:$G$10,4,FALSE())</f>
        <v>#N/A</v>
      </c>
      <c r="U36" s="138" t="e">
        <f aca="false">VLOOKUP(Q36,$E$4:$G$10,3,FALSE())</f>
        <v>#N/A</v>
      </c>
      <c r="V36" s="138" t="e">
        <f aca="false">VLOOKUP(R36,$F$4:$G$10,2,FALSE())</f>
        <v>#N/A</v>
      </c>
      <c r="W36" s="138" t="e">
        <f aca="false">ROUND(AVERAGE(S36:V36),0)</f>
        <v>#N/A</v>
      </c>
      <c r="X36" s="144" t="e">
        <f aca="false">W36</f>
        <v>#N/A</v>
      </c>
    </row>
    <row r="37" customFormat="false" ht="13" hidden="false" customHeight="false" outlineLevel="0" collapsed="false">
      <c r="B37" s="141" t="n">
        <v>12.4</v>
      </c>
      <c r="C37" s="141"/>
      <c r="D37" s="141"/>
      <c r="E37" s="141"/>
      <c r="F37" s="141"/>
      <c r="G37" s="142" t="e">
        <f aca="false">VLOOKUP(C37,$C$4:$G$10,5,FALSE())</f>
        <v>#N/A</v>
      </c>
      <c r="H37" s="142" t="e">
        <f aca="false">VLOOKUP(D37,$D$4:$G$10,4,FALSE())</f>
        <v>#N/A</v>
      </c>
      <c r="I37" s="142" t="e">
        <f aca="false">VLOOKUP(E37,$E$4:$G$10,3,FALSE())</f>
        <v>#N/A</v>
      </c>
      <c r="J37" s="142" t="e">
        <f aca="false">VLOOKUP(F37,$F$4:$G$10,2,FALSE())</f>
        <v>#N/A</v>
      </c>
      <c r="K37" s="142" t="e">
        <f aca="false">ROUND(AVERAGE(G37:J37),0)</f>
        <v>#N/A</v>
      </c>
      <c r="L37" s="143" t="e">
        <f aca="false">K37</f>
        <v>#N/A</v>
      </c>
      <c r="N37" s="141" t="n">
        <v>6.2</v>
      </c>
      <c r="O37" s="141"/>
      <c r="P37" s="141"/>
      <c r="Q37" s="141"/>
      <c r="R37" s="141"/>
      <c r="S37" s="142" t="e">
        <f aca="false">VLOOKUP(O37,$C$4:$G$10,5,FALSE())</f>
        <v>#N/A</v>
      </c>
      <c r="T37" s="142" t="e">
        <f aca="false">VLOOKUP(P37,$D$4:$G$10,4,FALSE())</f>
        <v>#N/A</v>
      </c>
      <c r="U37" s="142" t="e">
        <f aca="false">VLOOKUP(Q37,$E$4:$G$10,3,FALSE())</f>
        <v>#N/A</v>
      </c>
      <c r="V37" s="142" t="e">
        <f aca="false">VLOOKUP(R37,$F$4:$G$10,2,FALSE())</f>
        <v>#N/A</v>
      </c>
      <c r="W37" s="142" t="e">
        <f aca="false">ROUND(AVERAGE(S37:V37),0)</f>
        <v>#N/A</v>
      </c>
      <c r="X37" s="143" t="e">
        <f aca="false">W37</f>
        <v>#N/A</v>
      </c>
    </row>
    <row r="38" customFormat="false" ht="13" hidden="false" customHeight="false" outlineLevel="0" collapsed="false">
      <c r="B38" s="137" t="n">
        <v>13.1</v>
      </c>
      <c r="C38" s="137"/>
      <c r="D38" s="137"/>
      <c r="E38" s="137"/>
      <c r="F38" s="137"/>
      <c r="G38" s="138" t="e">
        <f aca="false">VLOOKUP(C38,$C$4:$G$10,5,FALSE())</f>
        <v>#N/A</v>
      </c>
      <c r="H38" s="138" t="e">
        <f aca="false">VLOOKUP(D38,$D$4:$G$10,4,FALSE())</f>
        <v>#N/A</v>
      </c>
      <c r="I38" s="138" t="e">
        <f aca="false">VLOOKUP(E38,$E$4:$G$10,3,FALSE())</f>
        <v>#N/A</v>
      </c>
      <c r="J38" s="138" t="e">
        <f aca="false">VLOOKUP(F38,$F$4:$G$10,2,FALSE())</f>
        <v>#N/A</v>
      </c>
      <c r="K38" s="138" t="e">
        <f aca="false">ROUND(AVERAGE(G38:J38),0)</f>
        <v>#N/A</v>
      </c>
      <c r="L38" s="144" t="e">
        <f aca="false">K38</f>
        <v>#N/A</v>
      </c>
      <c r="N38" s="137" t="n">
        <v>6.3</v>
      </c>
      <c r="O38" s="137"/>
      <c r="P38" s="137"/>
      <c r="Q38" s="137"/>
      <c r="R38" s="137"/>
      <c r="S38" s="138" t="e">
        <f aca="false">VLOOKUP(O38,$C$4:$G$10,5,FALSE())</f>
        <v>#N/A</v>
      </c>
      <c r="T38" s="138" t="e">
        <f aca="false">VLOOKUP(P38,$D$4:$G$10,4,FALSE())</f>
        <v>#N/A</v>
      </c>
      <c r="U38" s="138" t="e">
        <f aca="false">VLOOKUP(Q38,$E$4:$G$10,3,FALSE())</f>
        <v>#N/A</v>
      </c>
      <c r="V38" s="138" t="e">
        <f aca="false">VLOOKUP(R38,$F$4:$G$10,2,FALSE())</f>
        <v>#N/A</v>
      </c>
      <c r="W38" s="138" t="e">
        <f aca="false">ROUND(AVERAGE(S38:V38),0)</f>
        <v>#N/A</v>
      </c>
      <c r="X38" s="144" t="e">
        <f aca="false">W38</f>
        <v>#N/A</v>
      </c>
    </row>
    <row r="39" customFormat="false" ht="13" hidden="false" customHeight="false" outlineLevel="0" collapsed="false">
      <c r="B39" s="141" t="n">
        <v>13.2</v>
      </c>
      <c r="C39" s="141"/>
      <c r="D39" s="141"/>
      <c r="E39" s="141"/>
      <c r="F39" s="141"/>
      <c r="G39" s="142" t="e">
        <f aca="false">VLOOKUP(C39,$C$4:$G$10,5,FALSE())</f>
        <v>#N/A</v>
      </c>
      <c r="H39" s="142" t="e">
        <f aca="false">VLOOKUP(D39,$D$4:$G$10,4,FALSE())</f>
        <v>#N/A</v>
      </c>
      <c r="I39" s="142" t="e">
        <f aca="false">VLOOKUP(E39,$E$4:$G$10,3,FALSE())</f>
        <v>#N/A</v>
      </c>
      <c r="J39" s="142" t="e">
        <f aca="false">VLOOKUP(F39,$F$4:$G$10,2,FALSE())</f>
        <v>#N/A</v>
      </c>
      <c r="K39" s="142" t="e">
        <f aca="false">ROUND(AVERAGE(G39:J39),0)</f>
        <v>#N/A</v>
      </c>
      <c r="L39" s="143" t="e">
        <f aca="false">K39</f>
        <v>#N/A</v>
      </c>
      <c r="N39" s="141" t="n">
        <v>6.4</v>
      </c>
      <c r="O39" s="141"/>
      <c r="P39" s="141"/>
      <c r="Q39" s="141"/>
      <c r="R39" s="141"/>
      <c r="S39" s="142" t="e">
        <f aca="false">VLOOKUP(O39,$C$4:$G$10,5,FALSE())</f>
        <v>#N/A</v>
      </c>
      <c r="T39" s="142" t="e">
        <f aca="false">VLOOKUP(P39,$D$4:$G$10,4,FALSE())</f>
        <v>#N/A</v>
      </c>
      <c r="U39" s="142" t="e">
        <f aca="false">VLOOKUP(Q39,$E$4:$G$10,3,FALSE())</f>
        <v>#N/A</v>
      </c>
      <c r="V39" s="142" t="e">
        <f aca="false">VLOOKUP(R39,$F$4:$G$10,2,FALSE())</f>
        <v>#N/A</v>
      </c>
      <c r="W39" s="142" t="e">
        <f aca="false">ROUND(AVERAGE(S39:V39),0)</f>
        <v>#N/A</v>
      </c>
      <c r="X39" s="143" t="e">
        <f aca="false">W39</f>
        <v>#N/A</v>
      </c>
    </row>
    <row r="40" customFormat="false" ht="13" hidden="false" customHeight="false" outlineLevel="0" collapsed="false">
      <c r="B40" s="137" t="n">
        <v>13.6</v>
      </c>
      <c r="C40" s="137"/>
      <c r="D40" s="137"/>
      <c r="E40" s="137"/>
      <c r="F40" s="137"/>
      <c r="G40" s="138" t="e">
        <f aca="false">VLOOKUP(C40,$C$4:$G$10,5,FALSE())</f>
        <v>#N/A</v>
      </c>
      <c r="H40" s="138" t="e">
        <f aca="false">VLOOKUP(D40,$D$4:$G$10,4,FALSE())</f>
        <v>#N/A</v>
      </c>
      <c r="I40" s="138" t="e">
        <f aca="false">VLOOKUP(E40,$E$4:$G$10,3,FALSE())</f>
        <v>#N/A</v>
      </c>
      <c r="J40" s="138" t="e">
        <f aca="false">VLOOKUP(F40,$F$4:$G$10,2,FALSE())</f>
        <v>#N/A</v>
      </c>
      <c r="K40" s="138" t="e">
        <f aca="false">ROUND(AVERAGE(G40:J40),0)</f>
        <v>#N/A</v>
      </c>
      <c r="L40" s="144" t="e">
        <f aca="false">K40</f>
        <v>#N/A</v>
      </c>
      <c r="N40" s="137" t="n">
        <v>6.5</v>
      </c>
      <c r="O40" s="137"/>
      <c r="P40" s="137"/>
      <c r="Q40" s="137"/>
      <c r="R40" s="137"/>
      <c r="S40" s="138" t="e">
        <f aca="false">VLOOKUP(O40,$C$4:$G$10,5,FALSE())</f>
        <v>#N/A</v>
      </c>
      <c r="T40" s="138" t="e">
        <f aca="false">VLOOKUP(P40,$D$4:$G$10,4,FALSE())</f>
        <v>#N/A</v>
      </c>
      <c r="U40" s="138" t="e">
        <f aca="false">VLOOKUP(Q40,$E$4:$G$10,3,FALSE())</f>
        <v>#N/A</v>
      </c>
      <c r="V40" s="138" t="e">
        <f aca="false">VLOOKUP(R40,$F$4:$G$10,2,FALSE())</f>
        <v>#N/A</v>
      </c>
      <c r="W40" s="138" t="e">
        <f aca="false">ROUND(AVERAGE(S40:V40),0)</f>
        <v>#N/A</v>
      </c>
      <c r="X40" s="144" t="e">
        <f aca="false">W40</f>
        <v>#N/A</v>
      </c>
    </row>
    <row r="41" customFormat="false" ht="13" hidden="false" customHeight="false" outlineLevel="0" collapsed="false">
      <c r="B41" s="141" t="n">
        <v>14.6</v>
      </c>
      <c r="C41" s="141"/>
      <c r="D41" s="141"/>
      <c r="E41" s="141"/>
      <c r="F41" s="141"/>
      <c r="G41" s="142" t="e">
        <f aca="false">VLOOKUP(C41,$C$4:$G$10,5,FALSE())</f>
        <v>#N/A</v>
      </c>
      <c r="H41" s="142" t="e">
        <f aca="false">VLOOKUP(D41,$D$4:$G$10,4,FALSE())</f>
        <v>#N/A</v>
      </c>
      <c r="I41" s="142" t="e">
        <f aca="false">VLOOKUP(E41,$E$4:$G$10,3,FALSE())</f>
        <v>#N/A</v>
      </c>
      <c r="J41" s="142" t="e">
        <f aca="false">VLOOKUP(F41,$F$4:$G$10,2,FALSE())</f>
        <v>#N/A</v>
      </c>
      <c r="K41" s="142" t="e">
        <f aca="false">ROUND(AVERAGE(G41:J41),0)</f>
        <v>#N/A</v>
      </c>
      <c r="L41" s="143" t="e">
        <f aca="false">K41</f>
        <v>#N/A</v>
      </c>
      <c r="N41" s="141" t="n">
        <v>7.1</v>
      </c>
      <c r="O41" s="141"/>
      <c r="P41" s="141"/>
      <c r="Q41" s="141"/>
      <c r="R41" s="141"/>
      <c r="S41" s="142" t="e">
        <f aca="false">VLOOKUP(O41,$C$4:$G$10,5,FALSE())</f>
        <v>#N/A</v>
      </c>
      <c r="T41" s="142" t="e">
        <f aca="false">VLOOKUP(P41,$D$4:$G$10,4,FALSE())</f>
        <v>#N/A</v>
      </c>
      <c r="U41" s="142" t="e">
        <f aca="false">VLOOKUP(Q41,$E$4:$G$10,3,FALSE())</f>
        <v>#N/A</v>
      </c>
      <c r="V41" s="142" t="e">
        <f aca="false">VLOOKUP(R41,$F$4:$G$10,2,FALSE())</f>
        <v>#N/A</v>
      </c>
      <c r="W41" s="142" t="e">
        <f aca="false">ROUND(AVERAGE(S41:V41),0)</f>
        <v>#N/A</v>
      </c>
      <c r="X41" s="143" t="e">
        <f aca="false">W41</f>
        <v>#N/A</v>
      </c>
    </row>
    <row r="42" customFormat="false" ht="13" hidden="false" customHeight="false" outlineLevel="0" collapsed="false">
      <c r="B42" s="137" t="n">
        <v>15.7</v>
      </c>
      <c r="C42" s="137"/>
      <c r="D42" s="137"/>
      <c r="E42" s="137"/>
      <c r="F42" s="137"/>
      <c r="G42" s="138" t="e">
        <f aca="false">VLOOKUP(C42,$C$4:$G$10,5,FALSE())</f>
        <v>#N/A</v>
      </c>
      <c r="H42" s="138" t="e">
        <f aca="false">VLOOKUP(D42,$D$4:$G$10,4,FALSE())</f>
        <v>#N/A</v>
      </c>
      <c r="I42" s="138" t="e">
        <f aca="false">VLOOKUP(E42,$E$4:$G$10,3,FALSE())</f>
        <v>#N/A</v>
      </c>
      <c r="J42" s="138" t="e">
        <f aca="false">VLOOKUP(F42,$F$4:$G$10,2,FALSE())</f>
        <v>#N/A</v>
      </c>
      <c r="K42" s="138" t="e">
        <f aca="false">ROUND(AVERAGE(G42:J42),0)</f>
        <v>#N/A</v>
      </c>
      <c r="L42" s="144" t="e">
        <f aca="false">K42</f>
        <v>#N/A</v>
      </c>
      <c r="N42" s="137" t="n">
        <v>7.2</v>
      </c>
      <c r="O42" s="137"/>
      <c r="P42" s="137"/>
      <c r="Q42" s="137"/>
      <c r="R42" s="137"/>
      <c r="S42" s="138" t="e">
        <f aca="false">VLOOKUP(O42,$C$4:$G$10,5,FALSE())</f>
        <v>#N/A</v>
      </c>
      <c r="T42" s="138" t="e">
        <f aca="false">VLOOKUP(P42,$D$4:$G$10,4,FALSE())</f>
        <v>#N/A</v>
      </c>
      <c r="U42" s="138" t="e">
        <f aca="false">VLOOKUP(Q42,$E$4:$G$10,3,FALSE())</f>
        <v>#N/A</v>
      </c>
      <c r="V42" s="138" t="e">
        <f aca="false">VLOOKUP(R42,$F$4:$G$10,2,FALSE())</f>
        <v>#N/A</v>
      </c>
      <c r="W42" s="138" t="e">
        <f aca="false">ROUND(AVERAGE(S42:V42),0)</f>
        <v>#N/A</v>
      </c>
      <c r="X42" s="144" t="e">
        <f aca="false">W42</f>
        <v>#N/A</v>
      </c>
    </row>
    <row r="43" customFormat="false" ht="13" hidden="false" customHeight="false" outlineLevel="0" collapsed="false">
      <c r="B43" s="149" t="n">
        <v>15.1</v>
      </c>
      <c r="C43" s="141"/>
      <c r="D43" s="141"/>
      <c r="E43" s="141"/>
      <c r="F43" s="141"/>
      <c r="G43" s="142" t="e">
        <f aca="false">VLOOKUP(C43,$C$4:$G$10,5,FALSE())</f>
        <v>#N/A</v>
      </c>
      <c r="H43" s="142" t="e">
        <f aca="false">VLOOKUP(D43,$D$4:$G$10,4,FALSE())</f>
        <v>#N/A</v>
      </c>
      <c r="I43" s="142" t="e">
        <f aca="false">VLOOKUP(E43,$E$4:$G$10,3,FALSE())</f>
        <v>#N/A</v>
      </c>
      <c r="J43" s="142" t="e">
        <f aca="false">VLOOKUP(F43,$F$4:$G$10,2,FALSE())</f>
        <v>#N/A</v>
      </c>
      <c r="K43" s="142" t="e">
        <f aca="false">ROUND(AVERAGE(G43:J43),0)</f>
        <v>#N/A</v>
      </c>
      <c r="L43" s="143" t="e">
        <f aca="false">K43</f>
        <v>#N/A</v>
      </c>
      <c r="N43" s="141" t="n">
        <v>7.3</v>
      </c>
      <c r="O43" s="141"/>
      <c r="P43" s="141"/>
      <c r="Q43" s="141"/>
      <c r="R43" s="141"/>
      <c r="S43" s="142" t="e">
        <f aca="false">VLOOKUP(O43,$C$4:$G$10,5,FALSE())</f>
        <v>#N/A</v>
      </c>
      <c r="T43" s="142" t="e">
        <f aca="false">VLOOKUP(P43,$D$4:$G$10,4,FALSE())</f>
        <v>#N/A</v>
      </c>
      <c r="U43" s="142" t="e">
        <f aca="false">VLOOKUP(Q43,$E$4:$G$10,3,FALSE())</f>
        <v>#N/A</v>
      </c>
      <c r="V43" s="142" t="e">
        <f aca="false">VLOOKUP(R43,$F$4:$G$10,2,FALSE())</f>
        <v>#N/A</v>
      </c>
      <c r="W43" s="142" t="e">
        <f aca="false">ROUND(AVERAGE(S43:V43),0)</f>
        <v>#N/A</v>
      </c>
      <c r="X43" s="143" t="e">
        <f aca="false">W43</f>
        <v>#N/A</v>
      </c>
    </row>
    <row r="44" customFormat="false" ht="13" hidden="false" customHeight="false" outlineLevel="0" collapsed="false">
      <c r="B44" s="137" t="n">
        <v>16.8</v>
      </c>
      <c r="C44" s="137"/>
      <c r="D44" s="137"/>
      <c r="E44" s="137"/>
      <c r="F44" s="137"/>
      <c r="G44" s="138" t="e">
        <f aca="false">VLOOKUP(C44,$C$4:$G$10,5,FALSE())</f>
        <v>#N/A</v>
      </c>
      <c r="H44" s="138" t="e">
        <f aca="false">VLOOKUP(D44,$D$4:$G$10,4,FALSE())</f>
        <v>#N/A</v>
      </c>
      <c r="I44" s="138" t="e">
        <f aca="false">VLOOKUP(E44,$E$4:$G$10,3,FALSE())</f>
        <v>#N/A</v>
      </c>
      <c r="J44" s="138" t="e">
        <f aca="false">VLOOKUP(F44,$F$4:$G$10,2,FALSE())</f>
        <v>#N/A</v>
      </c>
      <c r="K44" s="138" t="e">
        <f aca="false">ROUND(AVERAGE(G44:J44),0)</f>
        <v>#N/A</v>
      </c>
      <c r="L44" s="144" t="e">
        <f aca="false">K44</f>
        <v>#N/A</v>
      </c>
      <c r="N44" s="137" t="n">
        <v>7.4</v>
      </c>
      <c r="O44" s="137"/>
      <c r="P44" s="137"/>
      <c r="Q44" s="137"/>
      <c r="R44" s="137"/>
      <c r="S44" s="138" t="e">
        <f aca="false">VLOOKUP(O44,$C$4:$G$10,5,FALSE())</f>
        <v>#N/A</v>
      </c>
      <c r="T44" s="138" t="e">
        <f aca="false">VLOOKUP(P44,$D$4:$G$10,4,FALSE())</f>
        <v>#N/A</v>
      </c>
      <c r="U44" s="138" t="e">
        <f aca="false">VLOOKUP(Q44,$E$4:$G$10,3,FALSE())</f>
        <v>#N/A</v>
      </c>
      <c r="V44" s="138" t="e">
        <f aca="false">VLOOKUP(R44,$F$4:$G$10,2,FALSE())</f>
        <v>#N/A</v>
      </c>
      <c r="W44" s="138" t="e">
        <f aca="false">ROUND(AVERAGE(S44:V44),0)</f>
        <v>#N/A</v>
      </c>
      <c r="X44" s="144" t="e">
        <f aca="false">W44</f>
        <v>#N/A</v>
      </c>
    </row>
    <row r="45" customFormat="false" ht="13" hidden="false" customHeight="false" outlineLevel="0" collapsed="false">
      <c r="B45" s="141" t="n">
        <v>16.9</v>
      </c>
      <c r="C45" s="141"/>
      <c r="D45" s="141"/>
      <c r="E45" s="141"/>
      <c r="F45" s="141"/>
      <c r="G45" s="142" t="e">
        <f aca="false">VLOOKUP(C45,$C$4:$G$10,5,FALSE())</f>
        <v>#N/A</v>
      </c>
      <c r="H45" s="142" t="e">
        <f aca="false">VLOOKUP(D45,$D$4:$G$10,4,FALSE())</f>
        <v>#N/A</v>
      </c>
      <c r="I45" s="142" t="e">
        <f aca="false">VLOOKUP(E45,$E$4:$G$10,3,FALSE())</f>
        <v>#N/A</v>
      </c>
      <c r="J45" s="142" t="e">
        <f aca="false">VLOOKUP(F45,$F$4:$G$10,2,FALSE())</f>
        <v>#N/A</v>
      </c>
      <c r="K45" s="142" t="e">
        <f aca="false">ROUND(AVERAGE(G45:J45),0)</f>
        <v>#N/A</v>
      </c>
      <c r="L45" s="143" t="e">
        <f aca="false">K45</f>
        <v>#N/A</v>
      </c>
      <c r="N45" s="141" t="n">
        <v>8.1</v>
      </c>
      <c r="O45" s="141"/>
      <c r="P45" s="141"/>
      <c r="Q45" s="141"/>
      <c r="R45" s="141"/>
      <c r="S45" s="142" t="e">
        <f aca="false">VLOOKUP(O45,$C$4:$G$10,5,FALSE())</f>
        <v>#N/A</v>
      </c>
      <c r="T45" s="142" t="e">
        <f aca="false">VLOOKUP(P45,$D$4:$G$10,4,FALSE())</f>
        <v>#N/A</v>
      </c>
      <c r="U45" s="142" t="e">
        <f aca="false">VLOOKUP(Q45,$E$4:$G$10,3,FALSE())</f>
        <v>#N/A</v>
      </c>
      <c r="V45" s="142" t="e">
        <f aca="false">VLOOKUP(R45,$F$4:$G$10,2,FALSE())</f>
        <v>#N/A</v>
      </c>
      <c r="W45" s="142" t="e">
        <f aca="false">ROUND(AVERAGE(S45:V45),0)</f>
        <v>#N/A</v>
      </c>
      <c r="X45" s="143" t="e">
        <f aca="false">W45</f>
        <v>#N/A</v>
      </c>
    </row>
    <row r="46" customFormat="false" ht="13" hidden="false" customHeight="false" outlineLevel="0" collapsed="false">
      <c r="B46" s="137" t="n">
        <v>16.11</v>
      </c>
      <c r="C46" s="137"/>
      <c r="D46" s="137"/>
      <c r="E46" s="137"/>
      <c r="F46" s="137"/>
      <c r="G46" s="138" t="e">
        <f aca="false">VLOOKUP(C46,$C$4:$G$10,5,FALSE())</f>
        <v>#N/A</v>
      </c>
      <c r="H46" s="138" t="e">
        <f aca="false">VLOOKUP(D46,$D$4:$G$10,4,FALSE())</f>
        <v>#N/A</v>
      </c>
      <c r="I46" s="138" t="e">
        <f aca="false">VLOOKUP(E46,$E$4:$G$10,3,FALSE())</f>
        <v>#N/A</v>
      </c>
      <c r="J46" s="138" t="e">
        <f aca="false">VLOOKUP(F46,$F$4:$G$10,2,FALSE())</f>
        <v>#N/A</v>
      </c>
      <c r="K46" s="138" t="e">
        <f aca="false">ROUND(AVERAGE(G46:J46),0)</f>
        <v>#N/A</v>
      </c>
      <c r="L46" s="144" t="e">
        <f aca="false">K46</f>
        <v>#N/A</v>
      </c>
      <c r="N46" s="137" t="n">
        <v>8.2</v>
      </c>
      <c r="O46" s="137"/>
      <c r="P46" s="137"/>
      <c r="Q46" s="137"/>
      <c r="R46" s="137"/>
      <c r="S46" s="138" t="e">
        <f aca="false">VLOOKUP(O46,$C$4:$G$10,5,FALSE())</f>
        <v>#N/A</v>
      </c>
      <c r="T46" s="138" t="e">
        <f aca="false">VLOOKUP(P46,$D$4:$G$10,4,FALSE())</f>
        <v>#N/A</v>
      </c>
      <c r="U46" s="138" t="e">
        <f aca="false">VLOOKUP(Q46,$E$4:$G$10,3,FALSE())</f>
        <v>#N/A</v>
      </c>
      <c r="V46" s="138" t="e">
        <f aca="false">VLOOKUP(R46,$F$4:$G$10,2,FALSE())</f>
        <v>#N/A</v>
      </c>
      <c r="W46" s="138" t="e">
        <f aca="false">ROUND(AVERAGE(S46:V46),0)</f>
        <v>#N/A</v>
      </c>
      <c r="X46" s="144" t="e">
        <f aca="false">W46</f>
        <v>#N/A</v>
      </c>
    </row>
    <row r="47" customFormat="false" ht="13" hidden="false" customHeight="false" outlineLevel="0" collapsed="false">
      <c r="B47" s="141" t="n">
        <v>17.3</v>
      </c>
      <c r="C47" s="141"/>
      <c r="D47" s="141"/>
      <c r="E47" s="141"/>
      <c r="F47" s="141"/>
      <c r="G47" s="142" t="e">
        <f aca="false">VLOOKUP(C47,$C$4:$G$10,5,FALSE())</f>
        <v>#N/A</v>
      </c>
      <c r="H47" s="142" t="e">
        <f aca="false">VLOOKUP(D47,$D$4:$G$10,4,FALSE())</f>
        <v>#N/A</v>
      </c>
      <c r="I47" s="142" t="e">
        <f aca="false">VLOOKUP(E47,$E$4:$G$10,3,FALSE())</f>
        <v>#N/A</v>
      </c>
      <c r="J47" s="142" t="e">
        <f aca="false">VLOOKUP(F47,$F$4:$G$10,2,FALSE())</f>
        <v>#N/A</v>
      </c>
      <c r="K47" s="142" t="e">
        <f aca="false">ROUND(AVERAGE(G47:J47),0)</f>
        <v>#N/A</v>
      </c>
      <c r="L47" s="143" t="e">
        <f aca="false">K47</f>
        <v>#N/A</v>
      </c>
      <c r="N47" s="141" t="n">
        <v>8.3</v>
      </c>
      <c r="O47" s="141"/>
      <c r="P47" s="141"/>
      <c r="Q47" s="141"/>
      <c r="R47" s="141"/>
      <c r="S47" s="142" t="e">
        <f aca="false">VLOOKUP(O47,$C$4:$G$10,5,FALSE())</f>
        <v>#N/A</v>
      </c>
      <c r="T47" s="142" t="e">
        <f aca="false">VLOOKUP(P47,$D$4:$G$10,4,FALSE())</f>
        <v>#N/A</v>
      </c>
      <c r="U47" s="142" t="e">
        <f aca="false">VLOOKUP(Q47,$E$4:$G$10,3,FALSE())</f>
        <v>#N/A</v>
      </c>
      <c r="V47" s="142" t="e">
        <f aca="false">VLOOKUP(R47,$F$4:$G$10,2,FALSE())</f>
        <v>#N/A</v>
      </c>
      <c r="W47" s="142" t="e">
        <f aca="false">ROUND(AVERAGE(S47:V47),0)</f>
        <v>#N/A</v>
      </c>
      <c r="X47" s="143" t="e">
        <f aca="false">W47</f>
        <v>#N/A</v>
      </c>
    </row>
    <row r="48" customFormat="false" ht="13" hidden="false" customHeight="false" outlineLevel="0" collapsed="false">
      <c r="B48" s="137" t="n">
        <v>17.5</v>
      </c>
      <c r="C48" s="137"/>
      <c r="D48" s="137"/>
      <c r="E48" s="137"/>
      <c r="F48" s="137"/>
      <c r="G48" s="138" t="e">
        <f aca="false">VLOOKUP(C48,$C$4:$G$10,5,FALSE())</f>
        <v>#N/A</v>
      </c>
      <c r="H48" s="138" t="e">
        <f aca="false">VLOOKUP(D48,$D$4:$G$10,4,FALSE())</f>
        <v>#N/A</v>
      </c>
      <c r="I48" s="138" t="e">
        <f aca="false">VLOOKUP(E48,$E$4:$G$10,3,FALSE())</f>
        <v>#N/A</v>
      </c>
      <c r="J48" s="138" t="e">
        <f aca="false">VLOOKUP(F48,$F$4:$G$10,2,FALSE())</f>
        <v>#N/A</v>
      </c>
      <c r="K48" s="138" t="e">
        <f aca="false">ROUND(AVERAGE(G48:J48),0)</f>
        <v>#N/A</v>
      </c>
      <c r="L48" s="144" t="e">
        <f aca="false">K48</f>
        <v>#N/A</v>
      </c>
      <c r="N48" s="137" t="n">
        <v>9.1</v>
      </c>
      <c r="O48" s="137"/>
      <c r="P48" s="137"/>
      <c r="Q48" s="137"/>
      <c r="R48" s="137"/>
      <c r="S48" s="138" t="e">
        <f aca="false">VLOOKUP(O48,$C$4:$G$10,5,FALSE())</f>
        <v>#N/A</v>
      </c>
      <c r="T48" s="138" t="e">
        <f aca="false">VLOOKUP(P48,$D$4:$G$10,4,FALSE())</f>
        <v>#N/A</v>
      </c>
      <c r="U48" s="138" t="e">
        <f aca="false">VLOOKUP(Q48,$E$4:$G$10,3,FALSE())</f>
        <v>#N/A</v>
      </c>
      <c r="V48" s="138" t="e">
        <f aca="false">VLOOKUP(R48,$F$4:$G$10,2,FALSE())</f>
        <v>#N/A</v>
      </c>
      <c r="W48" s="138" t="e">
        <f aca="false">ROUND(AVERAGE(S48:V48),0)</f>
        <v>#N/A</v>
      </c>
      <c r="X48" s="144" t="e">
        <f aca="false">W48</f>
        <v>#N/A</v>
      </c>
    </row>
    <row r="49" customFormat="false" ht="13" hidden="false" customHeight="false" outlineLevel="0" collapsed="false">
      <c r="B49" s="141" t="n">
        <v>17.6</v>
      </c>
      <c r="C49" s="141"/>
      <c r="D49" s="141"/>
      <c r="E49" s="141"/>
      <c r="F49" s="141"/>
      <c r="G49" s="142" t="e">
        <f aca="false">VLOOKUP(C49,$C$4:$G$10,5,FALSE())</f>
        <v>#N/A</v>
      </c>
      <c r="H49" s="142" t="e">
        <f aca="false">VLOOKUP(D49,$D$4:$G$10,4,FALSE())</f>
        <v>#N/A</v>
      </c>
      <c r="I49" s="142" t="e">
        <f aca="false">VLOOKUP(E49,$E$4:$G$10,3,FALSE())</f>
        <v>#N/A</v>
      </c>
      <c r="J49" s="142" t="e">
        <f aca="false">VLOOKUP(F49,$F$4:$G$10,2,FALSE())</f>
        <v>#N/A</v>
      </c>
      <c r="K49" s="142" t="e">
        <f aca="false">ROUND(AVERAGE(G49:J49),0)</f>
        <v>#N/A</v>
      </c>
      <c r="L49" s="143" t="e">
        <f aca="false">K49</f>
        <v>#N/A</v>
      </c>
      <c r="N49" s="141" t="n">
        <v>9.2</v>
      </c>
      <c r="O49" s="141"/>
      <c r="P49" s="141"/>
      <c r="Q49" s="141"/>
      <c r="R49" s="141"/>
      <c r="S49" s="142" t="e">
        <f aca="false">VLOOKUP(O49,$C$4:$G$10,5,FALSE())</f>
        <v>#N/A</v>
      </c>
      <c r="T49" s="142" t="e">
        <f aca="false">VLOOKUP(P49,$D$4:$G$10,4,FALSE())</f>
        <v>#N/A</v>
      </c>
      <c r="U49" s="142" t="e">
        <f aca="false">VLOOKUP(Q49,$E$4:$G$10,3,FALSE())</f>
        <v>#N/A</v>
      </c>
      <c r="V49" s="142" t="e">
        <f aca="false">VLOOKUP(R49,$F$4:$G$10,2,FALSE())</f>
        <v>#N/A</v>
      </c>
      <c r="W49" s="142" t="e">
        <f aca="false">ROUND(AVERAGE(S49:V49),0)</f>
        <v>#N/A</v>
      </c>
      <c r="X49" s="143" t="e">
        <f aca="false">W49</f>
        <v>#N/A</v>
      </c>
    </row>
    <row r="50" customFormat="false" ht="13" hidden="false" customHeight="false" outlineLevel="0" collapsed="false">
      <c r="B50" s="137" t="n">
        <v>17.7</v>
      </c>
      <c r="C50" s="137"/>
      <c r="D50" s="137"/>
      <c r="E50" s="137"/>
      <c r="F50" s="137"/>
      <c r="G50" s="138" t="e">
        <f aca="false">VLOOKUP(C50,$C$4:$G$10,5,FALSE())</f>
        <v>#N/A</v>
      </c>
      <c r="H50" s="138" t="e">
        <f aca="false">VLOOKUP(D50,$D$4:$G$10,4,FALSE())</f>
        <v>#N/A</v>
      </c>
      <c r="I50" s="138" t="e">
        <f aca="false">VLOOKUP(E50,$E$4:$G$10,3,FALSE())</f>
        <v>#N/A</v>
      </c>
      <c r="J50" s="138" t="e">
        <f aca="false">VLOOKUP(F50,$F$4:$G$10,2,FALSE())</f>
        <v>#N/A</v>
      </c>
      <c r="K50" s="138" t="e">
        <f aca="false">ROUND(AVERAGE(G50:J50),0)</f>
        <v>#N/A</v>
      </c>
      <c r="L50" s="144" t="e">
        <f aca="false">K50</f>
        <v>#N/A</v>
      </c>
      <c r="N50" s="137" t="n">
        <v>10.1</v>
      </c>
      <c r="O50" s="137"/>
      <c r="P50" s="137"/>
      <c r="Q50" s="137"/>
      <c r="R50" s="137"/>
      <c r="S50" s="138" t="e">
        <f aca="false">VLOOKUP(O50,$C$4:$G$10,5,FALSE())</f>
        <v>#N/A</v>
      </c>
      <c r="T50" s="138" t="e">
        <f aca="false">VLOOKUP(P50,$D$4:$G$10,4,FALSE())</f>
        <v>#N/A</v>
      </c>
      <c r="U50" s="138" t="e">
        <f aca="false">VLOOKUP(Q50,$E$4:$G$10,3,FALSE())</f>
        <v>#N/A</v>
      </c>
      <c r="V50" s="138" t="e">
        <f aca="false">VLOOKUP(R50,$F$4:$G$10,2,FALSE())</f>
        <v>#N/A</v>
      </c>
      <c r="W50" s="138" t="e">
        <f aca="false">ROUND(AVERAGE(S50:V50),0)</f>
        <v>#N/A</v>
      </c>
      <c r="X50" s="144" t="e">
        <f aca="false">W50</f>
        <v>#N/A</v>
      </c>
    </row>
    <row r="51" customFormat="false" ht="13" hidden="false" customHeight="false" outlineLevel="0" collapsed="false">
      <c r="B51" s="141" t="n">
        <v>17.8</v>
      </c>
      <c r="C51" s="141"/>
      <c r="D51" s="141"/>
      <c r="E51" s="141"/>
      <c r="F51" s="141"/>
      <c r="G51" s="142" t="e">
        <f aca="false">VLOOKUP(C51,$C$4:$G$10,5,FALSE())</f>
        <v>#N/A</v>
      </c>
      <c r="H51" s="142" t="e">
        <f aca="false">VLOOKUP(D51,$D$4:$G$10,4,FALSE())</f>
        <v>#N/A</v>
      </c>
      <c r="I51" s="142" t="e">
        <f aca="false">VLOOKUP(E51,$E$4:$G$10,3,FALSE())</f>
        <v>#N/A</v>
      </c>
      <c r="J51" s="142" t="e">
        <f aca="false">VLOOKUP(F51,$F$4:$G$10,2,FALSE())</f>
        <v>#N/A</v>
      </c>
      <c r="K51" s="142" t="e">
        <f aca="false">ROUND(AVERAGE(G51:J51),0)</f>
        <v>#N/A</v>
      </c>
      <c r="L51" s="143" t="e">
        <f aca="false">K51</f>
        <v>#N/A</v>
      </c>
      <c r="N51" s="141" t="n">
        <v>10.2</v>
      </c>
      <c r="O51" s="141"/>
      <c r="P51" s="141"/>
      <c r="Q51" s="141"/>
      <c r="R51" s="141"/>
      <c r="S51" s="142" t="e">
        <f aca="false">VLOOKUP(O51,$C$4:$G$10,5,FALSE())</f>
        <v>#N/A</v>
      </c>
      <c r="T51" s="142" t="e">
        <f aca="false">VLOOKUP(P51,$D$4:$G$10,4,FALSE())</f>
        <v>#N/A</v>
      </c>
      <c r="U51" s="142" t="e">
        <f aca="false">VLOOKUP(Q51,$E$4:$G$10,3,FALSE())</f>
        <v>#N/A</v>
      </c>
      <c r="V51" s="142" t="e">
        <f aca="false">VLOOKUP(R51,$F$4:$G$10,2,FALSE())</f>
        <v>#N/A</v>
      </c>
      <c r="W51" s="142" t="e">
        <f aca="false">ROUND(AVERAGE(S51:V51),0)</f>
        <v>#N/A</v>
      </c>
      <c r="X51" s="143" t="e">
        <f aca="false">W51</f>
        <v>#N/A</v>
      </c>
    </row>
    <row r="52" customFormat="false" ht="13" hidden="false" customHeight="false" outlineLevel="0" collapsed="false">
      <c r="B52" s="137" t="n">
        <v>17.9</v>
      </c>
      <c r="C52" s="137"/>
      <c r="D52" s="137"/>
      <c r="E52" s="137"/>
      <c r="F52" s="137"/>
      <c r="G52" s="138" t="e">
        <f aca="false">VLOOKUP(C52,$C$4:$G$10,5,FALSE())</f>
        <v>#N/A</v>
      </c>
      <c r="H52" s="138" t="e">
        <f aca="false">VLOOKUP(D52,$D$4:$G$10,4,FALSE())</f>
        <v>#N/A</v>
      </c>
      <c r="I52" s="138" t="e">
        <f aca="false">VLOOKUP(E52,$E$4:$G$10,3,FALSE())</f>
        <v>#N/A</v>
      </c>
      <c r="J52" s="138" t="e">
        <f aca="false">VLOOKUP(F52,$F$4:$G$10,2,FALSE())</f>
        <v>#N/A</v>
      </c>
      <c r="K52" s="138" t="e">
        <f aca="false">ROUND(AVERAGE(G52:J52),0)</f>
        <v>#N/A</v>
      </c>
      <c r="L52" s="144" t="e">
        <f aca="false">K52</f>
        <v>#N/A</v>
      </c>
      <c r="N52" s="137" t="n">
        <v>10.3</v>
      </c>
      <c r="O52" s="137"/>
      <c r="P52" s="137"/>
      <c r="Q52" s="137"/>
      <c r="R52" s="137"/>
      <c r="S52" s="138" t="e">
        <f aca="false">VLOOKUP(O52,$C$4:$G$10,5,FALSE())</f>
        <v>#N/A</v>
      </c>
      <c r="T52" s="138" t="e">
        <f aca="false">VLOOKUP(P52,$D$4:$G$10,4,FALSE())</f>
        <v>#N/A</v>
      </c>
      <c r="U52" s="138" t="e">
        <f aca="false">VLOOKUP(Q52,$E$4:$G$10,3,FALSE())</f>
        <v>#N/A</v>
      </c>
      <c r="V52" s="138" t="e">
        <f aca="false">VLOOKUP(R52,$F$4:$G$10,2,FALSE())</f>
        <v>#N/A</v>
      </c>
      <c r="W52" s="138" t="e">
        <f aca="false">ROUND(AVERAGE(S52:V52),0)</f>
        <v>#N/A</v>
      </c>
      <c r="X52" s="144" t="e">
        <f aca="false">W52</f>
        <v>#N/A</v>
      </c>
    </row>
    <row r="53" customFormat="false" ht="13" hidden="false" customHeight="false" outlineLevel="0" collapsed="false">
      <c r="B53" s="141" t="n">
        <v>19.1</v>
      </c>
      <c r="C53" s="141"/>
      <c r="D53" s="141"/>
      <c r="E53" s="141"/>
      <c r="F53" s="141"/>
      <c r="G53" s="142" t="e">
        <f aca="false">VLOOKUP(C53,$C$4:$G$10,5,FALSE())</f>
        <v>#N/A</v>
      </c>
      <c r="H53" s="142" t="e">
        <f aca="false">VLOOKUP(D53,$D$4:$G$10,4,FALSE())</f>
        <v>#N/A</v>
      </c>
      <c r="I53" s="142" t="e">
        <f aca="false">VLOOKUP(E53,$E$4:$G$10,3,FALSE())</f>
        <v>#N/A</v>
      </c>
      <c r="J53" s="142" t="e">
        <f aca="false">VLOOKUP(F53,$F$4:$G$10,2,FALSE())</f>
        <v>#N/A</v>
      </c>
      <c r="K53" s="142" t="e">
        <f aca="false">ROUND(AVERAGE(G53:J53),0)</f>
        <v>#N/A</v>
      </c>
      <c r="L53" s="143" t="e">
        <f aca="false">K53</f>
        <v>#N/A</v>
      </c>
      <c r="N53" s="141" t="n">
        <v>11.1</v>
      </c>
      <c r="O53" s="141"/>
      <c r="P53" s="141"/>
      <c r="Q53" s="141"/>
      <c r="R53" s="141"/>
      <c r="S53" s="142" t="e">
        <f aca="false">VLOOKUP(O53,$C$4:$G$10,5,FALSE())</f>
        <v>#N/A</v>
      </c>
      <c r="T53" s="142" t="e">
        <f aca="false">VLOOKUP(P53,$D$4:$G$10,4,FALSE())</f>
        <v>#N/A</v>
      </c>
      <c r="U53" s="142" t="e">
        <f aca="false">VLOOKUP(Q53,$E$4:$G$10,3,FALSE())</f>
        <v>#N/A</v>
      </c>
      <c r="V53" s="142" t="e">
        <f aca="false">VLOOKUP(R53,$F$4:$G$10,2,FALSE())</f>
        <v>#N/A</v>
      </c>
      <c r="W53" s="142" t="e">
        <f aca="false">ROUND(AVERAGE(S53:V53),0)</f>
        <v>#N/A</v>
      </c>
      <c r="X53" s="143" t="e">
        <f aca="false">W53</f>
        <v>#N/A</v>
      </c>
    </row>
    <row r="54" customFormat="false" ht="13" hidden="false" customHeight="false" outlineLevel="0" collapsed="false">
      <c r="B54" s="137" t="n">
        <v>19.3</v>
      </c>
      <c r="C54" s="137"/>
      <c r="D54" s="137"/>
      <c r="E54" s="137"/>
      <c r="F54" s="137"/>
      <c r="G54" s="138" t="e">
        <f aca="false">VLOOKUP(C54,$C$4:$G$10,5,FALSE())</f>
        <v>#N/A</v>
      </c>
      <c r="H54" s="138" t="e">
        <f aca="false">VLOOKUP(D54,$D$4:$G$10,4,FALSE())</f>
        <v>#N/A</v>
      </c>
      <c r="I54" s="138" t="e">
        <f aca="false">VLOOKUP(E54,$E$4:$G$10,3,FALSE())</f>
        <v>#N/A</v>
      </c>
      <c r="J54" s="138" t="e">
        <f aca="false">VLOOKUP(F54,$F$4:$G$10,2,FALSE())</f>
        <v>#N/A</v>
      </c>
      <c r="K54" s="138" t="e">
        <f aca="false">ROUND(AVERAGE(G54:J54),0)</f>
        <v>#N/A</v>
      </c>
      <c r="L54" s="144" t="e">
        <f aca="false">K54</f>
        <v>#N/A</v>
      </c>
      <c r="N54" s="137" t="n">
        <v>11.2</v>
      </c>
      <c r="O54" s="137"/>
      <c r="P54" s="137"/>
      <c r="Q54" s="137"/>
      <c r="R54" s="137"/>
      <c r="S54" s="138" t="e">
        <f aca="false">VLOOKUP(O54,$C$4:$G$10,5,FALSE())</f>
        <v>#N/A</v>
      </c>
      <c r="T54" s="138" t="e">
        <f aca="false">VLOOKUP(P54,$D$4:$G$10,4,FALSE())</f>
        <v>#N/A</v>
      </c>
      <c r="U54" s="138" t="e">
        <f aca="false">VLOOKUP(Q54,$E$4:$G$10,3,FALSE())</f>
        <v>#N/A</v>
      </c>
      <c r="V54" s="138" t="e">
        <f aca="false">VLOOKUP(R54,$F$4:$G$10,2,FALSE())</f>
        <v>#N/A</v>
      </c>
      <c r="W54" s="138" t="e">
        <f aca="false">ROUND(AVERAGE(S54:V54),0)</f>
        <v>#N/A</v>
      </c>
      <c r="X54" s="144" t="e">
        <f aca="false">W54</f>
        <v>#N/A</v>
      </c>
    </row>
    <row r="55" customFormat="false" ht="13" hidden="false" customHeight="false" outlineLevel="0" collapsed="false">
      <c r="B55" s="141" t="n">
        <v>19.5</v>
      </c>
      <c r="C55" s="141"/>
      <c r="D55" s="141"/>
      <c r="E55" s="141"/>
      <c r="F55" s="141"/>
      <c r="G55" s="142" t="e">
        <f aca="false">VLOOKUP(C55,$C$4:$G$10,5,FALSE())</f>
        <v>#N/A</v>
      </c>
      <c r="H55" s="142" t="e">
        <f aca="false">VLOOKUP(D55,$D$4:$G$10,4,FALSE())</f>
        <v>#N/A</v>
      </c>
      <c r="I55" s="142" t="e">
        <f aca="false">VLOOKUP(E55,$E$4:$G$10,3,FALSE())</f>
        <v>#N/A</v>
      </c>
      <c r="J55" s="142" t="e">
        <f aca="false">VLOOKUP(F55,$F$4:$G$10,2,FALSE())</f>
        <v>#N/A</v>
      </c>
      <c r="K55" s="142" t="e">
        <f aca="false">ROUND(AVERAGE(G55:J55),0)</f>
        <v>#N/A</v>
      </c>
      <c r="L55" s="143" t="e">
        <f aca="false">K55</f>
        <v>#N/A</v>
      </c>
      <c r="N55" s="141" t="n">
        <v>11.3</v>
      </c>
      <c r="O55" s="141"/>
      <c r="P55" s="141"/>
      <c r="Q55" s="141"/>
      <c r="R55" s="141"/>
      <c r="S55" s="142" t="e">
        <f aca="false">VLOOKUP(O55,$C$4:$G$10,5,FALSE())</f>
        <v>#N/A</v>
      </c>
      <c r="T55" s="142" t="e">
        <f aca="false">VLOOKUP(P55,$D$4:$G$10,4,FALSE())</f>
        <v>#N/A</v>
      </c>
      <c r="U55" s="142" t="e">
        <f aca="false">VLOOKUP(Q55,$E$4:$G$10,3,FALSE())</f>
        <v>#N/A</v>
      </c>
      <c r="V55" s="142" t="e">
        <f aca="false">VLOOKUP(R55,$F$4:$G$10,2,FALSE())</f>
        <v>#N/A</v>
      </c>
      <c r="W55" s="142" t="e">
        <f aca="false">ROUND(AVERAGE(S55:V55),0)</f>
        <v>#N/A</v>
      </c>
      <c r="X55" s="143" t="e">
        <f aca="false">W55</f>
        <v>#N/A</v>
      </c>
    </row>
    <row r="56" customFormat="false" ht="13" hidden="false" customHeight="false" outlineLevel="0" collapsed="false">
      <c r="B56" s="150" t="n">
        <v>19.6</v>
      </c>
      <c r="C56" s="150"/>
      <c r="D56" s="150"/>
      <c r="E56" s="150"/>
      <c r="F56" s="150"/>
      <c r="G56" s="151" t="e">
        <f aca="false">VLOOKUP(C56,$C$4:$G$10,5,FALSE())</f>
        <v>#N/A</v>
      </c>
      <c r="H56" s="151" t="e">
        <f aca="false">VLOOKUP(D56,$D$4:$G$10,4,FALSE())</f>
        <v>#N/A</v>
      </c>
      <c r="I56" s="151" t="e">
        <f aca="false">VLOOKUP(E56,$E$4:$G$10,3,FALSE())</f>
        <v>#N/A</v>
      </c>
      <c r="J56" s="151" t="e">
        <f aca="false">VLOOKUP(F56,$F$4:$G$10,2,FALSE())</f>
        <v>#N/A</v>
      </c>
      <c r="K56" s="151" t="e">
        <f aca="false">ROUND(AVERAGE(G56:J56),0)</f>
        <v>#N/A</v>
      </c>
      <c r="L56" s="152" t="e">
        <f aca="false">K56</f>
        <v>#N/A</v>
      </c>
      <c r="N56" s="137" t="n">
        <v>11.4</v>
      </c>
      <c r="O56" s="137"/>
      <c r="P56" s="137"/>
      <c r="Q56" s="137"/>
      <c r="R56" s="137"/>
      <c r="S56" s="138" t="e">
        <f aca="false">VLOOKUP(O56,$C$4:$G$10,5,FALSE())</f>
        <v>#N/A</v>
      </c>
      <c r="T56" s="138" t="e">
        <f aca="false">VLOOKUP(P56,$D$4:$G$10,4,FALSE())</f>
        <v>#N/A</v>
      </c>
      <c r="U56" s="138" t="e">
        <f aca="false">VLOOKUP(Q56,$E$4:$G$10,3,FALSE())</f>
        <v>#N/A</v>
      </c>
      <c r="V56" s="138" t="e">
        <f aca="false">VLOOKUP(R56,$F$4:$G$10,2,FALSE())</f>
        <v>#N/A</v>
      </c>
      <c r="W56" s="138" t="e">
        <f aca="false">ROUND(AVERAGE(S56:V56),0)</f>
        <v>#N/A</v>
      </c>
      <c r="X56" s="144" t="e">
        <f aca="false">W56</f>
        <v>#N/A</v>
      </c>
    </row>
    <row r="57" customFormat="false" ht="13" hidden="false" customHeight="false" outlineLevel="0" collapsed="false">
      <c r="N57" s="141" t="n">
        <v>12.1</v>
      </c>
      <c r="O57" s="141"/>
      <c r="P57" s="141"/>
      <c r="Q57" s="141"/>
      <c r="R57" s="141"/>
      <c r="S57" s="142" t="e">
        <f aca="false">VLOOKUP(O57,$C$4:$G$10,5,FALSE())</f>
        <v>#N/A</v>
      </c>
      <c r="T57" s="142" t="e">
        <f aca="false">VLOOKUP(P57,$D$4:$G$10,4,FALSE())</f>
        <v>#N/A</v>
      </c>
      <c r="U57" s="142" t="e">
        <f aca="false">VLOOKUP(Q57,$E$4:$G$10,3,FALSE())</f>
        <v>#N/A</v>
      </c>
      <c r="V57" s="142" t="e">
        <f aca="false">VLOOKUP(R57,$F$4:$G$10,2,FALSE())</f>
        <v>#N/A</v>
      </c>
      <c r="W57" s="142" t="e">
        <f aca="false">ROUND(AVERAGE(S57:V57),0)</f>
        <v>#N/A</v>
      </c>
      <c r="X57" s="143" t="e">
        <f aca="false">W57</f>
        <v>#N/A</v>
      </c>
    </row>
    <row r="58" customFormat="false" ht="13" hidden="false" customHeight="false" outlineLevel="0" collapsed="false">
      <c r="N58" s="137" t="n">
        <v>14.1</v>
      </c>
      <c r="O58" s="137"/>
      <c r="P58" s="137"/>
      <c r="Q58" s="137"/>
      <c r="R58" s="137"/>
      <c r="S58" s="138" t="e">
        <f aca="false">VLOOKUP(O58,$C$4:$G$10,5,FALSE())</f>
        <v>#N/A</v>
      </c>
      <c r="T58" s="138" t="e">
        <f aca="false">VLOOKUP(P58,$D$4:$G$10,4,FALSE())</f>
        <v>#N/A</v>
      </c>
      <c r="U58" s="138" t="e">
        <f aca="false">VLOOKUP(Q58,$E$4:$G$10,3,FALSE())</f>
        <v>#N/A</v>
      </c>
      <c r="V58" s="138" t="e">
        <f aca="false">VLOOKUP(R58,$F$4:$G$10,2,FALSE())</f>
        <v>#N/A</v>
      </c>
      <c r="W58" s="138" t="e">
        <f aca="false">ROUND(AVERAGE(S58:V58),0)</f>
        <v>#N/A</v>
      </c>
      <c r="X58" s="144" t="e">
        <f aca="false">W58</f>
        <v>#N/A</v>
      </c>
    </row>
    <row r="59" customFormat="false" ht="13" hidden="false" customHeight="false" outlineLevel="0" collapsed="false">
      <c r="N59" s="141" t="n">
        <v>14.2</v>
      </c>
      <c r="O59" s="141"/>
      <c r="P59" s="141"/>
      <c r="Q59" s="141"/>
      <c r="R59" s="141"/>
      <c r="S59" s="142" t="e">
        <f aca="false">VLOOKUP(O59,$C$4:$G$10,5,FALSE())</f>
        <v>#N/A</v>
      </c>
      <c r="T59" s="142" t="e">
        <f aca="false">VLOOKUP(P59,$D$4:$G$10,4,FALSE())</f>
        <v>#N/A</v>
      </c>
      <c r="U59" s="142" t="e">
        <f aca="false">VLOOKUP(Q59,$E$4:$G$10,3,FALSE())</f>
        <v>#N/A</v>
      </c>
      <c r="V59" s="142" t="e">
        <f aca="false">VLOOKUP(R59,$F$4:$G$10,2,FALSE())</f>
        <v>#N/A</v>
      </c>
      <c r="W59" s="142" t="e">
        <f aca="false">ROUND(AVERAGE(S59:V59),0)</f>
        <v>#N/A</v>
      </c>
      <c r="X59" s="143" t="e">
        <f aca="false">W59</f>
        <v>#N/A</v>
      </c>
    </row>
    <row r="60" customFormat="false" ht="13" hidden="false" customHeight="false" outlineLevel="0" collapsed="false">
      <c r="N60" s="137" t="n">
        <v>14.3</v>
      </c>
      <c r="O60" s="137"/>
      <c r="P60" s="137"/>
      <c r="Q60" s="137"/>
      <c r="R60" s="137"/>
      <c r="S60" s="138" t="e">
        <f aca="false">VLOOKUP(O60,$C$4:$G$10,5,FALSE())</f>
        <v>#N/A</v>
      </c>
      <c r="T60" s="138" t="e">
        <f aca="false">VLOOKUP(P60,$D$4:$G$10,4,FALSE())</f>
        <v>#N/A</v>
      </c>
      <c r="U60" s="138" t="e">
        <f aca="false">VLOOKUP(Q60,$E$4:$G$10,3,FALSE())</f>
        <v>#N/A</v>
      </c>
      <c r="V60" s="138" t="e">
        <f aca="false">VLOOKUP(R60,$F$4:$G$10,2,FALSE())</f>
        <v>#N/A</v>
      </c>
      <c r="W60" s="138" t="e">
        <f aca="false">ROUND(AVERAGE(S60:V60),0)</f>
        <v>#N/A</v>
      </c>
      <c r="X60" s="144" t="e">
        <f aca="false">W60</f>
        <v>#N/A</v>
      </c>
    </row>
    <row r="61" customFormat="false" ht="13" hidden="false" customHeight="false" outlineLevel="0" collapsed="false">
      <c r="N61" s="141" t="n">
        <v>14.4</v>
      </c>
      <c r="O61" s="141"/>
      <c r="P61" s="141"/>
      <c r="Q61" s="141"/>
      <c r="R61" s="141"/>
      <c r="S61" s="142" t="e">
        <f aca="false">VLOOKUP(O61,$C$4:$G$10,5,FALSE())</f>
        <v>#N/A</v>
      </c>
      <c r="T61" s="142" t="e">
        <f aca="false">VLOOKUP(P61,$D$4:$G$10,4,FALSE())</f>
        <v>#N/A</v>
      </c>
      <c r="U61" s="142" t="e">
        <f aca="false">VLOOKUP(Q61,$E$4:$G$10,3,FALSE())</f>
        <v>#N/A</v>
      </c>
      <c r="V61" s="142" t="e">
        <f aca="false">VLOOKUP(R61,$F$4:$G$10,2,FALSE())</f>
        <v>#N/A</v>
      </c>
      <c r="W61" s="142" t="e">
        <f aca="false">ROUND(AVERAGE(S61:V61),0)</f>
        <v>#N/A</v>
      </c>
      <c r="X61" s="143" t="e">
        <f aca="false">W61</f>
        <v>#N/A</v>
      </c>
    </row>
    <row r="62" customFormat="false" ht="13" hidden="false" customHeight="false" outlineLevel="0" collapsed="false">
      <c r="N62" s="137" t="n">
        <v>14.5</v>
      </c>
      <c r="O62" s="137"/>
      <c r="P62" s="137"/>
      <c r="Q62" s="137"/>
      <c r="R62" s="137"/>
      <c r="S62" s="138" t="e">
        <f aca="false">VLOOKUP(O62,$C$4:$G$10,5,FALSE())</f>
        <v>#N/A</v>
      </c>
      <c r="T62" s="138" t="e">
        <f aca="false">VLOOKUP(P62,$D$4:$G$10,4,FALSE())</f>
        <v>#N/A</v>
      </c>
      <c r="U62" s="138" t="e">
        <f aca="false">VLOOKUP(Q62,$E$4:$G$10,3,FALSE())</f>
        <v>#N/A</v>
      </c>
      <c r="V62" s="138" t="e">
        <f aca="false">VLOOKUP(R62,$F$4:$G$10,2,FALSE())</f>
        <v>#N/A</v>
      </c>
      <c r="W62" s="138" t="e">
        <f aca="false">ROUND(AVERAGE(S62:V62),0)</f>
        <v>#N/A</v>
      </c>
      <c r="X62" s="144" t="e">
        <f aca="false">W62</f>
        <v>#N/A</v>
      </c>
    </row>
    <row r="63" customFormat="false" ht="13" hidden="false" customHeight="false" outlineLevel="0" collapsed="false">
      <c r="N63" s="141" t="n">
        <v>14.6</v>
      </c>
      <c r="O63" s="141"/>
      <c r="P63" s="141"/>
      <c r="Q63" s="141"/>
      <c r="R63" s="141"/>
      <c r="S63" s="142" t="e">
        <f aca="false">VLOOKUP(O63,$C$4:$G$10,5,FALSE())</f>
        <v>#N/A</v>
      </c>
      <c r="T63" s="142" t="e">
        <f aca="false">VLOOKUP(P63,$D$4:$G$10,4,FALSE())</f>
        <v>#N/A</v>
      </c>
      <c r="U63" s="142" t="e">
        <f aca="false">VLOOKUP(Q63,$E$4:$G$10,3,FALSE())</f>
        <v>#N/A</v>
      </c>
      <c r="V63" s="142" t="e">
        <f aca="false">VLOOKUP(R63,$F$4:$G$10,2,FALSE())</f>
        <v>#N/A</v>
      </c>
      <c r="W63" s="142" t="e">
        <f aca="false">ROUND(AVERAGE(S63:V63),0)</f>
        <v>#N/A</v>
      </c>
      <c r="X63" s="143" t="e">
        <f aca="false">W63</f>
        <v>#N/A</v>
      </c>
    </row>
    <row r="64" customFormat="false" ht="13" hidden="false" customHeight="false" outlineLevel="0" collapsed="false">
      <c r="N64" s="137" t="n">
        <v>14.7</v>
      </c>
      <c r="O64" s="137"/>
      <c r="P64" s="137"/>
      <c r="Q64" s="137"/>
      <c r="R64" s="137"/>
      <c r="S64" s="138" t="e">
        <f aca="false">VLOOKUP(O64,$C$4:$G$10,5,FALSE())</f>
        <v>#N/A</v>
      </c>
      <c r="T64" s="138" t="e">
        <f aca="false">VLOOKUP(P64,$D$4:$G$10,4,FALSE())</f>
        <v>#N/A</v>
      </c>
      <c r="U64" s="138" t="e">
        <f aca="false">VLOOKUP(Q64,$E$4:$G$10,3,FALSE())</f>
        <v>#N/A</v>
      </c>
      <c r="V64" s="138" t="e">
        <f aca="false">VLOOKUP(R64,$F$4:$G$10,2,FALSE())</f>
        <v>#N/A</v>
      </c>
      <c r="W64" s="138" t="e">
        <f aca="false">ROUND(AVERAGE(S64:V64),0)</f>
        <v>#N/A</v>
      </c>
      <c r="X64" s="144" t="e">
        <f aca="false">W64</f>
        <v>#N/A</v>
      </c>
    </row>
    <row r="65" customFormat="false" ht="13" hidden="false" customHeight="false" outlineLevel="0" collapsed="false">
      <c r="N65" s="141" t="n">
        <v>14.8</v>
      </c>
      <c r="O65" s="141"/>
      <c r="P65" s="141"/>
      <c r="Q65" s="141"/>
      <c r="R65" s="141"/>
      <c r="S65" s="142" t="e">
        <f aca="false">VLOOKUP(O65,$C$4:$G$10,5,FALSE())</f>
        <v>#N/A</v>
      </c>
      <c r="T65" s="142" t="e">
        <f aca="false">VLOOKUP(P65,$D$4:$G$10,4,FALSE())</f>
        <v>#N/A</v>
      </c>
      <c r="U65" s="142" t="e">
        <f aca="false">VLOOKUP(Q65,$E$4:$G$10,3,FALSE())</f>
        <v>#N/A</v>
      </c>
      <c r="V65" s="142" t="e">
        <f aca="false">VLOOKUP(R65,$F$4:$G$10,2,FALSE())</f>
        <v>#N/A</v>
      </c>
      <c r="W65" s="142" t="e">
        <f aca="false">ROUND(AVERAGE(S65:V65),0)</f>
        <v>#N/A</v>
      </c>
      <c r="X65" s="143" t="e">
        <f aca="false">W65</f>
        <v>#N/A</v>
      </c>
    </row>
    <row r="66" customFormat="false" ht="13" hidden="false" customHeight="false" outlineLevel="0" collapsed="false">
      <c r="N66" s="137" t="n">
        <v>15.1</v>
      </c>
      <c r="O66" s="137"/>
      <c r="P66" s="137"/>
      <c r="Q66" s="137"/>
      <c r="R66" s="137"/>
      <c r="S66" s="138" t="e">
        <f aca="false">VLOOKUP(O66,$C$4:$G$10,5,FALSE())</f>
        <v>#N/A</v>
      </c>
      <c r="T66" s="138" t="e">
        <f aca="false">VLOOKUP(P66,$D$4:$G$10,4,FALSE())</f>
        <v>#N/A</v>
      </c>
      <c r="U66" s="138" t="e">
        <f aca="false">VLOOKUP(Q66,$E$4:$G$10,3,FALSE())</f>
        <v>#N/A</v>
      </c>
      <c r="V66" s="138" t="e">
        <f aca="false">VLOOKUP(R66,$F$4:$G$10,2,FALSE())</f>
        <v>#N/A</v>
      </c>
      <c r="W66" s="138" t="e">
        <f aca="false">ROUND(AVERAGE(S66:V66),0)</f>
        <v>#N/A</v>
      </c>
      <c r="X66" s="144" t="e">
        <f aca="false">W66</f>
        <v>#N/A</v>
      </c>
    </row>
    <row r="67" customFormat="false" ht="13" hidden="false" customHeight="false" outlineLevel="0" collapsed="false">
      <c r="N67" s="141" t="n">
        <v>17.1</v>
      </c>
      <c r="O67" s="141"/>
      <c r="P67" s="141"/>
      <c r="Q67" s="141"/>
      <c r="R67" s="141"/>
      <c r="S67" s="142" t="e">
        <f aca="false">VLOOKUP(O67,$C$4:$G$10,5,FALSE())</f>
        <v>#N/A</v>
      </c>
      <c r="T67" s="142" t="e">
        <f aca="false">VLOOKUP(P67,$D$4:$G$10,4,FALSE())</f>
        <v>#N/A</v>
      </c>
      <c r="U67" s="142" t="e">
        <f aca="false">VLOOKUP(Q67,$E$4:$G$10,3,FALSE())</f>
        <v>#N/A</v>
      </c>
      <c r="V67" s="142" t="e">
        <f aca="false">VLOOKUP(R67,$F$4:$G$10,2,FALSE())</f>
        <v>#N/A</v>
      </c>
      <c r="W67" s="142" t="e">
        <f aca="false">ROUND(AVERAGE(S67:V67),0)</f>
        <v>#N/A</v>
      </c>
      <c r="X67" s="143" t="e">
        <f aca="false">W67</f>
        <v>#N/A</v>
      </c>
    </row>
    <row r="68" customFormat="false" ht="13" hidden="false" customHeight="false" outlineLevel="0" collapsed="false">
      <c r="N68" s="137" t="n">
        <v>17.2</v>
      </c>
      <c r="O68" s="137"/>
      <c r="P68" s="137"/>
      <c r="Q68" s="137"/>
      <c r="R68" s="137"/>
      <c r="S68" s="138" t="e">
        <f aca="false">VLOOKUP(O68,$C$4:$G$10,5,FALSE())</f>
        <v>#N/A</v>
      </c>
      <c r="T68" s="138" t="e">
        <f aca="false">VLOOKUP(P68,$D$4:$G$10,4,FALSE())</f>
        <v>#N/A</v>
      </c>
      <c r="U68" s="138" t="e">
        <f aca="false">VLOOKUP(Q68,$E$4:$G$10,3,FALSE())</f>
        <v>#N/A</v>
      </c>
      <c r="V68" s="138" t="e">
        <f aca="false">VLOOKUP(R68,$F$4:$G$10,2,FALSE())</f>
        <v>#N/A</v>
      </c>
      <c r="W68" s="138" t="e">
        <f aca="false">ROUND(AVERAGE(S68:V68),0)</f>
        <v>#N/A</v>
      </c>
      <c r="X68" s="144" t="e">
        <f aca="false">W68</f>
        <v>#N/A</v>
      </c>
    </row>
    <row r="69" customFormat="false" ht="13" hidden="false" customHeight="false" outlineLevel="0" collapsed="false">
      <c r="N69" s="153" t="n">
        <v>17.3</v>
      </c>
      <c r="O69" s="153"/>
      <c r="P69" s="153"/>
      <c r="Q69" s="153"/>
      <c r="R69" s="153"/>
      <c r="S69" s="154" t="e">
        <f aca="false">VLOOKUP(O69,$C$4:$G$10,5,FALSE())</f>
        <v>#N/A</v>
      </c>
      <c r="T69" s="154" t="e">
        <f aca="false">VLOOKUP(P69,$D$4:$G$10,4,FALSE())</f>
        <v>#N/A</v>
      </c>
      <c r="U69" s="154" t="e">
        <f aca="false">VLOOKUP(Q69,$E$4:$G$10,3,FALSE())</f>
        <v>#N/A</v>
      </c>
      <c r="V69" s="154" t="e">
        <f aca="false">VLOOKUP(R69,$F$4:$G$10,2,FALSE())</f>
        <v>#N/A</v>
      </c>
      <c r="W69" s="154" t="e">
        <f aca="false">ROUND(AVERAGE(S69:V69),0)</f>
        <v>#N/A</v>
      </c>
      <c r="X69" s="155" t="e">
        <f aca="false">W69</f>
        <v>#N/A</v>
      </c>
    </row>
  </sheetData>
  <sheetProtection sheet="true" objects="true" scenarios="true"/>
  <mergeCells count="10">
    <mergeCell ref="B1:X1"/>
    <mergeCell ref="AB1:AC1"/>
    <mergeCell ref="C12:F12"/>
    <mergeCell ref="G12:J12"/>
    <mergeCell ref="K12:K13"/>
    <mergeCell ref="L12:L13"/>
    <mergeCell ref="O12:R12"/>
    <mergeCell ref="S12:V12"/>
    <mergeCell ref="W12:W13"/>
    <mergeCell ref="X12:X1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AF76"/>
  <sheetViews>
    <sheetView showFormulas="false" showGridLines="false" showRowColHeaders="true" showZeros="true" rightToLeft="false" tabSelected="false" showOutlineSymbols="true" defaultGridColor="true" view="normal" topLeftCell="R1" colorId="64" zoomScale="100" zoomScaleNormal="100" zoomScalePageLayoutView="100" workbookViewId="0">
      <selection pane="topLeft" activeCell="F14" activeCellId="0" sqref="F14"/>
    </sheetView>
  </sheetViews>
  <sheetFormatPr defaultColWidth="9.1484375" defaultRowHeight="12.75" customHeight="true" zeroHeight="false" outlineLevelRow="0" outlineLevelCol="0"/>
  <cols>
    <col collapsed="false" customWidth="false" hidden="false" outlineLevel="0" max="1" min="1" style="12" width="9.14"/>
    <col collapsed="false" customWidth="true" hidden="false" outlineLevel="0" max="2" min="2" style="12" width="20.71"/>
    <col collapsed="false" customWidth="true" hidden="false" outlineLevel="0" max="3" min="3" style="13" width="21.57"/>
    <col collapsed="false" customWidth="true" hidden="false" outlineLevel="0" max="6" min="4" style="12" width="21.57"/>
    <col collapsed="false" customWidth="true" hidden="false" outlineLevel="0" max="12" min="7" style="12" width="12"/>
    <col collapsed="false" customWidth="true" hidden="false" outlineLevel="0" max="13" min="13" style="12" width="12.15"/>
    <col collapsed="false" customWidth="true" hidden="false" outlineLevel="0" max="14" min="14" style="12" width="20.57"/>
    <col collapsed="false" customWidth="true" hidden="false" outlineLevel="0" max="15" min="15" style="12" width="26.42"/>
    <col collapsed="false" customWidth="true" hidden="false" outlineLevel="0" max="16" min="16" style="12" width="34.85"/>
    <col collapsed="false" customWidth="true" hidden="false" outlineLevel="0" max="17" min="17" style="12" width="52.42"/>
    <col collapsed="false" customWidth="true" hidden="false" outlineLevel="0" max="18" min="18" style="12" width="22.42"/>
    <col collapsed="false" customWidth="true" hidden="false" outlineLevel="0" max="19" min="19" style="12" width="18.14"/>
    <col collapsed="false" customWidth="true" hidden="false" outlineLevel="0" max="20" min="20" style="12" width="20.42"/>
    <col collapsed="false" customWidth="true" hidden="false" outlineLevel="0" max="26" min="21" style="12" width="15.57"/>
    <col collapsed="false" customWidth="true" hidden="false" outlineLevel="0" max="27" min="27" style="12" width="11.57"/>
    <col collapsed="false" customWidth="true" hidden="false" outlineLevel="0" max="28" min="28" style="12" width="12.86"/>
    <col collapsed="false" customWidth="true" hidden="false" outlineLevel="0" max="29" min="29" style="12" width="20.14"/>
    <col collapsed="false" customWidth="true" hidden="false" outlineLevel="0" max="30" min="30" style="12" width="14"/>
    <col collapsed="false" customWidth="true" hidden="false" outlineLevel="0" max="32" min="31" style="12" width="14.14"/>
    <col collapsed="false" customWidth="false" hidden="false" outlineLevel="0" max="16384" min="33" style="12" width="9.14"/>
  </cols>
  <sheetData>
    <row r="2" customFormat="false" ht="12.75" hidden="false" customHeight="true" outlineLevel="0" collapsed="false">
      <c r="B2" s="14" t="s">
        <v>15</v>
      </c>
      <c r="C2" s="188" t="s">
        <v>16</v>
      </c>
      <c r="D2" s="189" t="s">
        <v>443</v>
      </c>
      <c r="E2" s="189"/>
      <c r="F2" s="190"/>
      <c r="G2" s="190"/>
      <c r="H2" s="190"/>
      <c r="I2" s="190"/>
      <c r="J2" s="190"/>
      <c r="K2" s="190"/>
      <c r="L2" s="190"/>
      <c r="M2" s="190"/>
      <c r="N2" s="190"/>
      <c r="O2" s="190"/>
      <c r="P2" s="190"/>
      <c r="Q2" s="190"/>
      <c r="R2" s="190"/>
      <c r="S2" s="190"/>
      <c r="T2" s="190"/>
      <c r="U2" s="190"/>
      <c r="V2" s="190"/>
      <c r="W2" s="190"/>
      <c r="X2" s="190"/>
      <c r="Y2" s="190"/>
      <c r="Z2" s="190"/>
      <c r="AA2" s="190"/>
      <c r="AB2" s="190"/>
      <c r="AC2" s="190"/>
      <c r="AD2" s="190"/>
      <c r="AE2" s="190"/>
    </row>
    <row r="3" customFormat="false" ht="12.75" hidden="false" customHeight="false" outlineLevel="0" collapsed="false">
      <c r="B3" s="14"/>
      <c r="C3" s="188" t="s">
        <v>17</v>
      </c>
      <c r="D3" s="189" t="s">
        <v>444</v>
      </c>
      <c r="E3" s="189"/>
      <c r="F3" s="190"/>
      <c r="G3" s="190"/>
      <c r="H3" s="190"/>
      <c r="I3" s="190"/>
      <c r="J3" s="190"/>
      <c r="K3" s="190"/>
      <c r="L3" s="190"/>
      <c r="M3" s="190"/>
      <c r="N3" s="190"/>
      <c r="O3" s="190"/>
      <c r="P3" s="190"/>
      <c r="Q3" s="190"/>
      <c r="R3" s="190"/>
      <c r="S3" s="190"/>
      <c r="T3" s="190"/>
      <c r="U3" s="190"/>
      <c r="V3" s="190"/>
      <c r="W3" s="190"/>
      <c r="X3" s="190"/>
      <c r="Y3" s="190"/>
      <c r="Z3" s="190"/>
      <c r="AA3" s="190"/>
      <c r="AB3" s="190"/>
      <c r="AC3" s="190"/>
      <c r="AD3" s="190"/>
      <c r="AE3" s="190"/>
    </row>
    <row r="4" customFormat="false" ht="12.75" hidden="false" customHeight="false" outlineLevel="0" collapsed="false">
      <c r="B4" s="14"/>
      <c r="C4" s="188" t="s">
        <v>18</v>
      </c>
      <c r="D4" s="191" t="n">
        <v>44428</v>
      </c>
      <c r="E4" s="191"/>
      <c r="F4" s="190"/>
      <c r="G4" s="190"/>
      <c r="H4" s="190"/>
      <c r="I4" s="190"/>
      <c r="J4" s="190"/>
      <c r="K4" s="190"/>
      <c r="L4" s="190"/>
      <c r="M4" s="190"/>
      <c r="N4" s="190"/>
      <c r="O4" s="190"/>
      <c r="P4" s="190"/>
      <c r="Q4" s="190"/>
      <c r="R4" s="190"/>
      <c r="S4" s="190"/>
      <c r="T4" s="190"/>
      <c r="U4" s="190"/>
      <c r="V4" s="190"/>
      <c r="W4" s="190"/>
      <c r="X4" s="190"/>
      <c r="Y4" s="190"/>
      <c r="Z4" s="190"/>
      <c r="AA4" s="190"/>
      <c r="AB4" s="190"/>
      <c r="AC4" s="190"/>
      <c r="AD4" s="190"/>
      <c r="AE4" s="190"/>
    </row>
    <row r="5" customFormat="false" ht="12.75" hidden="false" customHeight="false" outlineLevel="0" collapsed="false">
      <c r="B5" s="190"/>
      <c r="C5" s="192"/>
      <c r="D5" s="190"/>
      <c r="E5" s="190"/>
      <c r="F5" s="190"/>
      <c r="G5" s="190"/>
      <c r="H5" s="190"/>
      <c r="I5" s="190"/>
      <c r="J5" s="190"/>
      <c r="K5" s="190"/>
      <c r="L5" s="190"/>
      <c r="M5" s="190"/>
      <c r="N5" s="190"/>
      <c r="O5" s="190"/>
      <c r="P5" s="190"/>
      <c r="Q5" s="190"/>
      <c r="R5" s="190"/>
      <c r="S5" s="190"/>
      <c r="T5" s="190"/>
      <c r="U5" s="190"/>
      <c r="V5" s="190"/>
      <c r="W5" s="190"/>
      <c r="X5" s="190"/>
      <c r="Y5" s="190"/>
      <c r="Z5" s="190"/>
      <c r="AA5" s="190"/>
      <c r="AB5" s="190"/>
      <c r="AC5" s="190"/>
      <c r="AD5" s="190"/>
      <c r="AE5" s="190"/>
    </row>
    <row r="6" customFormat="false" ht="12.75" hidden="false" customHeight="false" outlineLevel="0" collapsed="false">
      <c r="B6" s="193"/>
      <c r="C6" s="194"/>
      <c r="D6" s="194"/>
      <c r="E6" s="194"/>
      <c r="F6" s="194"/>
      <c r="G6" s="194"/>
      <c r="H6" s="194"/>
      <c r="I6" s="194"/>
      <c r="J6" s="194"/>
      <c r="K6" s="194"/>
      <c r="L6" s="194"/>
      <c r="M6" s="194"/>
      <c r="N6" s="194"/>
      <c r="O6" s="190"/>
      <c r="P6" s="190"/>
      <c r="Q6" s="190"/>
      <c r="R6" s="190"/>
      <c r="S6" s="190"/>
      <c r="T6" s="190"/>
      <c r="U6" s="190"/>
      <c r="V6" s="190"/>
      <c r="W6" s="190"/>
      <c r="X6" s="190"/>
      <c r="Y6" s="190"/>
      <c r="Z6" s="190"/>
      <c r="AA6" s="190"/>
      <c r="AB6" s="190"/>
      <c r="AC6" s="190"/>
      <c r="AD6" s="190"/>
      <c r="AE6" s="190"/>
    </row>
    <row r="7" customFormat="false" ht="12.75" hidden="false" customHeight="false" outlineLevel="0" collapsed="false">
      <c r="B7" s="190"/>
      <c r="C7" s="192"/>
      <c r="D7" s="190"/>
      <c r="E7" s="190"/>
      <c r="F7" s="190"/>
      <c r="G7" s="190"/>
      <c r="H7" s="190"/>
      <c r="I7" s="190"/>
      <c r="J7" s="190"/>
      <c r="K7" s="190"/>
      <c r="L7" s="190"/>
      <c r="M7" s="190"/>
      <c r="N7" s="190"/>
      <c r="O7" s="190"/>
      <c r="P7" s="190"/>
      <c r="Q7" s="190"/>
      <c r="R7" s="190"/>
      <c r="S7" s="190"/>
      <c r="T7" s="190"/>
      <c r="U7" s="190"/>
      <c r="V7" s="190"/>
      <c r="W7" s="190"/>
      <c r="X7" s="190"/>
      <c r="Y7" s="190"/>
      <c r="Z7" s="190"/>
      <c r="AA7" s="190"/>
      <c r="AB7" s="190"/>
      <c r="AC7" s="190"/>
      <c r="AD7" s="190"/>
      <c r="AE7" s="190"/>
    </row>
    <row r="8" customFormat="false" ht="12.75" hidden="false" customHeight="true" outlineLevel="0" collapsed="false">
      <c r="B8" s="195" t="s">
        <v>19</v>
      </c>
      <c r="C8" s="196"/>
      <c r="D8" s="196"/>
      <c r="E8" s="196"/>
      <c r="F8" s="196"/>
      <c r="G8" s="190"/>
      <c r="H8" s="197" t="s">
        <v>445</v>
      </c>
      <c r="I8" s="197"/>
      <c r="J8" s="197"/>
      <c r="K8" s="197"/>
      <c r="L8" s="197"/>
      <c r="M8" s="197"/>
      <c r="N8" s="197"/>
      <c r="O8" s="198"/>
      <c r="P8" s="190"/>
      <c r="Q8" s="190"/>
      <c r="R8" s="190"/>
      <c r="S8" s="190"/>
      <c r="T8" s="190"/>
      <c r="U8" s="190"/>
      <c r="V8" s="190"/>
      <c r="W8" s="190"/>
      <c r="X8" s="190"/>
      <c r="Y8" s="190"/>
      <c r="Z8" s="190"/>
      <c r="AA8" s="190"/>
      <c r="AB8" s="190"/>
      <c r="AC8" s="190"/>
      <c r="AD8" s="190"/>
      <c r="AE8" s="190"/>
    </row>
    <row r="9" customFormat="false" ht="12.75" hidden="false" customHeight="false" outlineLevel="0" collapsed="false">
      <c r="B9" s="190"/>
      <c r="C9" s="190"/>
      <c r="D9" s="190"/>
      <c r="E9" s="190"/>
      <c r="F9" s="190"/>
      <c r="G9" s="190"/>
      <c r="H9" s="197"/>
      <c r="I9" s="197"/>
      <c r="J9" s="197"/>
      <c r="K9" s="197"/>
      <c r="L9" s="197"/>
      <c r="M9" s="197"/>
      <c r="N9" s="197"/>
      <c r="O9" s="198"/>
      <c r="P9" s="190"/>
      <c r="Q9" s="190"/>
      <c r="R9" s="190"/>
      <c r="S9" s="190"/>
      <c r="T9" s="190"/>
      <c r="U9" s="190"/>
      <c r="V9" s="190"/>
      <c r="W9" s="190"/>
      <c r="X9" s="190"/>
      <c r="Y9" s="190"/>
      <c r="Z9" s="190"/>
      <c r="AA9" s="190"/>
      <c r="AB9" s="190"/>
      <c r="AC9" s="190"/>
      <c r="AD9" s="190"/>
      <c r="AE9" s="190"/>
    </row>
    <row r="10" customFormat="false" ht="13" hidden="false" customHeight="false" outlineLevel="0" collapsed="false">
      <c r="B10" s="199" t="s">
        <v>20</v>
      </c>
      <c r="C10" s="45" t="s">
        <v>21</v>
      </c>
      <c r="D10" s="45" t="s">
        <v>22</v>
      </c>
      <c r="E10" s="200" t="s">
        <v>23</v>
      </c>
      <c r="F10" s="45" t="s">
        <v>24</v>
      </c>
      <c r="G10" s="190"/>
      <c r="H10" s="197"/>
      <c r="I10" s="197"/>
      <c r="J10" s="197"/>
      <c r="K10" s="197"/>
      <c r="L10" s="197"/>
      <c r="M10" s="197"/>
      <c r="N10" s="197"/>
      <c r="O10" s="198"/>
      <c r="P10" s="190"/>
      <c r="Q10" s="190"/>
      <c r="R10" s="190"/>
      <c r="S10" s="190"/>
      <c r="T10" s="190"/>
      <c r="U10" s="190"/>
      <c r="V10" s="190"/>
      <c r="W10" s="190"/>
      <c r="X10" s="190"/>
      <c r="Y10" s="190"/>
      <c r="Z10" s="190"/>
      <c r="AA10" s="190"/>
      <c r="AB10" s="190"/>
      <c r="AC10" s="190"/>
      <c r="AD10" s="190"/>
      <c r="AE10" s="190"/>
    </row>
    <row r="11" customFormat="false" ht="112.5" hidden="false" customHeight="false" outlineLevel="0" collapsed="false">
      <c r="B11" s="201" t="s">
        <v>25</v>
      </c>
      <c r="C11" s="202" t="s">
        <v>446</v>
      </c>
      <c r="D11" s="202" t="s">
        <v>447</v>
      </c>
      <c r="E11" s="203" t="s">
        <v>26</v>
      </c>
      <c r="F11" s="204" t="s">
        <v>448</v>
      </c>
      <c r="G11" s="190"/>
      <c r="H11" s="197"/>
      <c r="I11" s="197"/>
      <c r="J11" s="197"/>
      <c r="K11" s="197"/>
      <c r="L11" s="197"/>
      <c r="M11" s="197"/>
      <c r="N11" s="197"/>
      <c r="O11" s="198"/>
      <c r="P11" s="190"/>
      <c r="Q11" s="190"/>
      <c r="R11" s="190"/>
      <c r="S11" s="190"/>
      <c r="T11" s="190"/>
      <c r="U11" s="190"/>
      <c r="V11" s="190"/>
      <c r="W11" s="190"/>
      <c r="X11" s="190"/>
      <c r="Y11" s="190"/>
      <c r="Z11" s="190"/>
      <c r="AA11" s="190"/>
      <c r="AB11" s="190"/>
      <c r="AC11" s="190"/>
      <c r="AD11" s="190"/>
      <c r="AE11" s="190"/>
    </row>
    <row r="12" customFormat="false" ht="24" hidden="false" customHeight="false" outlineLevel="0" collapsed="false">
      <c r="B12" s="205" t="s">
        <v>27</v>
      </c>
      <c r="C12" s="202" t="s">
        <v>28</v>
      </c>
      <c r="D12" s="202" t="s">
        <v>29</v>
      </c>
      <c r="E12" s="206" t="n">
        <v>20000</v>
      </c>
      <c r="F12" s="202" t="s">
        <v>30</v>
      </c>
      <c r="G12" s="190"/>
      <c r="H12" s="207"/>
      <c r="I12" s="207"/>
      <c r="J12" s="207"/>
      <c r="K12" s="207"/>
      <c r="L12" s="207"/>
      <c r="M12" s="207"/>
      <c r="N12" s="207"/>
      <c r="O12" s="198"/>
      <c r="P12" s="190"/>
      <c r="Q12" s="190"/>
      <c r="R12" s="190"/>
      <c r="S12" s="190"/>
      <c r="T12" s="190"/>
      <c r="U12" s="190"/>
      <c r="V12" s="190"/>
      <c r="W12" s="190"/>
      <c r="X12" s="190"/>
      <c r="Y12" s="190"/>
      <c r="Z12" s="190"/>
      <c r="AA12" s="190"/>
      <c r="AB12" s="190"/>
      <c r="AC12" s="190"/>
      <c r="AD12" s="190"/>
      <c r="AE12" s="190"/>
    </row>
    <row r="13" customFormat="false" ht="46" hidden="false" customHeight="false" outlineLevel="0" collapsed="false">
      <c r="B13" s="205" t="s">
        <v>31</v>
      </c>
      <c r="C13" s="202" t="s">
        <v>32</v>
      </c>
      <c r="D13" s="202" t="s">
        <v>33</v>
      </c>
      <c r="E13" s="206" t="n">
        <v>1000000</v>
      </c>
      <c r="F13" s="202" t="s">
        <v>34</v>
      </c>
      <c r="G13" s="190"/>
      <c r="H13" s="198"/>
      <c r="I13" s="198"/>
      <c r="J13" s="198"/>
      <c r="K13" s="198"/>
      <c r="L13" s="198"/>
      <c r="M13" s="198"/>
      <c r="N13" s="198"/>
      <c r="O13" s="198"/>
      <c r="P13" s="190"/>
      <c r="Q13" s="190"/>
      <c r="R13" s="190"/>
      <c r="S13" s="190"/>
      <c r="T13" s="190"/>
      <c r="U13" s="190"/>
      <c r="V13" s="190"/>
      <c r="W13" s="190"/>
      <c r="X13" s="190"/>
      <c r="Y13" s="190"/>
      <c r="Z13" s="190"/>
      <c r="AA13" s="190"/>
      <c r="AB13" s="190"/>
      <c r="AC13" s="190"/>
      <c r="AD13" s="190"/>
      <c r="AE13" s="190"/>
    </row>
    <row r="14" customFormat="false" ht="35" hidden="false" customHeight="false" outlineLevel="0" collapsed="false">
      <c r="B14" s="205" t="s">
        <v>35</v>
      </c>
      <c r="C14" s="202" t="s">
        <v>36</v>
      </c>
      <c r="D14" s="202" t="s">
        <v>37</v>
      </c>
      <c r="E14" s="32"/>
      <c r="F14" s="202" t="s">
        <v>38</v>
      </c>
      <c r="G14" s="190"/>
      <c r="H14" s="198"/>
      <c r="I14" s="198"/>
      <c r="J14" s="198"/>
      <c r="K14" s="198"/>
      <c r="L14" s="198"/>
      <c r="M14" s="198"/>
      <c r="N14" s="198"/>
      <c r="O14" s="198"/>
      <c r="P14" s="190"/>
      <c r="Q14" s="190"/>
      <c r="R14" s="190"/>
      <c r="S14" s="190"/>
      <c r="T14" s="190"/>
      <c r="U14" s="190"/>
      <c r="V14" s="190"/>
      <c r="W14" s="190"/>
      <c r="X14" s="190"/>
      <c r="Y14" s="190"/>
      <c r="Z14" s="190"/>
      <c r="AA14" s="190"/>
      <c r="AB14" s="190"/>
      <c r="AC14" s="190"/>
      <c r="AD14" s="190"/>
      <c r="AE14" s="190"/>
    </row>
    <row r="15" customFormat="false" ht="12.75" hidden="false" customHeight="false" outlineLevel="0" collapsed="false">
      <c r="B15" s="190"/>
      <c r="C15" s="192"/>
      <c r="D15" s="190"/>
      <c r="E15" s="190"/>
      <c r="F15" s="190"/>
      <c r="G15" s="190"/>
      <c r="H15" s="190"/>
      <c r="I15" s="190"/>
      <c r="J15" s="190"/>
      <c r="K15" s="190"/>
      <c r="L15" s="190"/>
      <c r="M15" s="190"/>
      <c r="N15" s="190"/>
      <c r="O15" s="190"/>
      <c r="P15" s="190"/>
      <c r="Q15" s="190"/>
      <c r="R15" s="190"/>
      <c r="S15" s="190"/>
      <c r="T15" s="190"/>
      <c r="U15" s="190"/>
      <c r="V15" s="190"/>
      <c r="W15" s="190"/>
      <c r="X15" s="190"/>
      <c r="Y15" s="190"/>
      <c r="Z15" s="190"/>
      <c r="AA15" s="190"/>
      <c r="AB15" s="190"/>
      <c r="AC15" s="190"/>
      <c r="AD15" s="190"/>
      <c r="AE15" s="190"/>
    </row>
    <row r="16" customFormat="false" ht="12.75" hidden="false" customHeight="false" outlineLevel="0" collapsed="false">
      <c r="B16" s="193"/>
      <c r="C16" s="194"/>
      <c r="D16" s="194"/>
      <c r="E16" s="194"/>
      <c r="F16" s="194"/>
      <c r="G16" s="194"/>
      <c r="H16" s="194"/>
      <c r="I16" s="194"/>
      <c r="J16" s="194"/>
      <c r="K16" s="194"/>
      <c r="L16" s="194"/>
      <c r="M16" s="194"/>
      <c r="N16" s="194"/>
      <c r="O16" s="190"/>
      <c r="P16" s="190"/>
      <c r="Q16" s="190"/>
      <c r="R16" s="190"/>
      <c r="S16" s="190"/>
      <c r="T16" s="190"/>
      <c r="U16" s="190"/>
      <c r="V16" s="190"/>
      <c r="W16" s="190"/>
      <c r="X16" s="190"/>
      <c r="Y16" s="190"/>
      <c r="Z16" s="190"/>
      <c r="AA16" s="190"/>
      <c r="AB16" s="190"/>
      <c r="AC16" s="190"/>
      <c r="AD16" s="190"/>
      <c r="AE16" s="190"/>
    </row>
    <row r="17" customFormat="false" ht="12.75" hidden="false" customHeight="false" outlineLevel="0" collapsed="false">
      <c r="B17" s="190"/>
      <c r="C17" s="192"/>
      <c r="D17" s="190"/>
      <c r="E17" s="190"/>
      <c r="F17" s="190"/>
      <c r="G17" s="190"/>
      <c r="H17" s="190"/>
      <c r="I17" s="190"/>
      <c r="J17" s="190"/>
      <c r="K17" s="190"/>
      <c r="L17" s="190"/>
      <c r="M17" s="190"/>
      <c r="N17" s="190"/>
      <c r="O17" s="190"/>
      <c r="P17" s="190"/>
      <c r="Q17" s="190"/>
      <c r="R17" s="190"/>
      <c r="S17" s="190"/>
      <c r="T17" s="190"/>
      <c r="U17" s="190"/>
      <c r="V17" s="190"/>
      <c r="W17" s="190"/>
      <c r="X17" s="190"/>
      <c r="Y17" s="190"/>
      <c r="Z17" s="190"/>
      <c r="AA17" s="190"/>
      <c r="AB17" s="190"/>
      <c r="AC17" s="190"/>
      <c r="AD17" s="190"/>
      <c r="AE17" s="190"/>
    </row>
    <row r="18" customFormat="false" ht="57" hidden="false" customHeight="true" outlineLevel="0" collapsed="false">
      <c r="B18" s="195" t="s">
        <v>39</v>
      </c>
      <c r="C18" s="196" t="s">
        <v>449</v>
      </c>
      <c r="D18" s="196"/>
      <c r="E18" s="196"/>
      <c r="F18" s="190"/>
      <c r="G18" s="190"/>
      <c r="H18" s="208"/>
      <c r="I18" s="190"/>
      <c r="J18" s="190"/>
      <c r="K18" s="190"/>
      <c r="L18" s="190"/>
      <c r="M18" s="190"/>
      <c r="N18" s="190"/>
      <c r="O18" s="190"/>
      <c r="P18" s="190"/>
      <c r="Q18" s="190"/>
      <c r="R18" s="190"/>
      <c r="S18" s="190"/>
      <c r="T18" s="190"/>
      <c r="U18" s="190"/>
      <c r="V18" s="190"/>
      <c r="W18" s="190"/>
      <c r="X18" s="190"/>
      <c r="Y18" s="190"/>
      <c r="Z18" s="190"/>
      <c r="AA18" s="190"/>
      <c r="AB18" s="190"/>
      <c r="AC18" s="190"/>
      <c r="AD18" s="190"/>
      <c r="AE18" s="190"/>
    </row>
    <row r="19" customFormat="false" ht="12.75" hidden="false" customHeight="false" outlineLevel="0" collapsed="false">
      <c r="B19" s="209"/>
      <c r="C19" s="210"/>
      <c r="D19" s="210"/>
      <c r="E19" s="210"/>
      <c r="F19" s="190"/>
      <c r="G19" s="190"/>
      <c r="H19" s="208"/>
      <c r="I19" s="190"/>
      <c r="J19" s="190"/>
      <c r="K19" s="190"/>
      <c r="L19" s="190"/>
      <c r="M19" s="190"/>
      <c r="N19" s="190"/>
      <c r="O19" s="190"/>
      <c r="P19" s="190"/>
      <c r="Q19" s="190"/>
      <c r="R19" s="190"/>
      <c r="S19" s="190"/>
      <c r="T19" s="190"/>
      <c r="U19" s="190"/>
      <c r="V19" s="190"/>
      <c r="W19" s="190"/>
      <c r="X19" s="190"/>
      <c r="Y19" s="190"/>
      <c r="Z19" s="190"/>
      <c r="AA19" s="190"/>
      <c r="AB19" s="190"/>
      <c r="AC19" s="190"/>
      <c r="AD19" s="190"/>
      <c r="AE19" s="190"/>
    </row>
    <row r="20" customFormat="false" ht="24" hidden="false" customHeight="false" outlineLevel="0" collapsed="false">
      <c r="B20" s="199" t="s">
        <v>41</v>
      </c>
      <c r="C20" s="45" t="s">
        <v>42</v>
      </c>
      <c r="D20" s="45" t="s">
        <v>43</v>
      </c>
      <c r="E20" s="45" t="s">
        <v>44</v>
      </c>
      <c r="F20" s="211"/>
      <c r="G20" s="211"/>
      <c r="H20" s="208"/>
      <c r="I20" s="190"/>
      <c r="J20" s="190"/>
      <c r="K20" s="190"/>
      <c r="L20" s="190"/>
      <c r="M20" s="190"/>
      <c r="N20" s="190"/>
      <c r="O20" s="190"/>
      <c r="P20" s="190"/>
      <c r="Q20" s="190"/>
      <c r="R20" s="190"/>
      <c r="S20" s="190"/>
      <c r="T20" s="190"/>
      <c r="U20" s="190"/>
      <c r="V20" s="190"/>
      <c r="W20" s="190"/>
      <c r="X20" s="190"/>
      <c r="Y20" s="190"/>
      <c r="Z20" s="190"/>
      <c r="AA20" s="190"/>
      <c r="AB20" s="190"/>
      <c r="AC20" s="190"/>
      <c r="AD20" s="190"/>
      <c r="AE20" s="190"/>
    </row>
    <row r="21" customFormat="false" ht="13" hidden="false" customHeight="false" outlineLevel="0" collapsed="false">
      <c r="B21" s="205" t="s">
        <v>45</v>
      </c>
      <c r="C21" s="46" t="n">
        <v>2</v>
      </c>
      <c r="D21" s="46" t="n">
        <v>2</v>
      </c>
      <c r="E21" s="46" t="n">
        <v>3</v>
      </c>
      <c r="F21" s="211"/>
      <c r="G21" s="211"/>
      <c r="H21" s="208"/>
      <c r="I21" s="190"/>
      <c r="J21" s="190"/>
      <c r="K21" s="190"/>
      <c r="L21" s="190"/>
      <c r="M21" s="190"/>
      <c r="N21" s="190"/>
      <c r="O21" s="190"/>
      <c r="P21" s="190"/>
      <c r="Q21" s="190"/>
      <c r="R21" s="190"/>
      <c r="S21" s="190"/>
      <c r="T21" s="190"/>
      <c r="U21" s="190"/>
      <c r="V21" s="190"/>
      <c r="W21" s="190"/>
      <c r="X21" s="190"/>
      <c r="Y21" s="190"/>
      <c r="Z21" s="190"/>
      <c r="AA21" s="190"/>
      <c r="AB21" s="190"/>
      <c r="AC21" s="190"/>
      <c r="AD21" s="190"/>
      <c r="AE21" s="190"/>
    </row>
    <row r="22" customFormat="false" ht="13" hidden="false" customHeight="false" outlineLevel="0" collapsed="false">
      <c r="B22" s="212" t="s">
        <v>46</v>
      </c>
      <c r="C22" s="213" t="n">
        <v>2</v>
      </c>
      <c r="D22" s="213" t="n">
        <v>2</v>
      </c>
      <c r="E22" s="213" t="n">
        <v>2</v>
      </c>
      <c r="F22" s="211"/>
      <c r="G22" s="211"/>
      <c r="H22" s="208"/>
      <c r="I22" s="190"/>
      <c r="J22" s="190"/>
      <c r="K22" s="190"/>
      <c r="L22" s="190"/>
      <c r="M22" s="190"/>
      <c r="N22" s="190"/>
      <c r="O22" s="190"/>
      <c r="P22" s="190"/>
      <c r="Q22" s="190"/>
      <c r="R22" s="190"/>
      <c r="S22" s="190"/>
      <c r="T22" s="190"/>
      <c r="U22" s="190"/>
      <c r="V22" s="190"/>
      <c r="W22" s="190"/>
      <c r="X22" s="190"/>
      <c r="Y22" s="190"/>
      <c r="Z22" s="190"/>
      <c r="AA22" s="190"/>
      <c r="AB22" s="190"/>
      <c r="AC22" s="190"/>
      <c r="AD22" s="190"/>
      <c r="AE22" s="190"/>
    </row>
    <row r="23" customFormat="false" ht="13" hidden="false" customHeight="false" outlineLevel="0" collapsed="false">
      <c r="B23" s="212" t="s">
        <v>47</v>
      </c>
      <c r="C23" s="213" t="n">
        <v>2</v>
      </c>
      <c r="D23" s="213" t="n">
        <v>2</v>
      </c>
      <c r="E23" s="213" t="n">
        <v>3</v>
      </c>
      <c r="F23" s="211"/>
      <c r="G23" s="211"/>
      <c r="H23" s="208"/>
      <c r="I23" s="190"/>
      <c r="J23" s="190"/>
      <c r="K23" s="190"/>
      <c r="L23" s="190"/>
      <c r="M23" s="190"/>
      <c r="N23" s="190"/>
      <c r="O23" s="190"/>
      <c r="P23" s="190"/>
      <c r="Q23" s="190"/>
      <c r="R23" s="190"/>
      <c r="S23" s="190"/>
      <c r="T23" s="190"/>
      <c r="U23" s="190"/>
      <c r="V23" s="190"/>
      <c r="W23" s="190"/>
      <c r="X23" s="190"/>
      <c r="Y23" s="190"/>
      <c r="Z23" s="190"/>
      <c r="AA23" s="190"/>
      <c r="AB23" s="190"/>
      <c r="AC23" s="190"/>
      <c r="AD23" s="190"/>
      <c r="AE23" s="190"/>
    </row>
    <row r="24" customFormat="false" ht="13" hidden="false" customHeight="false" outlineLevel="0" collapsed="false">
      <c r="B24" s="212" t="s">
        <v>48</v>
      </c>
      <c r="C24" s="213" t="n">
        <v>2</v>
      </c>
      <c r="D24" s="213" t="n">
        <v>2</v>
      </c>
      <c r="E24" s="213" t="n">
        <v>3</v>
      </c>
      <c r="F24" s="211"/>
      <c r="G24" s="211"/>
      <c r="H24" s="208"/>
      <c r="I24" s="190"/>
      <c r="J24" s="190"/>
      <c r="K24" s="190"/>
      <c r="L24" s="190"/>
      <c r="M24" s="190"/>
      <c r="N24" s="190"/>
      <c r="O24" s="190"/>
      <c r="P24" s="190"/>
      <c r="Q24" s="190"/>
      <c r="R24" s="190"/>
      <c r="S24" s="190"/>
      <c r="T24" s="190"/>
      <c r="U24" s="190"/>
      <c r="V24" s="190"/>
      <c r="W24" s="190"/>
      <c r="X24" s="190"/>
      <c r="Y24" s="190"/>
      <c r="Z24" s="190"/>
      <c r="AA24" s="190"/>
      <c r="AB24" s="190"/>
      <c r="AC24" s="190"/>
      <c r="AD24" s="190"/>
      <c r="AE24" s="190"/>
    </row>
    <row r="25" customFormat="false" ht="13" hidden="false" customHeight="false" outlineLevel="0" collapsed="false">
      <c r="B25" s="212" t="s">
        <v>49</v>
      </c>
      <c r="C25" s="213" t="n">
        <v>1</v>
      </c>
      <c r="D25" s="213" t="n">
        <v>2</v>
      </c>
      <c r="E25" s="213" t="n">
        <v>2</v>
      </c>
      <c r="F25" s="211"/>
      <c r="G25" s="211"/>
      <c r="H25" s="208"/>
      <c r="I25" s="190"/>
      <c r="J25" s="190"/>
      <c r="K25" s="190"/>
      <c r="L25" s="190"/>
      <c r="M25" s="190"/>
      <c r="N25" s="190"/>
      <c r="O25" s="190"/>
      <c r="P25" s="190"/>
      <c r="Q25" s="190"/>
      <c r="R25" s="190"/>
      <c r="S25" s="190"/>
      <c r="T25" s="190"/>
      <c r="U25" s="190"/>
      <c r="V25" s="190"/>
      <c r="W25" s="190"/>
      <c r="X25" s="190"/>
      <c r="Y25" s="190"/>
      <c r="Z25" s="190"/>
      <c r="AA25" s="190"/>
      <c r="AB25" s="190"/>
      <c r="AC25" s="190"/>
      <c r="AD25" s="190"/>
      <c r="AE25" s="190"/>
    </row>
    <row r="26" customFormat="false" ht="13" hidden="false" customHeight="false" outlineLevel="0" collapsed="false">
      <c r="B26" s="212" t="s">
        <v>50</v>
      </c>
      <c r="C26" s="213" t="n">
        <v>2</v>
      </c>
      <c r="D26" s="213" t="n">
        <v>2</v>
      </c>
      <c r="E26" s="213" t="n">
        <v>3</v>
      </c>
      <c r="F26" s="211"/>
      <c r="G26" s="211"/>
      <c r="H26" s="208"/>
      <c r="I26" s="190"/>
      <c r="J26" s="190"/>
      <c r="K26" s="190"/>
      <c r="L26" s="190"/>
      <c r="M26" s="190"/>
      <c r="N26" s="190"/>
      <c r="O26" s="190"/>
      <c r="P26" s="190"/>
      <c r="Q26" s="190"/>
      <c r="R26" s="190"/>
      <c r="S26" s="190"/>
      <c r="T26" s="190"/>
      <c r="U26" s="190"/>
      <c r="V26" s="190"/>
      <c r="W26" s="190"/>
      <c r="X26" s="190"/>
      <c r="Y26" s="190"/>
      <c r="Z26" s="190"/>
      <c r="AA26" s="190"/>
      <c r="AB26" s="190"/>
      <c r="AC26" s="190"/>
      <c r="AD26" s="190"/>
      <c r="AE26" s="190"/>
    </row>
    <row r="27" customFormat="false" ht="12.75" hidden="false" customHeight="false" outlineLevel="0" collapsed="false">
      <c r="B27" s="190"/>
      <c r="C27" s="192"/>
      <c r="D27" s="190"/>
      <c r="E27" s="190"/>
      <c r="F27" s="190"/>
      <c r="G27" s="190"/>
      <c r="H27" s="190"/>
      <c r="I27" s="190"/>
      <c r="J27" s="190"/>
      <c r="K27" s="190"/>
      <c r="L27" s="190"/>
      <c r="M27" s="190"/>
      <c r="N27" s="190"/>
      <c r="O27" s="190"/>
      <c r="P27" s="190"/>
      <c r="Q27" s="190"/>
      <c r="R27" s="190"/>
      <c r="S27" s="190"/>
      <c r="T27" s="190"/>
      <c r="U27" s="190"/>
      <c r="V27" s="190"/>
      <c r="W27" s="190"/>
      <c r="X27" s="190"/>
      <c r="Y27" s="190"/>
      <c r="Z27" s="190"/>
      <c r="AA27" s="190"/>
      <c r="AB27" s="190"/>
      <c r="AC27" s="190"/>
      <c r="AD27" s="190"/>
      <c r="AE27" s="190"/>
    </row>
    <row r="28" customFormat="false" ht="12.75" hidden="false" customHeight="false" outlineLevel="0" collapsed="false">
      <c r="B28" s="190"/>
      <c r="C28" s="192"/>
      <c r="D28" s="190"/>
      <c r="E28" s="190"/>
      <c r="F28" s="190"/>
      <c r="G28" s="190"/>
      <c r="H28" s="190"/>
      <c r="I28" s="190"/>
      <c r="J28" s="190"/>
      <c r="K28" s="190"/>
      <c r="L28" s="190"/>
      <c r="M28" s="190"/>
      <c r="N28" s="190"/>
      <c r="O28" s="190"/>
      <c r="P28" s="190"/>
      <c r="Q28" s="190"/>
      <c r="R28" s="190"/>
      <c r="S28" s="190"/>
      <c r="T28" s="190"/>
      <c r="U28" s="190"/>
      <c r="V28" s="190"/>
      <c r="W28" s="190"/>
      <c r="X28" s="190"/>
      <c r="Y28" s="190"/>
      <c r="Z28" s="190"/>
      <c r="AA28" s="190"/>
      <c r="AB28" s="190"/>
      <c r="AC28" s="190"/>
      <c r="AD28" s="190"/>
      <c r="AE28" s="190"/>
    </row>
    <row r="29" customFormat="false" ht="12.75" hidden="false" customHeight="false" outlineLevel="0" collapsed="false">
      <c r="B29" s="193"/>
      <c r="C29" s="194"/>
      <c r="D29" s="194"/>
      <c r="E29" s="194"/>
      <c r="F29" s="194"/>
      <c r="G29" s="194"/>
      <c r="H29" s="194"/>
      <c r="I29" s="194"/>
      <c r="J29" s="194"/>
      <c r="K29" s="194"/>
      <c r="L29" s="194"/>
      <c r="M29" s="194"/>
      <c r="N29" s="194"/>
      <c r="O29" s="194"/>
      <c r="P29" s="194"/>
      <c r="Q29" s="194"/>
      <c r="R29" s="194"/>
      <c r="S29" s="194"/>
      <c r="T29" s="194"/>
      <c r="U29" s="194"/>
      <c r="V29" s="194"/>
      <c r="W29" s="194"/>
      <c r="X29" s="194"/>
      <c r="Y29" s="194"/>
      <c r="Z29" s="194"/>
      <c r="AA29" s="194"/>
      <c r="AB29" s="194"/>
      <c r="AC29" s="190"/>
      <c r="AD29" s="190"/>
      <c r="AE29" s="190"/>
    </row>
    <row r="30" customFormat="false" ht="12.75" hidden="false" customHeight="false" outlineLevel="0" collapsed="false">
      <c r="B30" s="190"/>
      <c r="C30" s="192"/>
      <c r="D30" s="190"/>
      <c r="E30" s="190"/>
      <c r="F30" s="190"/>
      <c r="G30" s="190"/>
      <c r="H30" s="190"/>
      <c r="I30" s="190"/>
      <c r="J30" s="190"/>
      <c r="K30" s="190"/>
      <c r="L30" s="190"/>
      <c r="M30" s="190"/>
      <c r="N30" s="190"/>
      <c r="O30" s="190"/>
      <c r="P30" s="190"/>
      <c r="Q30" s="190"/>
      <c r="R30" s="190"/>
      <c r="S30" s="190"/>
      <c r="T30" s="190"/>
      <c r="U30" s="190"/>
      <c r="V30" s="190"/>
      <c r="W30" s="190"/>
      <c r="X30" s="190"/>
      <c r="Y30" s="190"/>
      <c r="Z30" s="190"/>
      <c r="AA30" s="190"/>
      <c r="AB30" s="190"/>
      <c r="AC30" s="190"/>
      <c r="AD30" s="190"/>
      <c r="AE30" s="190"/>
    </row>
    <row r="31" customFormat="false" ht="15.5" hidden="false" customHeight="true" outlineLevel="0" collapsed="false">
      <c r="B31" s="214" t="s">
        <v>51</v>
      </c>
      <c r="C31" s="215" t="s">
        <v>52</v>
      </c>
      <c r="D31" s="215"/>
      <c r="E31" s="215"/>
      <c r="F31" s="215"/>
      <c r="G31" s="215"/>
      <c r="H31" s="215"/>
      <c r="I31" s="215"/>
      <c r="J31" s="215"/>
      <c r="K31" s="215"/>
      <c r="L31" s="215"/>
      <c r="M31" s="214" t="s">
        <v>51</v>
      </c>
      <c r="N31" s="215" t="s">
        <v>53</v>
      </c>
      <c r="O31" s="215"/>
      <c r="P31" s="215"/>
      <c r="Q31" s="215"/>
      <c r="R31" s="215"/>
      <c r="S31" s="215"/>
      <c r="T31" s="215"/>
      <c r="U31" s="215"/>
      <c r="V31" s="215"/>
      <c r="W31" s="215"/>
      <c r="X31" s="215"/>
      <c r="Y31" s="215"/>
      <c r="Z31" s="215"/>
      <c r="AA31" s="215"/>
      <c r="AB31" s="215"/>
      <c r="AD31" s="42" t="s">
        <v>54</v>
      </c>
      <c r="AE31" s="42"/>
      <c r="AF31" s="42"/>
    </row>
    <row r="32" customFormat="false" ht="12.75" hidden="false" customHeight="false" outlineLevel="0" collapsed="false">
      <c r="B32" s="190"/>
      <c r="C32" s="192"/>
      <c r="D32" s="190"/>
      <c r="E32" s="190"/>
      <c r="F32" s="190"/>
      <c r="G32" s="190"/>
      <c r="H32" s="190"/>
      <c r="I32" s="190"/>
      <c r="J32" s="190"/>
      <c r="K32" s="190"/>
      <c r="L32" s="190"/>
      <c r="M32" s="190"/>
      <c r="N32" s="190"/>
      <c r="O32" s="190"/>
      <c r="P32" s="190"/>
      <c r="Q32" s="190"/>
      <c r="R32" s="190"/>
      <c r="S32" s="190"/>
      <c r="T32" s="190"/>
      <c r="U32" s="190"/>
      <c r="V32" s="190"/>
      <c r="W32" s="190"/>
      <c r="X32" s="190"/>
      <c r="Y32" s="190"/>
      <c r="Z32" s="190"/>
      <c r="AA32" s="190"/>
      <c r="AB32" s="190"/>
      <c r="AC32" s="190"/>
      <c r="AD32" s="190"/>
      <c r="AE32" s="190"/>
    </row>
    <row r="33" s="43" customFormat="true" ht="57" hidden="false" customHeight="false" outlineLevel="0" collapsed="false">
      <c r="B33" s="216" t="s">
        <v>55</v>
      </c>
      <c r="C33" s="216" t="s">
        <v>56</v>
      </c>
      <c r="D33" s="216" t="s">
        <v>57</v>
      </c>
      <c r="E33" s="216" t="s">
        <v>41</v>
      </c>
      <c r="F33" s="45" t="s">
        <v>58</v>
      </c>
      <c r="G33" s="216" t="s">
        <v>59</v>
      </c>
      <c r="H33" s="216" t="s">
        <v>60</v>
      </c>
      <c r="I33" s="216" t="s">
        <v>61</v>
      </c>
      <c r="J33" s="216" t="s">
        <v>62</v>
      </c>
      <c r="K33" s="216" t="s">
        <v>63</v>
      </c>
      <c r="L33" s="216" t="s">
        <v>64</v>
      </c>
      <c r="M33" s="216" t="s">
        <v>65</v>
      </c>
      <c r="N33" s="45" t="s">
        <v>66</v>
      </c>
      <c r="O33" s="46" t="s">
        <v>67</v>
      </c>
      <c r="P33" s="46" t="s">
        <v>68</v>
      </c>
      <c r="Q33" s="46" t="s">
        <v>69</v>
      </c>
      <c r="R33" s="200" t="s">
        <v>70</v>
      </c>
      <c r="S33" s="45" t="s">
        <v>71</v>
      </c>
      <c r="T33" s="46" t="s">
        <v>72</v>
      </c>
      <c r="U33" s="46" t="s">
        <v>73</v>
      </c>
      <c r="V33" s="46" t="s">
        <v>74</v>
      </c>
      <c r="W33" s="46" t="s">
        <v>75</v>
      </c>
      <c r="X33" s="46" t="s">
        <v>76</v>
      </c>
      <c r="Y33" s="46" t="s">
        <v>77</v>
      </c>
      <c r="Z33" s="200" t="s">
        <v>78</v>
      </c>
      <c r="AA33" s="200" t="s">
        <v>79</v>
      </c>
      <c r="AB33" s="200" t="s">
        <v>80</v>
      </c>
      <c r="AC33" s="217"/>
      <c r="AD33" s="218" t="s">
        <v>81</v>
      </c>
      <c r="AE33" s="218" t="s">
        <v>82</v>
      </c>
      <c r="AF33" s="218" t="s">
        <v>83</v>
      </c>
    </row>
    <row r="34" customFormat="false" ht="46" hidden="false" customHeight="false" outlineLevel="0" collapsed="false">
      <c r="B34" s="65" t="n">
        <v>1.4</v>
      </c>
      <c r="C34" s="50" t="s">
        <v>84</v>
      </c>
      <c r="D34" s="51" t="s">
        <v>85</v>
      </c>
      <c r="E34" s="55" t="s">
        <v>46</v>
      </c>
      <c r="F34" s="219" t="n">
        <v>3</v>
      </c>
      <c r="G34" s="220" t="n">
        <f aca="false">IFERROR(VLOOKUP(tblRiskRegister19[[#This Row],[Asset Class]],tblVCDBIndex[],4,FALSE()),"")</f>
        <v>1</v>
      </c>
      <c r="H34" s="220" t="n">
        <f aca="false">IFERROR(VLOOKUP(10*tblRiskRegister19[[#This Row],[Safeguard Maturity Score]]+tblRiskRegister19[[#This Row],[VCDB Index]],tblHITIndexWeightTable[],4,FALSE()),"")</f>
        <v>2</v>
      </c>
      <c r="I34" s="220" t="n">
        <f aca="false">VLOOKUP(tblRiskRegister19[[#This Row],[Asset Class]],tblImpactIndex21[],2,FALSE())</f>
        <v>2</v>
      </c>
      <c r="J34" s="220" t="n">
        <f aca="false">VLOOKUP(tblRiskRegister19[[#This Row],[Asset Class]],tblImpactIndex21[],3,FALSE())</f>
        <v>2</v>
      </c>
      <c r="K34" s="220" t="n">
        <f aca="false">VLOOKUP(tblRiskRegister19[[#This Row],[Asset Class]],tblImpactIndex21[],4,FALSE())</f>
        <v>2</v>
      </c>
      <c r="L34" s="220" t="n">
        <f aca="false">IFERROR(MAX(tblRiskRegister19[[#This Row],[Impact to Mission]:[Impact to Obligations]])*tblRiskRegister19[[#This Row],[Expectancy Score]],"")</f>
        <v>4</v>
      </c>
      <c r="M34" s="220" t="n">
        <f aca="false">tblRiskRegister19[[#This Row],[Risk Score]]</f>
        <v>4</v>
      </c>
      <c r="N34" s="52" t="s">
        <v>179</v>
      </c>
      <c r="O34" s="65" t="n">
        <v>1.4</v>
      </c>
      <c r="P34" s="57" t="s">
        <v>84</v>
      </c>
      <c r="Q34" s="57" t="s">
        <v>86</v>
      </c>
      <c r="R34" s="66" t="s">
        <v>450</v>
      </c>
      <c r="S34" s="219" t="n">
        <v>4</v>
      </c>
      <c r="T34" s="221" t="n">
        <f aca="false">IFERROR(VLOOKUP(10*tblRiskRegister19[[#This Row],[Risk Treatment Safeguard Maturity Score]]+tblRiskRegister19[[#This Row],[VCDB Index]],tblHITIndexWeightTable[],4,FALSE()),"")</f>
        <v>1</v>
      </c>
      <c r="U34" s="221" t="n">
        <f aca="false">VLOOKUP(tblRiskRegister19[[#This Row],[Asset Class]],tblImpactIndex21[],2,FALSE())</f>
        <v>2</v>
      </c>
      <c r="V34" s="221" t="n">
        <f aca="false">VLOOKUP(tblRiskRegister19[[#This Row],[Asset Class]],tblImpactIndex21[],3,FALSE())</f>
        <v>2</v>
      </c>
      <c r="W34" s="221" t="n">
        <f aca="false">VLOOKUP(tblRiskRegister19[[#This Row],[Asset Class]],tblImpactIndex21[],4,FALSE())</f>
        <v>2</v>
      </c>
      <c r="X34" s="221" t="n">
        <f aca="false">IFERROR(MAX(tblRiskRegister19[[#This Row],[Risk Treatment Safeguard Impact to Mission]:[Risk Treatment Safeguard Impact to Obligations]])*tblRiskRegister19[[#This Row],[Risk Treatment
Safeguard Expectancy Score]],"")</f>
        <v>2</v>
      </c>
      <c r="Y34" s="222" t="str">
        <f aca="false">IF(tblRiskRegister19[[#This Row],[Risk Score]]&gt;5,IF(tblRiskRegister19[[#This Row],[Risk Treatment Safeguard Risk Score]]&lt;6, IF(tblRiskRegister19[[#This Row],[Risk Treatment Safeguard Risk Score]]&lt;=tblRiskRegister19[[#This Row],[Risk Score]],"Yes","No"),"No"),"Yes")</f>
        <v>Yes</v>
      </c>
      <c r="Z34" s="223"/>
      <c r="AA34" s="223" t="s">
        <v>451</v>
      </c>
      <c r="AB34" s="224" t="n">
        <v>2022</v>
      </c>
      <c r="AC34" s="190"/>
      <c r="AD34" s="62" t="n">
        <f aca="false">SUMIF(tblRiskRegister19[[#All],[Implementation Year]],"="&amp;tblCostImpacts20[[#This Row],[Year]],tblRiskRegister19[[#All],[Risk Treatment Safeguard Cost]])</f>
        <v>5000</v>
      </c>
      <c r="AE34" s="209" t="n">
        <v>2021</v>
      </c>
      <c r="AF34" s="209" t="str">
        <f aca="false">IF(tblCostImpacts20[[#This Row],[Impact to Financial Objectives]]&lt;=$E$12,"Yes","No")</f>
        <v>Yes</v>
      </c>
    </row>
    <row r="35" customFormat="false" ht="35" hidden="false" customHeight="false" outlineLevel="0" collapsed="false">
      <c r="B35" s="65" t="n">
        <v>1.6</v>
      </c>
      <c r="C35" s="50" t="s">
        <v>87</v>
      </c>
      <c r="D35" s="51" t="s">
        <v>88</v>
      </c>
      <c r="E35" s="55" t="s">
        <v>46</v>
      </c>
      <c r="F35" s="219" t="n">
        <v>3</v>
      </c>
      <c r="G35" s="220" t="n">
        <f aca="false">IFERROR(VLOOKUP(tblRiskRegister19[[#This Row],[Asset Class]],tblVCDBIndex[],4,FALSE()),"")</f>
        <v>1</v>
      </c>
      <c r="H35" s="220" t="n">
        <f aca="false">IFERROR(VLOOKUP(10*tblRiskRegister19[[#This Row],[Safeguard Maturity Score]]+tblRiskRegister19[[#This Row],[VCDB Index]],tblHITIndexWeightTable[],4,FALSE()),"")</f>
        <v>2</v>
      </c>
      <c r="I35" s="220" t="n">
        <f aca="false">VLOOKUP(tblRiskRegister19[[#This Row],[Asset Class]],tblImpactIndex21[],2,FALSE())</f>
        <v>2</v>
      </c>
      <c r="J35" s="220" t="n">
        <f aca="false">VLOOKUP(tblRiskRegister19[[#This Row],[Asset Class]],tblImpactIndex21[],3,FALSE())</f>
        <v>2</v>
      </c>
      <c r="K35" s="220" t="n">
        <f aca="false">VLOOKUP(tblRiskRegister19[[#This Row],[Asset Class]],tblImpactIndex21[],4,FALSE())</f>
        <v>2</v>
      </c>
      <c r="L35" s="220" t="n">
        <f aca="false">IFERROR(MAX(tblRiskRegister19[[#This Row],[Impact to Mission]:[Impact to Obligations]])*tblRiskRegister19[[#This Row],[Expectancy Score]],"")</f>
        <v>4</v>
      </c>
      <c r="M35" s="220" t="n">
        <f aca="false">tblRiskRegister19[[#This Row],[Risk Score]]</f>
        <v>4</v>
      </c>
      <c r="N35" s="52" t="s">
        <v>179</v>
      </c>
      <c r="O35" s="65" t="n">
        <v>1.6</v>
      </c>
      <c r="P35" s="57" t="s">
        <v>87</v>
      </c>
      <c r="Q35" s="57" t="s">
        <v>89</v>
      </c>
      <c r="R35" s="66" t="s">
        <v>450</v>
      </c>
      <c r="S35" s="219" t="n">
        <v>4</v>
      </c>
      <c r="T35" s="222" t="n">
        <f aca="false">IFERROR(VLOOKUP(10*tblRiskRegister19[[#This Row],[Risk Treatment Safeguard Maturity Score]]+tblRiskRegister19[[#This Row],[VCDB Index]],tblHITIndexWeightTable[],4,FALSE()),"")</f>
        <v>1</v>
      </c>
      <c r="U35" s="222" t="n">
        <f aca="false">VLOOKUP(tblRiskRegister19[[#This Row],[Asset Class]],tblImpactIndex21[],2,FALSE())</f>
        <v>2</v>
      </c>
      <c r="V35" s="222" t="n">
        <f aca="false">VLOOKUP(tblRiskRegister19[[#This Row],[Asset Class]],tblImpactIndex21[],3,FALSE())</f>
        <v>2</v>
      </c>
      <c r="W35" s="222" t="n">
        <f aca="false">VLOOKUP(tblRiskRegister19[[#This Row],[Asset Class]],tblImpactIndex21[],4,FALSE())</f>
        <v>2</v>
      </c>
      <c r="X35" s="222" t="n">
        <f aca="false">IFERROR(MAX(tblRiskRegister19[[#This Row],[Risk Treatment Safeguard Impact to Mission]:[Risk Treatment Safeguard Impact to Obligations]])*tblRiskRegister19[[#This Row],[Risk Treatment
Safeguard Expectancy Score]],"")</f>
        <v>2</v>
      </c>
      <c r="Y35" s="222" t="str">
        <f aca="false">IF(tblRiskRegister19[[#This Row],[Risk Score]]&gt;5,IF(tblRiskRegister19[[#This Row],[Risk Treatment Safeguard Risk Score]]&lt;6, IF(tblRiskRegister19[[#This Row],[Risk Treatment Safeguard Risk Score]]&lt;=tblRiskRegister19[[#This Row],[Risk Score]],"Yes","No"),"No"),"Yes")</f>
        <v>Yes</v>
      </c>
      <c r="Z35" s="223"/>
      <c r="AA35" s="223" t="s">
        <v>452</v>
      </c>
      <c r="AB35" s="224" t="n">
        <v>2022</v>
      </c>
      <c r="AC35" s="190"/>
      <c r="AD35" s="62" t="n">
        <f aca="false">SUMIF(tblRiskRegister19[[#All],[Implementation Year]],"="&amp;tblCostImpacts20[[#This Row],[Year]],tblRiskRegister19[[#All],[Risk Treatment Safeguard Cost]])</f>
        <v>0</v>
      </c>
      <c r="AE35" s="209" t="n">
        <v>2022</v>
      </c>
      <c r="AF35" s="209" t="str">
        <f aca="false">IF(tblCostImpacts20[[#This Row],[Impact to Financial Objectives]]&lt;=$E$12,"Yes","No")</f>
        <v>Yes</v>
      </c>
    </row>
    <row r="36" customFormat="false" ht="35" hidden="false" customHeight="false" outlineLevel="0" collapsed="false">
      <c r="B36" s="65" t="n">
        <v>2.1</v>
      </c>
      <c r="C36" s="50" t="s">
        <v>90</v>
      </c>
      <c r="D36" s="51" t="s">
        <v>85</v>
      </c>
      <c r="E36" s="55" t="s">
        <v>47</v>
      </c>
      <c r="F36" s="219" t="n">
        <v>2</v>
      </c>
      <c r="G36" s="220" t="n">
        <f aca="false">IFERROR(VLOOKUP(tblRiskRegister19[[#This Row],[Asset Class]],tblVCDBIndex[],4,FALSE()),"")</f>
        <v>2</v>
      </c>
      <c r="H36" s="220" t="n">
        <f aca="false">IFERROR(VLOOKUP(10*tblRiskRegister19[[#This Row],[Safeguard Maturity Score]]+tblRiskRegister19[[#This Row],[VCDB Index]],tblHITIndexWeightTable[],4,FALSE()),"")</f>
        <v>2</v>
      </c>
      <c r="I36" s="220" t="n">
        <f aca="false">VLOOKUP(tblRiskRegister19[[#This Row],[Asset Class]],tblImpactIndex21[],2,FALSE())</f>
        <v>2</v>
      </c>
      <c r="J36" s="220" t="n">
        <f aca="false">VLOOKUP(tblRiskRegister19[[#This Row],[Asset Class]],tblImpactIndex21[],3,FALSE())</f>
        <v>2</v>
      </c>
      <c r="K36" s="220" t="n">
        <f aca="false">VLOOKUP(tblRiskRegister19[[#This Row],[Asset Class]],tblImpactIndex21[],4,FALSE())</f>
        <v>3</v>
      </c>
      <c r="L36" s="220" t="n">
        <f aca="false">IFERROR(MAX(tblRiskRegister19[[#This Row],[Impact to Mission]:[Impact to Obligations]])*tblRiskRegister19[[#This Row],[Expectancy Score]],"")</f>
        <v>6</v>
      </c>
      <c r="M36" s="220" t="n">
        <f aca="false">tblRiskRegister19[[#This Row],[Risk Score]]</f>
        <v>6</v>
      </c>
      <c r="N36" s="52" t="s">
        <v>179</v>
      </c>
      <c r="O36" s="65" t="n">
        <v>2.1</v>
      </c>
      <c r="P36" s="57" t="s">
        <v>90</v>
      </c>
      <c r="Q36" s="57" t="s">
        <v>91</v>
      </c>
      <c r="R36" s="66" t="s">
        <v>453</v>
      </c>
      <c r="S36" s="219" t="n">
        <v>4</v>
      </c>
      <c r="T36" s="222" t="n">
        <f aca="false">IFERROR(VLOOKUP(10*tblRiskRegister19[[#This Row],[Risk Treatment Safeguard Maturity Score]]+tblRiskRegister19[[#This Row],[VCDB Index]],tblHITIndexWeightTable[],4,FALSE()),"")</f>
        <v>1</v>
      </c>
      <c r="U36" s="222" t="n">
        <f aca="false">VLOOKUP(tblRiskRegister19[[#This Row],[Asset Class]],tblImpactIndex21[],2,FALSE())</f>
        <v>2</v>
      </c>
      <c r="V36" s="222" t="n">
        <f aca="false">VLOOKUP(tblRiskRegister19[[#This Row],[Asset Class]],tblImpactIndex21[],3,FALSE())</f>
        <v>2</v>
      </c>
      <c r="W36" s="222" t="n">
        <f aca="false">VLOOKUP(tblRiskRegister19[[#This Row],[Asset Class]],tblImpactIndex21[],4,FALSE())</f>
        <v>3</v>
      </c>
      <c r="X36" s="222" t="n">
        <f aca="false">IFERROR(MAX(tblRiskRegister19[[#This Row],[Risk Treatment Safeguard Impact to Mission]:[Risk Treatment Safeguard Impact to Obligations]])*tblRiskRegister19[[#This Row],[Risk Treatment
Safeguard Expectancy Score]],"")</f>
        <v>3</v>
      </c>
      <c r="Y36" s="222" t="str">
        <f aca="false">IF(tblRiskRegister19[[#This Row],[Risk Score]]&gt;5,IF(tblRiskRegister19[[#This Row],[Risk Treatment Safeguard Risk Score]]&lt;6, IF(tblRiskRegister19[[#This Row],[Risk Treatment Safeguard Risk Score]]&lt;=tblRiskRegister19[[#This Row],[Risk Score]],"Yes","No"),"No"),"Yes")</f>
        <v>Yes</v>
      </c>
      <c r="Z36" s="223"/>
      <c r="AA36" s="223" t="s">
        <v>454</v>
      </c>
      <c r="AB36" s="224" t="n">
        <v>2022</v>
      </c>
      <c r="AC36" s="190"/>
      <c r="AD36" s="62" t="n">
        <f aca="false">SUMIF(tblRiskRegister19[[#All],[Implementation Year]],"="&amp;tblCostImpacts20[[#This Row],[Year]],tblRiskRegister19[[#All],[Risk Treatment Safeguard Cost]])</f>
        <v>0</v>
      </c>
      <c r="AE36" s="209" t="n">
        <v>2023</v>
      </c>
      <c r="AF36" s="209" t="str">
        <f aca="false">IF(tblCostImpacts20[[#This Row],[Impact to Financial Objectives]]&lt;=$E$12,"Yes","No")</f>
        <v>Yes</v>
      </c>
    </row>
    <row r="37" customFormat="false" ht="57" hidden="false" customHeight="false" outlineLevel="0" collapsed="false">
      <c r="B37" s="65" t="n">
        <v>2.2</v>
      </c>
      <c r="C37" s="50" t="s">
        <v>92</v>
      </c>
      <c r="D37" s="51" t="s">
        <v>85</v>
      </c>
      <c r="E37" s="55" t="s">
        <v>47</v>
      </c>
      <c r="F37" s="219" t="n">
        <v>4</v>
      </c>
      <c r="G37" s="220" t="n">
        <f aca="false">IFERROR(VLOOKUP(tblRiskRegister19[[#This Row],[Asset Class]],tblVCDBIndex[],4,FALSE()),"")</f>
        <v>2</v>
      </c>
      <c r="H37" s="220" t="n">
        <f aca="false">IFERROR(VLOOKUP(10*tblRiskRegister19[[#This Row],[Safeguard Maturity Score]]+tblRiskRegister19[[#This Row],[VCDB Index]],tblHITIndexWeightTable[],4,FALSE()),"")</f>
        <v>1</v>
      </c>
      <c r="I37" s="220" t="n">
        <f aca="false">VLOOKUP(tblRiskRegister19[[#This Row],[Asset Class]],tblImpactIndex21[],2,FALSE())</f>
        <v>2</v>
      </c>
      <c r="J37" s="220" t="n">
        <f aca="false">VLOOKUP(tblRiskRegister19[[#This Row],[Asset Class]],tblImpactIndex21[],3,FALSE())</f>
        <v>2</v>
      </c>
      <c r="K37" s="220" t="n">
        <f aca="false">VLOOKUP(tblRiskRegister19[[#This Row],[Asset Class]],tblImpactIndex21[],4,FALSE())</f>
        <v>3</v>
      </c>
      <c r="L37" s="220" t="n">
        <f aca="false">IFERROR(MAX(tblRiskRegister19[[#This Row],[Impact to Mission]:[Impact to Obligations]])*tblRiskRegister19[[#This Row],[Expectancy Score]],"")</f>
        <v>3</v>
      </c>
      <c r="M37" s="220" t="n">
        <f aca="false">tblRiskRegister19[[#This Row],[Risk Score]]</f>
        <v>3</v>
      </c>
      <c r="N37" s="52" t="s">
        <v>455</v>
      </c>
      <c r="O37" s="65" t="n">
        <v>2.2</v>
      </c>
      <c r="P37" s="57" t="s">
        <v>92</v>
      </c>
      <c r="Q37" s="57" t="s">
        <v>93</v>
      </c>
      <c r="R37" s="66"/>
      <c r="S37" s="219"/>
      <c r="T37" s="222" t="str">
        <f aca="false">IFERROR(VLOOKUP(10*tblRiskRegister19[[#This Row],[Risk Treatment Safeguard Maturity Score]]+tblRiskRegister19[[#This Row],[VCDB Index]],tblHITIndexWeightTable[],4,FALSE()),"")</f>
        <v/>
      </c>
      <c r="U37" s="222" t="n">
        <f aca="false">VLOOKUP(tblRiskRegister19[[#This Row],[Asset Class]],tblImpactIndex21[],2,FALSE())</f>
        <v>2</v>
      </c>
      <c r="V37" s="222" t="n">
        <f aca="false">VLOOKUP(tblRiskRegister19[[#This Row],[Asset Class]],tblImpactIndex21[],3,FALSE())</f>
        <v>2</v>
      </c>
      <c r="W37" s="222" t="n">
        <f aca="false">VLOOKUP(tblRiskRegister19[[#This Row],[Asset Class]],tblImpactIndex21[],4,FALSE())</f>
        <v>3</v>
      </c>
      <c r="X37" s="222" t="str">
        <f aca="false">IFERROR(MAX(tblRiskRegister19[[#This Row],[Risk Treatment Safeguard Impact to Mission]:[Risk Treatment Safeguard Impact to Obligations]])*tblRiskRegister19[[#This Row],[Risk Treatment
Safeguard Expectancy Score]],"")</f>
        <v/>
      </c>
      <c r="Y37" s="222" t="str">
        <f aca="false">IF(tblRiskRegister19[[#This Row],[Risk Score]]&gt;5,IF(tblRiskRegister19[[#This Row],[Risk Treatment Safeguard Risk Score]]&lt;6, IF(tblRiskRegister19[[#This Row],[Risk Treatment Safeguard Risk Score]]&lt;=tblRiskRegister19[[#This Row],[Risk Score]],"Yes","No"),"No"),"Yes")</f>
        <v>Yes</v>
      </c>
      <c r="Z37" s="223"/>
      <c r="AA37" s="223" t="s">
        <v>451</v>
      </c>
      <c r="AB37" s="224" t="n">
        <v>2022</v>
      </c>
      <c r="AC37" s="190"/>
      <c r="AD37" s="62" t="n">
        <f aca="false">SUMIF(tblRiskRegister19[[#All],[Implementation Year]],"="&amp;tblCostImpacts20[[#This Row],[Year]],tblRiskRegister19[[#All],[Risk Treatment Safeguard Cost]])</f>
        <v>0</v>
      </c>
      <c r="AE37" s="209" t="n">
        <v>2024</v>
      </c>
      <c r="AF37" s="209" t="str">
        <f aca="false">IF(tblCostImpacts20[[#This Row],[Impact to Financial Objectives]]&lt;=$E$12,"Yes","No")</f>
        <v>Yes</v>
      </c>
    </row>
    <row r="38" customFormat="false" ht="24" hidden="false" customHeight="false" outlineLevel="0" collapsed="false">
      <c r="B38" s="65" t="n">
        <v>2.6</v>
      </c>
      <c r="C38" s="50" t="s">
        <v>94</v>
      </c>
      <c r="D38" s="51" t="s">
        <v>88</v>
      </c>
      <c r="E38" s="55" t="s">
        <v>47</v>
      </c>
      <c r="F38" s="219" t="n">
        <v>1</v>
      </c>
      <c r="G38" s="220" t="n">
        <f aca="false">IFERROR(VLOOKUP(tblRiskRegister19[[#This Row],[Asset Class]],tblVCDBIndex[],4,FALSE()),"")</f>
        <v>2</v>
      </c>
      <c r="H38" s="220" t="n">
        <f aca="false">IFERROR(VLOOKUP(10*tblRiskRegister19[[#This Row],[Safeguard Maturity Score]]+tblRiskRegister19[[#This Row],[VCDB Index]],tblHITIndexWeightTable[],4,FALSE()),"")</f>
        <v>3</v>
      </c>
      <c r="I38" s="220" t="n">
        <f aca="false">VLOOKUP(tblRiskRegister19[[#This Row],[Asset Class]],tblImpactIndex21[],2,FALSE())</f>
        <v>2</v>
      </c>
      <c r="J38" s="220" t="n">
        <f aca="false">VLOOKUP(tblRiskRegister19[[#This Row],[Asset Class]],tblImpactIndex21[],3,FALSE())</f>
        <v>2</v>
      </c>
      <c r="K38" s="220" t="n">
        <f aca="false">VLOOKUP(tblRiskRegister19[[#This Row],[Asset Class]],tblImpactIndex21[],4,FALSE())</f>
        <v>3</v>
      </c>
      <c r="L38" s="220" t="n">
        <f aca="false">IFERROR(MAX(tblRiskRegister19[[#This Row],[Impact to Mission]:[Impact to Obligations]])*tblRiskRegister19[[#This Row],[Expectancy Score]],"")</f>
        <v>9</v>
      </c>
      <c r="M38" s="220" t="n">
        <f aca="false">tblRiskRegister19[[#This Row],[Risk Score]]</f>
        <v>9</v>
      </c>
      <c r="N38" s="52" t="s">
        <v>179</v>
      </c>
      <c r="O38" s="65" t="n">
        <v>2.6</v>
      </c>
      <c r="P38" s="57" t="s">
        <v>94</v>
      </c>
      <c r="Q38" s="57" t="s">
        <v>95</v>
      </c>
      <c r="R38" s="66" t="s">
        <v>456</v>
      </c>
      <c r="S38" s="219" t="n">
        <v>4</v>
      </c>
      <c r="T38" s="222" t="n">
        <f aca="false">IFERROR(VLOOKUP(10*tblRiskRegister19[[#This Row],[Risk Treatment Safeguard Maturity Score]]+tblRiskRegister19[[#This Row],[VCDB Index]],tblHITIndexWeightTable[],4,FALSE()),"")</f>
        <v>1</v>
      </c>
      <c r="U38" s="222" t="n">
        <f aca="false">VLOOKUP(tblRiskRegister19[[#This Row],[Asset Class]],tblImpactIndex21[],2,FALSE())</f>
        <v>2</v>
      </c>
      <c r="V38" s="222" t="n">
        <f aca="false">VLOOKUP(tblRiskRegister19[[#This Row],[Asset Class]],tblImpactIndex21[],3,FALSE())</f>
        <v>2</v>
      </c>
      <c r="W38" s="222" t="n">
        <f aca="false">VLOOKUP(tblRiskRegister19[[#This Row],[Asset Class]],tblImpactIndex21[],4,FALSE())</f>
        <v>3</v>
      </c>
      <c r="X38" s="222" t="n">
        <f aca="false">IFERROR(MAX(tblRiskRegister19[[#This Row],[Risk Treatment Safeguard Impact to Mission]:[Risk Treatment Safeguard Impact to Obligations]])*tblRiskRegister19[[#This Row],[Risk Treatment
Safeguard Expectancy Score]],"")</f>
        <v>3</v>
      </c>
      <c r="Y38" s="222" t="str">
        <f aca="false">IF(tblRiskRegister19[[#This Row],[Risk Score]]&gt;5,IF(tblRiskRegister19[[#This Row],[Risk Treatment Safeguard Risk Score]]&lt;6, IF(tblRiskRegister19[[#This Row],[Risk Treatment Safeguard Risk Score]]&lt;=tblRiskRegister19[[#This Row],[Risk Score]],"Yes","No"),"No"),"Yes")</f>
        <v>Yes</v>
      </c>
      <c r="Z38" s="223"/>
      <c r="AA38" s="223" t="s">
        <v>457</v>
      </c>
      <c r="AB38" s="224" t="n">
        <v>2023</v>
      </c>
      <c r="AC38" s="190"/>
      <c r="AD38" s="62" t="n">
        <f aca="false">SUMIF(tblRiskRegister19[[#All],[Implementation Year]],"="&amp;tblCostImpacts20[[#This Row],[Year]],tblRiskRegister19[[#All],[Risk Treatment Safeguard Cost]])</f>
        <v>0</v>
      </c>
      <c r="AE38" s="209" t="n">
        <v>2025</v>
      </c>
      <c r="AF38" s="209" t="str">
        <f aca="false">IF(tblCostImpacts20[[#This Row],[Impact to Financial Objectives]]&lt;=$E$12,"Yes","No")</f>
        <v>Yes</v>
      </c>
    </row>
    <row r="39" customFormat="false" ht="35" hidden="false" customHeight="false" outlineLevel="0" collapsed="false">
      <c r="B39" s="65" t="n">
        <v>3.4</v>
      </c>
      <c r="C39" s="50" t="s">
        <v>96</v>
      </c>
      <c r="D39" s="51" t="s">
        <v>97</v>
      </c>
      <c r="E39" s="55" t="s">
        <v>46</v>
      </c>
      <c r="F39" s="219" t="n">
        <v>4</v>
      </c>
      <c r="G39" s="220" t="n">
        <f aca="false">IFERROR(VLOOKUP(tblRiskRegister19[[#This Row],[Asset Class]],tblVCDBIndex[],4,FALSE()),"")</f>
        <v>1</v>
      </c>
      <c r="H39" s="220" t="n">
        <f aca="false">IFERROR(VLOOKUP(10*tblRiskRegister19[[#This Row],[Safeguard Maturity Score]]+tblRiskRegister19[[#This Row],[VCDB Index]],tblHITIndexWeightTable[],4,FALSE()),"")</f>
        <v>1</v>
      </c>
      <c r="I39" s="220" t="n">
        <f aca="false">VLOOKUP(tblRiskRegister19[[#This Row],[Asset Class]],tblImpactIndex21[],2,FALSE())</f>
        <v>2</v>
      </c>
      <c r="J39" s="220" t="n">
        <f aca="false">VLOOKUP(tblRiskRegister19[[#This Row],[Asset Class]],tblImpactIndex21[],3,FALSE())</f>
        <v>2</v>
      </c>
      <c r="K39" s="220" t="n">
        <f aca="false">VLOOKUP(tblRiskRegister19[[#This Row],[Asset Class]],tblImpactIndex21[],4,FALSE())</f>
        <v>2</v>
      </c>
      <c r="L39" s="220" t="n">
        <f aca="false">IFERROR(MAX(tblRiskRegister19[[#This Row],[Impact to Mission]:[Impact to Obligations]])*tblRiskRegister19[[#This Row],[Expectancy Score]],"")</f>
        <v>2</v>
      </c>
      <c r="M39" s="220" t="n">
        <f aca="false">tblRiskRegister19[[#This Row],[Risk Score]]</f>
        <v>2</v>
      </c>
      <c r="N39" s="52" t="s">
        <v>455</v>
      </c>
      <c r="O39" s="65" t="n">
        <v>3.4</v>
      </c>
      <c r="P39" s="57" t="s">
        <v>96</v>
      </c>
      <c r="Q39" s="57" t="s">
        <v>98</v>
      </c>
      <c r="R39" s="66"/>
      <c r="S39" s="219"/>
      <c r="T39" s="222" t="str">
        <f aca="false">IFERROR(VLOOKUP(10*tblRiskRegister19[[#This Row],[Risk Treatment Safeguard Maturity Score]]+tblRiskRegister19[[#This Row],[VCDB Index]],tblHITIndexWeightTable[],4,FALSE()),"")</f>
        <v/>
      </c>
      <c r="U39" s="222" t="n">
        <f aca="false">VLOOKUP(tblRiskRegister19[[#This Row],[Asset Class]],tblImpactIndex21[],2,FALSE())</f>
        <v>2</v>
      </c>
      <c r="V39" s="222" t="n">
        <f aca="false">VLOOKUP(tblRiskRegister19[[#This Row],[Asset Class]],tblImpactIndex21[],3,FALSE())</f>
        <v>2</v>
      </c>
      <c r="W39" s="222" t="n">
        <f aca="false">VLOOKUP(tblRiskRegister19[[#This Row],[Asset Class]],tblImpactIndex21[],4,FALSE())</f>
        <v>2</v>
      </c>
      <c r="X39" s="222" t="str">
        <f aca="false">IFERROR(MAX(tblRiskRegister19[[#This Row],[Risk Treatment Safeguard Impact to Mission]:[Risk Treatment Safeguard Impact to Obligations]])*tblRiskRegister19[[#This Row],[Risk Treatment
Safeguard Expectancy Score]],"")</f>
        <v/>
      </c>
      <c r="Y39" s="222" t="str">
        <f aca="false">IF(tblRiskRegister19[[#This Row],[Risk Score]]&gt;5,IF(tblRiskRegister19[[#This Row],[Risk Treatment Safeguard Risk Score]]&lt;6, IF(tblRiskRegister19[[#This Row],[Risk Treatment Safeguard Risk Score]]&lt;=tblRiskRegister19[[#This Row],[Risk Score]],"Yes","No"),"No"),"Yes")</f>
        <v>Yes</v>
      </c>
      <c r="Z39" s="223"/>
      <c r="AA39" s="223" t="s">
        <v>451</v>
      </c>
      <c r="AB39" s="224" t="n">
        <v>2023</v>
      </c>
      <c r="AC39" s="190"/>
      <c r="AD39" s="62" t="n">
        <f aca="false">SUMIF(tblRiskRegister19[[#All],[Implementation Year]],"="&amp;tblCostImpacts20[[#This Row],[Year]],tblRiskRegister19[[#All],[Risk Treatment Safeguard Cost]])</f>
        <v>0</v>
      </c>
      <c r="AE39" s="209" t="n">
        <v>2026</v>
      </c>
      <c r="AF39" s="209" t="str">
        <f aca="false">IF(tblCostImpacts20[[#This Row],[Impact to Financial Objectives]]&lt;=$E$12,"Yes","No")</f>
        <v>Yes</v>
      </c>
    </row>
    <row r="40" customFormat="false" ht="35" hidden="false" customHeight="false" outlineLevel="0" collapsed="false">
      <c r="B40" s="65" t="n">
        <v>3.5</v>
      </c>
      <c r="C40" s="50" t="s">
        <v>99</v>
      </c>
      <c r="D40" s="51" t="s">
        <v>97</v>
      </c>
      <c r="E40" s="55" t="s">
        <v>46</v>
      </c>
      <c r="F40" s="219" t="n">
        <v>1</v>
      </c>
      <c r="G40" s="220" t="n">
        <f aca="false">IFERROR(VLOOKUP(tblRiskRegister19[[#This Row],[Asset Class]],tblVCDBIndex[],4,FALSE()),"")</f>
        <v>1</v>
      </c>
      <c r="H40" s="220" t="n">
        <f aca="false">IFERROR(VLOOKUP(10*tblRiskRegister19[[#This Row],[Safeguard Maturity Score]]+tblRiskRegister19[[#This Row],[VCDB Index]],tblHITIndexWeightTable[],4,FALSE()),"")</f>
        <v>2</v>
      </c>
      <c r="I40" s="220" t="n">
        <f aca="false">VLOOKUP(tblRiskRegister19[[#This Row],[Asset Class]],tblImpactIndex21[],2,FALSE())</f>
        <v>2</v>
      </c>
      <c r="J40" s="220" t="n">
        <f aca="false">VLOOKUP(tblRiskRegister19[[#This Row],[Asset Class]],tblImpactIndex21[],3,FALSE())</f>
        <v>2</v>
      </c>
      <c r="K40" s="220" t="n">
        <f aca="false">VLOOKUP(tblRiskRegister19[[#This Row],[Asset Class]],tblImpactIndex21[],4,FALSE())</f>
        <v>2</v>
      </c>
      <c r="L40" s="220" t="n">
        <f aca="false">IFERROR(MAX(tblRiskRegister19[[#This Row],[Impact to Mission]:[Impact to Obligations]])*tblRiskRegister19[[#This Row],[Expectancy Score]],"")</f>
        <v>4</v>
      </c>
      <c r="M40" s="220" t="n">
        <f aca="false">tblRiskRegister19[[#This Row],[Risk Score]]</f>
        <v>4</v>
      </c>
      <c r="N40" s="52" t="s">
        <v>179</v>
      </c>
      <c r="O40" s="65" t="n">
        <v>3.5</v>
      </c>
      <c r="P40" s="57" t="s">
        <v>99</v>
      </c>
      <c r="Q40" s="57" t="s">
        <v>100</v>
      </c>
      <c r="R40" s="66" t="s">
        <v>458</v>
      </c>
      <c r="S40" s="219" t="n">
        <v>4</v>
      </c>
      <c r="T40" s="222" t="n">
        <f aca="false">IFERROR(VLOOKUP(10*tblRiskRegister19[[#This Row],[Risk Treatment Safeguard Maturity Score]]+tblRiskRegister19[[#This Row],[VCDB Index]],tblHITIndexWeightTable[],4,FALSE()),"")</f>
        <v>1</v>
      </c>
      <c r="U40" s="222" t="n">
        <f aca="false">VLOOKUP(tblRiskRegister19[[#This Row],[Asset Class]],tblImpactIndex21[],2,FALSE())</f>
        <v>2</v>
      </c>
      <c r="V40" s="222" t="n">
        <f aca="false">VLOOKUP(tblRiskRegister19[[#This Row],[Asset Class]],tblImpactIndex21[],3,FALSE())</f>
        <v>2</v>
      </c>
      <c r="W40" s="222" t="n">
        <f aca="false">VLOOKUP(tblRiskRegister19[[#This Row],[Asset Class]],tblImpactIndex21[],4,FALSE())</f>
        <v>2</v>
      </c>
      <c r="X40" s="222" t="n">
        <f aca="false">IFERROR(MAX(tblRiskRegister19[[#This Row],[Risk Treatment Safeguard Impact to Mission]:[Risk Treatment Safeguard Impact to Obligations]])*tblRiskRegister19[[#This Row],[Risk Treatment
Safeguard Expectancy Score]],"")</f>
        <v>2</v>
      </c>
      <c r="Y40" s="222" t="str">
        <f aca="false">IF(tblRiskRegister19[[#This Row],[Risk Score]]&gt;5,IF(tblRiskRegister19[[#This Row],[Risk Treatment Safeguard Risk Score]]&lt;6, IF(tblRiskRegister19[[#This Row],[Risk Treatment Safeguard Risk Score]]&lt;=tblRiskRegister19[[#This Row],[Risk Score]],"Yes","No"),"No"),"Yes")</f>
        <v>Yes</v>
      </c>
      <c r="Z40" s="223"/>
      <c r="AA40" s="223" t="s">
        <v>454</v>
      </c>
      <c r="AB40" s="224" t="n">
        <v>2021</v>
      </c>
      <c r="AC40" s="190"/>
      <c r="AD40" s="62" t="n">
        <f aca="false">SUMIF(tblRiskRegister19[[#All],[Implementation Year]],"="&amp;tblCostImpacts20[[#This Row],[Year]],tblRiskRegister19[[#All],[Risk Treatment Safeguard Cost]])</f>
        <v>0</v>
      </c>
      <c r="AE40" s="209" t="n">
        <v>2027</v>
      </c>
      <c r="AF40" s="209" t="str">
        <f aca="false">IF(tblCostImpacts20[[#This Row],[Impact to Financial Objectives]]&lt;=$E$12,"Yes","No")</f>
        <v>Yes</v>
      </c>
    </row>
    <row r="41" customFormat="false" ht="24" hidden="false" customHeight="false" outlineLevel="0" collapsed="false">
      <c r="B41" s="65" t="n">
        <v>4.2</v>
      </c>
      <c r="C41" s="50" t="s">
        <v>101</v>
      </c>
      <c r="D41" s="51" t="s">
        <v>97</v>
      </c>
      <c r="E41" s="55" t="s">
        <v>50</v>
      </c>
      <c r="F41" s="219" t="n">
        <v>3</v>
      </c>
      <c r="G41" s="220" t="n">
        <f aca="false">IFERROR(VLOOKUP(tblRiskRegister19[[#This Row],[Asset Class]],tblVCDBIndex[],4,FALSE()),"")</f>
        <v>3</v>
      </c>
      <c r="H41" s="220" t="n">
        <f aca="false">IFERROR(VLOOKUP(10*tblRiskRegister19[[#This Row],[Safeguard Maturity Score]]+tblRiskRegister19[[#This Row],[VCDB Index]],tblHITIndexWeightTable[],4,FALSE()),"")</f>
        <v>2</v>
      </c>
      <c r="I41" s="220" t="n">
        <f aca="false">VLOOKUP(tblRiskRegister19[[#This Row],[Asset Class]],tblImpactIndex21[],2,FALSE())</f>
        <v>2</v>
      </c>
      <c r="J41" s="220" t="n">
        <f aca="false">VLOOKUP(tblRiskRegister19[[#This Row],[Asset Class]],tblImpactIndex21[],3,FALSE())</f>
        <v>2</v>
      </c>
      <c r="K41" s="220" t="n">
        <f aca="false">VLOOKUP(tblRiskRegister19[[#This Row],[Asset Class]],tblImpactIndex21[],4,FALSE())</f>
        <v>3</v>
      </c>
      <c r="L41" s="220" t="n">
        <f aca="false">IFERROR(MAX(tblRiskRegister19[[#This Row],[Impact to Mission]:[Impact to Obligations]])*tblRiskRegister19[[#This Row],[Expectancy Score]],"")</f>
        <v>6</v>
      </c>
      <c r="M41" s="220" t="n">
        <f aca="false">tblRiskRegister19[[#This Row],[Risk Score]]</f>
        <v>6</v>
      </c>
      <c r="N41" s="52" t="s">
        <v>179</v>
      </c>
      <c r="O41" s="65" t="n">
        <v>4.2</v>
      </c>
      <c r="P41" s="57" t="s">
        <v>101</v>
      </c>
      <c r="Q41" s="57" t="s">
        <v>102</v>
      </c>
      <c r="R41" s="66" t="s">
        <v>459</v>
      </c>
      <c r="S41" s="219" t="n">
        <v>4</v>
      </c>
      <c r="T41" s="222" t="n">
        <f aca="false">IFERROR(VLOOKUP(10*tblRiskRegister19[[#This Row],[Risk Treatment Safeguard Maturity Score]]+tblRiskRegister19[[#This Row],[VCDB Index]],tblHITIndexWeightTable[],4,FALSE()),"")</f>
        <v>2</v>
      </c>
      <c r="U41" s="222" t="n">
        <f aca="false">VLOOKUP(tblRiskRegister19[[#This Row],[Asset Class]],tblImpactIndex21[],2,FALSE())</f>
        <v>2</v>
      </c>
      <c r="V41" s="222" t="n">
        <f aca="false">VLOOKUP(tblRiskRegister19[[#This Row],[Asset Class]],tblImpactIndex21[],3,FALSE())</f>
        <v>2</v>
      </c>
      <c r="W41" s="222" t="n">
        <f aca="false">VLOOKUP(tblRiskRegister19[[#This Row],[Asset Class]],tblImpactIndex21[],4,FALSE())</f>
        <v>3</v>
      </c>
      <c r="X41" s="222" t="n">
        <f aca="false">IFERROR(MAX(tblRiskRegister19[[#This Row],[Risk Treatment Safeguard Impact to Mission]:[Risk Treatment Safeguard Impact to Obligations]])*tblRiskRegister19[[#This Row],[Risk Treatment
Safeguard Expectancy Score]],"")</f>
        <v>6</v>
      </c>
      <c r="Y41" s="222" t="str">
        <f aca="false">IF(tblRiskRegister19[[#This Row],[Risk Score]]&gt;5,IF(tblRiskRegister19[[#This Row],[Risk Treatment Safeguard Risk Score]]&lt;6, IF(tblRiskRegister19[[#This Row],[Risk Treatment Safeguard Risk Score]]&lt;=tblRiskRegister19[[#This Row],[Risk Score]],"Yes","No"),"No"),"Yes")</f>
        <v>No</v>
      </c>
      <c r="Z41" s="223" t="n">
        <v>5000</v>
      </c>
      <c r="AA41" s="223" t="s">
        <v>454</v>
      </c>
      <c r="AB41" s="224" t="n">
        <v>2021</v>
      </c>
      <c r="AC41" s="190"/>
      <c r="AD41" s="62" t="n">
        <f aca="false">SUMIF(tblRiskRegister19[[#All],[Implementation Year]],"="&amp;tblCostImpacts20[[#This Row],[Year]],tblRiskRegister19[[#All],[Risk Treatment Safeguard Cost]])</f>
        <v>0</v>
      </c>
      <c r="AE41" s="209" t="n">
        <v>2028</v>
      </c>
      <c r="AF41" s="209" t="str">
        <f aca="false">IF(tblCostImpacts20[[#This Row],[Impact to Financial Objectives]]&lt;=$E$12,"Yes","No")</f>
        <v>Yes</v>
      </c>
    </row>
    <row r="42" customFormat="false" ht="46" hidden="false" customHeight="false" outlineLevel="0" collapsed="false">
      <c r="B42" s="65" t="n">
        <v>4.3</v>
      </c>
      <c r="C42" s="50" t="s">
        <v>103</v>
      </c>
      <c r="D42" s="51" t="s">
        <v>97</v>
      </c>
      <c r="E42" s="55" t="s">
        <v>50</v>
      </c>
      <c r="F42" s="219" t="n">
        <v>4</v>
      </c>
      <c r="G42" s="220" t="n">
        <f aca="false">IFERROR(VLOOKUP(tblRiskRegister19[[#This Row],[Asset Class]],tblVCDBIndex[],4,FALSE()),"")</f>
        <v>3</v>
      </c>
      <c r="H42" s="220" t="n">
        <f aca="false">IFERROR(VLOOKUP(10*tblRiskRegister19[[#This Row],[Safeguard Maturity Score]]+tblRiskRegister19[[#This Row],[VCDB Index]],tblHITIndexWeightTable[],4,FALSE()),"")</f>
        <v>2</v>
      </c>
      <c r="I42" s="220" t="n">
        <f aca="false">VLOOKUP(tblRiskRegister19[[#This Row],[Asset Class]],tblImpactIndex21[],2,FALSE())</f>
        <v>2</v>
      </c>
      <c r="J42" s="220" t="n">
        <f aca="false">VLOOKUP(tblRiskRegister19[[#This Row],[Asset Class]],tblImpactIndex21[],3,FALSE())</f>
        <v>2</v>
      </c>
      <c r="K42" s="220" t="n">
        <f aca="false">VLOOKUP(tblRiskRegister19[[#This Row],[Asset Class]],tblImpactIndex21[],4,FALSE())</f>
        <v>3</v>
      </c>
      <c r="L42" s="220" t="n">
        <f aca="false">IFERROR(MAX(tblRiskRegister19[[#This Row],[Impact to Mission]:[Impact to Obligations]])*tblRiskRegister19[[#This Row],[Expectancy Score]],"")</f>
        <v>6</v>
      </c>
      <c r="M42" s="220" t="n">
        <f aca="false">tblRiskRegister19[[#This Row],[Risk Score]]</f>
        <v>6</v>
      </c>
      <c r="N42" s="52" t="s">
        <v>179</v>
      </c>
      <c r="O42" s="65" t="n">
        <v>4.3</v>
      </c>
      <c r="P42" s="57" t="s">
        <v>103</v>
      </c>
      <c r="Q42" s="57" t="s">
        <v>104</v>
      </c>
      <c r="R42" s="219"/>
      <c r="S42" s="219" t="n">
        <v>4</v>
      </c>
      <c r="T42" s="222" t="n">
        <f aca="false">IFERROR(VLOOKUP(10*tblRiskRegister19[[#This Row],[Risk Treatment Safeguard Maturity Score]]+tblRiskRegister19[[#This Row],[VCDB Index]],tblHITIndexWeightTable[],4,FALSE()),"")</f>
        <v>2</v>
      </c>
      <c r="U42" s="222" t="n">
        <f aca="false">VLOOKUP(tblRiskRegister19[[#This Row],[Asset Class]],tblImpactIndex21[],2,FALSE())</f>
        <v>2</v>
      </c>
      <c r="V42" s="222" t="n">
        <f aca="false">VLOOKUP(tblRiskRegister19[[#This Row],[Asset Class]],tblImpactIndex21[],3,FALSE())</f>
        <v>2</v>
      </c>
      <c r="W42" s="222" t="n">
        <f aca="false">VLOOKUP(tblRiskRegister19[[#This Row],[Asset Class]],tblImpactIndex21[],4,FALSE())</f>
        <v>3</v>
      </c>
      <c r="X42" s="222" t="n">
        <f aca="false">IFERROR(MAX(tblRiskRegister19[[#This Row],[Risk Treatment Safeguard Impact to Mission]:[Risk Treatment Safeguard Impact to Obligations]])*tblRiskRegister19[[#This Row],[Risk Treatment
Safeguard Expectancy Score]],"")</f>
        <v>6</v>
      </c>
      <c r="Y42" s="222" t="str">
        <f aca="false">IF(tblRiskRegister19[[#This Row],[Risk Score]]&gt;5,IF(tblRiskRegister19[[#This Row],[Risk Treatment Safeguard Risk Score]]&lt;6, IF(tblRiskRegister19[[#This Row],[Risk Treatment Safeguard Risk Score]]&lt;=tblRiskRegister19[[#This Row],[Risk Score]],"Yes","No"),"No"),"Yes")</f>
        <v>No</v>
      </c>
      <c r="Z42" s="223"/>
      <c r="AA42" s="223"/>
      <c r="AB42" s="224"/>
      <c r="AC42" s="190"/>
      <c r="AD42" s="62" t="n">
        <f aca="false">SUMIF(tblRiskRegister19[[#All],[Implementation Year]],"="&amp;tblCostImpacts20[[#This Row],[Year]],tblRiskRegister19[[#All],[Risk Treatment Safeguard Cost]])</f>
        <v>0</v>
      </c>
      <c r="AE42" s="209" t="n">
        <v>2029</v>
      </c>
      <c r="AF42" s="209" t="str">
        <f aca="false">IF(tblCostImpacts20[[#This Row],[Impact to Financial Objectives]]&lt;=$E$12,"Yes","No")</f>
        <v>Yes</v>
      </c>
    </row>
    <row r="43" customFormat="false" ht="24" hidden="false" customHeight="false" outlineLevel="0" collapsed="false">
      <c r="B43" s="65" t="n">
        <v>5.1</v>
      </c>
      <c r="C43" s="50" t="s">
        <v>105</v>
      </c>
      <c r="D43" s="51" t="s">
        <v>97</v>
      </c>
      <c r="E43" s="55" t="s">
        <v>46</v>
      </c>
      <c r="F43" s="219" t="n">
        <v>5</v>
      </c>
      <c r="G43" s="220" t="n">
        <f aca="false">IFERROR(VLOOKUP(tblRiskRegister19[[#This Row],[Asset Class]],tblVCDBIndex[],4,FALSE()),"")</f>
        <v>1</v>
      </c>
      <c r="H43" s="220" t="n">
        <f aca="false">IFERROR(VLOOKUP(10*tblRiskRegister19[[#This Row],[Safeguard Maturity Score]]+tblRiskRegister19[[#This Row],[VCDB Index]],tblHITIndexWeightTable[],4,FALSE()),"")</f>
        <v>1</v>
      </c>
      <c r="I43" s="220" t="n">
        <f aca="false">VLOOKUP(tblRiskRegister19[[#This Row],[Asset Class]],tblImpactIndex21[],2,FALSE())</f>
        <v>2</v>
      </c>
      <c r="J43" s="220" t="n">
        <f aca="false">VLOOKUP(tblRiskRegister19[[#This Row],[Asset Class]],tblImpactIndex21[],3,FALSE())</f>
        <v>2</v>
      </c>
      <c r="K43" s="220" t="n">
        <f aca="false">VLOOKUP(tblRiskRegister19[[#This Row],[Asset Class]],tblImpactIndex21[],4,FALSE())</f>
        <v>2</v>
      </c>
      <c r="L43" s="220" t="n">
        <f aca="false">IFERROR(MAX(tblRiskRegister19[[#This Row],[Impact to Mission]:[Impact to Obligations]])*tblRiskRegister19[[#This Row],[Expectancy Score]],"")</f>
        <v>2</v>
      </c>
      <c r="M43" s="220" t="n">
        <f aca="false">tblRiskRegister19[[#This Row],[Risk Score]]</f>
        <v>2</v>
      </c>
      <c r="N43" s="52" t="s">
        <v>455</v>
      </c>
      <c r="O43" s="65"/>
      <c r="P43" s="57" t="s">
        <v>105</v>
      </c>
      <c r="Q43" s="57" t="s">
        <v>106</v>
      </c>
      <c r="R43" s="219"/>
      <c r="S43" s="219"/>
      <c r="T43" s="222" t="str">
        <f aca="false">IFERROR(VLOOKUP(10*tblRiskRegister19[[#This Row],[Risk Treatment Safeguard Maturity Score]]+tblRiskRegister19[[#This Row],[VCDB Index]],tblHITIndexWeightTable[],4,FALSE()),"")</f>
        <v/>
      </c>
      <c r="U43" s="222" t="n">
        <f aca="false">VLOOKUP(tblRiskRegister19[[#This Row],[Asset Class]],tblImpactIndex21[],2,FALSE())</f>
        <v>2</v>
      </c>
      <c r="V43" s="222" t="n">
        <f aca="false">VLOOKUP(tblRiskRegister19[[#This Row],[Asset Class]],tblImpactIndex21[],3,FALSE())</f>
        <v>2</v>
      </c>
      <c r="W43" s="222" t="n">
        <f aca="false">VLOOKUP(tblRiskRegister19[[#This Row],[Asset Class]],tblImpactIndex21[],4,FALSE())</f>
        <v>2</v>
      </c>
      <c r="X43" s="222" t="str">
        <f aca="false">IFERROR(MAX(tblRiskRegister19[[#This Row],[Risk Treatment Safeguard Impact to Mission]:[Risk Treatment Safeguard Impact to Obligations]])*tblRiskRegister19[[#This Row],[Risk Treatment
Safeguard Expectancy Score]],"")</f>
        <v/>
      </c>
      <c r="Y43" s="222" t="str">
        <f aca="false">IF(tblRiskRegister19[[#This Row],[Risk Score]]&gt;5,IF(tblRiskRegister19[[#This Row],[Risk Treatment Safeguard Risk Score]]&lt;6, IF(tblRiskRegister19[[#This Row],[Risk Treatment Safeguard Risk Score]]&lt;=tblRiskRegister19[[#This Row],[Risk Score]],"Yes","No"),"No"),"Yes")</f>
        <v>Yes</v>
      </c>
      <c r="Z43" s="223"/>
      <c r="AA43" s="223"/>
      <c r="AB43" s="224"/>
      <c r="AC43" s="190"/>
      <c r="AD43" s="62" t="n">
        <f aca="false">SUMIF(tblRiskRegister19[[#All],[Implementation Year]],"="&amp;tblCostImpacts20[[#This Row],[Year]],tblRiskRegister19[[#All],[Risk Treatment Safeguard Cost]])</f>
        <v>0</v>
      </c>
      <c r="AE43" s="209" t="n">
        <v>2030</v>
      </c>
      <c r="AF43" s="209" t="str">
        <f aca="false">IF(tblCostImpacts20[[#This Row],[Impact to Financial Objectives]]&lt;=$E$12,"Yes","No")</f>
        <v>Yes</v>
      </c>
    </row>
    <row r="44" customFormat="false" ht="24" hidden="false" customHeight="false" outlineLevel="0" collapsed="false">
      <c r="B44" s="65" t="n">
        <v>6.2</v>
      </c>
      <c r="C44" s="50" t="s">
        <v>107</v>
      </c>
      <c r="D44" s="51" t="s">
        <v>108</v>
      </c>
      <c r="E44" s="55" t="s">
        <v>46</v>
      </c>
      <c r="F44" s="219" t="n">
        <v>2</v>
      </c>
      <c r="G44" s="220" t="n">
        <f aca="false">IFERROR(VLOOKUP(tblRiskRegister19[[#This Row],[Asset Class]],tblVCDBIndex[],4,FALSE()),"")</f>
        <v>1</v>
      </c>
      <c r="H44" s="220" t="n">
        <f aca="false">IFERROR(VLOOKUP(10*tblRiskRegister19[[#This Row],[Safeguard Maturity Score]]+tblRiskRegister19[[#This Row],[VCDB Index]],tblHITIndexWeightTable[],4,FALSE()),"")</f>
        <v>2</v>
      </c>
      <c r="I44" s="220" t="n">
        <f aca="false">VLOOKUP(tblRiskRegister19[[#This Row],[Asset Class]],tblImpactIndex21[],2,FALSE())</f>
        <v>2</v>
      </c>
      <c r="J44" s="220" t="n">
        <f aca="false">VLOOKUP(tblRiskRegister19[[#This Row],[Asset Class]],tblImpactIndex21[],3,FALSE())</f>
        <v>2</v>
      </c>
      <c r="K44" s="220" t="n">
        <f aca="false">VLOOKUP(tblRiskRegister19[[#This Row],[Asset Class]],tblImpactIndex21[],4,FALSE())</f>
        <v>2</v>
      </c>
      <c r="L44" s="220" t="n">
        <f aca="false">IFERROR(MAX(tblRiskRegister19[[#This Row],[Impact to Mission]:[Impact to Obligations]])*tblRiskRegister19[[#This Row],[Expectancy Score]],"")</f>
        <v>4</v>
      </c>
      <c r="M44" s="220" t="n">
        <f aca="false">tblRiskRegister19[[#This Row],[Risk Score]]</f>
        <v>4</v>
      </c>
      <c r="N44" s="52" t="s">
        <v>179</v>
      </c>
      <c r="O44" s="65" t="n">
        <v>6.2</v>
      </c>
      <c r="P44" s="57" t="s">
        <v>107</v>
      </c>
      <c r="Q44" s="57" t="s">
        <v>109</v>
      </c>
      <c r="R44" s="219"/>
      <c r="S44" s="219" t="n">
        <v>2</v>
      </c>
      <c r="T44" s="222" t="n">
        <f aca="false">IFERROR(VLOOKUP(10*tblRiskRegister19[[#This Row],[Risk Treatment Safeguard Maturity Score]]+tblRiskRegister19[[#This Row],[VCDB Index]],tblHITIndexWeightTable[],4,FALSE()),"")</f>
        <v>2</v>
      </c>
      <c r="U44" s="222" t="n">
        <f aca="false">VLOOKUP(tblRiskRegister19[[#This Row],[Asset Class]],tblImpactIndex21[],2,FALSE())</f>
        <v>2</v>
      </c>
      <c r="V44" s="222" t="n">
        <f aca="false">VLOOKUP(tblRiskRegister19[[#This Row],[Asset Class]],tblImpactIndex21[],3,FALSE())</f>
        <v>2</v>
      </c>
      <c r="W44" s="222" t="n">
        <f aca="false">VLOOKUP(tblRiskRegister19[[#This Row],[Asset Class]],tblImpactIndex21[],4,FALSE())</f>
        <v>2</v>
      </c>
      <c r="X44" s="222" t="n">
        <f aca="false">IFERROR(MAX(tblRiskRegister19[[#This Row],[Risk Treatment Safeguard Impact to Mission]:[Risk Treatment Safeguard Impact to Obligations]])*tblRiskRegister19[[#This Row],[Risk Treatment
Safeguard Expectancy Score]],"")</f>
        <v>4</v>
      </c>
      <c r="Y44" s="222" t="str">
        <f aca="false">IF(tblRiskRegister19[[#This Row],[Risk Score]]&gt;5,IF(tblRiskRegister19[[#This Row],[Risk Treatment Safeguard Risk Score]]&lt;6, IF(tblRiskRegister19[[#This Row],[Risk Treatment Safeguard Risk Score]]&lt;=tblRiskRegister19[[#This Row],[Risk Score]],"Yes","No"),"No"),"Yes")</f>
        <v>Yes</v>
      </c>
      <c r="Z44" s="223"/>
      <c r="AA44" s="223"/>
      <c r="AB44" s="224"/>
      <c r="AC44" s="190"/>
      <c r="AD44" s="190"/>
      <c r="AE44" s="190"/>
      <c r="AF44" s="190"/>
    </row>
    <row r="45" customFormat="false" ht="46" hidden="false" customHeight="false" outlineLevel="0" collapsed="false">
      <c r="B45" s="65" t="n">
        <v>7.1</v>
      </c>
      <c r="C45" s="50" t="s">
        <v>110</v>
      </c>
      <c r="D45" s="51" t="s">
        <v>97</v>
      </c>
      <c r="E45" s="55" t="s">
        <v>46</v>
      </c>
      <c r="F45" s="219" t="n">
        <v>2</v>
      </c>
      <c r="G45" s="220" t="n">
        <f aca="false">IFERROR(VLOOKUP(tblRiskRegister19[[#This Row],[Asset Class]],tblVCDBIndex[],4,FALSE()),"")</f>
        <v>1</v>
      </c>
      <c r="H45" s="220" t="n">
        <f aca="false">IFERROR(VLOOKUP(10*tblRiskRegister19[[#This Row],[Safeguard Maturity Score]]+tblRiskRegister19[[#This Row],[VCDB Index]],tblHITIndexWeightTable[],4,FALSE()),"")</f>
        <v>2</v>
      </c>
      <c r="I45" s="220" t="n">
        <f aca="false">VLOOKUP(tblRiskRegister19[[#This Row],[Asset Class]],tblImpactIndex21[],2,FALSE())</f>
        <v>2</v>
      </c>
      <c r="J45" s="220" t="n">
        <f aca="false">VLOOKUP(tblRiskRegister19[[#This Row],[Asset Class]],tblImpactIndex21[],3,FALSE())</f>
        <v>2</v>
      </c>
      <c r="K45" s="220" t="n">
        <f aca="false">VLOOKUP(tblRiskRegister19[[#This Row],[Asset Class]],tblImpactIndex21[],4,FALSE())</f>
        <v>2</v>
      </c>
      <c r="L45" s="220" t="n">
        <f aca="false">IFERROR(MAX(tblRiskRegister19[[#This Row],[Impact to Mission]:[Impact to Obligations]])*tblRiskRegister19[[#This Row],[Expectancy Score]],"")</f>
        <v>4</v>
      </c>
      <c r="M45" s="220" t="n">
        <f aca="false">tblRiskRegister19[[#This Row],[Risk Score]]</f>
        <v>4</v>
      </c>
      <c r="N45" s="52" t="s">
        <v>179</v>
      </c>
      <c r="O45" s="65" t="n">
        <v>7.1</v>
      </c>
      <c r="P45" s="57" t="s">
        <v>110</v>
      </c>
      <c r="Q45" s="57" t="s">
        <v>111</v>
      </c>
      <c r="R45" s="219"/>
      <c r="S45" s="219" t="n">
        <v>2</v>
      </c>
      <c r="T45" s="222" t="n">
        <f aca="false">IFERROR(VLOOKUP(10*tblRiskRegister19[[#This Row],[Risk Treatment Safeguard Maturity Score]]+tblRiskRegister19[[#This Row],[VCDB Index]],tblHITIndexWeightTable[],4,FALSE()),"")</f>
        <v>2</v>
      </c>
      <c r="U45" s="222" t="n">
        <f aca="false">VLOOKUP(tblRiskRegister19[[#This Row],[Asset Class]],tblImpactIndex21[],2,FALSE())</f>
        <v>2</v>
      </c>
      <c r="V45" s="222" t="n">
        <f aca="false">VLOOKUP(tblRiskRegister19[[#This Row],[Asset Class]],tblImpactIndex21[],3,FALSE())</f>
        <v>2</v>
      </c>
      <c r="W45" s="222" t="n">
        <f aca="false">VLOOKUP(tblRiskRegister19[[#This Row],[Asset Class]],tblImpactIndex21[],4,FALSE())</f>
        <v>2</v>
      </c>
      <c r="X45" s="222" t="n">
        <f aca="false">IFERROR(MAX(tblRiskRegister19[[#This Row],[Risk Treatment Safeguard Impact to Mission]:[Risk Treatment Safeguard Impact to Obligations]])*tblRiskRegister19[[#This Row],[Risk Treatment
Safeguard Expectancy Score]],"")</f>
        <v>4</v>
      </c>
      <c r="Y45" s="222" t="str">
        <f aca="false">IF(tblRiskRegister19[[#This Row],[Risk Score]]&gt;5,IF(tblRiskRegister19[[#This Row],[Risk Treatment Safeguard Risk Score]]&lt;6, IF(tblRiskRegister19[[#This Row],[Risk Treatment Safeguard Risk Score]]&lt;=tblRiskRegister19[[#This Row],[Risk Score]],"Yes","No"),"No"),"Yes")</f>
        <v>Yes</v>
      </c>
      <c r="Z45" s="223"/>
      <c r="AA45" s="223"/>
      <c r="AB45" s="224"/>
      <c r="AC45" s="190"/>
      <c r="AD45" s="190"/>
      <c r="AE45" s="190"/>
      <c r="AF45" s="190"/>
    </row>
    <row r="46" customFormat="false" ht="24" hidden="false" customHeight="false" outlineLevel="0" collapsed="false">
      <c r="B46" s="65" t="n">
        <v>7.7</v>
      </c>
      <c r="C46" s="50" t="s">
        <v>112</v>
      </c>
      <c r="D46" s="51" t="s">
        <v>97</v>
      </c>
      <c r="E46" s="55" t="s">
        <v>46</v>
      </c>
      <c r="F46" s="219" t="n">
        <v>1</v>
      </c>
      <c r="G46" s="220" t="n">
        <f aca="false">IFERROR(VLOOKUP(tblRiskRegister19[[#This Row],[Asset Class]],tblVCDBIndex[],4,FALSE()),"")</f>
        <v>1</v>
      </c>
      <c r="H46" s="220" t="n">
        <f aca="false">IFERROR(VLOOKUP(10*tblRiskRegister19[[#This Row],[Safeguard Maturity Score]]+tblRiskRegister19[[#This Row],[VCDB Index]],tblHITIndexWeightTable[],4,FALSE()),"")</f>
        <v>2</v>
      </c>
      <c r="I46" s="220" t="n">
        <f aca="false">VLOOKUP(tblRiskRegister19[[#This Row],[Asset Class]],tblImpactIndex21[],2,FALSE())</f>
        <v>2</v>
      </c>
      <c r="J46" s="220" t="n">
        <f aca="false">VLOOKUP(tblRiskRegister19[[#This Row],[Asset Class]],tblImpactIndex21[],3,FALSE())</f>
        <v>2</v>
      </c>
      <c r="K46" s="220" t="n">
        <f aca="false">VLOOKUP(tblRiskRegister19[[#This Row],[Asset Class]],tblImpactIndex21[],4,FALSE())</f>
        <v>2</v>
      </c>
      <c r="L46" s="220" t="n">
        <f aca="false">IFERROR(MAX(tblRiskRegister19[[#This Row],[Impact to Mission]:[Impact to Obligations]])*tblRiskRegister19[[#This Row],[Expectancy Score]],"")</f>
        <v>4</v>
      </c>
      <c r="M46" s="220" t="n">
        <f aca="false">tblRiskRegister19[[#This Row],[Risk Score]]</f>
        <v>4</v>
      </c>
      <c r="N46" s="52" t="s">
        <v>179</v>
      </c>
      <c r="O46" s="65" t="n">
        <v>7.7</v>
      </c>
      <c r="P46" s="57" t="s">
        <v>112</v>
      </c>
      <c r="Q46" s="57" t="s">
        <v>113</v>
      </c>
      <c r="R46" s="219"/>
      <c r="S46" s="219" t="n">
        <v>1</v>
      </c>
      <c r="T46" s="222" t="n">
        <f aca="false">IFERROR(VLOOKUP(10*tblRiskRegister19[[#This Row],[Risk Treatment Safeguard Maturity Score]]+tblRiskRegister19[[#This Row],[VCDB Index]],tblHITIndexWeightTable[],4,FALSE()),"")</f>
        <v>2</v>
      </c>
      <c r="U46" s="222" t="n">
        <f aca="false">VLOOKUP(tblRiskRegister19[[#This Row],[Asset Class]],tblImpactIndex21[],2,FALSE())</f>
        <v>2</v>
      </c>
      <c r="V46" s="222" t="n">
        <f aca="false">VLOOKUP(tblRiskRegister19[[#This Row],[Asset Class]],tblImpactIndex21[],3,FALSE())</f>
        <v>2</v>
      </c>
      <c r="W46" s="222" t="n">
        <f aca="false">VLOOKUP(tblRiskRegister19[[#This Row],[Asset Class]],tblImpactIndex21[],4,FALSE())</f>
        <v>2</v>
      </c>
      <c r="X46" s="222" t="n">
        <f aca="false">IFERROR(MAX(tblRiskRegister19[[#This Row],[Risk Treatment Safeguard Impact to Mission]:[Risk Treatment Safeguard Impact to Obligations]])*tblRiskRegister19[[#This Row],[Risk Treatment
Safeguard Expectancy Score]],"")</f>
        <v>4</v>
      </c>
      <c r="Y46" s="222" t="str">
        <f aca="false">IF(tblRiskRegister19[[#This Row],[Risk Score]]&gt;5,IF(tblRiskRegister19[[#This Row],[Risk Treatment Safeguard Risk Score]]&lt;6, IF(tblRiskRegister19[[#This Row],[Risk Treatment Safeguard Risk Score]]&lt;=tblRiskRegister19[[#This Row],[Risk Score]],"Yes","No"),"No"),"Yes")</f>
        <v>Yes</v>
      </c>
      <c r="Z46" s="223"/>
      <c r="AA46" s="223"/>
      <c r="AB46" s="224"/>
      <c r="AC46" s="190"/>
      <c r="AD46" s="190"/>
      <c r="AE46" s="190"/>
      <c r="AF46" s="190"/>
    </row>
    <row r="47" customFormat="false" ht="35" hidden="false" customHeight="false" outlineLevel="0" collapsed="false">
      <c r="B47" s="65" t="n">
        <v>8.2</v>
      </c>
      <c r="C47" s="50" t="s">
        <v>114</v>
      </c>
      <c r="D47" s="51" t="s">
        <v>97</v>
      </c>
      <c r="E47" s="55" t="s">
        <v>46</v>
      </c>
      <c r="F47" s="219" t="n">
        <v>2</v>
      </c>
      <c r="G47" s="220" t="n">
        <f aca="false">IFERROR(VLOOKUP(tblRiskRegister19[[#This Row],[Asset Class]],tblVCDBIndex[],4,FALSE()),"")</f>
        <v>1</v>
      </c>
      <c r="H47" s="220" t="n">
        <f aca="false">IFERROR(VLOOKUP(10*tblRiskRegister19[[#This Row],[Safeguard Maturity Score]]+tblRiskRegister19[[#This Row],[VCDB Index]],tblHITIndexWeightTable[],4,FALSE()),"")</f>
        <v>2</v>
      </c>
      <c r="I47" s="220" t="n">
        <f aca="false">VLOOKUP(tblRiskRegister19[[#This Row],[Asset Class]],tblImpactIndex21[],2,FALSE())</f>
        <v>2</v>
      </c>
      <c r="J47" s="220" t="n">
        <f aca="false">VLOOKUP(tblRiskRegister19[[#This Row],[Asset Class]],tblImpactIndex21[],3,FALSE())</f>
        <v>2</v>
      </c>
      <c r="K47" s="220" t="n">
        <f aca="false">VLOOKUP(tblRiskRegister19[[#This Row],[Asset Class]],tblImpactIndex21[],4,FALSE())</f>
        <v>2</v>
      </c>
      <c r="L47" s="220" t="n">
        <f aca="false">IFERROR(MAX(tblRiskRegister19[[#This Row],[Impact to Mission]:[Impact to Obligations]])*tblRiskRegister19[[#This Row],[Expectancy Score]],"")</f>
        <v>4</v>
      </c>
      <c r="M47" s="220" t="n">
        <f aca="false">tblRiskRegister19[[#This Row],[Risk Score]]</f>
        <v>4</v>
      </c>
      <c r="N47" s="52" t="s">
        <v>179</v>
      </c>
      <c r="O47" s="65" t="n">
        <v>8.2</v>
      </c>
      <c r="P47" s="57" t="s">
        <v>114</v>
      </c>
      <c r="Q47" s="57" t="s">
        <v>115</v>
      </c>
      <c r="R47" s="219"/>
      <c r="S47" s="219" t="n">
        <v>2</v>
      </c>
      <c r="T47" s="222" t="n">
        <f aca="false">IFERROR(VLOOKUP(10*tblRiskRegister19[[#This Row],[Risk Treatment Safeguard Maturity Score]]+tblRiskRegister19[[#This Row],[VCDB Index]],tblHITIndexWeightTable[],4,FALSE()),"")</f>
        <v>2</v>
      </c>
      <c r="U47" s="222" t="n">
        <f aca="false">VLOOKUP(tblRiskRegister19[[#This Row],[Asset Class]],tblImpactIndex21[],2,FALSE())</f>
        <v>2</v>
      </c>
      <c r="V47" s="222" t="n">
        <f aca="false">VLOOKUP(tblRiskRegister19[[#This Row],[Asset Class]],tblImpactIndex21[],3,FALSE())</f>
        <v>2</v>
      </c>
      <c r="W47" s="222" t="n">
        <f aca="false">VLOOKUP(tblRiskRegister19[[#This Row],[Asset Class]],tblImpactIndex21[],4,FALSE())</f>
        <v>2</v>
      </c>
      <c r="X47" s="222" t="n">
        <f aca="false">IFERROR(MAX(tblRiskRegister19[[#This Row],[Risk Treatment Safeguard Impact to Mission]:[Risk Treatment Safeguard Impact to Obligations]])*tblRiskRegister19[[#This Row],[Risk Treatment
Safeguard Expectancy Score]],"")</f>
        <v>4</v>
      </c>
      <c r="Y47" s="222" t="str">
        <f aca="false">IF(tblRiskRegister19[[#This Row],[Risk Score]]&gt;5,IF(tblRiskRegister19[[#This Row],[Risk Treatment Safeguard Risk Score]]&lt;6, IF(tblRiskRegister19[[#This Row],[Risk Treatment Safeguard Risk Score]]&lt;=tblRiskRegister19[[#This Row],[Risk Score]],"Yes","No"),"No"),"Yes")</f>
        <v>Yes</v>
      </c>
      <c r="Z47" s="223"/>
      <c r="AA47" s="223"/>
      <c r="AB47" s="224"/>
      <c r="AC47" s="190"/>
      <c r="AD47" s="190"/>
      <c r="AE47" s="190"/>
      <c r="AF47" s="190"/>
    </row>
    <row r="48" customFormat="false" ht="35" hidden="false" customHeight="false" outlineLevel="0" collapsed="false">
      <c r="B48" s="65" t="n">
        <v>8.4</v>
      </c>
      <c r="C48" s="50" t="s">
        <v>116</v>
      </c>
      <c r="D48" s="51" t="s">
        <v>108</v>
      </c>
      <c r="E48" s="55" t="s">
        <v>46</v>
      </c>
      <c r="F48" s="219" t="n">
        <v>4</v>
      </c>
      <c r="G48" s="220" t="n">
        <f aca="false">IFERROR(VLOOKUP(tblRiskRegister19[[#This Row],[Asset Class]],tblVCDBIndex[],4,FALSE()),"")</f>
        <v>1</v>
      </c>
      <c r="H48" s="220" t="n">
        <f aca="false">IFERROR(VLOOKUP(10*tblRiskRegister19[[#This Row],[Safeguard Maturity Score]]+tblRiskRegister19[[#This Row],[VCDB Index]],tblHITIndexWeightTable[],4,FALSE()),"")</f>
        <v>1</v>
      </c>
      <c r="I48" s="220" t="n">
        <f aca="false">VLOOKUP(tblRiskRegister19[[#This Row],[Asset Class]],tblImpactIndex21[],2,FALSE())</f>
        <v>2</v>
      </c>
      <c r="J48" s="220" t="n">
        <f aca="false">VLOOKUP(tblRiskRegister19[[#This Row],[Asset Class]],tblImpactIndex21[],3,FALSE())</f>
        <v>2</v>
      </c>
      <c r="K48" s="220" t="n">
        <f aca="false">VLOOKUP(tblRiskRegister19[[#This Row],[Asset Class]],tblImpactIndex21[],4,FALSE())</f>
        <v>2</v>
      </c>
      <c r="L48" s="220" t="n">
        <f aca="false">IFERROR(MAX(tblRiskRegister19[[#This Row],[Impact to Mission]:[Impact to Obligations]])*tblRiskRegister19[[#This Row],[Expectancy Score]],"")</f>
        <v>2</v>
      </c>
      <c r="M48" s="220" t="n">
        <f aca="false">tblRiskRegister19[[#This Row],[Risk Score]]</f>
        <v>2</v>
      </c>
      <c r="N48" s="52" t="s">
        <v>455</v>
      </c>
      <c r="O48" s="65"/>
      <c r="P48" s="57" t="s">
        <v>116</v>
      </c>
      <c r="Q48" s="57" t="s">
        <v>117</v>
      </c>
      <c r="R48" s="219"/>
      <c r="S48" s="219"/>
      <c r="T48" s="222" t="str">
        <f aca="false">IFERROR(VLOOKUP(10*tblRiskRegister19[[#This Row],[Risk Treatment Safeguard Maturity Score]]+tblRiskRegister19[[#This Row],[VCDB Index]],tblHITIndexWeightTable[],4,FALSE()),"")</f>
        <v/>
      </c>
      <c r="U48" s="222" t="n">
        <f aca="false">VLOOKUP(tblRiskRegister19[[#This Row],[Asset Class]],tblImpactIndex21[],2,FALSE())</f>
        <v>2</v>
      </c>
      <c r="V48" s="222" t="n">
        <f aca="false">VLOOKUP(tblRiskRegister19[[#This Row],[Asset Class]],tblImpactIndex21[],3,FALSE())</f>
        <v>2</v>
      </c>
      <c r="W48" s="222" t="n">
        <f aca="false">VLOOKUP(tblRiskRegister19[[#This Row],[Asset Class]],tblImpactIndex21[],4,FALSE())</f>
        <v>2</v>
      </c>
      <c r="X48" s="222" t="str">
        <f aca="false">IFERROR(MAX(tblRiskRegister19[[#This Row],[Risk Treatment Safeguard Impact to Mission]:[Risk Treatment Safeguard Impact to Obligations]])*tblRiskRegister19[[#This Row],[Risk Treatment
Safeguard Expectancy Score]],"")</f>
        <v/>
      </c>
      <c r="Y48" s="222" t="str">
        <f aca="false">IF(tblRiskRegister19[[#This Row],[Risk Score]]&gt;5,IF(tblRiskRegister19[[#This Row],[Risk Treatment Safeguard Risk Score]]&lt;6, IF(tblRiskRegister19[[#This Row],[Risk Treatment Safeguard Risk Score]]&lt;=tblRiskRegister19[[#This Row],[Risk Score]],"Yes","No"),"No"),"Yes")</f>
        <v>Yes</v>
      </c>
      <c r="Z48" s="223"/>
      <c r="AA48" s="223"/>
      <c r="AB48" s="224"/>
      <c r="AC48" s="190"/>
      <c r="AD48" s="190"/>
      <c r="AE48" s="190"/>
      <c r="AF48" s="190"/>
    </row>
    <row r="49" customFormat="false" ht="24" hidden="false" customHeight="false" outlineLevel="0" collapsed="false">
      <c r="B49" s="65" t="n">
        <v>8.5</v>
      </c>
      <c r="C49" s="50" t="s">
        <v>118</v>
      </c>
      <c r="D49" s="51" t="s">
        <v>97</v>
      </c>
      <c r="E49" s="55" t="s">
        <v>46</v>
      </c>
      <c r="F49" s="219" t="n">
        <v>3</v>
      </c>
      <c r="G49" s="220" t="n">
        <f aca="false">IFERROR(VLOOKUP(tblRiskRegister19[[#This Row],[Asset Class]],tblVCDBIndex[],4,FALSE()),"")</f>
        <v>1</v>
      </c>
      <c r="H49" s="220" t="n">
        <f aca="false">IFERROR(VLOOKUP(10*tblRiskRegister19[[#This Row],[Safeguard Maturity Score]]+tblRiskRegister19[[#This Row],[VCDB Index]],tblHITIndexWeightTable[],4,FALSE()),"")</f>
        <v>2</v>
      </c>
      <c r="I49" s="220" t="n">
        <f aca="false">VLOOKUP(tblRiskRegister19[[#This Row],[Asset Class]],tblImpactIndex21[],2,FALSE())</f>
        <v>2</v>
      </c>
      <c r="J49" s="220" t="n">
        <f aca="false">VLOOKUP(tblRiskRegister19[[#This Row],[Asset Class]],tblImpactIndex21[],3,FALSE())</f>
        <v>2</v>
      </c>
      <c r="K49" s="220" t="n">
        <f aca="false">VLOOKUP(tblRiskRegister19[[#This Row],[Asset Class]],tblImpactIndex21[],4,FALSE())</f>
        <v>2</v>
      </c>
      <c r="L49" s="220" t="n">
        <f aca="false">IFERROR(MAX(tblRiskRegister19[[#This Row],[Impact to Mission]:[Impact to Obligations]])*tblRiskRegister19[[#This Row],[Expectancy Score]],"")</f>
        <v>4</v>
      </c>
      <c r="M49" s="220" t="n">
        <f aca="false">tblRiskRegister19[[#This Row],[Risk Score]]</f>
        <v>4</v>
      </c>
      <c r="N49" s="52" t="s">
        <v>179</v>
      </c>
      <c r="O49" s="65" t="n">
        <v>8.5</v>
      </c>
      <c r="P49" s="57" t="s">
        <v>118</v>
      </c>
      <c r="Q49" s="57" t="s">
        <v>119</v>
      </c>
      <c r="R49" s="219"/>
      <c r="S49" s="219" t="n">
        <v>3</v>
      </c>
      <c r="T49" s="222" t="n">
        <f aca="false">IFERROR(VLOOKUP(10*tblRiskRegister19[[#This Row],[Risk Treatment Safeguard Maturity Score]]+tblRiskRegister19[[#This Row],[VCDB Index]],tblHITIndexWeightTable[],4,FALSE()),"")</f>
        <v>2</v>
      </c>
      <c r="U49" s="222" t="n">
        <f aca="false">VLOOKUP(tblRiskRegister19[[#This Row],[Asset Class]],tblImpactIndex21[],2,FALSE())</f>
        <v>2</v>
      </c>
      <c r="V49" s="222" t="n">
        <f aca="false">VLOOKUP(tblRiskRegister19[[#This Row],[Asset Class]],tblImpactIndex21[],3,FALSE())</f>
        <v>2</v>
      </c>
      <c r="W49" s="222" t="n">
        <f aca="false">VLOOKUP(tblRiskRegister19[[#This Row],[Asset Class]],tblImpactIndex21[],4,FALSE())</f>
        <v>2</v>
      </c>
      <c r="X49" s="222" t="n">
        <f aca="false">IFERROR(MAX(tblRiskRegister19[[#This Row],[Risk Treatment Safeguard Impact to Mission]:[Risk Treatment Safeguard Impact to Obligations]])*tblRiskRegister19[[#This Row],[Risk Treatment
Safeguard Expectancy Score]],"")</f>
        <v>4</v>
      </c>
      <c r="Y49" s="222" t="str">
        <f aca="false">IF(tblRiskRegister19[[#This Row],[Risk Score]]&gt;5,IF(tblRiskRegister19[[#This Row],[Risk Treatment Safeguard Risk Score]]&lt;6, IF(tblRiskRegister19[[#This Row],[Risk Treatment Safeguard Risk Score]]&lt;=tblRiskRegister19[[#This Row],[Risk Score]],"Yes","No"),"No"),"Yes")</f>
        <v>Yes</v>
      </c>
      <c r="Z49" s="223"/>
      <c r="AA49" s="223"/>
      <c r="AB49" s="224"/>
      <c r="AC49" s="190"/>
      <c r="AD49" s="190"/>
      <c r="AE49" s="190"/>
      <c r="AF49" s="190"/>
    </row>
    <row r="50" customFormat="false" ht="35" hidden="false" customHeight="false" outlineLevel="0" collapsed="false">
      <c r="B50" s="65" t="n">
        <v>9.4</v>
      </c>
      <c r="C50" s="50" t="s">
        <v>120</v>
      </c>
      <c r="D50" s="51" t="s">
        <v>97</v>
      </c>
      <c r="E50" s="55" t="s">
        <v>49</v>
      </c>
      <c r="F50" s="219" t="n">
        <v>3</v>
      </c>
      <c r="G50" s="220" t="n">
        <f aca="false">IFERROR(VLOOKUP(tblRiskRegister19[[#This Row],[Asset Class]],tblVCDBIndex[],4,FALSE()),"")</f>
        <v>1</v>
      </c>
      <c r="H50" s="220" t="n">
        <f aca="false">IFERROR(VLOOKUP(10*tblRiskRegister19[[#This Row],[Safeguard Maturity Score]]+tblRiskRegister19[[#This Row],[VCDB Index]],tblHITIndexWeightTable[],4,FALSE()),"")</f>
        <v>2</v>
      </c>
      <c r="I50" s="220" t="n">
        <f aca="false">VLOOKUP(tblRiskRegister19[[#This Row],[Asset Class]],tblImpactIndex21[],2,FALSE())</f>
        <v>1</v>
      </c>
      <c r="J50" s="220" t="n">
        <f aca="false">VLOOKUP(tblRiskRegister19[[#This Row],[Asset Class]],tblImpactIndex21[],3,FALSE())</f>
        <v>2</v>
      </c>
      <c r="K50" s="220" t="n">
        <f aca="false">VLOOKUP(tblRiskRegister19[[#This Row],[Asset Class]],tblImpactIndex21[],4,FALSE())</f>
        <v>2</v>
      </c>
      <c r="L50" s="220" t="n">
        <f aca="false">IFERROR(MAX(tblRiskRegister19[[#This Row],[Impact to Mission]:[Impact to Obligations]])*tblRiskRegister19[[#This Row],[Expectancy Score]],"")</f>
        <v>4</v>
      </c>
      <c r="M50" s="220" t="n">
        <f aca="false">tblRiskRegister19[[#This Row],[Risk Score]]</f>
        <v>4</v>
      </c>
      <c r="N50" s="52" t="s">
        <v>179</v>
      </c>
      <c r="O50" s="65" t="n">
        <v>9.4</v>
      </c>
      <c r="P50" s="57" t="s">
        <v>120</v>
      </c>
      <c r="Q50" s="57" t="s">
        <v>121</v>
      </c>
      <c r="R50" s="219"/>
      <c r="S50" s="219" t="n">
        <v>3</v>
      </c>
      <c r="T50" s="222" t="n">
        <f aca="false">IFERROR(VLOOKUP(10*tblRiskRegister19[[#This Row],[Risk Treatment Safeguard Maturity Score]]+tblRiskRegister19[[#This Row],[VCDB Index]],tblHITIndexWeightTable[],4,FALSE()),"")</f>
        <v>2</v>
      </c>
      <c r="U50" s="222" t="n">
        <f aca="false">VLOOKUP(tblRiskRegister19[[#This Row],[Asset Class]],tblImpactIndex21[],2,FALSE())</f>
        <v>1</v>
      </c>
      <c r="V50" s="222" t="n">
        <f aca="false">VLOOKUP(tblRiskRegister19[[#This Row],[Asset Class]],tblImpactIndex21[],3,FALSE())</f>
        <v>2</v>
      </c>
      <c r="W50" s="222" t="n">
        <f aca="false">VLOOKUP(tblRiskRegister19[[#This Row],[Asset Class]],tblImpactIndex21[],4,FALSE())</f>
        <v>2</v>
      </c>
      <c r="X50" s="222" t="n">
        <f aca="false">IFERROR(MAX(tblRiskRegister19[[#This Row],[Risk Treatment Safeguard Impact to Mission]:[Risk Treatment Safeguard Impact to Obligations]])*tblRiskRegister19[[#This Row],[Risk Treatment
Safeguard Expectancy Score]],"")</f>
        <v>4</v>
      </c>
      <c r="Y50" s="222" t="str">
        <f aca="false">IF(tblRiskRegister19[[#This Row],[Risk Score]]&gt;5,IF(tblRiskRegister19[[#This Row],[Risk Treatment Safeguard Risk Score]]&lt;6, IF(tblRiskRegister19[[#This Row],[Risk Treatment Safeguard Risk Score]]&lt;=tblRiskRegister19[[#This Row],[Risk Score]],"Yes","No"),"No"),"Yes")</f>
        <v>Yes</v>
      </c>
      <c r="Z50" s="223"/>
      <c r="AA50" s="223"/>
      <c r="AB50" s="224"/>
      <c r="AC50" s="190"/>
      <c r="AD50" s="190"/>
      <c r="AE50" s="190"/>
      <c r="AF50" s="190"/>
    </row>
    <row r="51" customFormat="false" ht="24" hidden="false" customHeight="false" outlineLevel="0" collapsed="false">
      <c r="B51" s="65" t="n">
        <v>10.1</v>
      </c>
      <c r="C51" s="50" t="s">
        <v>122</v>
      </c>
      <c r="D51" s="51" t="s">
        <v>97</v>
      </c>
      <c r="E51" s="55" t="s">
        <v>48</v>
      </c>
      <c r="F51" s="219" t="n">
        <v>3</v>
      </c>
      <c r="G51" s="220" t="n">
        <f aca="false">IFERROR(VLOOKUP(tblRiskRegister19[[#This Row],[Asset Class]],tblVCDBIndex[],4,FALSE()),"")</f>
        <v>3</v>
      </c>
      <c r="H51" s="220" t="n">
        <f aca="false">IFERROR(VLOOKUP(10*tblRiskRegister19[[#This Row],[Safeguard Maturity Score]]+tblRiskRegister19[[#This Row],[VCDB Index]],tblHITIndexWeightTable[],4,FALSE()),"")</f>
        <v>2</v>
      </c>
      <c r="I51" s="220" t="n">
        <f aca="false">VLOOKUP(tblRiskRegister19[[#This Row],[Asset Class]],tblImpactIndex21[],2,FALSE())</f>
        <v>2</v>
      </c>
      <c r="J51" s="220" t="n">
        <f aca="false">VLOOKUP(tblRiskRegister19[[#This Row],[Asset Class]],tblImpactIndex21[],3,FALSE())</f>
        <v>2</v>
      </c>
      <c r="K51" s="220" t="n">
        <f aca="false">VLOOKUP(tblRiskRegister19[[#This Row],[Asset Class]],tblImpactIndex21[],4,FALSE())</f>
        <v>3</v>
      </c>
      <c r="L51" s="220" t="n">
        <f aca="false">IFERROR(MAX(tblRiskRegister19[[#This Row],[Impact to Mission]:[Impact to Obligations]])*tblRiskRegister19[[#This Row],[Expectancy Score]],"")</f>
        <v>6</v>
      </c>
      <c r="M51" s="220" t="n">
        <f aca="false">tblRiskRegister19[[#This Row],[Risk Score]]</f>
        <v>6</v>
      </c>
      <c r="N51" s="52" t="s">
        <v>179</v>
      </c>
      <c r="O51" s="65" t="n">
        <v>10.1</v>
      </c>
      <c r="P51" s="57" t="s">
        <v>122</v>
      </c>
      <c r="Q51" s="57" t="s">
        <v>123</v>
      </c>
      <c r="R51" s="219"/>
      <c r="S51" s="219" t="n">
        <v>3</v>
      </c>
      <c r="T51" s="222" t="n">
        <f aca="false">IFERROR(VLOOKUP(10*tblRiskRegister19[[#This Row],[Risk Treatment Safeguard Maturity Score]]+tblRiskRegister19[[#This Row],[VCDB Index]],tblHITIndexWeightTable[],4,FALSE()),"")</f>
        <v>2</v>
      </c>
      <c r="U51" s="222" t="n">
        <f aca="false">VLOOKUP(tblRiskRegister19[[#This Row],[Asset Class]],tblImpactIndex21[],2,FALSE())</f>
        <v>2</v>
      </c>
      <c r="V51" s="222" t="n">
        <f aca="false">VLOOKUP(tblRiskRegister19[[#This Row],[Asset Class]],tblImpactIndex21[],3,FALSE())</f>
        <v>2</v>
      </c>
      <c r="W51" s="222" t="n">
        <f aca="false">VLOOKUP(tblRiskRegister19[[#This Row],[Asset Class]],tblImpactIndex21[],4,FALSE())</f>
        <v>3</v>
      </c>
      <c r="X51" s="222" t="n">
        <f aca="false">IFERROR(MAX(tblRiskRegister19[[#This Row],[Risk Treatment Safeguard Impact to Mission]:[Risk Treatment Safeguard Impact to Obligations]])*tblRiskRegister19[[#This Row],[Risk Treatment
Safeguard Expectancy Score]],"")</f>
        <v>6</v>
      </c>
      <c r="Y51" s="222" t="str">
        <f aca="false">IF(tblRiskRegister19[[#This Row],[Risk Score]]&gt;5,IF(tblRiskRegister19[[#This Row],[Risk Treatment Safeguard Risk Score]]&lt;6, IF(tblRiskRegister19[[#This Row],[Risk Treatment Safeguard Risk Score]]&lt;=tblRiskRegister19[[#This Row],[Risk Score]],"Yes","No"),"No"),"Yes")</f>
        <v>No</v>
      </c>
      <c r="Z51" s="223"/>
      <c r="AA51" s="223"/>
      <c r="AB51" s="224"/>
      <c r="AC51" s="190"/>
      <c r="AD51" s="190"/>
      <c r="AE51" s="190"/>
      <c r="AF51" s="190"/>
    </row>
    <row r="52" customFormat="false" ht="35" hidden="false" customHeight="false" outlineLevel="0" collapsed="false">
      <c r="B52" s="65" t="n">
        <v>10.2</v>
      </c>
      <c r="C52" s="50" t="s">
        <v>124</v>
      </c>
      <c r="D52" s="51" t="s">
        <v>97</v>
      </c>
      <c r="E52" s="55" t="s">
        <v>48</v>
      </c>
      <c r="F52" s="219" t="n">
        <v>1</v>
      </c>
      <c r="G52" s="220" t="n">
        <f aca="false">IFERROR(VLOOKUP(tblRiskRegister19[[#This Row],[Asset Class]],tblVCDBIndex[],4,FALSE()),"")</f>
        <v>3</v>
      </c>
      <c r="H52" s="220" t="n">
        <f aca="false">IFERROR(VLOOKUP(10*tblRiskRegister19[[#This Row],[Safeguard Maturity Score]]+tblRiskRegister19[[#This Row],[VCDB Index]],tblHITIndexWeightTable[],4,FALSE()),"")</f>
        <v>3</v>
      </c>
      <c r="I52" s="220" t="n">
        <f aca="false">VLOOKUP(tblRiskRegister19[[#This Row],[Asset Class]],tblImpactIndex21[],2,FALSE())</f>
        <v>2</v>
      </c>
      <c r="J52" s="220" t="n">
        <f aca="false">VLOOKUP(tblRiskRegister19[[#This Row],[Asset Class]],tblImpactIndex21[],3,FALSE())</f>
        <v>2</v>
      </c>
      <c r="K52" s="220" t="n">
        <f aca="false">VLOOKUP(tblRiskRegister19[[#This Row],[Asset Class]],tblImpactIndex21[],4,FALSE())</f>
        <v>3</v>
      </c>
      <c r="L52" s="220" t="n">
        <f aca="false">IFERROR(MAX(tblRiskRegister19[[#This Row],[Impact to Mission]:[Impact to Obligations]])*tblRiskRegister19[[#This Row],[Expectancy Score]],"")</f>
        <v>9</v>
      </c>
      <c r="M52" s="220" t="n">
        <f aca="false">tblRiskRegister19[[#This Row],[Risk Score]]</f>
        <v>9</v>
      </c>
      <c r="N52" s="52" t="s">
        <v>179</v>
      </c>
      <c r="O52" s="65" t="n">
        <v>10.2</v>
      </c>
      <c r="P52" s="57" t="s">
        <v>124</v>
      </c>
      <c r="Q52" s="57" t="s">
        <v>125</v>
      </c>
      <c r="R52" s="219"/>
      <c r="S52" s="219" t="n">
        <v>1</v>
      </c>
      <c r="T52" s="222" t="n">
        <f aca="false">IFERROR(VLOOKUP(10*tblRiskRegister19[[#This Row],[Risk Treatment Safeguard Maturity Score]]+tblRiskRegister19[[#This Row],[VCDB Index]],tblHITIndexWeightTable[],4,FALSE()),"")</f>
        <v>3</v>
      </c>
      <c r="U52" s="222" t="n">
        <f aca="false">VLOOKUP(tblRiskRegister19[[#This Row],[Asset Class]],tblImpactIndex21[],2,FALSE())</f>
        <v>2</v>
      </c>
      <c r="V52" s="222" t="n">
        <f aca="false">VLOOKUP(tblRiskRegister19[[#This Row],[Asset Class]],tblImpactIndex21[],3,FALSE())</f>
        <v>2</v>
      </c>
      <c r="W52" s="222" t="n">
        <f aca="false">VLOOKUP(tblRiskRegister19[[#This Row],[Asset Class]],tblImpactIndex21[],4,FALSE())</f>
        <v>3</v>
      </c>
      <c r="X52" s="222" t="n">
        <f aca="false">IFERROR(MAX(tblRiskRegister19[[#This Row],[Risk Treatment Safeguard Impact to Mission]:[Risk Treatment Safeguard Impact to Obligations]])*tblRiskRegister19[[#This Row],[Risk Treatment
Safeguard Expectancy Score]],"")</f>
        <v>9</v>
      </c>
      <c r="Y52" s="222" t="str">
        <f aca="false">IF(tblRiskRegister19[[#This Row],[Risk Score]]&gt;5,IF(tblRiskRegister19[[#This Row],[Risk Treatment Safeguard Risk Score]]&lt;6, IF(tblRiskRegister19[[#This Row],[Risk Treatment Safeguard Risk Score]]&lt;=tblRiskRegister19[[#This Row],[Risk Score]],"Yes","No"),"No"),"Yes")</f>
        <v>No</v>
      </c>
      <c r="Z52" s="223"/>
      <c r="AA52" s="223"/>
      <c r="AB52" s="224"/>
      <c r="AC52" s="190"/>
      <c r="AD52" s="190"/>
      <c r="AE52" s="190"/>
      <c r="AF52" s="190"/>
    </row>
    <row r="53" customFormat="false" ht="46" hidden="false" customHeight="false" outlineLevel="0" collapsed="false">
      <c r="B53" s="65" t="n">
        <v>10.4</v>
      </c>
      <c r="C53" s="50" t="s">
        <v>126</v>
      </c>
      <c r="D53" s="51" t="s">
        <v>97</v>
      </c>
      <c r="E53" s="55" t="s">
        <v>48</v>
      </c>
      <c r="F53" s="219" t="n">
        <v>1</v>
      </c>
      <c r="G53" s="220" t="n">
        <f aca="false">IFERROR(VLOOKUP(tblRiskRegister19[[#This Row],[Asset Class]],tblVCDBIndex[],4,FALSE()),"")</f>
        <v>3</v>
      </c>
      <c r="H53" s="220" t="n">
        <f aca="false">IFERROR(VLOOKUP(10*tblRiskRegister19[[#This Row],[Safeguard Maturity Score]]+tblRiskRegister19[[#This Row],[VCDB Index]],tblHITIndexWeightTable[],4,FALSE()),"")</f>
        <v>3</v>
      </c>
      <c r="I53" s="220" t="n">
        <f aca="false">VLOOKUP(tblRiskRegister19[[#This Row],[Asset Class]],tblImpactIndex21[],2,FALSE())</f>
        <v>2</v>
      </c>
      <c r="J53" s="220" t="n">
        <f aca="false">VLOOKUP(tblRiskRegister19[[#This Row],[Asset Class]],tblImpactIndex21[],3,FALSE())</f>
        <v>2</v>
      </c>
      <c r="K53" s="220" t="n">
        <f aca="false">VLOOKUP(tblRiskRegister19[[#This Row],[Asset Class]],tblImpactIndex21[],4,FALSE())</f>
        <v>3</v>
      </c>
      <c r="L53" s="220" t="n">
        <f aca="false">IFERROR(MAX(tblRiskRegister19[[#This Row],[Impact to Mission]:[Impact to Obligations]])*tblRiskRegister19[[#This Row],[Expectancy Score]],"")</f>
        <v>9</v>
      </c>
      <c r="M53" s="220" t="n">
        <f aca="false">tblRiskRegister19[[#This Row],[Risk Score]]</f>
        <v>9</v>
      </c>
      <c r="N53" s="52" t="s">
        <v>179</v>
      </c>
      <c r="O53" s="65" t="n">
        <v>10.4</v>
      </c>
      <c r="P53" s="57" t="s">
        <v>126</v>
      </c>
      <c r="Q53" s="57" t="s">
        <v>127</v>
      </c>
      <c r="R53" s="219"/>
      <c r="S53" s="219" t="n">
        <v>1</v>
      </c>
      <c r="T53" s="222" t="n">
        <f aca="false">IFERROR(VLOOKUP(10*tblRiskRegister19[[#This Row],[Risk Treatment Safeguard Maturity Score]]+tblRiskRegister19[[#This Row],[VCDB Index]],tblHITIndexWeightTable[],4,FALSE()),"")</f>
        <v>3</v>
      </c>
      <c r="U53" s="222" t="n">
        <f aca="false">VLOOKUP(tblRiskRegister19[[#This Row],[Asset Class]],tblImpactIndex21[],2,FALSE())</f>
        <v>2</v>
      </c>
      <c r="V53" s="222" t="n">
        <f aca="false">VLOOKUP(tblRiskRegister19[[#This Row],[Asset Class]],tblImpactIndex21[],3,FALSE())</f>
        <v>2</v>
      </c>
      <c r="W53" s="222" t="n">
        <f aca="false">VLOOKUP(tblRiskRegister19[[#This Row],[Asset Class]],tblImpactIndex21[],4,FALSE())</f>
        <v>3</v>
      </c>
      <c r="X53" s="222" t="n">
        <f aca="false">IFERROR(MAX(tblRiskRegister19[[#This Row],[Risk Treatment Safeguard Impact to Mission]:[Risk Treatment Safeguard Impact to Obligations]])*tblRiskRegister19[[#This Row],[Risk Treatment
Safeguard Expectancy Score]],"")</f>
        <v>9</v>
      </c>
      <c r="Y53" s="222" t="str">
        <f aca="false">IF(tblRiskRegister19[[#This Row],[Risk Score]]&gt;5,IF(tblRiskRegister19[[#This Row],[Risk Treatment Safeguard Risk Score]]&lt;6, IF(tblRiskRegister19[[#This Row],[Risk Treatment Safeguard Risk Score]]&lt;=tblRiskRegister19[[#This Row],[Risk Score]],"Yes","No"),"No"),"Yes")</f>
        <v>No</v>
      </c>
      <c r="Z53" s="223"/>
      <c r="AA53" s="223"/>
      <c r="AB53" s="224"/>
      <c r="AC53" s="190"/>
      <c r="AD53" s="190"/>
      <c r="AE53" s="190"/>
      <c r="AF53" s="190"/>
    </row>
    <row r="54" customFormat="false" ht="35" hidden="false" customHeight="false" outlineLevel="0" collapsed="false">
      <c r="B54" s="65" t="n">
        <v>10.5</v>
      </c>
      <c r="C54" s="50" t="s">
        <v>128</v>
      </c>
      <c r="D54" s="51" t="s">
        <v>97</v>
      </c>
      <c r="E54" s="55" t="s">
        <v>48</v>
      </c>
      <c r="F54" s="219" t="n">
        <v>2</v>
      </c>
      <c r="G54" s="220" t="n">
        <f aca="false">IFERROR(VLOOKUP(tblRiskRegister19[[#This Row],[Asset Class]],tblVCDBIndex[],4,FALSE()),"")</f>
        <v>3</v>
      </c>
      <c r="H54" s="220" t="n">
        <f aca="false">IFERROR(VLOOKUP(10*tblRiskRegister19[[#This Row],[Safeguard Maturity Score]]+tblRiskRegister19[[#This Row],[VCDB Index]],tblHITIndexWeightTable[],4,FALSE()),"")</f>
        <v>2</v>
      </c>
      <c r="I54" s="220" t="n">
        <f aca="false">VLOOKUP(tblRiskRegister19[[#This Row],[Asset Class]],tblImpactIndex21[],2,FALSE())</f>
        <v>2</v>
      </c>
      <c r="J54" s="220" t="n">
        <f aca="false">VLOOKUP(tblRiskRegister19[[#This Row],[Asset Class]],tblImpactIndex21[],3,FALSE())</f>
        <v>2</v>
      </c>
      <c r="K54" s="220" t="n">
        <f aca="false">VLOOKUP(tblRiskRegister19[[#This Row],[Asset Class]],tblImpactIndex21[],4,FALSE())</f>
        <v>3</v>
      </c>
      <c r="L54" s="220" t="n">
        <f aca="false">IFERROR(MAX(tblRiskRegister19[[#This Row],[Impact to Mission]:[Impact to Obligations]])*tblRiskRegister19[[#This Row],[Expectancy Score]],"")</f>
        <v>6</v>
      </c>
      <c r="M54" s="220" t="n">
        <f aca="false">tblRiskRegister19[[#This Row],[Risk Score]]</f>
        <v>6</v>
      </c>
      <c r="N54" s="52" t="s">
        <v>179</v>
      </c>
      <c r="O54" s="65" t="n">
        <v>10.5</v>
      </c>
      <c r="P54" s="57" t="s">
        <v>128</v>
      </c>
      <c r="Q54" s="57" t="s">
        <v>129</v>
      </c>
      <c r="R54" s="219"/>
      <c r="S54" s="219" t="n">
        <v>2</v>
      </c>
      <c r="T54" s="222" t="n">
        <f aca="false">IFERROR(VLOOKUP(10*tblRiskRegister19[[#This Row],[Risk Treatment Safeguard Maturity Score]]+tblRiskRegister19[[#This Row],[VCDB Index]],tblHITIndexWeightTable[],4,FALSE()),"")</f>
        <v>2</v>
      </c>
      <c r="U54" s="222" t="n">
        <f aca="false">VLOOKUP(tblRiskRegister19[[#This Row],[Asset Class]],tblImpactIndex21[],2,FALSE())</f>
        <v>2</v>
      </c>
      <c r="V54" s="222" t="n">
        <f aca="false">VLOOKUP(tblRiskRegister19[[#This Row],[Asset Class]],tblImpactIndex21[],3,FALSE())</f>
        <v>2</v>
      </c>
      <c r="W54" s="222" t="n">
        <f aca="false">VLOOKUP(tblRiskRegister19[[#This Row],[Asset Class]],tblImpactIndex21[],4,FALSE())</f>
        <v>3</v>
      </c>
      <c r="X54" s="222" t="n">
        <f aca="false">IFERROR(MAX(tblRiskRegister19[[#This Row],[Risk Treatment Safeguard Impact to Mission]:[Risk Treatment Safeguard Impact to Obligations]])*tblRiskRegister19[[#This Row],[Risk Treatment
Safeguard Expectancy Score]],"")</f>
        <v>6</v>
      </c>
      <c r="Y54" s="222" t="str">
        <f aca="false">IF(tblRiskRegister19[[#This Row],[Risk Score]]&gt;5,IF(tblRiskRegister19[[#This Row],[Risk Treatment Safeguard Risk Score]]&lt;6, IF(tblRiskRegister19[[#This Row],[Risk Treatment Safeguard Risk Score]]&lt;=tblRiskRegister19[[#This Row],[Risk Score]],"Yes","No"),"No"),"Yes")</f>
        <v>No</v>
      </c>
      <c r="Z54" s="223"/>
      <c r="AA54" s="223"/>
      <c r="AB54" s="224"/>
      <c r="AC54" s="190"/>
      <c r="AD54" s="190"/>
      <c r="AE54" s="190"/>
      <c r="AF54" s="190"/>
    </row>
    <row r="55" customFormat="false" ht="46" hidden="false" customHeight="false" outlineLevel="0" collapsed="false">
      <c r="B55" s="65" t="n">
        <v>11.4</v>
      </c>
      <c r="C55" s="50" t="s">
        <v>130</v>
      </c>
      <c r="D55" s="51" t="s">
        <v>97</v>
      </c>
      <c r="E55" s="55" t="s">
        <v>49</v>
      </c>
      <c r="F55" s="219" t="n">
        <v>4</v>
      </c>
      <c r="G55" s="220" t="n">
        <f aca="false">IFERROR(VLOOKUP(tblRiskRegister19[[#This Row],[Asset Class]],tblVCDBIndex[],4,FALSE()),"")</f>
        <v>1</v>
      </c>
      <c r="H55" s="220" t="n">
        <f aca="false">IFERROR(VLOOKUP(10*tblRiskRegister19[[#This Row],[Safeguard Maturity Score]]+tblRiskRegister19[[#This Row],[VCDB Index]],tblHITIndexWeightTable[],4,FALSE()),"")</f>
        <v>1</v>
      </c>
      <c r="I55" s="220" t="n">
        <f aca="false">VLOOKUP(tblRiskRegister19[[#This Row],[Asset Class]],tblImpactIndex21[],2,FALSE())</f>
        <v>1</v>
      </c>
      <c r="J55" s="220" t="n">
        <f aca="false">VLOOKUP(tblRiskRegister19[[#This Row],[Asset Class]],tblImpactIndex21[],3,FALSE())</f>
        <v>2</v>
      </c>
      <c r="K55" s="220" t="n">
        <f aca="false">VLOOKUP(tblRiskRegister19[[#This Row],[Asset Class]],tblImpactIndex21[],4,FALSE())</f>
        <v>2</v>
      </c>
      <c r="L55" s="220" t="n">
        <f aca="false">IFERROR(MAX(tblRiskRegister19[[#This Row],[Impact to Mission]:[Impact to Obligations]])*tblRiskRegister19[[#This Row],[Expectancy Score]],"")</f>
        <v>2</v>
      </c>
      <c r="M55" s="220" t="n">
        <f aca="false">tblRiskRegister19[[#This Row],[Risk Score]]</f>
        <v>2</v>
      </c>
      <c r="N55" s="52" t="s">
        <v>455</v>
      </c>
      <c r="O55" s="65"/>
      <c r="P55" s="57" t="s">
        <v>130</v>
      </c>
      <c r="Q55" s="57" t="s">
        <v>131</v>
      </c>
      <c r="R55" s="219"/>
      <c r="S55" s="219"/>
      <c r="T55" s="222" t="str">
        <f aca="false">IFERROR(VLOOKUP(10*tblRiskRegister19[[#This Row],[Risk Treatment Safeguard Maturity Score]]+tblRiskRegister19[[#This Row],[VCDB Index]],tblHITIndexWeightTable[],4,FALSE()),"")</f>
        <v/>
      </c>
      <c r="U55" s="222" t="n">
        <f aca="false">VLOOKUP(tblRiskRegister19[[#This Row],[Asset Class]],tblImpactIndex21[],2,FALSE())</f>
        <v>1</v>
      </c>
      <c r="V55" s="222" t="n">
        <f aca="false">VLOOKUP(tblRiskRegister19[[#This Row],[Asset Class]],tblImpactIndex21[],3,FALSE())</f>
        <v>2</v>
      </c>
      <c r="W55" s="222" t="n">
        <f aca="false">VLOOKUP(tblRiskRegister19[[#This Row],[Asset Class]],tblImpactIndex21[],4,FALSE())</f>
        <v>2</v>
      </c>
      <c r="X55" s="222" t="str">
        <f aca="false">IFERROR(MAX(tblRiskRegister19[[#This Row],[Risk Treatment Safeguard Impact to Mission]:[Risk Treatment Safeguard Impact to Obligations]])*tblRiskRegister19[[#This Row],[Risk Treatment
Safeguard Expectancy Score]],"")</f>
        <v/>
      </c>
      <c r="Y55" s="222" t="str">
        <f aca="false">IF(tblRiskRegister19[[#This Row],[Risk Score]]&gt;5,IF(tblRiskRegister19[[#This Row],[Risk Treatment Safeguard Risk Score]]&lt;6, IF(tblRiskRegister19[[#This Row],[Risk Treatment Safeguard Risk Score]]&lt;=tblRiskRegister19[[#This Row],[Risk Score]],"Yes","No"),"No"),"Yes")</f>
        <v>Yes</v>
      </c>
      <c r="Z55" s="223"/>
      <c r="AA55" s="223"/>
      <c r="AB55" s="224"/>
      <c r="AC55" s="190"/>
      <c r="AD55" s="190"/>
      <c r="AE55" s="190"/>
      <c r="AF55" s="190"/>
    </row>
    <row r="56" customFormat="false" ht="24" hidden="false" customHeight="false" outlineLevel="0" collapsed="false">
      <c r="B56" s="65" t="n">
        <v>12.1</v>
      </c>
      <c r="C56" s="50" t="s">
        <v>132</v>
      </c>
      <c r="D56" s="51" t="s">
        <v>85</v>
      </c>
      <c r="E56" s="55" t="s">
        <v>49</v>
      </c>
      <c r="F56" s="219" t="n">
        <v>1</v>
      </c>
      <c r="G56" s="220" t="n">
        <f aca="false">IFERROR(VLOOKUP(tblRiskRegister19[[#This Row],[Asset Class]],tblVCDBIndex[],4,FALSE()),"")</f>
        <v>1</v>
      </c>
      <c r="H56" s="220" t="n">
        <f aca="false">IFERROR(VLOOKUP(10*tblRiskRegister19[[#This Row],[Safeguard Maturity Score]]+tblRiskRegister19[[#This Row],[VCDB Index]],tblHITIndexWeightTable[],4,FALSE()),"")</f>
        <v>2</v>
      </c>
      <c r="I56" s="220" t="n">
        <f aca="false">VLOOKUP(tblRiskRegister19[[#This Row],[Asset Class]],tblImpactIndex21[],2,FALSE())</f>
        <v>1</v>
      </c>
      <c r="J56" s="220" t="n">
        <f aca="false">VLOOKUP(tblRiskRegister19[[#This Row],[Asset Class]],tblImpactIndex21[],3,FALSE())</f>
        <v>2</v>
      </c>
      <c r="K56" s="220" t="n">
        <f aca="false">VLOOKUP(tblRiskRegister19[[#This Row],[Asset Class]],tblImpactIndex21[],4,FALSE())</f>
        <v>2</v>
      </c>
      <c r="L56" s="220" t="n">
        <f aca="false">IFERROR(MAX(tblRiskRegister19[[#This Row],[Impact to Mission]:[Impact to Obligations]])*tblRiskRegister19[[#This Row],[Expectancy Score]],"")</f>
        <v>4</v>
      </c>
      <c r="M56" s="220" t="n">
        <f aca="false">tblRiskRegister19[[#This Row],[Risk Score]]</f>
        <v>4</v>
      </c>
      <c r="N56" s="52" t="s">
        <v>179</v>
      </c>
      <c r="O56" s="65" t="n">
        <v>12.1</v>
      </c>
      <c r="P56" s="57" t="s">
        <v>132</v>
      </c>
      <c r="Q56" s="57" t="s">
        <v>133</v>
      </c>
      <c r="R56" s="219"/>
      <c r="S56" s="219" t="n">
        <v>1</v>
      </c>
      <c r="T56" s="222" t="n">
        <f aca="false">IFERROR(VLOOKUP(10*tblRiskRegister19[[#This Row],[Risk Treatment Safeguard Maturity Score]]+tblRiskRegister19[[#This Row],[VCDB Index]],tblHITIndexWeightTable[],4,FALSE()),"")</f>
        <v>2</v>
      </c>
      <c r="U56" s="222" t="n">
        <f aca="false">VLOOKUP(tblRiskRegister19[[#This Row],[Asset Class]],tblImpactIndex21[],2,FALSE())</f>
        <v>1</v>
      </c>
      <c r="V56" s="222" t="n">
        <f aca="false">VLOOKUP(tblRiskRegister19[[#This Row],[Asset Class]],tblImpactIndex21[],3,FALSE())</f>
        <v>2</v>
      </c>
      <c r="W56" s="222" t="n">
        <f aca="false">VLOOKUP(tblRiskRegister19[[#This Row],[Asset Class]],tblImpactIndex21[],4,FALSE())</f>
        <v>2</v>
      </c>
      <c r="X56" s="222" t="n">
        <f aca="false">IFERROR(MAX(tblRiskRegister19[[#This Row],[Risk Treatment Safeguard Impact to Mission]:[Risk Treatment Safeguard Impact to Obligations]])*tblRiskRegister19[[#This Row],[Risk Treatment
Safeguard Expectancy Score]],"")</f>
        <v>4</v>
      </c>
      <c r="Y56" s="222" t="str">
        <f aca="false">IF(tblRiskRegister19[[#This Row],[Risk Score]]&gt;5,IF(tblRiskRegister19[[#This Row],[Risk Treatment Safeguard Risk Score]]&lt;6, IF(tblRiskRegister19[[#This Row],[Risk Treatment Safeguard Risk Score]]&lt;=tblRiskRegister19[[#This Row],[Risk Score]],"Yes","No"),"No"),"Yes")</f>
        <v>Yes</v>
      </c>
      <c r="Z56" s="223"/>
      <c r="AA56" s="223"/>
      <c r="AB56" s="224"/>
      <c r="AC56" s="190"/>
      <c r="AD56" s="190"/>
      <c r="AE56" s="190"/>
      <c r="AF56" s="190"/>
    </row>
    <row r="57" customFormat="false" ht="46" hidden="false" customHeight="false" outlineLevel="0" collapsed="false">
      <c r="B57" s="65" t="n">
        <v>12.4</v>
      </c>
      <c r="C57" s="50" t="s">
        <v>134</v>
      </c>
      <c r="D57" s="51" t="s">
        <v>97</v>
      </c>
      <c r="E57" s="55" t="s">
        <v>49</v>
      </c>
      <c r="F57" s="219" t="n">
        <v>1</v>
      </c>
      <c r="G57" s="220" t="n">
        <f aca="false">IFERROR(VLOOKUP(tblRiskRegister19[[#This Row],[Asset Class]],tblVCDBIndex[],4,FALSE()),"")</f>
        <v>1</v>
      </c>
      <c r="H57" s="220" t="n">
        <f aca="false">IFERROR(VLOOKUP(10*tblRiskRegister19[[#This Row],[Safeguard Maturity Score]]+tblRiskRegister19[[#This Row],[VCDB Index]],tblHITIndexWeightTable[],4,FALSE()),"")</f>
        <v>2</v>
      </c>
      <c r="I57" s="220" t="n">
        <f aca="false">VLOOKUP(tblRiskRegister19[[#This Row],[Asset Class]],tblImpactIndex21[],2,FALSE())</f>
        <v>1</v>
      </c>
      <c r="J57" s="220" t="n">
        <f aca="false">VLOOKUP(tblRiskRegister19[[#This Row],[Asset Class]],tblImpactIndex21[],3,FALSE())</f>
        <v>2</v>
      </c>
      <c r="K57" s="220" t="n">
        <f aca="false">VLOOKUP(tblRiskRegister19[[#This Row],[Asset Class]],tblImpactIndex21[],4,FALSE())</f>
        <v>2</v>
      </c>
      <c r="L57" s="220" t="n">
        <f aca="false">IFERROR(MAX(tblRiskRegister19[[#This Row],[Impact to Mission]:[Impact to Obligations]])*tblRiskRegister19[[#This Row],[Expectancy Score]],"")</f>
        <v>4</v>
      </c>
      <c r="M57" s="220" t="n">
        <f aca="false">tblRiskRegister19[[#This Row],[Risk Score]]</f>
        <v>4</v>
      </c>
      <c r="N57" s="52" t="s">
        <v>179</v>
      </c>
      <c r="O57" s="65" t="n">
        <v>12.4</v>
      </c>
      <c r="P57" s="57" t="s">
        <v>134</v>
      </c>
      <c r="Q57" s="57" t="s">
        <v>135</v>
      </c>
      <c r="R57" s="219"/>
      <c r="S57" s="219" t="n">
        <v>1</v>
      </c>
      <c r="T57" s="222" t="n">
        <f aca="false">IFERROR(VLOOKUP(10*tblRiskRegister19[[#This Row],[Risk Treatment Safeguard Maturity Score]]+tblRiskRegister19[[#This Row],[VCDB Index]],tblHITIndexWeightTable[],4,FALSE()),"")</f>
        <v>2</v>
      </c>
      <c r="U57" s="222" t="n">
        <f aca="false">VLOOKUP(tblRiskRegister19[[#This Row],[Asset Class]],tblImpactIndex21[],2,FALSE())</f>
        <v>1</v>
      </c>
      <c r="V57" s="222" t="n">
        <f aca="false">VLOOKUP(tblRiskRegister19[[#This Row],[Asset Class]],tblImpactIndex21[],3,FALSE())</f>
        <v>2</v>
      </c>
      <c r="W57" s="222" t="n">
        <f aca="false">VLOOKUP(tblRiskRegister19[[#This Row],[Asset Class]],tblImpactIndex21[],4,FALSE())</f>
        <v>2</v>
      </c>
      <c r="X57" s="222" t="n">
        <f aca="false">IFERROR(MAX(tblRiskRegister19[[#This Row],[Risk Treatment Safeguard Impact to Mission]:[Risk Treatment Safeguard Impact to Obligations]])*tblRiskRegister19[[#This Row],[Risk Treatment
Safeguard Expectancy Score]],"")</f>
        <v>4</v>
      </c>
      <c r="Y57" s="222" t="str">
        <f aca="false">IF(tblRiskRegister19[[#This Row],[Risk Score]]&gt;5,IF(tblRiskRegister19[[#This Row],[Risk Treatment Safeguard Risk Score]]&lt;6, IF(tblRiskRegister19[[#This Row],[Risk Treatment Safeguard Risk Score]]&lt;=tblRiskRegister19[[#This Row],[Risk Score]],"Yes","No"),"No"),"Yes")</f>
        <v>Yes</v>
      </c>
      <c r="Z57" s="223"/>
      <c r="AA57" s="223"/>
      <c r="AB57" s="224"/>
      <c r="AC57" s="190"/>
      <c r="AD57" s="190"/>
      <c r="AE57" s="190"/>
      <c r="AF57" s="190"/>
    </row>
    <row r="58" customFormat="false" ht="46" hidden="false" customHeight="false" outlineLevel="0" collapsed="false">
      <c r="B58" s="65" t="n">
        <v>13.1</v>
      </c>
      <c r="C58" s="50" t="s">
        <v>136</v>
      </c>
      <c r="D58" s="51" t="s">
        <v>85</v>
      </c>
      <c r="E58" s="55" t="s">
        <v>48</v>
      </c>
      <c r="F58" s="219" t="n">
        <v>1</v>
      </c>
      <c r="G58" s="220" t="n">
        <f aca="false">IFERROR(VLOOKUP(tblRiskRegister19[[#This Row],[Asset Class]],tblVCDBIndex[],4,FALSE()),"")</f>
        <v>3</v>
      </c>
      <c r="H58" s="220" t="n">
        <f aca="false">IFERROR(VLOOKUP(10*tblRiskRegister19[[#This Row],[Safeguard Maturity Score]]+tblRiskRegister19[[#This Row],[VCDB Index]],tblHITIndexWeightTable[],4,FALSE()),"")</f>
        <v>3</v>
      </c>
      <c r="I58" s="220" t="n">
        <f aca="false">VLOOKUP(tblRiskRegister19[[#This Row],[Asset Class]],tblImpactIndex21[],2,FALSE())</f>
        <v>2</v>
      </c>
      <c r="J58" s="220" t="n">
        <f aca="false">VLOOKUP(tblRiskRegister19[[#This Row],[Asset Class]],tblImpactIndex21[],3,FALSE())</f>
        <v>2</v>
      </c>
      <c r="K58" s="220" t="n">
        <f aca="false">VLOOKUP(tblRiskRegister19[[#This Row],[Asset Class]],tblImpactIndex21[],4,FALSE())</f>
        <v>3</v>
      </c>
      <c r="L58" s="220" t="n">
        <f aca="false">IFERROR(MAX(tblRiskRegister19[[#This Row],[Impact to Mission]:[Impact to Obligations]])*tblRiskRegister19[[#This Row],[Expectancy Score]],"")</f>
        <v>9</v>
      </c>
      <c r="M58" s="220" t="n">
        <f aca="false">tblRiskRegister19[[#This Row],[Risk Score]]</f>
        <v>9</v>
      </c>
      <c r="N58" s="52" t="s">
        <v>179</v>
      </c>
      <c r="O58" s="65" t="n">
        <v>13.1</v>
      </c>
      <c r="P58" s="57" t="s">
        <v>136</v>
      </c>
      <c r="Q58" s="57" t="s">
        <v>137</v>
      </c>
      <c r="R58" s="219"/>
      <c r="S58" s="219" t="n">
        <v>1</v>
      </c>
      <c r="T58" s="222" t="n">
        <f aca="false">IFERROR(VLOOKUP(10*tblRiskRegister19[[#This Row],[Risk Treatment Safeguard Maturity Score]]+tblRiskRegister19[[#This Row],[VCDB Index]],tblHITIndexWeightTable[],4,FALSE()),"")</f>
        <v>3</v>
      </c>
      <c r="U58" s="222" t="n">
        <f aca="false">VLOOKUP(tblRiskRegister19[[#This Row],[Asset Class]],tblImpactIndex21[],2,FALSE())</f>
        <v>2</v>
      </c>
      <c r="V58" s="222" t="n">
        <f aca="false">VLOOKUP(tblRiskRegister19[[#This Row],[Asset Class]],tblImpactIndex21[],3,FALSE())</f>
        <v>2</v>
      </c>
      <c r="W58" s="222" t="n">
        <f aca="false">VLOOKUP(tblRiskRegister19[[#This Row],[Asset Class]],tblImpactIndex21[],4,FALSE())</f>
        <v>3</v>
      </c>
      <c r="X58" s="222" t="n">
        <f aca="false">IFERROR(MAX(tblRiskRegister19[[#This Row],[Risk Treatment Safeguard Impact to Mission]:[Risk Treatment Safeguard Impact to Obligations]])*tblRiskRegister19[[#This Row],[Risk Treatment
Safeguard Expectancy Score]],"")</f>
        <v>9</v>
      </c>
      <c r="Y58" s="222" t="str">
        <f aca="false">IF(tblRiskRegister19[[#This Row],[Risk Score]]&gt;5,IF(tblRiskRegister19[[#This Row],[Risk Treatment Safeguard Risk Score]]&lt;6, IF(tblRiskRegister19[[#This Row],[Risk Treatment Safeguard Risk Score]]&lt;=tblRiskRegister19[[#This Row],[Risk Score]],"Yes","No"),"No"),"Yes")</f>
        <v>No</v>
      </c>
      <c r="Z58" s="223"/>
      <c r="AA58" s="223"/>
      <c r="AB58" s="224"/>
      <c r="AC58" s="190"/>
      <c r="AD58" s="190"/>
      <c r="AE58" s="190"/>
      <c r="AF58" s="190"/>
    </row>
    <row r="59" customFormat="false" ht="57" hidden="false" customHeight="false" outlineLevel="0" collapsed="false">
      <c r="B59" s="65" t="n">
        <v>13.2</v>
      </c>
      <c r="C59" s="50" t="s">
        <v>138</v>
      </c>
      <c r="D59" s="51" t="s">
        <v>97</v>
      </c>
      <c r="E59" s="55" t="s">
        <v>48</v>
      </c>
      <c r="F59" s="219" t="n">
        <v>1</v>
      </c>
      <c r="G59" s="220" t="n">
        <f aca="false">IFERROR(VLOOKUP(tblRiskRegister19[[#This Row],[Asset Class]],tblVCDBIndex[],4,FALSE()),"")</f>
        <v>3</v>
      </c>
      <c r="H59" s="220" t="n">
        <f aca="false">IFERROR(VLOOKUP(10*tblRiskRegister19[[#This Row],[Safeguard Maturity Score]]+tblRiskRegister19[[#This Row],[VCDB Index]],tblHITIndexWeightTable[],4,FALSE()),"")</f>
        <v>3</v>
      </c>
      <c r="I59" s="220" t="n">
        <f aca="false">VLOOKUP(tblRiskRegister19[[#This Row],[Asset Class]],tblImpactIndex21[],2,FALSE())</f>
        <v>2</v>
      </c>
      <c r="J59" s="220" t="n">
        <f aca="false">VLOOKUP(tblRiskRegister19[[#This Row],[Asset Class]],tblImpactIndex21[],3,FALSE())</f>
        <v>2</v>
      </c>
      <c r="K59" s="220" t="n">
        <f aca="false">VLOOKUP(tblRiskRegister19[[#This Row],[Asset Class]],tblImpactIndex21[],4,FALSE())</f>
        <v>3</v>
      </c>
      <c r="L59" s="220" t="n">
        <f aca="false">IFERROR(MAX(tblRiskRegister19[[#This Row],[Impact to Mission]:[Impact to Obligations]])*tblRiskRegister19[[#This Row],[Expectancy Score]],"")</f>
        <v>9</v>
      </c>
      <c r="M59" s="220" t="n">
        <f aca="false">tblRiskRegister19[[#This Row],[Risk Score]]</f>
        <v>9</v>
      </c>
      <c r="N59" s="52" t="s">
        <v>179</v>
      </c>
      <c r="O59" s="65" t="n">
        <v>13.2</v>
      </c>
      <c r="P59" s="57" t="s">
        <v>138</v>
      </c>
      <c r="Q59" s="57" t="s">
        <v>139</v>
      </c>
      <c r="R59" s="219"/>
      <c r="S59" s="219" t="n">
        <v>1</v>
      </c>
      <c r="T59" s="222" t="n">
        <f aca="false">IFERROR(VLOOKUP(10*tblRiskRegister19[[#This Row],[Risk Treatment Safeguard Maturity Score]]+tblRiskRegister19[[#This Row],[VCDB Index]],tblHITIndexWeightTable[],4,FALSE()),"")</f>
        <v>3</v>
      </c>
      <c r="U59" s="222" t="n">
        <f aca="false">VLOOKUP(tblRiskRegister19[[#This Row],[Asset Class]],tblImpactIndex21[],2,FALSE())</f>
        <v>2</v>
      </c>
      <c r="V59" s="222" t="n">
        <f aca="false">VLOOKUP(tblRiskRegister19[[#This Row],[Asset Class]],tblImpactIndex21[],3,FALSE())</f>
        <v>2</v>
      </c>
      <c r="W59" s="222" t="n">
        <f aca="false">VLOOKUP(tblRiskRegister19[[#This Row],[Asset Class]],tblImpactIndex21[],4,FALSE())</f>
        <v>3</v>
      </c>
      <c r="X59" s="222" t="n">
        <f aca="false">IFERROR(MAX(tblRiskRegister19[[#This Row],[Risk Treatment Safeguard Impact to Mission]:[Risk Treatment Safeguard Impact to Obligations]])*tblRiskRegister19[[#This Row],[Risk Treatment
Safeguard Expectancy Score]],"")</f>
        <v>9</v>
      </c>
      <c r="Y59" s="222" t="str">
        <f aca="false">IF(tblRiskRegister19[[#This Row],[Risk Score]]&gt;5,IF(tblRiskRegister19[[#This Row],[Risk Treatment Safeguard Risk Score]]&lt;6, IF(tblRiskRegister19[[#This Row],[Risk Treatment Safeguard Risk Score]]&lt;=tblRiskRegister19[[#This Row],[Risk Score]],"Yes","No"),"No"),"Yes")</f>
        <v>No</v>
      </c>
      <c r="Z59" s="223"/>
      <c r="AA59" s="223"/>
      <c r="AB59" s="224"/>
      <c r="AC59" s="190"/>
      <c r="AD59" s="190"/>
      <c r="AE59" s="190"/>
      <c r="AF59" s="190"/>
    </row>
    <row r="60" customFormat="false" ht="24" hidden="false" customHeight="false" outlineLevel="0" collapsed="false">
      <c r="B60" s="65" t="n">
        <v>13.6</v>
      </c>
      <c r="C60" s="50" t="s">
        <v>140</v>
      </c>
      <c r="D60" s="51" t="s">
        <v>97</v>
      </c>
      <c r="E60" s="55" t="s">
        <v>46</v>
      </c>
      <c r="F60" s="219" t="n">
        <v>2</v>
      </c>
      <c r="G60" s="220" t="n">
        <f aca="false">IFERROR(VLOOKUP(tblRiskRegister19[[#This Row],[Asset Class]],tblVCDBIndex[],4,FALSE()),"")</f>
        <v>1</v>
      </c>
      <c r="H60" s="220" t="n">
        <f aca="false">IFERROR(VLOOKUP(10*tblRiskRegister19[[#This Row],[Safeguard Maturity Score]]+tblRiskRegister19[[#This Row],[VCDB Index]],tblHITIndexWeightTable[],4,FALSE()),"")</f>
        <v>2</v>
      </c>
      <c r="I60" s="220" t="n">
        <f aca="false">VLOOKUP(tblRiskRegister19[[#This Row],[Asset Class]],tblImpactIndex21[],2,FALSE())</f>
        <v>2</v>
      </c>
      <c r="J60" s="220" t="n">
        <f aca="false">VLOOKUP(tblRiskRegister19[[#This Row],[Asset Class]],tblImpactIndex21[],3,FALSE())</f>
        <v>2</v>
      </c>
      <c r="K60" s="220" t="n">
        <f aca="false">VLOOKUP(tblRiskRegister19[[#This Row],[Asset Class]],tblImpactIndex21[],4,FALSE())</f>
        <v>2</v>
      </c>
      <c r="L60" s="220" t="n">
        <f aca="false">IFERROR(MAX(tblRiskRegister19[[#This Row],[Impact to Mission]:[Impact to Obligations]])*tblRiskRegister19[[#This Row],[Expectancy Score]],"")</f>
        <v>4</v>
      </c>
      <c r="M60" s="220" t="n">
        <f aca="false">tblRiskRegister19[[#This Row],[Risk Score]]</f>
        <v>4</v>
      </c>
      <c r="N60" s="52" t="s">
        <v>179</v>
      </c>
      <c r="O60" s="65" t="n">
        <v>13.6</v>
      </c>
      <c r="P60" s="57" t="s">
        <v>140</v>
      </c>
      <c r="Q60" s="57" t="s">
        <v>141</v>
      </c>
      <c r="R60" s="219"/>
      <c r="S60" s="219" t="n">
        <v>2</v>
      </c>
      <c r="T60" s="222" t="n">
        <f aca="false">IFERROR(VLOOKUP(10*tblRiskRegister19[[#This Row],[Risk Treatment Safeguard Maturity Score]]+tblRiskRegister19[[#This Row],[VCDB Index]],tblHITIndexWeightTable[],4,FALSE()),"")</f>
        <v>2</v>
      </c>
      <c r="U60" s="222" t="n">
        <f aca="false">VLOOKUP(tblRiskRegister19[[#This Row],[Asset Class]],tblImpactIndex21[],2,FALSE())</f>
        <v>2</v>
      </c>
      <c r="V60" s="222" t="n">
        <f aca="false">VLOOKUP(tblRiskRegister19[[#This Row],[Asset Class]],tblImpactIndex21[],3,FALSE())</f>
        <v>2</v>
      </c>
      <c r="W60" s="222" t="n">
        <f aca="false">VLOOKUP(tblRiskRegister19[[#This Row],[Asset Class]],tblImpactIndex21[],4,FALSE())</f>
        <v>2</v>
      </c>
      <c r="X60" s="222" t="n">
        <f aca="false">IFERROR(MAX(tblRiskRegister19[[#This Row],[Risk Treatment Safeguard Impact to Mission]:[Risk Treatment Safeguard Impact to Obligations]])*tblRiskRegister19[[#This Row],[Risk Treatment
Safeguard Expectancy Score]],"")</f>
        <v>4</v>
      </c>
      <c r="Y60" s="222" t="str">
        <f aca="false">IF(tblRiskRegister19[[#This Row],[Risk Score]]&gt;5,IF(tblRiskRegister19[[#This Row],[Risk Treatment Safeguard Risk Score]]&lt;6, IF(tblRiskRegister19[[#This Row],[Risk Treatment Safeguard Risk Score]]&lt;=tblRiskRegister19[[#This Row],[Risk Score]],"Yes","No"),"No"),"Yes")</f>
        <v>Yes</v>
      </c>
      <c r="Z60" s="223"/>
      <c r="AA60" s="223"/>
      <c r="AB60" s="224"/>
      <c r="AC60" s="190"/>
      <c r="AD60" s="190"/>
      <c r="AE60" s="190"/>
      <c r="AF60" s="190"/>
    </row>
    <row r="61" customFormat="false" ht="68" hidden="false" customHeight="false" outlineLevel="0" collapsed="false">
      <c r="B61" s="65" t="n">
        <v>14.6</v>
      </c>
      <c r="C61" s="50" t="s">
        <v>142</v>
      </c>
      <c r="D61" s="51" t="s">
        <v>97</v>
      </c>
      <c r="E61" s="55" t="s">
        <v>48</v>
      </c>
      <c r="F61" s="219" t="n">
        <v>4</v>
      </c>
      <c r="G61" s="220" t="n">
        <f aca="false">IFERROR(VLOOKUP(tblRiskRegister19[[#This Row],[Asset Class]],tblVCDBIndex[],4,FALSE()),"")</f>
        <v>3</v>
      </c>
      <c r="H61" s="220" t="n">
        <f aca="false">IFERROR(VLOOKUP(10*tblRiskRegister19[[#This Row],[Safeguard Maturity Score]]+tblRiskRegister19[[#This Row],[VCDB Index]],tblHITIndexWeightTable[],4,FALSE()),"")</f>
        <v>2</v>
      </c>
      <c r="I61" s="220" t="n">
        <f aca="false">VLOOKUP(tblRiskRegister19[[#This Row],[Asset Class]],tblImpactIndex21[],2,FALSE())</f>
        <v>2</v>
      </c>
      <c r="J61" s="220" t="n">
        <f aca="false">VLOOKUP(tblRiskRegister19[[#This Row],[Asset Class]],tblImpactIndex21[],3,FALSE())</f>
        <v>2</v>
      </c>
      <c r="K61" s="220" t="n">
        <f aca="false">VLOOKUP(tblRiskRegister19[[#This Row],[Asset Class]],tblImpactIndex21[],4,FALSE())</f>
        <v>3</v>
      </c>
      <c r="L61" s="220" t="n">
        <f aca="false">IFERROR(MAX(tblRiskRegister19[[#This Row],[Impact to Mission]:[Impact to Obligations]])*tblRiskRegister19[[#This Row],[Expectancy Score]],"")</f>
        <v>6</v>
      </c>
      <c r="M61" s="220" t="n">
        <f aca="false">tblRiskRegister19[[#This Row],[Risk Score]]</f>
        <v>6</v>
      </c>
      <c r="N61" s="52" t="s">
        <v>455</v>
      </c>
      <c r="O61" s="65"/>
      <c r="P61" s="57" t="s">
        <v>142</v>
      </c>
      <c r="Q61" s="57" t="s">
        <v>143</v>
      </c>
      <c r="R61" s="219"/>
      <c r="S61" s="219"/>
      <c r="T61" s="222" t="str">
        <f aca="false">IFERROR(VLOOKUP(10*tblRiskRegister19[[#This Row],[Risk Treatment Safeguard Maturity Score]]+tblRiskRegister19[[#This Row],[VCDB Index]],tblHITIndexWeightTable[],4,FALSE()),"")</f>
        <v/>
      </c>
      <c r="U61" s="222" t="n">
        <f aca="false">VLOOKUP(tblRiskRegister19[[#This Row],[Asset Class]],tblImpactIndex21[],2,FALSE())</f>
        <v>2</v>
      </c>
      <c r="V61" s="222" t="n">
        <f aca="false">VLOOKUP(tblRiskRegister19[[#This Row],[Asset Class]],tblImpactIndex21[],3,FALSE())</f>
        <v>2</v>
      </c>
      <c r="W61" s="222" t="n">
        <f aca="false">VLOOKUP(tblRiskRegister19[[#This Row],[Asset Class]],tblImpactIndex21[],4,FALSE())</f>
        <v>3</v>
      </c>
      <c r="X61" s="222" t="str">
        <f aca="false">IFERROR(MAX(tblRiskRegister19[[#This Row],[Risk Treatment Safeguard Impact to Mission]:[Risk Treatment Safeguard Impact to Obligations]])*tblRiskRegister19[[#This Row],[Risk Treatment
Safeguard Expectancy Score]],"")</f>
        <v/>
      </c>
      <c r="Y61" s="222" t="str">
        <f aca="false">IF(tblRiskRegister19[[#This Row],[Risk Score]]&gt;5,IF(tblRiskRegister19[[#This Row],[Risk Treatment Safeguard Risk Score]]&lt;6, IF(tblRiskRegister19[[#This Row],[Risk Treatment Safeguard Risk Score]]&lt;=tblRiskRegister19[[#This Row],[Risk Score]],"Yes","No"),"No"),"Yes")</f>
        <v>No</v>
      </c>
      <c r="Z61" s="223"/>
      <c r="AA61" s="223"/>
      <c r="AB61" s="224"/>
      <c r="AC61" s="190"/>
      <c r="AD61" s="190"/>
      <c r="AE61" s="190"/>
      <c r="AF61" s="190"/>
    </row>
    <row r="62" customFormat="false" ht="46" hidden="false" customHeight="false" outlineLevel="0" collapsed="false">
      <c r="B62" s="65" t="n">
        <v>15.7</v>
      </c>
      <c r="C62" s="50" t="s">
        <v>144</v>
      </c>
      <c r="D62" s="51" t="s">
        <v>97</v>
      </c>
      <c r="E62" s="55" t="s">
        <v>49</v>
      </c>
      <c r="F62" s="219" t="n">
        <v>3</v>
      </c>
      <c r="G62" s="220" t="n">
        <f aca="false">IFERROR(VLOOKUP(tblRiskRegister19[[#This Row],[Asset Class]],tblVCDBIndex[],4,FALSE()),"")</f>
        <v>1</v>
      </c>
      <c r="H62" s="220" t="n">
        <f aca="false">IFERROR(VLOOKUP(10*tblRiskRegister19[[#This Row],[Safeguard Maturity Score]]+tblRiskRegister19[[#This Row],[VCDB Index]],tblHITIndexWeightTable[],4,FALSE()),"")</f>
        <v>2</v>
      </c>
      <c r="I62" s="220" t="n">
        <f aca="false">VLOOKUP(tblRiskRegister19[[#This Row],[Asset Class]],tblImpactIndex21[],2,FALSE())</f>
        <v>1</v>
      </c>
      <c r="J62" s="220" t="n">
        <f aca="false">VLOOKUP(tblRiskRegister19[[#This Row],[Asset Class]],tblImpactIndex21[],3,FALSE())</f>
        <v>2</v>
      </c>
      <c r="K62" s="220" t="n">
        <f aca="false">VLOOKUP(tblRiskRegister19[[#This Row],[Asset Class]],tblImpactIndex21[],4,FALSE())</f>
        <v>2</v>
      </c>
      <c r="L62" s="220" t="n">
        <f aca="false">IFERROR(MAX(tblRiskRegister19[[#This Row],[Impact to Mission]:[Impact to Obligations]])*tblRiskRegister19[[#This Row],[Expectancy Score]],"")</f>
        <v>4</v>
      </c>
      <c r="M62" s="220" t="n">
        <f aca="false">tblRiskRegister19[[#This Row],[Risk Score]]</f>
        <v>4</v>
      </c>
      <c r="N62" s="52" t="s">
        <v>179</v>
      </c>
      <c r="O62" s="65" t="n">
        <v>15.7</v>
      </c>
      <c r="P62" s="57" t="s">
        <v>144</v>
      </c>
      <c r="Q62" s="57" t="s">
        <v>145</v>
      </c>
      <c r="R62" s="219"/>
      <c r="S62" s="219" t="n">
        <v>3</v>
      </c>
      <c r="T62" s="222" t="n">
        <f aca="false">IFERROR(VLOOKUP(10*tblRiskRegister19[[#This Row],[Risk Treatment Safeguard Maturity Score]]+tblRiskRegister19[[#This Row],[VCDB Index]],tblHITIndexWeightTable[],4,FALSE()),"")</f>
        <v>2</v>
      </c>
      <c r="U62" s="222" t="n">
        <f aca="false">VLOOKUP(tblRiskRegister19[[#This Row],[Asset Class]],tblImpactIndex21[],2,FALSE())</f>
        <v>1</v>
      </c>
      <c r="V62" s="222" t="n">
        <f aca="false">VLOOKUP(tblRiskRegister19[[#This Row],[Asset Class]],tblImpactIndex21[],3,FALSE())</f>
        <v>2</v>
      </c>
      <c r="W62" s="222" t="n">
        <f aca="false">VLOOKUP(tblRiskRegister19[[#This Row],[Asset Class]],tblImpactIndex21[],4,FALSE())</f>
        <v>2</v>
      </c>
      <c r="X62" s="222" t="n">
        <f aca="false">IFERROR(MAX(tblRiskRegister19[[#This Row],[Risk Treatment Safeguard Impact to Mission]:[Risk Treatment Safeguard Impact to Obligations]])*tblRiskRegister19[[#This Row],[Risk Treatment
Safeguard Expectancy Score]],"")</f>
        <v>4</v>
      </c>
      <c r="Y62" s="222" t="str">
        <f aca="false">IF(tblRiskRegister19[[#This Row],[Risk Score]]&gt;5,IF(tblRiskRegister19[[#This Row],[Risk Treatment Safeguard Risk Score]]&lt;6, IF(tblRiskRegister19[[#This Row],[Risk Treatment Safeguard Risk Score]]&lt;=tblRiskRegister19[[#This Row],[Risk Score]],"Yes","No"),"No"),"Yes")</f>
        <v>Yes</v>
      </c>
      <c r="Z62" s="223"/>
      <c r="AA62" s="223"/>
      <c r="AB62" s="224"/>
      <c r="AC62" s="190"/>
      <c r="AD62" s="190"/>
      <c r="AE62" s="190"/>
      <c r="AF62" s="190"/>
    </row>
    <row r="63" customFormat="false" ht="35" hidden="false" customHeight="false" outlineLevel="0" collapsed="false">
      <c r="B63" s="225" t="n">
        <v>15.1</v>
      </c>
      <c r="C63" s="50" t="s">
        <v>146</v>
      </c>
      <c r="D63" s="51" t="s">
        <v>97</v>
      </c>
      <c r="E63" s="55" t="s">
        <v>49</v>
      </c>
      <c r="F63" s="219" t="n">
        <v>1</v>
      </c>
      <c r="G63" s="220" t="n">
        <f aca="false">IFERROR(VLOOKUP(tblRiskRegister19[[#This Row],[Asset Class]],tblVCDBIndex[],4,FALSE()),"")</f>
        <v>1</v>
      </c>
      <c r="H63" s="220" t="n">
        <f aca="false">IFERROR(VLOOKUP(10*tblRiskRegister19[[#This Row],[Safeguard Maturity Score]]+tblRiskRegister19[[#This Row],[VCDB Index]],tblHITIndexWeightTable[],4,FALSE()),"")</f>
        <v>2</v>
      </c>
      <c r="I63" s="220" t="n">
        <f aca="false">VLOOKUP(tblRiskRegister19[[#This Row],[Asset Class]],tblImpactIndex21[],2,FALSE())</f>
        <v>1</v>
      </c>
      <c r="J63" s="220" t="n">
        <f aca="false">VLOOKUP(tblRiskRegister19[[#This Row],[Asset Class]],tblImpactIndex21[],3,FALSE())</f>
        <v>2</v>
      </c>
      <c r="K63" s="220" t="n">
        <f aca="false">VLOOKUP(tblRiskRegister19[[#This Row],[Asset Class]],tblImpactIndex21[],4,FALSE())</f>
        <v>2</v>
      </c>
      <c r="L63" s="220" t="n">
        <f aca="false">IFERROR(MAX(tblRiskRegister19[[#This Row],[Impact to Mission]:[Impact to Obligations]])*tblRiskRegister19[[#This Row],[Expectancy Score]],"")</f>
        <v>4</v>
      </c>
      <c r="M63" s="220" t="n">
        <f aca="false">tblRiskRegister19[[#This Row],[Risk Score]]</f>
        <v>4</v>
      </c>
      <c r="N63" s="52" t="s">
        <v>179</v>
      </c>
      <c r="O63" s="225" t="n">
        <v>15.1</v>
      </c>
      <c r="P63" s="57" t="s">
        <v>146</v>
      </c>
      <c r="Q63" s="57" t="s">
        <v>147</v>
      </c>
      <c r="R63" s="219"/>
      <c r="S63" s="219" t="n">
        <v>1</v>
      </c>
      <c r="T63" s="222" t="n">
        <f aca="false">IFERROR(VLOOKUP(10*tblRiskRegister19[[#This Row],[Risk Treatment Safeguard Maturity Score]]+tblRiskRegister19[[#This Row],[VCDB Index]],tblHITIndexWeightTable[],4,FALSE()),"")</f>
        <v>2</v>
      </c>
      <c r="U63" s="222" t="n">
        <f aca="false">VLOOKUP(tblRiskRegister19[[#This Row],[Asset Class]],tblImpactIndex21[],2,FALSE())</f>
        <v>1</v>
      </c>
      <c r="V63" s="222" t="n">
        <f aca="false">VLOOKUP(tblRiskRegister19[[#This Row],[Asset Class]],tblImpactIndex21[],3,FALSE())</f>
        <v>2</v>
      </c>
      <c r="W63" s="222" t="n">
        <f aca="false">VLOOKUP(tblRiskRegister19[[#This Row],[Asset Class]],tblImpactIndex21[],4,FALSE())</f>
        <v>2</v>
      </c>
      <c r="X63" s="222" t="n">
        <f aca="false">IFERROR(MAX(tblRiskRegister19[[#This Row],[Risk Treatment Safeguard Impact to Mission]:[Risk Treatment Safeguard Impact to Obligations]])*tblRiskRegister19[[#This Row],[Risk Treatment
Safeguard Expectancy Score]],"")</f>
        <v>4</v>
      </c>
      <c r="Y63" s="222" t="str">
        <f aca="false">IF(tblRiskRegister19[[#This Row],[Risk Score]]&gt;5,IF(tblRiskRegister19[[#This Row],[Risk Treatment Safeguard Risk Score]]&lt;6, IF(tblRiskRegister19[[#This Row],[Risk Treatment Safeguard Risk Score]]&lt;=tblRiskRegister19[[#This Row],[Risk Score]],"Yes","No"),"No"),"Yes")</f>
        <v>Yes</v>
      </c>
      <c r="Z63" s="223"/>
      <c r="AA63" s="223"/>
      <c r="AB63" s="224"/>
      <c r="AC63" s="190"/>
      <c r="AD63" s="190"/>
      <c r="AE63" s="190"/>
      <c r="AF63" s="190"/>
    </row>
    <row r="64" customFormat="false" ht="24" hidden="false" customHeight="false" outlineLevel="0" collapsed="false">
      <c r="B64" s="65" t="n">
        <v>16.8</v>
      </c>
      <c r="C64" s="50" t="s">
        <v>148</v>
      </c>
      <c r="D64" s="51" t="s">
        <v>88</v>
      </c>
      <c r="E64" s="55" t="s">
        <v>50</v>
      </c>
      <c r="F64" s="219" t="n">
        <v>2</v>
      </c>
      <c r="G64" s="220" t="n">
        <f aca="false">IFERROR(VLOOKUP(tblRiskRegister19[[#This Row],[Asset Class]],tblVCDBIndex[],4,FALSE()),"")</f>
        <v>3</v>
      </c>
      <c r="H64" s="220" t="n">
        <f aca="false">IFERROR(VLOOKUP(10*tblRiskRegister19[[#This Row],[Safeguard Maturity Score]]+tblRiskRegister19[[#This Row],[VCDB Index]],tblHITIndexWeightTable[],4,FALSE()),"")</f>
        <v>2</v>
      </c>
      <c r="I64" s="220" t="n">
        <f aca="false">VLOOKUP(tblRiskRegister19[[#This Row],[Asset Class]],tblImpactIndex21[],2,FALSE())</f>
        <v>2</v>
      </c>
      <c r="J64" s="220" t="n">
        <f aca="false">VLOOKUP(tblRiskRegister19[[#This Row],[Asset Class]],tblImpactIndex21[],3,FALSE())</f>
        <v>2</v>
      </c>
      <c r="K64" s="220" t="n">
        <f aca="false">VLOOKUP(tblRiskRegister19[[#This Row],[Asset Class]],tblImpactIndex21[],4,FALSE())</f>
        <v>3</v>
      </c>
      <c r="L64" s="220" t="n">
        <f aca="false">IFERROR(MAX(tblRiskRegister19[[#This Row],[Impact to Mission]:[Impact to Obligations]])*tblRiskRegister19[[#This Row],[Expectancy Score]],"")</f>
        <v>6</v>
      </c>
      <c r="M64" s="220" t="n">
        <f aca="false">tblRiskRegister19[[#This Row],[Risk Score]]</f>
        <v>6</v>
      </c>
      <c r="N64" s="52" t="s">
        <v>179</v>
      </c>
      <c r="O64" s="65" t="n">
        <v>16.8</v>
      </c>
      <c r="P64" s="57" t="s">
        <v>148</v>
      </c>
      <c r="Q64" s="57" t="s">
        <v>149</v>
      </c>
      <c r="R64" s="219"/>
      <c r="S64" s="219" t="n">
        <v>2</v>
      </c>
      <c r="T64" s="222" t="n">
        <f aca="false">IFERROR(VLOOKUP(10*tblRiskRegister19[[#This Row],[Risk Treatment Safeguard Maturity Score]]+tblRiskRegister19[[#This Row],[VCDB Index]],tblHITIndexWeightTable[],4,FALSE()),"")</f>
        <v>2</v>
      </c>
      <c r="U64" s="222" t="n">
        <f aca="false">VLOOKUP(tblRiskRegister19[[#This Row],[Asset Class]],tblImpactIndex21[],2,FALSE())</f>
        <v>2</v>
      </c>
      <c r="V64" s="222" t="n">
        <f aca="false">VLOOKUP(tblRiskRegister19[[#This Row],[Asset Class]],tblImpactIndex21[],3,FALSE())</f>
        <v>2</v>
      </c>
      <c r="W64" s="222" t="n">
        <f aca="false">VLOOKUP(tblRiskRegister19[[#This Row],[Asset Class]],tblImpactIndex21[],4,FALSE())</f>
        <v>3</v>
      </c>
      <c r="X64" s="222" t="n">
        <f aca="false">IFERROR(MAX(tblRiskRegister19[[#This Row],[Risk Treatment Safeguard Impact to Mission]:[Risk Treatment Safeguard Impact to Obligations]])*tblRiskRegister19[[#This Row],[Risk Treatment
Safeguard Expectancy Score]],"")</f>
        <v>6</v>
      </c>
      <c r="Y64" s="222" t="str">
        <f aca="false">IF(tblRiskRegister19[[#This Row],[Risk Score]]&gt;5,IF(tblRiskRegister19[[#This Row],[Risk Treatment Safeguard Risk Score]]&lt;6, IF(tblRiskRegister19[[#This Row],[Risk Treatment Safeguard Risk Score]]&lt;=tblRiskRegister19[[#This Row],[Risk Score]],"Yes","No"),"No"),"Yes")</f>
        <v>No</v>
      </c>
      <c r="Z64" s="223"/>
      <c r="AA64" s="223"/>
      <c r="AB64" s="224"/>
      <c r="AC64" s="190"/>
      <c r="AD64" s="190"/>
      <c r="AE64" s="190"/>
      <c r="AF64" s="190"/>
    </row>
    <row r="65" customFormat="false" ht="24" hidden="false" customHeight="false" outlineLevel="0" collapsed="false">
      <c r="B65" s="65" t="n">
        <v>16.9</v>
      </c>
      <c r="C65" s="50" t="s">
        <v>150</v>
      </c>
      <c r="D65" s="51" t="s">
        <v>88</v>
      </c>
      <c r="E65" s="55" t="s">
        <v>50</v>
      </c>
      <c r="F65" s="219" t="n">
        <v>4</v>
      </c>
      <c r="G65" s="220" t="n">
        <f aca="false">IFERROR(VLOOKUP(tblRiskRegister19[[#This Row],[Asset Class]],tblVCDBIndex[],4,FALSE()),"")</f>
        <v>3</v>
      </c>
      <c r="H65" s="220" t="n">
        <f aca="false">IFERROR(VLOOKUP(10*tblRiskRegister19[[#This Row],[Safeguard Maturity Score]]+tblRiskRegister19[[#This Row],[VCDB Index]],tblHITIndexWeightTable[],4,FALSE()),"")</f>
        <v>2</v>
      </c>
      <c r="I65" s="220" t="n">
        <f aca="false">VLOOKUP(tblRiskRegister19[[#This Row],[Asset Class]],tblImpactIndex21[],2,FALSE())</f>
        <v>2</v>
      </c>
      <c r="J65" s="220" t="n">
        <f aca="false">VLOOKUP(tblRiskRegister19[[#This Row],[Asset Class]],tblImpactIndex21[],3,FALSE())</f>
        <v>2</v>
      </c>
      <c r="K65" s="220" t="n">
        <f aca="false">VLOOKUP(tblRiskRegister19[[#This Row],[Asset Class]],tblImpactIndex21[],4,FALSE())</f>
        <v>3</v>
      </c>
      <c r="L65" s="220" t="n">
        <f aca="false">IFERROR(MAX(tblRiskRegister19[[#This Row],[Impact to Mission]:[Impact to Obligations]])*tblRiskRegister19[[#This Row],[Expectancy Score]],"")</f>
        <v>6</v>
      </c>
      <c r="M65" s="220" t="n">
        <f aca="false">tblRiskRegister19[[#This Row],[Risk Score]]</f>
        <v>6</v>
      </c>
      <c r="N65" s="52" t="s">
        <v>179</v>
      </c>
      <c r="O65" s="65" t="n">
        <v>16.9</v>
      </c>
      <c r="P65" s="57" t="s">
        <v>150</v>
      </c>
      <c r="Q65" s="57" t="s">
        <v>151</v>
      </c>
      <c r="R65" s="219"/>
      <c r="S65" s="219" t="n">
        <v>4</v>
      </c>
      <c r="T65" s="222" t="n">
        <f aca="false">IFERROR(VLOOKUP(10*tblRiskRegister19[[#This Row],[Risk Treatment Safeguard Maturity Score]]+tblRiskRegister19[[#This Row],[VCDB Index]],tblHITIndexWeightTable[],4,FALSE()),"")</f>
        <v>2</v>
      </c>
      <c r="U65" s="222" t="n">
        <f aca="false">VLOOKUP(tblRiskRegister19[[#This Row],[Asset Class]],tblImpactIndex21[],2,FALSE())</f>
        <v>2</v>
      </c>
      <c r="V65" s="222" t="n">
        <f aca="false">VLOOKUP(tblRiskRegister19[[#This Row],[Asset Class]],tblImpactIndex21[],3,FALSE())</f>
        <v>2</v>
      </c>
      <c r="W65" s="222" t="n">
        <f aca="false">VLOOKUP(tblRiskRegister19[[#This Row],[Asset Class]],tblImpactIndex21[],4,FALSE())</f>
        <v>3</v>
      </c>
      <c r="X65" s="222" t="n">
        <f aca="false">IFERROR(MAX(tblRiskRegister19[[#This Row],[Risk Treatment Safeguard Impact to Mission]:[Risk Treatment Safeguard Impact to Obligations]])*tblRiskRegister19[[#This Row],[Risk Treatment
Safeguard Expectancy Score]],"")</f>
        <v>6</v>
      </c>
      <c r="Y65" s="222" t="str">
        <f aca="false">IF(tblRiskRegister19[[#This Row],[Risk Score]]&gt;5,IF(tblRiskRegister19[[#This Row],[Risk Treatment Safeguard Risk Score]]&lt;6, IF(tblRiskRegister19[[#This Row],[Risk Treatment Safeguard Risk Score]]&lt;=tblRiskRegister19[[#This Row],[Risk Score]],"Yes","No"),"No"),"Yes")</f>
        <v>No</v>
      </c>
      <c r="Z65" s="223"/>
      <c r="AA65" s="223"/>
      <c r="AB65" s="224"/>
      <c r="AC65" s="190"/>
      <c r="AD65" s="190"/>
      <c r="AE65" s="190"/>
      <c r="AF65" s="190"/>
    </row>
    <row r="66" customFormat="false" ht="24" hidden="false" customHeight="false" outlineLevel="0" collapsed="false">
      <c r="B66" s="65" t="n">
        <v>16.11</v>
      </c>
      <c r="C66" s="50" t="s">
        <v>152</v>
      </c>
      <c r="D66" s="51" t="s">
        <v>97</v>
      </c>
      <c r="E66" s="55" t="s">
        <v>46</v>
      </c>
      <c r="F66" s="219" t="n">
        <v>2</v>
      </c>
      <c r="G66" s="220" t="n">
        <f aca="false">IFERROR(VLOOKUP(tblRiskRegister19[[#This Row],[Asset Class]],tblVCDBIndex[],4,FALSE()),"")</f>
        <v>1</v>
      </c>
      <c r="H66" s="220" t="n">
        <f aca="false">IFERROR(VLOOKUP(10*tblRiskRegister19[[#This Row],[Safeguard Maturity Score]]+tblRiskRegister19[[#This Row],[VCDB Index]],tblHITIndexWeightTable[],4,FALSE()),"")</f>
        <v>2</v>
      </c>
      <c r="I66" s="220" t="n">
        <f aca="false">VLOOKUP(tblRiskRegister19[[#This Row],[Asset Class]],tblImpactIndex21[],2,FALSE())</f>
        <v>2</v>
      </c>
      <c r="J66" s="220" t="n">
        <f aca="false">VLOOKUP(tblRiskRegister19[[#This Row],[Asset Class]],tblImpactIndex21[],3,FALSE())</f>
        <v>2</v>
      </c>
      <c r="K66" s="220" t="n">
        <f aca="false">VLOOKUP(tblRiskRegister19[[#This Row],[Asset Class]],tblImpactIndex21[],4,FALSE())</f>
        <v>2</v>
      </c>
      <c r="L66" s="220" t="n">
        <f aca="false">IFERROR(MAX(tblRiskRegister19[[#This Row],[Impact to Mission]:[Impact to Obligations]])*tblRiskRegister19[[#This Row],[Expectancy Score]],"")</f>
        <v>4</v>
      </c>
      <c r="M66" s="220" t="n">
        <f aca="false">tblRiskRegister19[[#This Row],[Risk Score]]</f>
        <v>4</v>
      </c>
      <c r="N66" s="52" t="s">
        <v>179</v>
      </c>
      <c r="O66" s="65" t="n">
        <v>16.11</v>
      </c>
      <c r="P66" s="57" t="s">
        <v>152</v>
      </c>
      <c r="Q66" s="57" t="s">
        <v>153</v>
      </c>
      <c r="R66" s="219"/>
      <c r="S66" s="219" t="n">
        <v>2</v>
      </c>
      <c r="T66" s="222" t="n">
        <f aca="false">IFERROR(VLOOKUP(10*tblRiskRegister19[[#This Row],[Risk Treatment Safeguard Maturity Score]]+tblRiskRegister19[[#This Row],[VCDB Index]],tblHITIndexWeightTable[],4,FALSE()),"")</f>
        <v>2</v>
      </c>
      <c r="U66" s="222" t="n">
        <f aca="false">VLOOKUP(tblRiskRegister19[[#This Row],[Asset Class]],tblImpactIndex21[],2,FALSE())</f>
        <v>2</v>
      </c>
      <c r="V66" s="222" t="n">
        <f aca="false">VLOOKUP(tblRiskRegister19[[#This Row],[Asset Class]],tblImpactIndex21[],3,FALSE())</f>
        <v>2</v>
      </c>
      <c r="W66" s="222" t="n">
        <f aca="false">VLOOKUP(tblRiskRegister19[[#This Row],[Asset Class]],tblImpactIndex21[],4,FALSE())</f>
        <v>2</v>
      </c>
      <c r="X66" s="222" t="n">
        <f aca="false">IFERROR(MAX(tblRiskRegister19[[#This Row],[Risk Treatment Safeguard Impact to Mission]:[Risk Treatment Safeguard Impact to Obligations]])*tblRiskRegister19[[#This Row],[Risk Treatment
Safeguard Expectancy Score]],"")</f>
        <v>4</v>
      </c>
      <c r="Y66" s="222" t="str">
        <f aca="false">IF(tblRiskRegister19[[#This Row],[Risk Score]]&gt;5,IF(tblRiskRegister19[[#This Row],[Risk Treatment Safeguard Risk Score]]&lt;6, IF(tblRiskRegister19[[#This Row],[Risk Treatment Safeguard Risk Score]]&lt;=tblRiskRegister19[[#This Row],[Risk Score]],"Yes","No"),"No"),"Yes")</f>
        <v>Yes</v>
      </c>
      <c r="Z66" s="223"/>
      <c r="AA66" s="223"/>
      <c r="AB66" s="224"/>
      <c r="AC66" s="190"/>
      <c r="AD66" s="190"/>
      <c r="AE66" s="190"/>
      <c r="AF66" s="190"/>
    </row>
    <row r="67" customFormat="false" ht="68" hidden="false" customHeight="false" outlineLevel="0" collapsed="false">
      <c r="B67" s="65" t="n">
        <v>17.3</v>
      </c>
      <c r="C67" s="50" t="s">
        <v>154</v>
      </c>
      <c r="D67" s="51" t="s">
        <v>155</v>
      </c>
      <c r="E67" s="55" t="s">
        <v>50</v>
      </c>
      <c r="F67" s="219" t="n">
        <v>5</v>
      </c>
      <c r="G67" s="220" t="n">
        <f aca="false">IFERROR(VLOOKUP(tblRiskRegister19[[#This Row],[Asset Class]],tblVCDBIndex[],4,FALSE()),"")</f>
        <v>3</v>
      </c>
      <c r="H67" s="220" t="n">
        <f aca="false">IFERROR(VLOOKUP(10*tblRiskRegister19[[#This Row],[Safeguard Maturity Score]]+tblRiskRegister19[[#This Row],[VCDB Index]],tblHITIndexWeightTable[],4,FALSE()),"")</f>
        <v>1</v>
      </c>
      <c r="I67" s="220" t="n">
        <f aca="false">VLOOKUP(tblRiskRegister19[[#This Row],[Asset Class]],tblImpactIndex21[],2,FALSE())</f>
        <v>2</v>
      </c>
      <c r="J67" s="220" t="n">
        <f aca="false">VLOOKUP(tblRiskRegister19[[#This Row],[Asset Class]],tblImpactIndex21[],3,FALSE())</f>
        <v>2</v>
      </c>
      <c r="K67" s="220" t="n">
        <f aca="false">VLOOKUP(tblRiskRegister19[[#This Row],[Asset Class]],tblImpactIndex21[],4,FALSE())</f>
        <v>3</v>
      </c>
      <c r="L67" s="220" t="n">
        <f aca="false">IFERROR(MAX(tblRiskRegister19[[#This Row],[Impact to Mission]:[Impact to Obligations]])*tblRiskRegister19[[#This Row],[Expectancy Score]],"")</f>
        <v>3</v>
      </c>
      <c r="M67" s="220" t="n">
        <f aca="false">tblRiskRegister19[[#This Row],[Risk Score]]</f>
        <v>3</v>
      </c>
      <c r="N67" s="52" t="s">
        <v>455</v>
      </c>
      <c r="O67" s="65"/>
      <c r="P67" s="57" t="s">
        <v>154</v>
      </c>
      <c r="Q67" s="57" t="s">
        <v>156</v>
      </c>
      <c r="R67" s="219"/>
      <c r="S67" s="219"/>
      <c r="T67" s="222" t="str">
        <f aca="false">IFERROR(VLOOKUP(10*tblRiskRegister19[[#This Row],[Risk Treatment Safeguard Maturity Score]]+tblRiskRegister19[[#This Row],[VCDB Index]],tblHITIndexWeightTable[],4,FALSE()),"")</f>
        <v/>
      </c>
      <c r="U67" s="222" t="n">
        <f aca="false">VLOOKUP(tblRiskRegister19[[#This Row],[Asset Class]],tblImpactIndex21[],2,FALSE())</f>
        <v>2</v>
      </c>
      <c r="V67" s="222" t="n">
        <f aca="false">VLOOKUP(tblRiskRegister19[[#This Row],[Asset Class]],tblImpactIndex21[],3,FALSE())</f>
        <v>2</v>
      </c>
      <c r="W67" s="222" t="n">
        <f aca="false">VLOOKUP(tblRiskRegister19[[#This Row],[Asset Class]],tblImpactIndex21[],4,FALSE())</f>
        <v>3</v>
      </c>
      <c r="X67" s="222" t="str">
        <f aca="false">IFERROR(MAX(tblRiskRegister19[[#This Row],[Risk Treatment Safeguard Impact to Mission]:[Risk Treatment Safeguard Impact to Obligations]])*tblRiskRegister19[[#This Row],[Risk Treatment
Safeguard Expectancy Score]],"")</f>
        <v/>
      </c>
      <c r="Y67" s="222" t="str">
        <f aca="false">IF(tblRiskRegister19[[#This Row],[Risk Score]]&gt;5,IF(tblRiskRegister19[[#This Row],[Risk Treatment Safeguard Risk Score]]&lt;6, IF(tblRiskRegister19[[#This Row],[Risk Treatment Safeguard Risk Score]]&lt;=tblRiskRegister19[[#This Row],[Risk Score]],"Yes","No"),"No"),"Yes")</f>
        <v>Yes</v>
      </c>
      <c r="Z67" s="223"/>
      <c r="AA67" s="223"/>
      <c r="AB67" s="224"/>
      <c r="AC67" s="190"/>
      <c r="AD67" s="190"/>
      <c r="AE67" s="190"/>
      <c r="AF67" s="190"/>
    </row>
    <row r="68" customFormat="false" ht="24" hidden="false" customHeight="false" outlineLevel="0" collapsed="false">
      <c r="B68" s="65" t="n">
        <v>17.5</v>
      </c>
      <c r="C68" s="50" t="s">
        <v>157</v>
      </c>
      <c r="D68" s="51" t="s">
        <v>155</v>
      </c>
      <c r="E68" s="55" t="s">
        <v>50</v>
      </c>
      <c r="F68" s="219" t="n">
        <v>1</v>
      </c>
      <c r="G68" s="220" t="n">
        <f aca="false">IFERROR(VLOOKUP(tblRiskRegister19[[#This Row],[Asset Class]],tblVCDBIndex[],4,FALSE()),"")</f>
        <v>3</v>
      </c>
      <c r="H68" s="220" t="n">
        <f aca="false">IFERROR(VLOOKUP(10*tblRiskRegister19[[#This Row],[Safeguard Maturity Score]]+tblRiskRegister19[[#This Row],[VCDB Index]],tblHITIndexWeightTable[],4,FALSE()),"")</f>
        <v>3</v>
      </c>
      <c r="I68" s="220" t="n">
        <f aca="false">VLOOKUP(tblRiskRegister19[[#This Row],[Asset Class]],tblImpactIndex21[],2,FALSE())</f>
        <v>2</v>
      </c>
      <c r="J68" s="220" t="n">
        <f aca="false">VLOOKUP(tblRiskRegister19[[#This Row],[Asset Class]],tblImpactIndex21[],3,FALSE())</f>
        <v>2</v>
      </c>
      <c r="K68" s="220" t="n">
        <f aca="false">VLOOKUP(tblRiskRegister19[[#This Row],[Asset Class]],tblImpactIndex21[],4,FALSE())</f>
        <v>3</v>
      </c>
      <c r="L68" s="220" t="n">
        <f aca="false">IFERROR(MAX(tblRiskRegister19[[#This Row],[Impact to Mission]:[Impact to Obligations]])*tblRiskRegister19[[#This Row],[Expectancy Score]],"")</f>
        <v>9</v>
      </c>
      <c r="M68" s="220" t="n">
        <f aca="false">tblRiskRegister19[[#This Row],[Risk Score]]</f>
        <v>9</v>
      </c>
      <c r="N68" s="52" t="s">
        <v>179</v>
      </c>
      <c r="O68" s="65" t="n">
        <v>17.5</v>
      </c>
      <c r="P68" s="57" t="s">
        <v>157</v>
      </c>
      <c r="Q68" s="57" t="s">
        <v>158</v>
      </c>
      <c r="R68" s="219"/>
      <c r="S68" s="219" t="n">
        <v>1</v>
      </c>
      <c r="T68" s="222" t="n">
        <f aca="false">IFERROR(VLOOKUP(10*tblRiskRegister19[[#This Row],[Risk Treatment Safeguard Maturity Score]]+tblRiskRegister19[[#This Row],[VCDB Index]],tblHITIndexWeightTable[],4,FALSE()),"")</f>
        <v>3</v>
      </c>
      <c r="U68" s="222" t="n">
        <f aca="false">VLOOKUP(tblRiskRegister19[[#This Row],[Asset Class]],tblImpactIndex21[],2,FALSE())</f>
        <v>2</v>
      </c>
      <c r="V68" s="222" t="n">
        <f aca="false">VLOOKUP(tblRiskRegister19[[#This Row],[Asset Class]],tblImpactIndex21[],3,FALSE())</f>
        <v>2</v>
      </c>
      <c r="W68" s="222" t="n">
        <f aca="false">VLOOKUP(tblRiskRegister19[[#This Row],[Asset Class]],tblImpactIndex21[],4,FALSE())</f>
        <v>3</v>
      </c>
      <c r="X68" s="222" t="n">
        <f aca="false">IFERROR(MAX(tblRiskRegister19[[#This Row],[Risk Treatment Safeguard Impact to Mission]:[Risk Treatment Safeguard Impact to Obligations]])*tblRiskRegister19[[#This Row],[Risk Treatment
Safeguard Expectancy Score]],"")</f>
        <v>9</v>
      </c>
      <c r="Y68" s="222" t="str">
        <f aca="false">IF(tblRiskRegister19[[#This Row],[Risk Score]]&gt;5,IF(tblRiskRegister19[[#This Row],[Risk Treatment Safeguard Risk Score]]&lt;6, IF(tblRiskRegister19[[#This Row],[Risk Treatment Safeguard Risk Score]]&lt;=tblRiskRegister19[[#This Row],[Risk Score]],"Yes","No"),"No"),"Yes")</f>
        <v>No</v>
      </c>
      <c r="Z68" s="223"/>
      <c r="AA68" s="223"/>
      <c r="AB68" s="224"/>
      <c r="AC68" s="190"/>
      <c r="AD68" s="190"/>
      <c r="AE68" s="190"/>
      <c r="AF68" s="190"/>
    </row>
    <row r="69" customFormat="false" ht="35" hidden="false" customHeight="false" outlineLevel="0" collapsed="false">
      <c r="B69" s="65" t="n">
        <v>17.6</v>
      </c>
      <c r="C69" s="50" t="s">
        <v>159</v>
      </c>
      <c r="D69" s="51" t="s">
        <v>155</v>
      </c>
      <c r="E69" s="55" t="s">
        <v>50</v>
      </c>
      <c r="F69" s="219" t="n">
        <v>2</v>
      </c>
      <c r="G69" s="220" t="n">
        <f aca="false">IFERROR(VLOOKUP(tblRiskRegister19[[#This Row],[Asset Class]],tblVCDBIndex[],4,FALSE()),"")</f>
        <v>3</v>
      </c>
      <c r="H69" s="220" t="n">
        <f aca="false">IFERROR(VLOOKUP(10*tblRiskRegister19[[#This Row],[Safeguard Maturity Score]]+tblRiskRegister19[[#This Row],[VCDB Index]],tblHITIndexWeightTable[],4,FALSE()),"")</f>
        <v>2</v>
      </c>
      <c r="I69" s="220" t="n">
        <f aca="false">VLOOKUP(tblRiskRegister19[[#This Row],[Asset Class]],tblImpactIndex21[],2,FALSE())</f>
        <v>2</v>
      </c>
      <c r="J69" s="220" t="n">
        <f aca="false">VLOOKUP(tblRiskRegister19[[#This Row],[Asset Class]],tblImpactIndex21[],3,FALSE())</f>
        <v>2</v>
      </c>
      <c r="K69" s="220" t="n">
        <f aca="false">VLOOKUP(tblRiskRegister19[[#This Row],[Asset Class]],tblImpactIndex21[],4,FALSE())</f>
        <v>3</v>
      </c>
      <c r="L69" s="220" t="n">
        <f aca="false">IFERROR(MAX(tblRiskRegister19[[#This Row],[Impact to Mission]:[Impact to Obligations]])*tblRiskRegister19[[#This Row],[Expectancy Score]],"")</f>
        <v>6</v>
      </c>
      <c r="M69" s="220" t="n">
        <f aca="false">tblRiskRegister19[[#This Row],[Risk Score]]</f>
        <v>6</v>
      </c>
      <c r="N69" s="52" t="s">
        <v>179</v>
      </c>
      <c r="O69" s="65" t="n">
        <v>17.6</v>
      </c>
      <c r="P69" s="57" t="s">
        <v>159</v>
      </c>
      <c r="Q69" s="57" t="s">
        <v>160</v>
      </c>
      <c r="R69" s="219"/>
      <c r="S69" s="219" t="n">
        <v>2</v>
      </c>
      <c r="T69" s="222" t="n">
        <f aca="false">IFERROR(VLOOKUP(10*tblRiskRegister19[[#This Row],[Risk Treatment Safeguard Maturity Score]]+tblRiskRegister19[[#This Row],[VCDB Index]],tblHITIndexWeightTable[],4,FALSE()),"")</f>
        <v>2</v>
      </c>
      <c r="U69" s="222" t="n">
        <f aca="false">VLOOKUP(tblRiskRegister19[[#This Row],[Asset Class]],tblImpactIndex21[],2,FALSE())</f>
        <v>2</v>
      </c>
      <c r="V69" s="222" t="n">
        <f aca="false">VLOOKUP(tblRiskRegister19[[#This Row],[Asset Class]],tblImpactIndex21[],3,FALSE())</f>
        <v>2</v>
      </c>
      <c r="W69" s="222" t="n">
        <f aca="false">VLOOKUP(tblRiskRegister19[[#This Row],[Asset Class]],tblImpactIndex21[],4,FALSE())</f>
        <v>3</v>
      </c>
      <c r="X69" s="222" t="n">
        <f aca="false">IFERROR(MAX(tblRiskRegister19[[#This Row],[Risk Treatment Safeguard Impact to Mission]:[Risk Treatment Safeguard Impact to Obligations]])*tblRiskRegister19[[#This Row],[Risk Treatment
Safeguard Expectancy Score]],"")</f>
        <v>6</v>
      </c>
      <c r="Y69" s="222" t="str">
        <f aca="false">IF(tblRiskRegister19[[#This Row],[Risk Score]]&gt;5,IF(tblRiskRegister19[[#This Row],[Risk Treatment Safeguard Risk Score]]&lt;6, IF(tblRiskRegister19[[#This Row],[Risk Treatment Safeguard Risk Score]]&lt;=tblRiskRegister19[[#This Row],[Risk Score]],"Yes","No"),"No"),"Yes")</f>
        <v>No</v>
      </c>
      <c r="Z69" s="223"/>
      <c r="AA69" s="223"/>
      <c r="AB69" s="224"/>
      <c r="AC69" s="190"/>
      <c r="AD69" s="190"/>
      <c r="AE69" s="190"/>
      <c r="AF69" s="190"/>
    </row>
    <row r="70" customFormat="false" ht="24" hidden="false" customHeight="false" outlineLevel="0" collapsed="false">
      <c r="B70" s="65" t="n">
        <v>17.7</v>
      </c>
      <c r="C70" s="50" t="s">
        <v>161</v>
      </c>
      <c r="D70" s="51" t="s">
        <v>155</v>
      </c>
      <c r="E70" s="55" t="s">
        <v>50</v>
      </c>
      <c r="F70" s="219" t="n">
        <v>3</v>
      </c>
      <c r="G70" s="220" t="n">
        <f aca="false">IFERROR(VLOOKUP(tblRiskRegister19[[#This Row],[Asset Class]],tblVCDBIndex[],4,FALSE()),"")</f>
        <v>3</v>
      </c>
      <c r="H70" s="220" t="n">
        <f aca="false">IFERROR(VLOOKUP(10*tblRiskRegister19[[#This Row],[Safeguard Maturity Score]]+tblRiskRegister19[[#This Row],[VCDB Index]],tblHITIndexWeightTable[],4,FALSE()),"")</f>
        <v>2</v>
      </c>
      <c r="I70" s="220" t="n">
        <f aca="false">VLOOKUP(tblRiskRegister19[[#This Row],[Asset Class]],tblImpactIndex21[],2,FALSE())</f>
        <v>2</v>
      </c>
      <c r="J70" s="220" t="n">
        <f aca="false">VLOOKUP(tblRiskRegister19[[#This Row],[Asset Class]],tblImpactIndex21[],3,FALSE())</f>
        <v>2</v>
      </c>
      <c r="K70" s="220" t="n">
        <f aca="false">VLOOKUP(tblRiskRegister19[[#This Row],[Asset Class]],tblImpactIndex21[],4,FALSE())</f>
        <v>3</v>
      </c>
      <c r="L70" s="220" t="n">
        <f aca="false">IFERROR(MAX(tblRiskRegister19[[#This Row],[Impact to Mission]:[Impact to Obligations]])*tblRiskRegister19[[#This Row],[Expectancy Score]],"")</f>
        <v>6</v>
      </c>
      <c r="M70" s="220" t="n">
        <f aca="false">tblRiskRegister19[[#This Row],[Risk Score]]</f>
        <v>6</v>
      </c>
      <c r="N70" s="52" t="s">
        <v>179</v>
      </c>
      <c r="O70" s="65" t="n">
        <v>17.7</v>
      </c>
      <c r="P70" s="57" t="s">
        <v>161</v>
      </c>
      <c r="Q70" s="57" t="s">
        <v>162</v>
      </c>
      <c r="R70" s="219"/>
      <c r="S70" s="219" t="n">
        <v>3</v>
      </c>
      <c r="T70" s="222" t="n">
        <f aca="false">IFERROR(VLOOKUP(10*tblRiskRegister19[[#This Row],[Risk Treatment Safeguard Maturity Score]]+tblRiskRegister19[[#This Row],[VCDB Index]],tblHITIndexWeightTable[],4,FALSE()),"")</f>
        <v>2</v>
      </c>
      <c r="U70" s="222" t="n">
        <f aca="false">VLOOKUP(tblRiskRegister19[[#This Row],[Asset Class]],tblImpactIndex21[],2,FALSE())</f>
        <v>2</v>
      </c>
      <c r="V70" s="222" t="n">
        <f aca="false">VLOOKUP(tblRiskRegister19[[#This Row],[Asset Class]],tblImpactIndex21[],3,FALSE())</f>
        <v>2</v>
      </c>
      <c r="W70" s="222" t="n">
        <f aca="false">VLOOKUP(tblRiskRegister19[[#This Row],[Asset Class]],tblImpactIndex21[],4,FALSE())</f>
        <v>3</v>
      </c>
      <c r="X70" s="222" t="n">
        <f aca="false">IFERROR(MAX(tblRiskRegister19[[#This Row],[Risk Treatment Safeguard Impact to Mission]:[Risk Treatment Safeguard Impact to Obligations]])*tblRiskRegister19[[#This Row],[Risk Treatment
Safeguard Expectancy Score]],"")</f>
        <v>6</v>
      </c>
      <c r="Y70" s="222" t="str">
        <f aca="false">IF(tblRiskRegister19[[#This Row],[Risk Score]]&gt;5,IF(tblRiskRegister19[[#This Row],[Risk Treatment Safeguard Risk Score]]&lt;6, IF(tblRiskRegister19[[#This Row],[Risk Treatment Safeguard Risk Score]]&lt;=tblRiskRegister19[[#This Row],[Risk Score]],"Yes","No"),"No"),"Yes")</f>
        <v>No</v>
      </c>
      <c r="Z70" s="223"/>
      <c r="AA70" s="223"/>
      <c r="AB70" s="224"/>
      <c r="AC70" s="190"/>
      <c r="AD70" s="190"/>
      <c r="AE70" s="190"/>
      <c r="AF70" s="190"/>
    </row>
    <row r="71" customFormat="false" ht="46" hidden="false" customHeight="false" outlineLevel="0" collapsed="false">
      <c r="B71" s="65" t="n">
        <v>17.8</v>
      </c>
      <c r="C71" s="50" t="s">
        <v>163</v>
      </c>
      <c r="D71" s="51" t="s">
        <v>155</v>
      </c>
      <c r="E71" s="55" t="s">
        <v>50</v>
      </c>
      <c r="F71" s="219" t="n">
        <v>4</v>
      </c>
      <c r="G71" s="220" t="n">
        <f aca="false">IFERROR(VLOOKUP(tblRiskRegister19[[#This Row],[Asset Class]],tblVCDBIndex[],4,FALSE()),"")</f>
        <v>3</v>
      </c>
      <c r="H71" s="220" t="n">
        <f aca="false">IFERROR(VLOOKUP(10*tblRiskRegister19[[#This Row],[Safeguard Maturity Score]]+tblRiskRegister19[[#This Row],[VCDB Index]],tblHITIndexWeightTable[],4,FALSE()),"")</f>
        <v>2</v>
      </c>
      <c r="I71" s="220" t="n">
        <f aca="false">VLOOKUP(tblRiskRegister19[[#This Row],[Asset Class]],tblImpactIndex21[],2,FALSE())</f>
        <v>2</v>
      </c>
      <c r="J71" s="220" t="n">
        <f aca="false">VLOOKUP(tblRiskRegister19[[#This Row],[Asset Class]],tblImpactIndex21[],3,FALSE())</f>
        <v>2</v>
      </c>
      <c r="K71" s="220" t="n">
        <f aca="false">VLOOKUP(tblRiskRegister19[[#This Row],[Asset Class]],tblImpactIndex21[],4,FALSE())</f>
        <v>3</v>
      </c>
      <c r="L71" s="220" t="n">
        <f aca="false">IFERROR(MAX(tblRiskRegister19[[#This Row],[Impact to Mission]:[Impact to Obligations]])*tblRiskRegister19[[#This Row],[Expectancy Score]],"")</f>
        <v>6</v>
      </c>
      <c r="M71" s="220" t="n">
        <f aca="false">tblRiskRegister19[[#This Row],[Risk Score]]</f>
        <v>6</v>
      </c>
      <c r="N71" s="52" t="s">
        <v>179</v>
      </c>
      <c r="O71" s="65" t="n">
        <v>17.8</v>
      </c>
      <c r="P71" s="57" t="s">
        <v>163</v>
      </c>
      <c r="Q71" s="57" t="s">
        <v>164</v>
      </c>
      <c r="R71" s="219"/>
      <c r="S71" s="219" t="n">
        <v>4</v>
      </c>
      <c r="T71" s="222" t="n">
        <f aca="false">IFERROR(VLOOKUP(10*tblRiskRegister19[[#This Row],[Risk Treatment Safeguard Maturity Score]]+tblRiskRegister19[[#This Row],[VCDB Index]],tblHITIndexWeightTable[],4,FALSE()),"")</f>
        <v>2</v>
      </c>
      <c r="U71" s="222" t="n">
        <f aca="false">VLOOKUP(tblRiskRegister19[[#This Row],[Asset Class]],tblImpactIndex21[],2,FALSE())</f>
        <v>2</v>
      </c>
      <c r="V71" s="222" t="n">
        <f aca="false">VLOOKUP(tblRiskRegister19[[#This Row],[Asset Class]],tblImpactIndex21[],3,FALSE())</f>
        <v>2</v>
      </c>
      <c r="W71" s="222" t="n">
        <f aca="false">VLOOKUP(tblRiskRegister19[[#This Row],[Asset Class]],tblImpactIndex21[],4,FALSE())</f>
        <v>3</v>
      </c>
      <c r="X71" s="222" t="n">
        <f aca="false">IFERROR(MAX(tblRiskRegister19[[#This Row],[Risk Treatment Safeguard Impact to Mission]:[Risk Treatment Safeguard Impact to Obligations]])*tblRiskRegister19[[#This Row],[Risk Treatment
Safeguard Expectancy Score]],"")</f>
        <v>6</v>
      </c>
      <c r="Y71" s="222" t="str">
        <f aca="false">IF(tblRiskRegister19[[#This Row],[Risk Score]]&gt;5,IF(tblRiskRegister19[[#This Row],[Risk Treatment Safeguard Risk Score]]&lt;6, IF(tblRiskRegister19[[#This Row],[Risk Treatment Safeguard Risk Score]]&lt;=tblRiskRegister19[[#This Row],[Risk Score]],"Yes","No"),"No"),"Yes")</f>
        <v>No</v>
      </c>
      <c r="Z71" s="223"/>
      <c r="AA71" s="223"/>
      <c r="AB71" s="224"/>
      <c r="AC71" s="190"/>
      <c r="AD71" s="190"/>
      <c r="AE71" s="190"/>
      <c r="AF71" s="190"/>
    </row>
    <row r="72" customFormat="false" ht="35" hidden="false" customHeight="false" outlineLevel="0" collapsed="false">
      <c r="B72" s="65" t="n">
        <v>17.9</v>
      </c>
      <c r="C72" s="50" t="s">
        <v>165</v>
      </c>
      <c r="D72" s="51" t="s">
        <v>155</v>
      </c>
      <c r="E72" s="55" t="s">
        <v>50</v>
      </c>
      <c r="F72" s="219" t="n">
        <v>5</v>
      </c>
      <c r="G72" s="220" t="n">
        <f aca="false">IFERROR(VLOOKUP(tblRiskRegister19[[#This Row],[Asset Class]],tblVCDBIndex[],4,FALSE()),"")</f>
        <v>3</v>
      </c>
      <c r="H72" s="220" t="n">
        <f aca="false">IFERROR(VLOOKUP(10*tblRiskRegister19[[#This Row],[Safeguard Maturity Score]]+tblRiskRegister19[[#This Row],[VCDB Index]],tblHITIndexWeightTable[],4,FALSE()),"")</f>
        <v>1</v>
      </c>
      <c r="I72" s="220" t="n">
        <f aca="false">VLOOKUP(tblRiskRegister19[[#This Row],[Asset Class]],tblImpactIndex21[],2,FALSE())</f>
        <v>2</v>
      </c>
      <c r="J72" s="220" t="n">
        <f aca="false">VLOOKUP(tblRiskRegister19[[#This Row],[Asset Class]],tblImpactIndex21[],3,FALSE())</f>
        <v>2</v>
      </c>
      <c r="K72" s="220" t="n">
        <f aca="false">VLOOKUP(tblRiskRegister19[[#This Row],[Asset Class]],tblImpactIndex21[],4,FALSE())</f>
        <v>3</v>
      </c>
      <c r="L72" s="220" t="n">
        <f aca="false">IFERROR(MAX(tblRiskRegister19[[#This Row],[Impact to Mission]:[Impact to Obligations]])*tblRiskRegister19[[#This Row],[Expectancy Score]],"")</f>
        <v>3</v>
      </c>
      <c r="M72" s="220" t="n">
        <f aca="false">tblRiskRegister19[[#This Row],[Risk Score]]</f>
        <v>3</v>
      </c>
      <c r="N72" s="52" t="s">
        <v>455</v>
      </c>
      <c r="O72" s="65"/>
      <c r="P72" s="57" t="s">
        <v>165</v>
      </c>
      <c r="Q72" s="57" t="s">
        <v>166</v>
      </c>
      <c r="R72" s="219"/>
      <c r="S72" s="219"/>
      <c r="T72" s="222" t="str">
        <f aca="false">IFERROR(VLOOKUP(10*tblRiskRegister19[[#This Row],[Risk Treatment Safeguard Maturity Score]]+tblRiskRegister19[[#This Row],[VCDB Index]],tblHITIndexWeightTable[],4,FALSE()),"")</f>
        <v/>
      </c>
      <c r="U72" s="222" t="n">
        <f aca="false">VLOOKUP(tblRiskRegister19[[#This Row],[Asset Class]],tblImpactIndex21[],2,FALSE())</f>
        <v>2</v>
      </c>
      <c r="V72" s="222" t="n">
        <f aca="false">VLOOKUP(tblRiskRegister19[[#This Row],[Asset Class]],tblImpactIndex21[],3,FALSE())</f>
        <v>2</v>
      </c>
      <c r="W72" s="222" t="n">
        <f aca="false">VLOOKUP(tblRiskRegister19[[#This Row],[Asset Class]],tblImpactIndex21[],4,FALSE())</f>
        <v>3</v>
      </c>
      <c r="X72" s="222" t="str">
        <f aca="false">IFERROR(MAX(tblRiskRegister19[[#This Row],[Risk Treatment Safeguard Impact to Mission]:[Risk Treatment Safeguard Impact to Obligations]])*tblRiskRegister19[[#This Row],[Risk Treatment
Safeguard Expectancy Score]],"")</f>
        <v/>
      </c>
      <c r="Y72" s="222" t="str">
        <f aca="false">IF(tblRiskRegister19[[#This Row],[Risk Score]]&gt;5,IF(tblRiskRegister19[[#This Row],[Risk Treatment Safeguard Risk Score]]&lt;6, IF(tblRiskRegister19[[#This Row],[Risk Treatment Safeguard Risk Score]]&lt;=tblRiskRegister19[[#This Row],[Risk Score]],"Yes","No"),"No"),"Yes")</f>
        <v>Yes</v>
      </c>
      <c r="Z72" s="223"/>
      <c r="AA72" s="223"/>
      <c r="AB72" s="224"/>
      <c r="AC72" s="190"/>
      <c r="AD72" s="190"/>
      <c r="AE72" s="190"/>
      <c r="AF72" s="190"/>
    </row>
    <row r="73" customFormat="false" ht="35" hidden="false" customHeight="false" outlineLevel="0" collapsed="false">
      <c r="B73" s="65" t="n">
        <v>19.1</v>
      </c>
      <c r="C73" s="50" t="s">
        <v>167</v>
      </c>
      <c r="D73" s="51" t="s">
        <v>155</v>
      </c>
      <c r="E73" s="55" t="s">
        <v>45</v>
      </c>
      <c r="F73" s="219" t="n">
        <v>2</v>
      </c>
      <c r="G73" s="220" t="n">
        <f aca="false">IFERROR(VLOOKUP(tblRiskRegister19[[#This Row],[Asset Class]],tblVCDBIndex[],4,FALSE()),"")</f>
        <v>3</v>
      </c>
      <c r="H73" s="220" t="n">
        <f aca="false">IFERROR(VLOOKUP(10*tblRiskRegister19[[#This Row],[Safeguard Maturity Score]]+tblRiskRegister19[[#This Row],[VCDB Index]],tblHITIndexWeightTable[],4,FALSE()),"")</f>
        <v>2</v>
      </c>
      <c r="I73" s="220" t="n">
        <f aca="false">VLOOKUP(tblRiskRegister19[[#This Row],[Asset Class]],tblImpactIndex21[],2,FALSE())</f>
        <v>2</v>
      </c>
      <c r="J73" s="220" t="n">
        <f aca="false">VLOOKUP(tblRiskRegister19[[#This Row],[Asset Class]],tblImpactIndex21[],3,FALSE())</f>
        <v>2</v>
      </c>
      <c r="K73" s="220" t="n">
        <f aca="false">VLOOKUP(tblRiskRegister19[[#This Row],[Asset Class]],tblImpactIndex21[],4,FALSE())</f>
        <v>3</v>
      </c>
      <c r="L73" s="220" t="n">
        <f aca="false">IFERROR(MAX(tblRiskRegister19[[#This Row],[Impact to Mission]:[Impact to Obligations]])*tblRiskRegister19[[#This Row],[Expectancy Score]],"")</f>
        <v>6</v>
      </c>
      <c r="M73" s="220" t="n">
        <f aca="false">tblRiskRegister19[[#This Row],[Risk Score]]</f>
        <v>6</v>
      </c>
      <c r="N73" s="52" t="s">
        <v>179</v>
      </c>
      <c r="O73" s="65" t="n">
        <v>19.1</v>
      </c>
      <c r="P73" s="57" t="s">
        <v>167</v>
      </c>
      <c r="Q73" s="57" t="s">
        <v>168</v>
      </c>
      <c r="R73" s="219"/>
      <c r="S73" s="219" t="n">
        <v>2</v>
      </c>
      <c r="T73" s="222" t="n">
        <f aca="false">IFERROR(VLOOKUP(10*tblRiskRegister19[[#This Row],[Risk Treatment Safeguard Maturity Score]]+tblRiskRegister19[[#This Row],[VCDB Index]],tblHITIndexWeightTable[],4,FALSE()),"")</f>
        <v>2</v>
      </c>
      <c r="U73" s="222" t="n">
        <f aca="false">VLOOKUP(tblRiskRegister19[[#This Row],[Asset Class]],tblImpactIndex21[],2,FALSE())</f>
        <v>2</v>
      </c>
      <c r="V73" s="222" t="n">
        <f aca="false">VLOOKUP(tblRiskRegister19[[#This Row],[Asset Class]],tblImpactIndex21[],3,FALSE())</f>
        <v>2</v>
      </c>
      <c r="W73" s="222" t="n">
        <f aca="false">VLOOKUP(tblRiskRegister19[[#This Row],[Asset Class]],tblImpactIndex21[],4,FALSE())</f>
        <v>3</v>
      </c>
      <c r="X73" s="222" t="n">
        <f aca="false">IFERROR(MAX(tblRiskRegister19[[#This Row],[Risk Treatment Safeguard Impact to Mission]:[Risk Treatment Safeguard Impact to Obligations]])*tblRiskRegister19[[#This Row],[Risk Treatment
Safeguard Expectancy Score]],"")</f>
        <v>6</v>
      </c>
      <c r="Y73" s="222" t="str">
        <f aca="false">IF(tblRiskRegister19[[#This Row],[Risk Score]]&gt;5,IF(tblRiskRegister19[[#This Row],[Risk Treatment Safeguard Risk Score]]&lt;6, IF(tblRiskRegister19[[#This Row],[Risk Treatment Safeguard Risk Score]]&lt;=tblRiskRegister19[[#This Row],[Risk Score]],"Yes","No"),"No"),"Yes")</f>
        <v>No</v>
      </c>
      <c r="Z73" s="223"/>
      <c r="AA73" s="223"/>
      <c r="AB73" s="224"/>
      <c r="AC73" s="190"/>
      <c r="AD73" s="190"/>
      <c r="AE73" s="190"/>
      <c r="AF73" s="190"/>
    </row>
    <row r="74" customFormat="false" ht="35" hidden="false" customHeight="false" outlineLevel="0" collapsed="false">
      <c r="B74" s="65" t="n">
        <v>19.3</v>
      </c>
      <c r="C74" s="50" t="s">
        <v>169</v>
      </c>
      <c r="D74" s="51" t="s">
        <v>155</v>
      </c>
      <c r="E74" s="55" t="s">
        <v>45</v>
      </c>
      <c r="F74" s="219" t="n">
        <v>1</v>
      </c>
      <c r="G74" s="220" t="n">
        <f aca="false">IFERROR(VLOOKUP(tblRiskRegister19[[#This Row],[Asset Class]],tblVCDBIndex[],4,FALSE()),"")</f>
        <v>3</v>
      </c>
      <c r="H74" s="220" t="n">
        <f aca="false">IFERROR(VLOOKUP(10*tblRiskRegister19[[#This Row],[Safeguard Maturity Score]]+tblRiskRegister19[[#This Row],[VCDB Index]],tblHITIndexWeightTable[],4,FALSE()),"")</f>
        <v>3</v>
      </c>
      <c r="I74" s="220" t="n">
        <f aca="false">VLOOKUP(tblRiskRegister19[[#This Row],[Asset Class]],tblImpactIndex21[],2,FALSE())</f>
        <v>2</v>
      </c>
      <c r="J74" s="220" t="n">
        <f aca="false">VLOOKUP(tblRiskRegister19[[#This Row],[Asset Class]],tblImpactIndex21[],3,FALSE())</f>
        <v>2</v>
      </c>
      <c r="K74" s="220" t="n">
        <f aca="false">VLOOKUP(tblRiskRegister19[[#This Row],[Asset Class]],tblImpactIndex21[],4,FALSE())</f>
        <v>3</v>
      </c>
      <c r="L74" s="220" t="n">
        <f aca="false">IFERROR(MAX(tblRiskRegister19[[#This Row],[Impact to Mission]:[Impact to Obligations]])*tblRiskRegister19[[#This Row],[Expectancy Score]],"")</f>
        <v>9</v>
      </c>
      <c r="M74" s="220" t="n">
        <f aca="false">tblRiskRegister19[[#This Row],[Risk Score]]</f>
        <v>9</v>
      </c>
      <c r="N74" s="52" t="s">
        <v>179</v>
      </c>
      <c r="O74" s="65" t="n">
        <v>19.3</v>
      </c>
      <c r="P74" s="57" t="s">
        <v>169</v>
      </c>
      <c r="Q74" s="57" t="s">
        <v>170</v>
      </c>
      <c r="R74" s="219"/>
      <c r="S74" s="219" t="n">
        <v>1</v>
      </c>
      <c r="T74" s="222" t="n">
        <f aca="false">IFERROR(VLOOKUP(10*tblRiskRegister19[[#This Row],[Risk Treatment Safeguard Maturity Score]]+tblRiskRegister19[[#This Row],[VCDB Index]],tblHITIndexWeightTable[],4,FALSE()),"")</f>
        <v>3</v>
      </c>
      <c r="U74" s="222" t="n">
        <f aca="false">VLOOKUP(tblRiskRegister19[[#This Row],[Asset Class]],tblImpactIndex21[],2,FALSE())</f>
        <v>2</v>
      </c>
      <c r="V74" s="222" t="n">
        <f aca="false">VLOOKUP(tblRiskRegister19[[#This Row],[Asset Class]],tblImpactIndex21[],3,FALSE())</f>
        <v>2</v>
      </c>
      <c r="W74" s="222" t="n">
        <f aca="false">VLOOKUP(tblRiskRegister19[[#This Row],[Asset Class]],tblImpactIndex21[],4,FALSE())</f>
        <v>3</v>
      </c>
      <c r="X74" s="222" t="n">
        <f aca="false">IFERROR(MAX(tblRiskRegister19[[#This Row],[Risk Treatment Safeguard Impact to Mission]:[Risk Treatment Safeguard Impact to Obligations]])*tblRiskRegister19[[#This Row],[Risk Treatment
Safeguard Expectancy Score]],"")</f>
        <v>9</v>
      </c>
      <c r="Y74" s="222" t="str">
        <f aca="false">IF(tblRiskRegister19[[#This Row],[Risk Score]]&gt;5,IF(tblRiskRegister19[[#This Row],[Risk Treatment Safeguard Risk Score]]&lt;6, IF(tblRiskRegister19[[#This Row],[Risk Treatment Safeguard Risk Score]]&lt;=tblRiskRegister19[[#This Row],[Risk Score]],"Yes","No"),"No"),"Yes")</f>
        <v>No</v>
      </c>
      <c r="Z74" s="223"/>
      <c r="AA74" s="223"/>
      <c r="AB74" s="224"/>
      <c r="AC74" s="190"/>
      <c r="AD74" s="190"/>
      <c r="AE74" s="190"/>
      <c r="AF74" s="190"/>
    </row>
    <row r="75" customFormat="false" ht="46" hidden="false" customHeight="false" outlineLevel="0" collapsed="false">
      <c r="B75" s="65" t="n">
        <v>19.5</v>
      </c>
      <c r="C75" s="50" t="s">
        <v>171</v>
      </c>
      <c r="D75" s="51" t="s">
        <v>155</v>
      </c>
      <c r="E75" s="55" t="s">
        <v>45</v>
      </c>
      <c r="F75" s="219" t="n">
        <v>1</v>
      </c>
      <c r="G75" s="220" t="n">
        <f aca="false">IFERROR(VLOOKUP(tblRiskRegister19[[#This Row],[Asset Class]],tblVCDBIndex[],4,FALSE()),"")</f>
        <v>3</v>
      </c>
      <c r="H75" s="220" t="n">
        <f aca="false">IFERROR(VLOOKUP(10*tblRiskRegister19[[#This Row],[Safeguard Maturity Score]]+tblRiskRegister19[[#This Row],[VCDB Index]],tblHITIndexWeightTable[],4,FALSE()),"")</f>
        <v>3</v>
      </c>
      <c r="I75" s="220" t="n">
        <f aca="false">VLOOKUP(tblRiskRegister19[[#This Row],[Asset Class]],tblImpactIndex21[],2,FALSE())</f>
        <v>2</v>
      </c>
      <c r="J75" s="220" t="n">
        <f aca="false">VLOOKUP(tblRiskRegister19[[#This Row],[Asset Class]],tblImpactIndex21[],3,FALSE())</f>
        <v>2</v>
      </c>
      <c r="K75" s="220" t="n">
        <f aca="false">VLOOKUP(tblRiskRegister19[[#This Row],[Asset Class]],tblImpactIndex21[],4,FALSE())</f>
        <v>3</v>
      </c>
      <c r="L75" s="220" t="n">
        <f aca="false">IFERROR(MAX(tblRiskRegister19[[#This Row],[Impact to Mission]:[Impact to Obligations]])*tblRiskRegister19[[#This Row],[Expectancy Score]],"")</f>
        <v>9</v>
      </c>
      <c r="M75" s="220" t="n">
        <f aca="false">tblRiskRegister19[[#This Row],[Risk Score]]</f>
        <v>9</v>
      </c>
      <c r="N75" s="52" t="s">
        <v>179</v>
      </c>
      <c r="O75" s="65" t="n">
        <v>19.5</v>
      </c>
      <c r="P75" s="57" t="s">
        <v>171</v>
      </c>
      <c r="Q75" s="57" t="s">
        <v>172</v>
      </c>
      <c r="R75" s="219"/>
      <c r="S75" s="219" t="n">
        <v>1</v>
      </c>
      <c r="T75" s="222" t="n">
        <f aca="false">IFERROR(VLOOKUP(10*tblRiskRegister19[[#This Row],[Risk Treatment Safeguard Maturity Score]]+tblRiskRegister19[[#This Row],[VCDB Index]],tblHITIndexWeightTable[],4,FALSE()),"")</f>
        <v>3</v>
      </c>
      <c r="U75" s="222" t="n">
        <f aca="false">VLOOKUP(tblRiskRegister19[[#This Row],[Asset Class]],tblImpactIndex21[],2,FALSE())</f>
        <v>2</v>
      </c>
      <c r="V75" s="222" t="n">
        <f aca="false">VLOOKUP(tblRiskRegister19[[#This Row],[Asset Class]],tblImpactIndex21[],3,FALSE())</f>
        <v>2</v>
      </c>
      <c r="W75" s="222" t="n">
        <f aca="false">VLOOKUP(tblRiskRegister19[[#This Row],[Asset Class]],tblImpactIndex21[],4,FALSE())</f>
        <v>3</v>
      </c>
      <c r="X75" s="222" t="n">
        <f aca="false">IFERROR(MAX(tblRiskRegister19[[#This Row],[Risk Treatment Safeguard Impact to Mission]:[Risk Treatment Safeguard Impact to Obligations]])*tblRiskRegister19[[#This Row],[Risk Treatment
Safeguard Expectancy Score]],"")</f>
        <v>9</v>
      </c>
      <c r="Y75" s="222" t="str">
        <f aca="false">IF(tblRiskRegister19[[#This Row],[Risk Score]]&gt;5,IF(tblRiskRegister19[[#This Row],[Risk Treatment Safeguard Risk Score]]&lt;6, IF(tblRiskRegister19[[#This Row],[Risk Treatment Safeguard Risk Score]]&lt;=tblRiskRegister19[[#This Row],[Risk Score]],"Yes","No"),"No"),"Yes")</f>
        <v>No</v>
      </c>
      <c r="Z75" s="223"/>
      <c r="AA75" s="223"/>
      <c r="AB75" s="224"/>
      <c r="AC75" s="190"/>
      <c r="AD75" s="190"/>
      <c r="AE75" s="190"/>
      <c r="AF75" s="190"/>
    </row>
    <row r="76" customFormat="false" ht="46" hidden="false" customHeight="false" outlineLevel="0" collapsed="false">
      <c r="B76" s="65" t="n">
        <v>19.6</v>
      </c>
      <c r="C76" s="50" t="s">
        <v>173</v>
      </c>
      <c r="D76" s="51" t="s">
        <v>155</v>
      </c>
      <c r="E76" s="55" t="s">
        <v>45</v>
      </c>
      <c r="F76" s="219" t="n">
        <v>3</v>
      </c>
      <c r="G76" s="220" t="n">
        <f aca="false">IFERROR(VLOOKUP(tblRiskRegister19[[#This Row],[Asset Class]],tblVCDBIndex[],4,FALSE()),"")</f>
        <v>3</v>
      </c>
      <c r="H76" s="220" t="n">
        <f aca="false">IFERROR(VLOOKUP(10*tblRiskRegister19[[#This Row],[Safeguard Maturity Score]]+tblRiskRegister19[[#This Row],[VCDB Index]],tblHITIndexWeightTable[],4,FALSE()),"")</f>
        <v>2</v>
      </c>
      <c r="I76" s="220" t="n">
        <f aca="false">VLOOKUP(tblRiskRegister19[[#This Row],[Asset Class]],tblImpactIndex21[],2,FALSE())</f>
        <v>2</v>
      </c>
      <c r="J76" s="220" t="n">
        <f aca="false">VLOOKUP(tblRiskRegister19[[#This Row],[Asset Class]],tblImpactIndex21[],3,FALSE())</f>
        <v>2</v>
      </c>
      <c r="K76" s="220" t="n">
        <f aca="false">VLOOKUP(tblRiskRegister19[[#This Row],[Asset Class]],tblImpactIndex21[],4,FALSE())</f>
        <v>3</v>
      </c>
      <c r="L76" s="220" t="n">
        <f aca="false">IFERROR(MAX(tblRiskRegister19[[#This Row],[Impact to Mission]:[Impact to Obligations]])*tblRiskRegister19[[#This Row],[Expectancy Score]],"")</f>
        <v>6</v>
      </c>
      <c r="M76" s="220" t="n">
        <f aca="false">tblRiskRegister19[[#This Row],[Risk Score]]</f>
        <v>6</v>
      </c>
      <c r="N76" s="52" t="s">
        <v>179</v>
      </c>
      <c r="O76" s="65" t="n">
        <v>19.6</v>
      </c>
      <c r="P76" s="57" t="s">
        <v>173</v>
      </c>
      <c r="Q76" s="57" t="s">
        <v>174</v>
      </c>
      <c r="R76" s="219"/>
      <c r="S76" s="219" t="n">
        <v>3</v>
      </c>
      <c r="T76" s="222" t="n">
        <f aca="false">IFERROR(VLOOKUP(10*tblRiskRegister19[[#This Row],[Risk Treatment Safeguard Maturity Score]]+tblRiskRegister19[[#This Row],[VCDB Index]],tblHITIndexWeightTable[],4,FALSE()),"")</f>
        <v>2</v>
      </c>
      <c r="U76" s="222" t="n">
        <f aca="false">VLOOKUP(tblRiskRegister19[[#This Row],[Asset Class]],tblImpactIndex21[],2,FALSE())</f>
        <v>2</v>
      </c>
      <c r="V76" s="222" t="n">
        <f aca="false">VLOOKUP(tblRiskRegister19[[#This Row],[Asset Class]],tblImpactIndex21[],3,FALSE())</f>
        <v>2</v>
      </c>
      <c r="W76" s="222" t="n">
        <f aca="false">VLOOKUP(tblRiskRegister19[[#This Row],[Asset Class]],tblImpactIndex21[],4,FALSE())</f>
        <v>3</v>
      </c>
      <c r="X76" s="222" t="n">
        <f aca="false">IFERROR(MAX(tblRiskRegister19[[#This Row],[Risk Treatment Safeguard Impact to Mission]:[Risk Treatment Safeguard Impact to Obligations]])*tblRiskRegister19[[#This Row],[Risk Treatment
Safeguard Expectancy Score]],"")</f>
        <v>6</v>
      </c>
      <c r="Y76" s="222" t="str">
        <f aca="false">IF(tblRiskRegister19[[#This Row],[Risk Score]]&gt;5,IF(tblRiskRegister19[[#This Row],[Risk Treatment Safeguard Risk Score]]&lt;6, IF(tblRiskRegister19[[#This Row],[Risk Treatment Safeguard Risk Score]]&lt;=tblRiskRegister19[[#This Row],[Risk Score]],"Yes","No"),"No"),"Yes")</f>
        <v>No</v>
      </c>
      <c r="Z76" s="223"/>
      <c r="AA76" s="223"/>
      <c r="AB76" s="224"/>
      <c r="AC76" s="190"/>
      <c r="AD76" s="190"/>
      <c r="AE76" s="190"/>
      <c r="AF76" s="190"/>
    </row>
  </sheetData>
  <sheetProtection sheet="true" formatCells="false" formatColumns="false" formatRows="false" sort="false" autoFilter="false" pivotTables="false"/>
  <mergeCells count="13">
    <mergeCell ref="B2:B4"/>
    <mergeCell ref="D2:E2"/>
    <mergeCell ref="D3:E3"/>
    <mergeCell ref="D4:E4"/>
    <mergeCell ref="C8:F8"/>
    <mergeCell ref="H8:N11"/>
    <mergeCell ref="C18:E18"/>
    <mergeCell ref="H18:H26"/>
    <mergeCell ref="F20:G20"/>
    <mergeCell ref="F21:G26"/>
    <mergeCell ref="C31:L31"/>
    <mergeCell ref="N31:AB31"/>
    <mergeCell ref="AD31:AF31"/>
  </mergeCells>
  <conditionalFormatting sqref="M34:N76">
    <cfRule type="iconSet" priority="2">
      <iconSet iconSet="3TrafficLights1" showValue="0" reverse="1">
        <cfvo type="percent" val="0"/>
        <cfvo type="num" val="6"/>
        <cfvo type="num" val="6" gte="0"/>
      </iconSet>
    </cfRule>
    <cfRule type="iconSet" priority="3">
      <iconSet iconSet="3TrafficLights1" showValue="0" reverse="1">
        <cfvo type="percent" val="0"/>
        <cfvo type="num" val="6"/>
        <cfvo type="num" val="15"/>
      </iconSet>
    </cfRule>
    <cfRule type="iconSet" priority="4">
      <iconSet iconSet="3TrafficLights1">
        <cfvo type="percent" val="0"/>
        <cfvo type="percent" val="33"/>
        <cfvo type="percent" val="67"/>
      </iconSet>
    </cfRule>
  </conditionalFormatting>
  <dataValidations count="6">
    <dataValidation allowBlank="true" errorStyle="stop" operator="between" showDropDown="false" showErrorMessage="true" showInputMessage="true" sqref="N34:N76" type="list">
      <formula1>"Accept,Reduce"</formula1>
      <formula2>0</formula2>
    </dataValidation>
    <dataValidation allowBlank="true" errorStyle="stop" operator="between" showDropDown="false" showErrorMessage="true" showInputMessage="true" sqref="C21:E26" type="list">
      <formula1>"1,2,3"</formula1>
      <formula2>0</formula2>
    </dataValidation>
    <dataValidation allowBlank="true" errorStyle="stop" operator="between" showDropDown="false" showErrorMessage="true" showInputMessage="true" sqref="AA34:AA76" type="list">
      <formula1>"Q1,Q2,Q3,Q4"</formula1>
      <formula2>0</formula2>
    </dataValidation>
    <dataValidation allowBlank="true" errorStyle="stop" operator="between" showDropDown="false" showErrorMessage="true" showInputMessage="true" sqref="E34:E76" type="list">
      <formula1>'Risk Register 7.1 - EXAMPLE'!Asset_Class</formula1>
      <formula2>0</formula2>
    </dataValidation>
    <dataValidation allowBlank="true" errorStyle="stop" operator="between" showDropDown="false" showErrorMessage="true" showInputMessage="true" sqref="AB34:AB76" type="list">
      <formula1>"2021,2022,2023,2024,2025,2026,2027,2028,2029,2030,2031"</formula1>
      <formula2>0</formula2>
    </dataValidation>
    <dataValidation allowBlank="true" errorStyle="stop" operator="between" showDropDown="false" showErrorMessage="true" showInputMessage="true" sqref="F34:F76 S34:S42 R42 R43:S76" type="list">
      <formula1>'Risk Register 7.1 - EXAMPLE'!Maturity_Score</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 r:id="rId4"/>
    <tablePart r:id="rId5"/>
    <tablePart r:id="rId6"/>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6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9.1484375" defaultRowHeight="12.75" customHeight="true" zeroHeight="false" outlineLevelRow="0" outlineLevelCol="0"/>
  <cols>
    <col collapsed="false" customWidth="true" hidden="false" outlineLevel="0" max="1" min="1" style="190" width="4.57"/>
    <col collapsed="false" customWidth="true" hidden="false" outlineLevel="0" max="2" min="2" style="217" width="18.71"/>
    <col collapsed="false" customWidth="true" hidden="false" outlineLevel="0" max="3" min="3" style="226" width="15.57"/>
    <col collapsed="false" customWidth="true" hidden="false" outlineLevel="0" max="4" min="4" style="226" width="17.71"/>
    <col collapsed="false" customWidth="true" hidden="false" outlineLevel="0" max="5" min="5" style="226" width="19.14"/>
    <col collapsed="false" customWidth="true" hidden="false" outlineLevel="0" max="6" min="6" style="190" width="5.71"/>
    <col collapsed="false" customWidth="true" hidden="false" outlineLevel="0" max="7" min="7" style="227" width="17.71"/>
    <col collapsed="false" customWidth="true" hidden="false" outlineLevel="0" max="9" min="8" style="226" width="15.71"/>
    <col collapsed="false" customWidth="true" hidden="false" outlineLevel="0" max="10" min="10" style="226" width="16.71"/>
    <col collapsed="false" customWidth="false" hidden="false" outlineLevel="0" max="16384" min="11" style="190" width="9.14"/>
  </cols>
  <sheetData>
    <row r="1" customFormat="false" ht="57" hidden="false" customHeight="true" outlineLevel="0" collapsed="false">
      <c r="B1" s="228" t="s">
        <v>366</v>
      </c>
      <c r="C1" s="228"/>
      <c r="D1" s="228"/>
      <c r="E1" s="228"/>
      <c r="F1" s="228"/>
      <c r="G1" s="228"/>
      <c r="H1" s="228"/>
      <c r="I1" s="228"/>
      <c r="J1" s="228"/>
      <c r="L1" s="229"/>
      <c r="M1" s="229"/>
      <c r="N1" s="229"/>
      <c r="O1" s="229"/>
      <c r="P1" s="229"/>
    </row>
    <row r="3" customFormat="false" ht="26.25" hidden="false" customHeight="true" outlineLevel="0" collapsed="false">
      <c r="B3" s="230" t="s">
        <v>369</v>
      </c>
      <c r="C3" s="230"/>
      <c r="D3" s="230"/>
      <c r="E3" s="230"/>
      <c r="G3" s="230" t="s">
        <v>370</v>
      </c>
      <c r="H3" s="230"/>
      <c r="I3" s="230"/>
      <c r="J3" s="230"/>
    </row>
    <row r="4" customFormat="false" ht="25.5" hidden="false" customHeight="true" outlineLevel="0" collapsed="false">
      <c r="B4" s="231" t="s">
        <v>372</v>
      </c>
      <c r="C4" s="232" t="s">
        <v>373</v>
      </c>
      <c r="D4" s="232" t="s">
        <v>374</v>
      </c>
      <c r="E4" s="233" t="s">
        <v>375</v>
      </c>
      <c r="F4" s="234"/>
      <c r="G4" s="231" t="s">
        <v>376</v>
      </c>
      <c r="H4" s="232" t="s">
        <v>373</v>
      </c>
      <c r="I4" s="232" t="s">
        <v>374</v>
      </c>
      <c r="J4" s="233" t="s">
        <v>375</v>
      </c>
      <c r="K4" s="234"/>
      <c r="L4" s="197" t="s">
        <v>460</v>
      </c>
      <c r="M4" s="197"/>
      <c r="N4" s="197"/>
      <c r="O4" s="197"/>
      <c r="P4" s="197"/>
      <c r="Q4" s="197"/>
      <c r="R4" s="197"/>
      <c r="S4" s="197"/>
      <c r="T4" s="197"/>
      <c r="U4" s="235"/>
      <c r="V4" s="235"/>
      <c r="W4" s="236"/>
    </row>
    <row r="5" s="234" customFormat="true" ht="13.5" hidden="false" customHeight="true" outlineLevel="0" collapsed="false">
      <c r="B5" s="138" t="n">
        <v>1.4</v>
      </c>
      <c r="C5" s="138" t="s">
        <v>461</v>
      </c>
      <c r="D5" s="138" t="str">
        <f aca="false">LEFT($C5, 1)</f>
        <v>5</v>
      </c>
      <c r="E5" s="237" t="str">
        <f aca="false">D5</f>
        <v>5</v>
      </c>
      <c r="F5" s="190"/>
      <c r="G5" s="138" t="n">
        <v>1.1</v>
      </c>
      <c r="H5" s="138" t="s">
        <v>461</v>
      </c>
      <c r="I5" s="138" t="str">
        <f aca="false">LEFT($H5, 1)</f>
        <v>5</v>
      </c>
      <c r="J5" s="237" t="str">
        <f aca="false">I5</f>
        <v>5</v>
      </c>
      <c r="K5" s="190"/>
      <c r="L5" s="197"/>
      <c r="M5" s="197"/>
      <c r="N5" s="197"/>
      <c r="O5" s="197"/>
      <c r="P5" s="197"/>
      <c r="Q5" s="197"/>
      <c r="R5" s="197"/>
      <c r="S5" s="197"/>
      <c r="T5" s="197"/>
      <c r="U5" s="235"/>
      <c r="V5" s="235"/>
      <c r="W5" s="236"/>
    </row>
    <row r="6" customFormat="false" ht="12.75" hidden="false" customHeight="true" outlineLevel="0" collapsed="false">
      <c r="B6" s="142" t="n">
        <v>1.6</v>
      </c>
      <c r="C6" s="142" t="s">
        <v>462</v>
      </c>
      <c r="D6" s="142" t="str">
        <f aca="false">LEFT($C6, 1)</f>
        <v>3</v>
      </c>
      <c r="E6" s="238" t="str">
        <f aca="false">D6</f>
        <v>3</v>
      </c>
      <c r="G6" s="142" t="n">
        <v>1.2</v>
      </c>
      <c r="H6" s="142" t="s">
        <v>462</v>
      </c>
      <c r="I6" s="142" t="str">
        <f aca="false">LEFT($H6, 1)</f>
        <v>3</v>
      </c>
      <c r="J6" s="238" t="str">
        <f aca="false">I6</f>
        <v>3</v>
      </c>
      <c r="L6" s="197"/>
      <c r="M6" s="197"/>
      <c r="N6" s="197"/>
      <c r="O6" s="197"/>
      <c r="P6" s="197"/>
      <c r="Q6" s="197"/>
      <c r="R6" s="197"/>
      <c r="S6" s="197"/>
      <c r="T6" s="197"/>
      <c r="U6" s="235"/>
      <c r="V6" s="235"/>
      <c r="W6" s="236"/>
    </row>
    <row r="7" customFormat="false" ht="12.75" hidden="false" customHeight="true" outlineLevel="0" collapsed="false">
      <c r="B7" s="138" t="n">
        <v>2.1</v>
      </c>
      <c r="C7" s="138" t="s">
        <v>463</v>
      </c>
      <c r="D7" s="138" t="str">
        <f aca="false">LEFT($C7, 1)</f>
        <v>4</v>
      </c>
      <c r="E7" s="239" t="str">
        <f aca="false">D7</f>
        <v>4</v>
      </c>
      <c r="G7" s="138" t="n">
        <v>2.1</v>
      </c>
      <c r="H7" s="138" t="s">
        <v>463</v>
      </c>
      <c r="I7" s="138" t="str">
        <f aca="false">LEFT($H7, 1)</f>
        <v>4</v>
      </c>
      <c r="J7" s="239" t="str">
        <f aca="false">I7</f>
        <v>4</v>
      </c>
      <c r="L7" s="197"/>
      <c r="M7" s="197"/>
      <c r="N7" s="197"/>
      <c r="O7" s="197"/>
      <c r="P7" s="197"/>
      <c r="Q7" s="197"/>
      <c r="R7" s="197"/>
      <c r="S7" s="197"/>
      <c r="T7" s="197"/>
      <c r="U7" s="235"/>
      <c r="V7" s="235"/>
      <c r="W7" s="236"/>
    </row>
    <row r="8" customFormat="false" ht="12.75" hidden="false" customHeight="true" outlineLevel="0" collapsed="false">
      <c r="B8" s="142" t="n">
        <v>2.2</v>
      </c>
      <c r="C8" s="142" t="s">
        <v>462</v>
      </c>
      <c r="D8" s="142" t="str">
        <f aca="false">LEFT($C8, 1)</f>
        <v>3</v>
      </c>
      <c r="E8" s="238" t="str">
        <f aca="false">D8</f>
        <v>3</v>
      </c>
      <c r="G8" s="142" t="n">
        <v>2.2</v>
      </c>
      <c r="H8" s="142" t="s">
        <v>462</v>
      </c>
      <c r="I8" s="142" t="str">
        <f aca="false">LEFT($H8, 1)</f>
        <v>3</v>
      </c>
      <c r="J8" s="238" t="str">
        <f aca="false">I8</f>
        <v>3</v>
      </c>
      <c r="L8" s="197"/>
      <c r="M8" s="197"/>
      <c r="N8" s="197"/>
      <c r="O8" s="197"/>
      <c r="P8" s="197"/>
      <c r="Q8" s="197"/>
      <c r="R8" s="197"/>
      <c r="S8" s="197"/>
      <c r="T8" s="197"/>
      <c r="U8" s="235"/>
      <c r="V8" s="235"/>
      <c r="W8" s="236"/>
    </row>
    <row r="9" customFormat="false" ht="12.75" hidden="false" customHeight="true" outlineLevel="0" collapsed="false">
      <c r="B9" s="138" t="n">
        <v>2.6</v>
      </c>
      <c r="C9" s="138" t="s">
        <v>464</v>
      </c>
      <c r="D9" s="138" t="str">
        <f aca="false">LEFT($C9, 1)</f>
        <v>2</v>
      </c>
      <c r="E9" s="239" t="str">
        <f aca="false">D9</f>
        <v>2</v>
      </c>
      <c r="G9" s="138" t="n">
        <v>2.3</v>
      </c>
      <c r="H9" s="138" t="s">
        <v>464</v>
      </c>
      <c r="I9" s="138" t="str">
        <f aca="false">LEFT($H9, 1)</f>
        <v>2</v>
      </c>
      <c r="J9" s="239" t="str">
        <f aca="false">I9</f>
        <v>2</v>
      </c>
      <c r="L9" s="197"/>
      <c r="M9" s="197"/>
      <c r="N9" s="197"/>
      <c r="O9" s="197"/>
      <c r="P9" s="197"/>
      <c r="Q9" s="197"/>
      <c r="R9" s="197"/>
      <c r="S9" s="197"/>
      <c r="T9" s="197"/>
      <c r="U9" s="235"/>
      <c r="V9" s="235"/>
      <c r="W9" s="236"/>
    </row>
    <row r="10" customFormat="false" ht="12.75" hidden="false" customHeight="true" outlineLevel="0" collapsed="false">
      <c r="B10" s="142" t="n">
        <v>3.4</v>
      </c>
      <c r="C10" s="142" t="s">
        <v>463</v>
      </c>
      <c r="D10" s="142" t="str">
        <f aca="false">LEFT($C10, 1)</f>
        <v>4</v>
      </c>
      <c r="E10" s="238" t="str">
        <f aca="false">D10</f>
        <v>4</v>
      </c>
      <c r="G10" s="142" t="n">
        <v>3.1</v>
      </c>
      <c r="H10" s="142" t="s">
        <v>463</v>
      </c>
      <c r="I10" s="142" t="str">
        <f aca="false">LEFT($H10, 1)</f>
        <v>4</v>
      </c>
      <c r="J10" s="238" t="str">
        <f aca="false">I10</f>
        <v>4</v>
      </c>
      <c r="L10" s="197"/>
      <c r="M10" s="197"/>
      <c r="N10" s="197"/>
      <c r="O10" s="197"/>
      <c r="P10" s="197"/>
      <c r="Q10" s="197"/>
      <c r="R10" s="197"/>
      <c r="S10" s="197"/>
      <c r="T10" s="197"/>
      <c r="U10" s="235"/>
      <c r="V10" s="235"/>
      <c r="W10" s="236"/>
    </row>
    <row r="11" customFormat="false" ht="12.75" hidden="false" customHeight="true" outlineLevel="0" collapsed="false">
      <c r="B11" s="138" t="n">
        <v>3.5</v>
      </c>
      <c r="C11" s="138" t="s">
        <v>463</v>
      </c>
      <c r="D11" s="138" t="str">
        <f aca="false">LEFT($C11, 1)</f>
        <v>4</v>
      </c>
      <c r="E11" s="239" t="str">
        <f aca="false">D11</f>
        <v>4</v>
      </c>
      <c r="G11" s="138" t="n">
        <v>3.2</v>
      </c>
      <c r="H11" s="138" t="s">
        <v>463</v>
      </c>
      <c r="I11" s="138" t="str">
        <f aca="false">LEFT($H11, 1)</f>
        <v>4</v>
      </c>
      <c r="J11" s="239" t="str">
        <f aca="false">I11</f>
        <v>4</v>
      </c>
      <c r="L11" s="197"/>
      <c r="M11" s="197"/>
      <c r="N11" s="197"/>
      <c r="O11" s="197"/>
      <c r="P11" s="197"/>
      <c r="Q11" s="197"/>
      <c r="R11" s="197"/>
      <c r="S11" s="197"/>
      <c r="T11" s="197"/>
      <c r="U11" s="235"/>
      <c r="V11" s="235"/>
      <c r="W11" s="236"/>
    </row>
    <row r="12" customFormat="false" ht="12.75" hidden="false" customHeight="true" outlineLevel="0" collapsed="false">
      <c r="B12" s="142" t="n">
        <v>4.2</v>
      </c>
      <c r="C12" s="142" t="s">
        <v>464</v>
      </c>
      <c r="D12" s="142" t="str">
        <f aca="false">LEFT($C12, 1)</f>
        <v>2</v>
      </c>
      <c r="E12" s="238" t="str">
        <f aca="false">D12</f>
        <v>2</v>
      </c>
      <c r="G12" s="142" t="n">
        <v>3.3</v>
      </c>
      <c r="H12" s="142" t="s">
        <v>464</v>
      </c>
      <c r="I12" s="142" t="str">
        <f aca="false">LEFT($H12, 1)</f>
        <v>2</v>
      </c>
      <c r="J12" s="238" t="str">
        <f aca="false">I12</f>
        <v>2</v>
      </c>
      <c r="L12" s="197"/>
      <c r="M12" s="197"/>
      <c r="N12" s="197"/>
      <c r="O12" s="197"/>
      <c r="P12" s="197"/>
      <c r="Q12" s="197"/>
      <c r="R12" s="197"/>
      <c r="S12" s="197"/>
      <c r="T12" s="197"/>
      <c r="U12" s="235"/>
      <c r="V12" s="235"/>
      <c r="W12" s="236"/>
    </row>
    <row r="13" customFormat="false" ht="12.75" hidden="false" customHeight="true" outlineLevel="0" collapsed="false">
      <c r="B13" s="138" t="n">
        <v>4.3</v>
      </c>
      <c r="C13" s="138" t="s">
        <v>464</v>
      </c>
      <c r="D13" s="138" t="str">
        <f aca="false">LEFT($C13, 1)</f>
        <v>2</v>
      </c>
      <c r="E13" s="239" t="str">
        <f aca="false">D13</f>
        <v>2</v>
      </c>
      <c r="G13" s="138" t="n">
        <v>3.4</v>
      </c>
      <c r="H13" s="138" t="s">
        <v>464</v>
      </c>
      <c r="I13" s="138" t="str">
        <f aca="false">LEFT($H13, 1)</f>
        <v>2</v>
      </c>
      <c r="J13" s="239" t="str">
        <f aca="false">I13</f>
        <v>2</v>
      </c>
      <c r="L13" s="197"/>
      <c r="M13" s="197"/>
      <c r="N13" s="197"/>
      <c r="O13" s="197"/>
      <c r="P13" s="197"/>
      <c r="Q13" s="197"/>
      <c r="R13" s="197"/>
      <c r="S13" s="197"/>
      <c r="T13" s="197"/>
      <c r="U13" s="235"/>
      <c r="V13" s="235"/>
      <c r="W13" s="236"/>
    </row>
    <row r="14" customFormat="false" ht="12.75" hidden="false" customHeight="true" outlineLevel="0" collapsed="false">
      <c r="B14" s="142" t="n">
        <v>5.1</v>
      </c>
      <c r="C14" s="142" t="s">
        <v>461</v>
      </c>
      <c r="D14" s="142" t="str">
        <f aca="false">LEFT($C14, 1)</f>
        <v>5</v>
      </c>
      <c r="E14" s="238" t="str">
        <f aca="false">D14</f>
        <v>5</v>
      </c>
      <c r="G14" s="142" t="n">
        <v>3.5</v>
      </c>
      <c r="H14" s="142" t="s">
        <v>461</v>
      </c>
      <c r="I14" s="142" t="str">
        <f aca="false">LEFT($H14, 1)</f>
        <v>5</v>
      </c>
      <c r="J14" s="238" t="str">
        <f aca="false">I14</f>
        <v>5</v>
      </c>
      <c r="L14" s="197"/>
      <c r="M14" s="197"/>
      <c r="N14" s="197"/>
      <c r="O14" s="197"/>
      <c r="P14" s="197"/>
      <c r="Q14" s="197"/>
      <c r="R14" s="197"/>
      <c r="S14" s="197"/>
      <c r="T14" s="197"/>
      <c r="U14" s="235"/>
      <c r="V14" s="235"/>
      <c r="W14" s="236"/>
    </row>
    <row r="15" customFormat="false" ht="12.75" hidden="false" customHeight="true" outlineLevel="0" collapsed="false">
      <c r="B15" s="138" t="n">
        <v>6.2</v>
      </c>
      <c r="C15" s="138" t="s">
        <v>464</v>
      </c>
      <c r="D15" s="138" t="str">
        <f aca="false">LEFT($C15, 1)</f>
        <v>2</v>
      </c>
      <c r="E15" s="239" t="str">
        <f aca="false">D15</f>
        <v>2</v>
      </c>
      <c r="G15" s="138" t="n">
        <v>3.6</v>
      </c>
      <c r="H15" s="138" t="s">
        <v>464</v>
      </c>
      <c r="I15" s="138" t="str">
        <f aca="false">LEFT($H15, 1)</f>
        <v>2</v>
      </c>
      <c r="J15" s="239" t="str">
        <f aca="false">I15</f>
        <v>2</v>
      </c>
      <c r="L15" s="235"/>
      <c r="M15" s="235"/>
      <c r="N15" s="235"/>
      <c r="O15" s="235"/>
      <c r="P15" s="235"/>
      <c r="Q15" s="235"/>
      <c r="R15" s="235"/>
      <c r="S15" s="235"/>
      <c r="T15" s="235"/>
      <c r="U15" s="235"/>
      <c r="V15" s="235"/>
      <c r="W15" s="236"/>
    </row>
    <row r="16" customFormat="false" ht="12.75" hidden="false" customHeight="true" outlineLevel="0" collapsed="false">
      <c r="B16" s="142" t="n">
        <v>7.1</v>
      </c>
      <c r="C16" s="142"/>
      <c r="D16" s="142" t="str">
        <f aca="false">LEFT($C16, 1)</f>
        <v/>
      </c>
      <c r="E16" s="238" t="str">
        <f aca="false">D16</f>
        <v/>
      </c>
      <c r="G16" s="142" t="n">
        <v>4.1</v>
      </c>
      <c r="H16" s="142"/>
      <c r="I16" s="142" t="str">
        <f aca="false">LEFT($H16, 1)</f>
        <v/>
      </c>
      <c r="J16" s="238" t="str">
        <f aca="false">I16</f>
        <v/>
      </c>
      <c r="L16" s="235"/>
      <c r="M16" s="235"/>
      <c r="N16" s="235"/>
      <c r="O16" s="235"/>
      <c r="P16" s="235"/>
      <c r="Q16" s="235"/>
      <c r="R16" s="235"/>
      <c r="S16" s="235"/>
      <c r="T16" s="235"/>
      <c r="U16" s="235"/>
      <c r="V16" s="235"/>
      <c r="W16" s="236"/>
    </row>
    <row r="17" customFormat="false" ht="12.75" hidden="false" customHeight="true" outlineLevel="0" collapsed="false">
      <c r="B17" s="138" t="n">
        <v>7.7</v>
      </c>
      <c r="C17" s="138" t="s">
        <v>428</v>
      </c>
      <c r="D17" s="138" t="str">
        <f aca="false">LEFT($C17, 1)</f>
        <v>N</v>
      </c>
      <c r="E17" s="239" t="str">
        <f aca="false">D17</f>
        <v>N</v>
      </c>
      <c r="G17" s="138" t="n">
        <v>4.2</v>
      </c>
      <c r="H17" s="138" t="s">
        <v>428</v>
      </c>
      <c r="I17" s="138" t="str">
        <f aca="false">LEFT($H17, 1)</f>
        <v>N</v>
      </c>
      <c r="J17" s="239" t="str">
        <f aca="false">I17</f>
        <v>N</v>
      </c>
      <c r="L17" s="235"/>
      <c r="M17" s="235"/>
      <c r="N17" s="235"/>
      <c r="O17" s="235"/>
      <c r="P17" s="235"/>
      <c r="Q17" s="235"/>
      <c r="R17" s="235"/>
      <c r="S17" s="235"/>
      <c r="T17" s="235"/>
      <c r="U17" s="235"/>
      <c r="V17" s="235"/>
      <c r="W17" s="236"/>
    </row>
    <row r="18" customFormat="false" ht="12.75" hidden="false" customHeight="true" outlineLevel="0" collapsed="false">
      <c r="B18" s="142" t="n">
        <v>8.2</v>
      </c>
      <c r="C18" s="142"/>
      <c r="D18" s="142" t="str">
        <f aca="false">LEFT($C18, 1)</f>
        <v/>
      </c>
      <c r="E18" s="238" t="str">
        <f aca="false">D18</f>
        <v/>
      </c>
      <c r="G18" s="142" t="n">
        <v>4.3</v>
      </c>
      <c r="H18" s="142"/>
      <c r="I18" s="142" t="str">
        <f aca="false">LEFT($H18, 1)</f>
        <v/>
      </c>
      <c r="J18" s="238" t="str">
        <f aca="false">I18</f>
        <v/>
      </c>
      <c r="L18" s="235"/>
      <c r="M18" s="235"/>
      <c r="N18" s="235"/>
      <c r="O18" s="235"/>
      <c r="P18" s="235"/>
      <c r="Q18" s="235"/>
      <c r="R18" s="235"/>
      <c r="S18" s="235"/>
      <c r="T18" s="235"/>
      <c r="U18" s="235"/>
      <c r="V18" s="235"/>
      <c r="W18" s="236"/>
    </row>
    <row r="19" customFormat="false" ht="12.75" hidden="false" customHeight="true" outlineLevel="0" collapsed="false">
      <c r="B19" s="138" t="n">
        <v>8.4</v>
      </c>
      <c r="C19" s="138" t="s">
        <v>465</v>
      </c>
      <c r="D19" s="138" t="str">
        <f aca="false">LEFT($C19, 1)</f>
        <v>N</v>
      </c>
      <c r="E19" s="239" t="str">
        <f aca="false">D19</f>
        <v>N</v>
      </c>
      <c r="G19" s="138" t="n">
        <v>4.4</v>
      </c>
      <c r="H19" s="138" t="s">
        <v>465</v>
      </c>
      <c r="I19" s="138" t="str">
        <f aca="false">LEFT($H19, 1)</f>
        <v>N</v>
      </c>
      <c r="J19" s="239" t="str">
        <f aca="false">I19</f>
        <v>N</v>
      </c>
      <c r="L19" s="235"/>
      <c r="M19" s="235"/>
      <c r="N19" s="235"/>
      <c r="O19" s="235"/>
      <c r="P19" s="235"/>
      <c r="Q19" s="235"/>
      <c r="R19" s="235"/>
      <c r="S19" s="235"/>
      <c r="T19" s="235"/>
      <c r="U19" s="235"/>
      <c r="V19" s="235"/>
      <c r="W19" s="236"/>
    </row>
    <row r="20" customFormat="false" ht="12.75" hidden="false" customHeight="true" outlineLevel="0" collapsed="false">
      <c r="B20" s="142" t="n">
        <v>8.5</v>
      </c>
      <c r="C20" s="142"/>
      <c r="D20" s="142" t="str">
        <f aca="false">LEFT($C20, 1)</f>
        <v/>
      </c>
      <c r="E20" s="238" t="str">
        <f aca="false">D20</f>
        <v/>
      </c>
      <c r="G20" s="142" t="n">
        <v>4.5</v>
      </c>
      <c r="H20" s="142"/>
      <c r="I20" s="142" t="str">
        <f aca="false">LEFT($H20, 1)</f>
        <v/>
      </c>
      <c r="J20" s="238" t="str">
        <f aca="false">I20</f>
        <v/>
      </c>
      <c r="L20" s="235"/>
      <c r="M20" s="235"/>
      <c r="N20" s="235"/>
      <c r="O20" s="235"/>
      <c r="P20" s="235"/>
      <c r="Q20" s="235"/>
      <c r="R20" s="235"/>
      <c r="S20" s="235"/>
      <c r="T20" s="235"/>
      <c r="U20" s="235"/>
      <c r="V20" s="235"/>
      <c r="W20" s="236"/>
    </row>
    <row r="21" customFormat="false" ht="12.75" hidden="false" customHeight="true" outlineLevel="0" collapsed="false">
      <c r="B21" s="138" t="n">
        <v>9.4</v>
      </c>
      <c r="C21" s="138"/>
      <c r="D21" s="138" t="str">
        <f aca="false">LEFT($C21, 1)</f>
        <v/>
      </c>
      <c r="E21" s="239" t="str">
        <f aca="false">D21</f>
        <v/>
      </c>
      <c r="G21" s="138" t="n">
        <v>4.6</v>
      </c>
      <c r="H21" s="138"/>
      <c r="I21" s="138" t="str">
        <f aca="false">LEFT($H21, 1)</f>
        <v/>
      </c>
      <c r="J21" s="239" t="str">
        <f aca="false">I21</f>
        <v/>
      </c>
      <c r="L21" s="235"/>
      <c r="M21" s="235"/>
      <c r="N21" s="235"/>
      <c r="O21" s="235"/>
      <c r="P21" s="235"/>
      <c r="Q21" s="235"/>
      <c r="R21" s="235"/>
      <c r="S21" s="235"/>
      <c r="T21" s="235"/>
      <c r="U21" s="235"/>
      <c r="V21" s="235"/>
      <c r="W21" s="236"/>
    </row>
    <row r="22" customFormat="false" ht="12.75" hidden="false" customHeight="true" outlineLevel="0" collapsed="false">
      <c r="B22" s="142" t="n">
        <v>10.1</v>
      </c>
      <c r="C22" s="142"/>
      <c r="D22" s="142" t="str">
        <f aca="false">LEFT($C22, 1)</f>
        <v/>
      </c>
      <c r="E22" s="238" t="str">
        <f aca="false">D22</f>
        <v/>
      </c>
      <c r="G22" s="142" t="n">
        <v>4.7</v>
      </c>
      <c r="H22" s="142"/>
      <c r="I22" s="142" t="str">
        <f aca="false">LEFT($H22, 1)</f>
        <v/>
      </c>
      <c r="J22" s="238" t="str">
        <f aca="false">I22</f>
        <v/>
      </c>
      <c r="L22" s="236"/>
      <c r="M22" s="236"/>
      <c r="N22" s="236"/>
      <c r="O22" s="236"/>
      <c r="P22" s="236"/>
      <c r="Q22" s="236"/>
      <c r="R22" s="236"/>
      <c r="S22" s="236"/>
      <c r="T22" s="236"/>
      <c r="U22" s="236"/>
      <c r="V22" s="236"/>
      <c r="W22" s="236"/>
    </row>
    <row r="23" customFormat="false" ht="12.75" hidden="false" customHeight="true" outlineLevel="0" collapsed="false">
      <c r="B23" s="138" t="n">
        <v>10.2</v>
      </c>
      <c r="C23" s="138"/>
      <c r="D23" s="138" t="str">
        <f aca="false">LEFT($C23, 1)</f>
        <v/>
      </c>
      <c r="E23" s="239" t="str">
        <f aca="false">D23</f>
        <v/>
      </c>
      <c r="G23" s="138" t="n">
        <v>5.1</v>
      </c>
      <c r="H23" s="138"/>
      <c r="I23" s="138" t="str">
        <f aca="false">LEFT($H23, 1)</f>
        <v/>
      </c>
      <c r="J23" s="239" t="str">
        <f aca="false">I23</f>
        <v/>
      </c>
      <c r="L23" s="236"/>
      <c r="M23" s="236"/>
      <c r="N23" s="236"/>
      <c r="O23" s="236"/>
      <c r="P23" s="236"/>
      <c r="Q23" s="236"/>
      <c r="R23" s="236"/>
      <c r="S23" s="236"/>
      <c r="T23" s="236"/>
      <c r="U23" s="236"/>
      <c r="V23" s="236"/>
      <c r="W23" s="236"/>
    </row>
    <row r="24" customFormat="false" ht="12.75" hidden="false" customHeight="true" outlineLevel="0" collapsed="false">
      <c r="B24" s="142" t="n">
        <v>10.4</v>
      </c>
      <c r="C24" s="142"/>
      <c r="D24" s="142" t="str">
        <f aca="false">LEFT($C24, 1)</f>
        <v/>
      </c>
      <c r="E24" s="238" t="str">
        <f aca="false">D24</f>
        <v/>
      </c>
      <c r="G24" s="142" t="n">
        <v>5.2</v>
      </c>
      <c r="H24" s="142"/>
      <c r="I24" s="142" t="str">
        <f aca="false">LEFT($H24, 1)</f>
        <v/>
      </c>
      <c r="J24" s="238" t="str">
        <f aca="false">I24</f>
        <v/>
      </c>
      <c r="L24" s="236"/>
      <c r="M24" s="236"/>
      <c r="N24" s="236"/>
      <c r="O24" s="236"/>
      <c r="P24" s="236"/>
      <c r="Q24" s="236"/>
      <c r="R24" s="236"/>
      <c r="S24" s="236"/>
      <c r="T24" s="236"/>
      <c r="U24" s="236"/>
      <c r="V24" s="236"/>
      <c r="W24" s="236"/>
    </row>
    <row r="25" customFormat="false" ht="12.75" hidden="false" customHeight="true" outlineLevel="0" collapsed="false">
      <c r="B25" s="138" t="n">
        <v>10.5</v>
      </c>
      <c r="C25" s="138"/>
      <c r="D25" s="138" t="str">
        <f aca="false">LEFT($C25, 1)</f>
        <v/>
      </c>
      <c r="E25" s="239" t="str">
        <f aca="false">D25</f>
        <v/>
      </c>
      <c r="G25" s="138" t="n">
        <v>5.3</v>
      </c>
      <c r="H25" s="138"/>
      <c r="I25" s="138" t="str">
        <f aca="false">LEFT($H25, 1)</f>
        <v/>
      </c>
      <c r="J25" s="239" t="str">
        <f aca="false">I25</f>
        <v/>
      </c>
      <c r="L25" s="236"/>
      <c r="M25" s="236"/>
      <c r="N25" s="236"/>
      <c r="O25" s="236"/>
      <c r="P25" s="236"/>
      <c r="Q25" s="236"/>
      <c r="R25" s="236"/>
      <c r="S25" s="236"/>
      <c r="T25" s="236"/>
      <c r="U25" s="236"/>
      <c r="V25" s="236"/>
      <c r="W25" s="236"/>
    </row>
    <row r="26" customFormat="false" ht="12.75" hidden="false" customHeight="true" outlineLevel="0" collapsed="false">
      <c r="B26" s="142" t="n">
        <v>11.4</v>
      </c>
      <c r="C26" s="142"/>
      <c r="D26" s="142" t="str">
        <f aca="false">LEFT($C26, 1)</f>
        <v/>
      </c>
      <c r="E26" s="238" t="str">
        <f aca="false">D26</f>
        <v/>
      </c>
      <c r="G26" s="142" t="n">
        <v>5.4</v>
      </c>
      <c r="H26" s="142"/>
      <c r="I26" s="142" t="str">
        <f aca="false">LEFT($H26, 1)</f>
        <v/>
      </c>
      <c r="J26" s="238" t="str">
        <f aca="false">I26</f>
        <v/>
      </c>
      <c r="L26" s="236"/>
      <c r="M26" s="236"/>
      <c r="N26" s="236"/>
      <c r="O26" s="236"/>
      <c r="P26" s="236"/>
      <c r="Q26" s="236"/>
      <c r="R26" s="236"/>
      <c r="S26" s="236"/>
      <c r="T26" s="236"/>
      <c r="U26" s="236"/>
      <c r="V26" s="236"/>
      <c r="W26" s="236"/>
    </row>
    <row r="27" customFormat="false" ht="13" hidden="false" customHeight="false" outlineLevel="0" collapsed="false">
      <c r="B27" s="138" t="n">
        <v>12.1</v>
      </c>
      <c r="C27" s="138"/>
      <c r="D27" s="138" t="str">
        <f aca="false">LEFT($C27, 1)</f>
        <v/>
      </c>
      <c r="E27" s="239" t="str">
        <f aca="false">D27</f>
        <v/>
      </c>
      <c r="G27" s="138" t="n">
        <v>6.1</v>
      </c>
      <c r="H27" s="138"/>
      <c r="I27" s="138" t="str">
        <f aca="false">LEFT($H27, 1)</f>
        <v/>
      </c>
      <c r="J27" s="239" t="str">
        <f aca="false">I27</f>
        <v/>
      </c>
      <c r="L27" s="240"/>
      <c r="M27" s="240"/>
      <c r="N27" s="240"/>
      <c r="O27" s="240"/>
      <c r="P27" s="240"/>
    </row>
    <row r="28" customFormat="false" ht="13" hidden="false" customHeight="false" outlineLevel="0" collapsed="false">
      <c r="B28" s="142" t="n">
        <v>12.4</v>
      </c>
      <c r="C28" s="142"/>
      <c r="D28" s="142" t="str">
        <f aca="false">LEFT($C28, 1)</f>
        <v/>
      </c>
      <c r="E28" s="238" t="str">
        <f aca="false">D28</f>
        <v/>
      </c>
      <c r="G28" s="142" t="n">
        <v>6.2</v>
      </c>
      <c r="H28" s="142"/>
      <c r="I28" s="142" t="str">
        <f aca="false">LEFT($H28, 1)</f>
        <v/>
      </c>
      <c r="J28" s="238" t="str">
        <f aca="false">I28</f>
        <v/>
      </c>
      <c r="L28" s="240"/>
      <c r="M28" s="240"/>
      <c r="N28" s="240"/>
      <c r="O28" s="240"/>
      <c r="P28" s="240"/>
    </row>
    <row r="29" customFormat="false" ht="13" hidden="false" customHeight="false" outlineLevel="0" collapsed="false">
      <c r="B29" s="138" t="n">
        <v>13.1</v>
      </c>
      <c r="C29" s="138"/>
      <c r="D29" s="138" t="str">
        <f aca="false">LEFT($C29, 1)</f>
        <v/>
      </c>
      <c r="E29" s="239" t="str">
        <f aca="false">D29</f>
        <v/>
      </c>
      <c r="G29" s="138" t="n">
        <v>6.3</v>
      </c>
      <c r="H29" s="138"/>
      <c r="I29" s="138" t="str">
        <f aca="false">LEFT($H29, 1)</f>
        <v/>
      </c>
      <c r="J29" s="239" t="str">
        <f aca="false">I29</f>
        <v/>
      </c>
      <c r="L29" s="240"/>
      <c r="M29" s="240"/>
      <c r="N29" s="240"/>
      <c r="O29" s="240"/>
      <c r="P29" s="240"/>
    </row>
    <row r="30" customFormat="false" ht="13" hidden="false" customHeight="false" outlineLevel="0" collapsed="false">
      <c r="B30" s="142" t="n">
        <v>13.2</v>
      </c>
      <c r="C30" s="142"/>
      <c r="D30" s="142" t="str">
        <f aca="false">LEFT($C30, 1)</f>
        <v/>
      </c>
      <c r="E30" s="238" t="str">
        <f aca="false">D30</f>
        <v/>
      </c>
      <c r="G30" s="142" t="n">
        <v>6.4</v>
      </c>
      <c r="H30" s="142"/>
      <c r="I30" s="142" t="str">
        <f aca="false">LEFT($H30, 1)</f>
        <v/>
      </c>
      <c r="J30" s="238" t="str">
        <f aca="false">I30</f>
        <v/>
      </c>
      <c r="L30" s="240"/>
      <c r="M30" s="240"/>
      <c r="N30" s="240"/>
      <c r="O30" s="240"/>
      <c r="P30" s="240"/>
    </row>
    <row r="31" customFormat="false" ht="13" hidden="false" customHeight="false" outlineLevel="0" collapsed="false">
      <c r="B31" s="138" t="n">
        <v>13.6</v>
      </c>
      <c r="C31" s="138"/>
      <c r="D31" s="138" t="str">
        <f aca="false">LEFT($C31, 1)</f>
        <v/>
      </c>
      <c r="E31" s="239" t="str">
        <f aca="false">D31</f>
        <v/>
      </c>
      <c r="G31" s="138" t="n">
        <v>6.5</v>
      </c>
      <c r="H31" s="138"/>
      <c r="I31" s="138" t="str">
        <f aca="false">LEFT($H31, 1)</f>
        <v/>
      </c>
      <c r="J31" s="239" t="str">
        <f aca="false">I31</f>
        <v/>
      </c>
      <c r="L31" s="240"/>
      <c r="M31" s="240"/>
      <c r="N31" s="240"/>
      <c r="O31" s="240"/>
      <c r="P31" s="240"/>
    </row>
    <row r="32" customFormat="false" ht="13" hidden="false" customHeight="false" outlineLevel="0" collapsed="false">
      <c r="B32" s="142" t="n">
        <v>14.6</v>
      </c>
      <c r="C32" s="142"/>
      <c r="D32" s="142" t="str">
        <f aca="false">LEFT($C32, 1)</f>
        <v/>
      </c>
      <c r="E32" s="238" t="str">
        <f aca="false">D32</f>
        <v/>
      </c>
      <c r="G32" s="142" t="n">
        <v>7.1</v>
      </c>
      <c r="H32" s="142"/>
      <c r="I32" s="142" t="str">
        <f aca="false">LEFT($H32, 1)</f>
        <v/>
      </c>
      <c r="J32" s="238" t="str">
        <f aca="false">I32</f>
        <v/>
      </c>
      <c r="L32" s="240"/>
      <c r="M32" s="240"/>
      <c r="N32" s="240"/>
      <c r="O32" s="240"/>
      <c r="P32" s="240"/>
    </row>
    <row r="33" customFormat="false" ht="13" hidden="false" customHeight="false" outlineLevel="0" collapsed="false">
      <c r="B33" s="138" t="n">
        <v>15.7</v>
      </c>
      <c r="C33" s="138"/>
      <c r="D33" s="138" t="str">
        <f aca="false">LEFT($C33, 1)</f>
        <v/>
      </c>
      <c r="E33" s="239" t="str">
        <f aca="false">D33</f>
        <v/>
      </c>
      <c r="G33" s="138" t="n">
        <v>7.2</v>
      </c>
      <c r="H33" s="138"/>
      <c r="I33" s="138" t="str">
        <f aca="false">LEFT($H33, 1)</f>
        <v/>
      </c>
      <c r="J33" s="239" t="str">
        <f aca="false">I33</f>
        <v/>
      </c>
      <c r="L33" s="240"/>
      <c r="M33" s="240"/>
      <c r="N33" s="240"/>
      <c r="O33" s="240"/>
      <c r="P33" s="240"/>
    </row>
    <row r="34" customFormat="false" ht="13" hidden="false" customHeight="false" outlineLevel="0" collapsed="false">
      <c r="B34" s="241" t="n">
        <v>15.1</v>
      </c>
      <c r="C34" s="142"/>
      <c r="D34" s="142" t="str">
        <f aca="false">LEFT($C34, 1)</f>
        <v/>
      </c>
      <c r="E34" s="238" t="str">
        <f aca="false">D34</f>
        <v/>
      </c>
      <c r="G34" s="142" t="n">
        <v>7.3</v>
      </c>
      <c r="H34" s="142"/>
      <c r="I34" s="142" t="str">
        <f aca="false">LEFT($H34, 1)</f>
        <v/>
      </c>
      <c r="J34" s="238" t="str">
        <f aca="false">I34</f>
        <v/>
      </c>
      <c r="L34" s="240"/>
      <c r="M34" s="240"/>
      <c r="N34" s="240"/>
      <c r="O34" s="240"/>
      <c r="P34" s="240"/>
    </row>
    <row r="35" customFormat="false" ht="13" hidden="false" customHeight="false" outlineLevel="0" collapsed="false">
      <c r="B35" s="138" t="n">
        <v>16.8</v>
      </c>
      <c r="C35" s="138"/>
      <c r="D35" s="138" t="str">
        <f aca="false">LEFT($C35, 1)</f>
        <v/>
      </c>
      <c r="E35" s="239" t="str">
        <f aca="false">D35</f>
        <v/>
      </c>
      <c r="G35" s="138" t="n">
        <v>7.4</v>
      </c>
      <c r="H35" s="138"/>
      <c r="I35" s="138" t="str">
        <f aca="false">LEFT($H35, 1)</f>
        <v/>
      </c>
      <c r="J35" s="239" t="str">
        <f aca="false">I35</f>
        <v/>
      </c>
      <c r="L35" s="240"/>
      <c r="M35" s="240"/>
      <c r="N35" s="240"/>
      <c r="O35" s="240"/>
      <c r="P35" s="240"/>
    </row>
    <row r="36" customFormat="false" ht="13" hidden="false" customHeight="false" outlineLevel="0" collapsed="false">
      <c r="B36" s="142" t="n">
        <v>16.9</v>
      </c>
      <c r="C36" s="142"/>
      <c r="D36" s="142" t="str">
        <f aca="false">LEFT($C36, 1)</f>
        <v/>
      </c>
      <c r="E36" s="238" t="str">
        <f aca="false">D36</f>
        <v/>
      </c>
      <c r="G36" s="142" t="n">
        <v>8.1</v>
      </c>
      <c r="H36" s="142"/>
      <c r="I36" s="142" t="str">
        <f aca="false">LEFT($H36, 1)</f>
        <v/>
      </c>
      <c r="J36" s="238" t="str">
        <f aca="false">I36</f>
        <v/>
      </c>
      <c r="L36" s="240"/>
      <c r="M36" s="240"/>
      <c r="N36" s="240"/>
      <c r="O36" s="240"/>
      <c r="P36" s="240"/>
    </row>
    <row r="37" customFormat="false" ht="13" hidden="false" customHeight="false" outlineLevel="0" collapsed="false">
      <c r="B37" s="138" t="n">
        <v>16.11</v>
      </c>
      <c r="C37" s="138"/>
      <c r="D37" s="138" t="str">
        <f aca="false">LEFT($C37, 1)</f>
        <v/>
      </c>
      <c r="E37" s="239" t="str">
        <f aca="false">D37</f>
        <v/>
      </c>
      <c r="G37" s="138" t="n">
        <v>8.2</v>
      </c>
      <c r="H37" s="138"/>
      <c r="I37" s="138" t="str">
        <f aca="false">LEFT($H37, 1)</f>
        <v/>
      </c>
      <c r="J37" s="239" t="str">
        <f aca="false">I37</f>
        <v/>
      </c>
      <c r="L37" s="240"/>
      <c r="M37" s="240"/>
      <c r="N37" s="240"/>
      <c r="O37" s="240"/>
      <c r="P37" s="240"/>
    </row>
    <row r="38" customFormat="false" ht="13" hidden="false" customHeight="false" outlineLevel="0" collapsed="false">
      <c r="B38" s="142" t="n">
        <v>17.3</v>
      </c>
      <c r="C38" s="142"/>
      <c r="D38" s="142" t="str">
        <f aca="false">LEFT($C38, 1)</f>
        <v/>
      </c>
      <c r="E38" s="238" t="str">
        <f aca="false">D38</f>
        <v/>
      </c>
      <c r="G38" s="142" t="n">
        <v>8.3</v>
      </c>
      <c r="H38" s="142"/>
      <c r="I38" s="142" t="str">
        <f aca="false">LEFT($H38, 1)</f>
        <v/>
      </c>
      <c r="J38" s="238" t="str">
        <f aca="false">I38</f>
        <v/>
      </c>
      <c r="L38" s="240"/>
      <c r="M38" s="240"/>
      <c r="N38" s="240"/>
      <c r="O38" s="240"/>
      <c r="P38" s="240"/>
    </row>
    <row r="39" customFormat="false" ht="13" hidden="false" customHeight="false" outlineLevel="0" collapsed="false">
      <c r="B39" s="138" t="n">
        <v>17.5</v>
      </c>
      <c r="C39" s="138" t="s">
        <v>461</v>
      </c>
      <c r="D39" s="138" t="str">
        <f aca="false">LEFT($C39, 1)</f>
        <v>5</v>
      </c>
      <c r="E39" s="239" t="str">
        <f aca="false">D39</f>
        <v>5</v>
      </c>
      <c r="G39" s="138" t="n">
        <v>9.1</v>
      </c>
      <c r="H39" s="138" t="s">
        <v>461</v>
      </c>
      <c r="I39" s="138" t="str">
        <f aca="false">LEFT($H39, 1)</f>
        <v>5</v>
      </c>
      <c r="J39" s="239" t="str">
        <f aca="false">I39</f>
        <v>5</v>
      </c>
      <c r="L39" s="240"/>
      <c r="M39" s="240"/>
      <c r="N39" s="240"/>
      <c r="O39" s="240"/>
      <c r="P39" s="240"/>
    </row>
    <row r="40" customFormat="false" ht="13" hidden="false" customHeight="false" outlineLevel="0" collapsed="false">
      <c r="B40" s="142" t="n">
        <v>17.6</v>
      </c>
      <c r="C40" s="142"/>
      <c r="D40" s="142" t="str">
        <f aca="false">LEFT($C40, 1)</f>
        <v/>
      </c>
      <c r="E40" s="238" t="str">
        <f aca="false">D40</f>
        <v/>
      </c>
      <c r="G40" s="142" t="n">
        <v>9.2</v>
      </c>
      <c r="H40" s="142"/>
      <c r="I40" s="142" t="str">
        <f aca="false">LEFT($H40, 1)</f>
        <v/>
      </c>
      <c r="J40" s="238" t="str">
        <f aca="false">I40</f>
        <v/>
      </c>
      <c r="L40" s="240"/>
      <c r="M40" s="240"/>
      <c r="N40" s="240"/>
      <c r="O40" s="240"/>
      <c r="P40" s="240"/>
    </row>
    <row r="41" customFormat="false" ht="13" hidden="false" customHeight="false" outlineLevel="0" collapsed="false">
      <c r="B41" s="138" t="n">
        <v>17.7</v>
      </c>
      <c r="C41" s="138"/>
      <c r="D41" s="138" t="str">
        <f aca="false">LEFT($C41, 1)</f>
        <v/>
      </c>
      <c r="E41" s="239" t="str">
        <f aca="false">D41</f>
        <v/>
      </c>
      <c r="G41" s="138" t="n">
        <v>10.1</v>
      </c>
      <c r="H41" s="138"/>
      <c r="I41" s="138" t="str">
        <f aca="false">LEFT($H41, 1)</f>
        <v/>
      </c>
      <c r="J41" s="239" t="str">
        <f aca="false">I41</f>
        <v/>
      </c>
      <c r="L41" s="240"/>
      <c r="M41" s="240"/>
      <c r="N41" s="240"/>
      <c r="O41" s="240"/>
      <c r="P41" s="240"/>
    </row>
    <row r="42" customFormat="false" ht="13" hidden="false" customHeight="false" outlineLevel="0" collapsed="false">
      <c r="B42" s="142" t="n">
        <v>17.8</v>
      </c>
      <c r="C42" s="142"/>
      <c r="D42" s="142" t="str">
        <f aca="false">LEFT($C42, 1)</f>
        <v/>
      </c>
      <c r="E42" s="238" t="str">
        <f aca="false">D42</f>
        <v/>
      </c>
      <c r="G42" s="142" t="n">
        <v>10.2</v>
      </c>
      <c r="H42" s="142"/>
      <c r="I42" s="142" t="str">
        <f aca="false">LEFT($H42, 1)</f>
        <v/>
      </c>
      <c r="J42" s="238" t="str">
        <f aca="false">I42</f>
        <v/>
      </c>
      <c r="L42" s="240"/>
      <c r="M42" s="240"/>
      <c r="N42" s="240"/>
      <c r="O42" s="240"/>
      <c r="P42" s="240"/>
    </row>
    <row r="43" customFormat="false" ht="13" hidden="false" customHeight="false" outlineLevel="0" collapsed="false">
      <c r="B43" s="138" t="n">
        <v>17.9</v>
      </c>
      <c r="C43" s="138"/>
      <c r="D43" s="138" t="str">
        <f aca="false">LEFT($C43, 1)</f>
        <v/>
      </c>
      <c r="E43" s="239" t="str">
        <f aca="false">D43</f>
        <v/>
      </c>
      <c r="G43" s="138" t="n">
        <v>10.3</v>
      </c>
      <c r="H43" s="138"/>
      <c r="I43" s="138" t="str">
        <f aca="false">LEFT($H43, 1)</f>
        <v/>
      </c>
      <c r="J43" s="239" t="str">
        <f aca="false">I43</f>
        <v/>
      </c>
      <c r="L43" s="240"/>
      <c r="M43" s="240"/>
      <c r="N43" s="240"/>
      <c r="O43" s="240"/>
      <c r="P43" s="240"/>
    </row>
    <row r="44" customFormat="false" ht="13" hidden="false" customHeight="false" outlineLevel="0" collapsed="false">
      <c r="B44" s="142" t="n">
        <v>19.1</v>
      </c>
      <c r="C44" s="142" t="s">
        <v>461</v>
      </c>
      <c r="D44" s="142" t="str">
        <f aca="false">LEFT($C44, 1)</f>
        <v>5</v>
      </c>
      <c r="E44" s="238" t="str">
        <f aca="false">D44</f>
        <v>5</v>
      </c>
      <c r="G44" s="142" t="n">
        <v>11.1</v>
      </c>
      <c r="H44" s="142" t="s">
        <v>461</v>
      </c>
      <c r="I44" s="142" t="str">
        <f aca="false">LEFT($H44, 1)</f>
        <v>5</v>
      </c>
      <c r="J44" s="238" t="str">
        <f aca="false">I44</f>
        <v>5</v>
      </c>
      <c r="L44" s="240"/>
      <c r="M44" s="240"/>
      <c r="N44" s="240"/>
      <c r="O44" s="240"/>
      <c r="P44" s="240"/>
    </row>
    <row r="45" customFormat="false" ht="13" hidden="false" customHeight="false" outlineLevel="0" collapsed="false">
      <c r="B45" s="138" t="n">
        <v>19.3</v>
      </c>
      <c r="C45" s="138"/>
      <c r="D45" s="138" t="str">
        <f aca="false">LEFT($C45, 1)</f>
        <v/>
      </c>
      <c r="E45" s="239" t="str">
        <f aca="false">D45</f>
        <v/>
      </c>
      <c r="G45" s="138" t="n">
        <v>11.2</v>
      </c>
      <c r="H45" s="138"/>
      <c r="I45" s="138" t="str">
        <f aca="false">LEFT($H45, 1)</f>
        <v/>
      </c>
      <c r="J45" s="239" t="str">
        <f aca="false">I45</f>
        <v/>
      </c>
      <c r="L45" s="240"/>
      <c r="M45" s="240"/>
      <c r="N45" s="240"/>
      <c r="O45" s="240"/>
      <c r="P45" s="240"/>
    </row>
    <row r="46" customFormat="false" ht="13" hidden="false" customHeight="false" outlineLevel="0" collapsed="false">
      <c r="B46" s="142" t="n">
        <v>19.5</v>
      </c>
      <c r="C46" s="142" t="s">
        <v>462</v>
      </c>
      <c r="D46" s="142" t="str">
        <f aca="false">LEFT($C46, 1)</f>
        <v>3</v>
      </c>
      <c r="E46" s="238" t="str">
        <f aca="false">D46</f>
        <v>3</v>
      </c>
      <c r="G46" s="142" t="n">
        <v>11.3</v>
      </c>
      <c r="H46" s="142" t="s">
        <v>462</v>
      </c>
      <c r="I46" s="142" t="str">
        <f aca="false">LEFT($H46, 1)</f>
        <v>3</v>
      </c>
      <c r="J46" s="238" t="str">
        <f aca="false">I46</f>
        <v>3</v>
      </c>
      <c r="L46" s="240"/>
      <c r="M46" s="240"/>
      <c r="N46" s="240"/>
      <c r="O46" s="240"/>
      <c r="P46" s="240"/>
    </row>
    <row r="47" customFormat="false" ht="13" hidden="false" customHeight="false" outlineLevel="0" collapsed="false">
      <c r="B47" s="151" t="n">
        <v>19.6</v>
      </c>
      <c r="C47" s="151"/>
      <c r="D47" s="151" t="str">
        <f aca="false">LEFT($C47, 1)</f>
        <v/>
      </c>
      <c r="E47" s="242" t="str">
        <f aca="false">D47</f>
        <v/>
      </c>
      <c r="G47" s="138" t="n">
        <v>11.4</v>
      </c>
      <c r="H47" s="142" t="s">
        <v>462</v>
      </c>
      <c r="I47" s="138" t="str">
        <f aca="false">LEFT($H47, 1)</f>
        <v>3</v>
      </c>
      <c r="J47" s="239" t="str">
        <f aca="false">I47</f>
        <v>3</v>
      </c>
      <c r="L47" s="240"/>
      <c r="M47" s="240"/>
      <c r="N47" s="240"/>
      <c r="O47" s="240"/>
      <c r="P47" s="240"/>
    </row>
    <row r="48" customFormat="false" ht="13" hidden="false" customHeight="false" outlineLevel="0" collapsed="false">
      <c r="G48" s="142" t="n">
        <v>12.1</v>
      </c>
      <c r="H48" s="138" t="s">
        <v>464</v>
      </c>
      <c r="I48" s="142" t="str">
        <f aca="false">LEFT($H48, 1)</f>
        <v>2</v>
      </c>
      <c r="J48" s="238" t="str">
        <f aca="false">I48</f>
        <v>2</v>
      </c>
      <c r="L48" s="240"/>
      <c r="M48" s="240"/>
      <c r="N48" s="240"/>
      <c r="O48" s="240"/>
      <c r="P48" s="240"/>
    </row>
    <row r="49" customFormat="false" ht="13" hidden="false" customHeight="false" outlineLevel="0" collapsed="false">
      <c r="G49" s="138" t="n">
        <v>14.1</v>
      </c>
      <c r="H49" s="142" t="s">
        <v>463</v>
      </c>
      <c r="I49" s="138" t="str">
        <f aca="false">LEFT($H49, 1)</f>
        <v>4</v>
      </c>
      <c r="J49" s="239" t="str">
        <f aca="false">I49</f>
        <v>4</v>
      </c>
      <c r="L49" s="240"/>
      <c r="M49" s="240"/>
      <c r="N49" s="240"/>
      <c r="O49" s="240"/>
      <c r="P49" s="240"/>
    </row>
    <row r="50" customFormat="false" ht="13" hidden="false" customHeight="false" outlineLevel="0" collapsed="false">
      <c r="G50" s="142" t="n">
        <v>14.2</v>
      </c>
      <c r="H50" s="138" t="s">
        <v>463</v>
      </c>
      <c r="I50" s="142" t="str">
        <f aca="false">LEFT($H50, 1)</f>
        <v>4</v>
      </c>
      <c r="J50" s="238" t="str">
        <f aca="false">I50</f>
        <v>4</v>
      </c>
      <c r="L50" s="240"/>
      <c r="M50" s="240"/>
      <c r="N50" s="240"/>
      <c r="O50" s="240"/>
      <c r="P50" s="240"/>
    </row>
    <row r="51" customFormat="false" ht="13" hidden="false" customHeight="false" outlineLevel="0" collapsed="false">
      <c r="G51" s="138" t="n">
        <v>14.3</v>
      </c>
      <c r="H51" s="142" t="s">
        <v>464</v>
      </c>
      <c r="I51" s="138" t="str">
        <f aca="false">LEFT($H51, 1)</f>
        <v>2</v>
      </c>
      <c r="J51" s="239" t="str">
        <f aca="false">I51</f>
        <v>2</v>
      </c>
      <c r="L51" s="240"/>
      <c r="M51" s="240"/>
      <c r="N51" s="240"/>
      <c r="O51" s="240"/>
      <c r="P51" s="240"/>
    </row>
    <row r="52" customFormat="false" ht="13" hidden="false" customHeight="false" outlineLevel="0" collapsed="false">
      <c r="G52" s="142" t="n">
        <v>14.4</v>
      </c>
      <c r="H52" s="138" t="s">
        <v>464</v>
      </c>
      <c r="I52" s="142" t="str">
        <f aca="false">LEFT($H52, 1)</f>
        <v>2</v>
      </c>
      <c r="J52" s="238" t="str">
        <f aca="false">I52</f>
        <v>2</v>
      </c>
    </row>
    <row r="53" customFormat="false" ht="13" hidden="false" customHeight="false" outlineLevel="0" collapsed="false">
      <c r="G53" s="138" t="n">
        <v>14.5</v>
      </c>
      <c r="H53" s="142" t="s">
        <v>461</v>
      </c>
      <c r="I53" s="138" t="str">
        <f aca="false">LEFT($H53, 1)</f>
        <v>5</v>
      </c>
      <c r="J53" s="239" t="str">
        <f aca="false">I53</f>
        <v>5</v>
      </c>
    </row>
    <row r="54" customFormat="false" ht="13" hidden="false" customHeight="false" outlineLevel="0" collapsed="false">
      <c r="G54" s="142" t="n">
        <v>14.6</v>
      </c>
      <c r="H54" s="138" t="s">
        <v>463</v>
      </c>
      <c r="I54" s="142" t="str">
        <f aca="false">LEFT($H54, 1)</f>
        <v>4</v>
      </c>
      <c r="J54" s="238" t="str">
        <f aca="false">I54</f>
        <v>4</v>
      </c>
    </row>
    <row r="55" customFormat="false" ht="13" hidden="false" customHeight="false" outlineLevel="0" collapsed="false">
      <c r="G55" s="138" t="n">
        <v>14.7</v>
      </c>
      <c r="H55" s="142" t="s">
        <v>464</v>
      </c>
      <c r="I55" s="138" t="str">
        <f aca="false">LEFT($H55, 1)</f>
        <v>2</v>
      </c>
      <c r="J55" s="239" t="str">
        <f aca="false">I55</f>
        <v>2</v>
      </c>
    </row>
    <row r="56" customFormat="false" ht="13" hidden="false" customHeight="false" outlineLevel="0" collapsed="false">
      <c r="G56" s="142" t="n">
        <v>14.8</v>
      </c>
      <c r="H56" s="138" t="s">
        <v>464</v>
      </c>
      <c r="I56" s="142" t="str">
        <f aca="false">LEFT($H56, 1)</f>
        <v>2</v>
      </c>
      <c r="J56" s="238" t="str">
        <f aca="false">I56</f>
        <v>2</v>
      </c>
    </row>
    <row r="57" customFormat="false" ht="13" hidden="false" customHeight="false" outlineLevel="0" collapsed="false">
      <c r="G57" s="138" t="n">
        <v>15.1</v>
      </c>
      <c r="H57" s="142" t="s">
        <v>461</v>
      </c>
      <c r="I57" s="138" t="str">
        <f aca="false">LEFT($H57, 1)</f>
        <v>5</v>
      </c>
      <c r="J57" s="239" t="str">
        <f aca="false">I57</f>
        <v>5</v>
      </c>
    </row>
    <row r="58" customFormat="false" ht="13" hidden="false" customHeight="false" outlineLevel="0" collapsed="false">
      <c r="G58" s="142" t="n">
        <v>17.1</v>
      </c>
      <c r="H58" s="142"/>
      <c r="I58" s="142" t="str">
        <f aca="false">LEFT($H58, 1)</f>
        <v/>
      </c>
      <c r="J58" s="238" t="str">
        <f aca="false">I58</f>
        <v/>
      </c>
    </row>
    <row r="59" customFormat="false" ht="13" hidden="false" customHeight="false" outlineLevel="0" collapsed="false">
      <c r="G59" s="138" t="n">
        <v>17.2</v>
      </c>
      <c r="H59" s="138"/>
      <c r="I59" s="138" t="str">
        <f aca="false">LEFT($H59, 1)</f>
        <v/>
      </c>
      <c r="J59" s="239" t="str">
        <f aca="false">I59</f>
        <v/>
      </c>
    </row>
    <row r="60" customFormat="false" ht="13" hidden="false" customHeight="false" outlineLevel="0" collapsed="false">
      <c r="G60" s="154" t="n">
        <v>17.3</v>
      </c>
      <c r="H60" s="154"/>
      <c r="I60" s="154" t="str">
        <f aca="false">LEFT($H60, 1)</f>
        <v/>
      </c>
      <c r="J60" s="243" t="str">
        <f aca="false">I60</f>
        <v/>
      </c>
    </row>
  </sheetData>
  <sheetProtection sheet="true" objects="true" scenarios="true"/>
  <mergeCells count="4">
    <mergeCell ref="B1:J1"/>
    <mergeCell ref="B3:E3"/>
    <mergeCell ref="G3:J3"/>
    <mergeCell ref="L4:T1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X69"/>
  <sheetViews>
    <sheetView showFormulas="false" showGridLines="false" showRowColHeaders="true" showZeros="true" rightToLeft="false" tabSelected="false" showOutlineSymbols="true" defaultGridColor="true" view="normal" topLeftCell="AH1" colorId="64" zoomScale="100" zoomScaleNormal="100" zoomScalePageLayoutView="100" workbookViewId="0">
      <selection pane="topLeft" activeCell="B1" activeCellId="0" sqref="B1"/>
    </sheetView>
  </sheetViews>
  <sheetFormatPr defaultColWidth="9.1484375" defaultRowHeight="12.75" customHeight="true" zeroHeight="false" outlineLevelRow="0" outlineLevelCol="0"/>
  <cols>
    <col collapsed="false" customWidth="false" hidden="false" outlineLevel="0" max="1" min="1" style="12" width="9.14"/>
    <col collapsed="false" customWidth="true" hidden="false" outlineLevel="0" max="2" min="2" style="43" width="19"/>
    <col collapsed="false" customWidth="true" hidden="false" outlineLevel="0" max="3" min="3" style="12" width="23.14"/>
    <col collapsed="false" customWidth="true" hidden="false" outlineLevel="0" max="4" min="4" style="12" width="29.71"/>
    <col collapsed="false" customWidth="true" hidden="false" outlineLevel="0" max="5" min="5" style="12" width="27.42"/>
    <col collapsed="false" customWidth="true" hidden="false" outlineLevel="0" max="6" min="6" style="12" width="25.71"/>
    <col collapsed="false" customWidth="true" hidden="false" outlineLevel="0" max="7" min="7" style="12" width="18.14"/>
    <col collapsed="false" customWidth="true" hidden="false" outlineLevel="0" max="8" min="8" style="12" width="20.42"/>
    <col collapsed="false" customWidth="true" hidden="false" outlineLevel="0" max="9" min="9" style="12" width="18.29"/>
    <col collapsed="false" customWidth="true" hidden="false" outlineLevel="0" max="10" min="10" style="12" width="16.43"/>
    <col collapsed="false" customWidth="true" hidden="false" outlineLevel="0" max="12" min="11" style="12" width="22"/>
    <col collapsed="false" customWidth="false" hidden="false" outlineLevel="0" max="13" min="13" style="12" width="9.14"/>
    <col collapsed="false" customWidth="true" hidden="false" outlineLevel="0" max="14" min="14" style="86" width="25"/>
    <col collapsed="false" customWidth="true" hidden="false" outlineLevel="0" max="15" min="15" style="12" width="23.14"/>
    <col collapsed="false" customWidth="true" hidden="false" outlineLevel="0" max="16" min="16" style="12" width="29.71"/>
    <col collapsed="false" customWidth="true" hidden="false" outlineLevel="0" max="17" min="17" style="12" width="27.42"/>
    <col collapsed="false" customWidth="true" hidden="false" outlineLevel="0" max="18" min="18" style="12" width="25.71"/>
    <col collapsed="false" customWidth="true" hidden="false" outlineLevel="0" max="19" min="19" style="12" width="14"/>
    <col collapsed="false" customWidth="true" hidden="false" outlineLevel="0" max="20" min="20" style="12" width="20.42"/>
    <col collapsed="false" customWidth="true" hidden="false" outlineLevel="0" max="21" min="21" style="12" width="18.29"/>
    <col collapsed="false" customWidth="true" hidden="false" outlineLevel="0" max="22" min="22" style="12" width="16.43"/>
    <col collapsed="false" customWidth="true" hidden="false" outlineLevel="0" max="24" min="23" style="12" width="22"/>
    <col collapsed="false" customWidth="false" hidden="false" outlineLevel="0" max="16384" min="25" style="12" width="9.14"/>
  </cols>
  <sheetData>
    <row r="1" customFormat="false" ht="67.5" hidden="false" customHeight="true" outlineLevel="0" collapsed="false">
      <c r="B1" s="244" t="s">
        <v>391</v>
      </c>
      <c r="C1" s="244"/>
      <c r="D1" s="244"/>
      <c r="E1" s="244"/>
      <c r="F1" s="244"/>
      <c r="G1" s="244"/>
      <c r="H1" s="244"/>
      <c r="I1" s="244"/>
      <c r="J1" s="244"/>
      <c r="K1" s="244"/>
      <c r="L1" s="244"/>
      <c r="M1" s="244"/>
      <c r="N1" s="244"/>
      <c r="O1" s="244"/>
      <c r="P1" s="244"/>
      <c r="Q1" s="244"/>
      <c r="R1" s="244"/>
      <c r="S1" s="244"/>
      <c r="T1" s="244"/>
      <c r="U1" s="244"/>
      <c r="V1" s="244"/>
      <c r="W1" s="244"/>
      <c r="X1" s="245"/>
    </row>
    <row r="3" customFormat="false" ht="26.25" hidden="false" customHeight="true" outlineLevel="0" collapsed="false">
      <c r="B3" s="246" t="s">
        <v>394</v>
      </c>
      <c r="C3" s="247" t="s">
        <v>395</v>
      </c>
      <c r="D3" s="247" t="s">
        <v>396</v>
      </c>
      <c r="E3" s="247" t="s">
        <v>397</v>
      </c>
      <c r="F3" s="248" t="s">
        <v>398</v>
      </c>
      <c r="G3" s="249" t="s">
        <v>394</v>
      </c>
      <c r="I3" s="197" t="s">
        <v>460</v>
      </c>
      <c r="J3" s="197"/>
      <c r="K3" s="197"/>
      <c r="L3" s="197"/>
      <c r="M3" s="197"/>
      <c r="N3" s="197"/>
      <c r="O3" s="197"/>
    </row>
    <row r="4" customFormat="false" ht="12.75" hidden="false" customHeight="true" outlineLevel="0" collapsed="false">
      <c r="B4" s="250" t="n">
        <v>1</v>
      </c>
      <c r="C4" s="251" t="s">
        <v>400</v>
      </c>
      <c r="D4" s="251" t="s">
        <v>401</v>
      </c>
      <c r="E4" s="251" t="s">
        <v>402</v>
      </c>
      <c r="F4" s="252" t="s">
        <v>403</v>
      </c>
      <c r="G4" s="253" t="n">
        <v>1</v>
      </c>
      <c r="I4" s="197"/>
      <c r="J4" s="197"/>
      <c r="K4" s="197"/>
      <c r="L4" s="197"/>
      <c r="M4" s="197"/>
      <c r="N4" s="197"/>
      <c r="O4" s="197"/>
    </row>
    <row r="5" customFormat="false" ht="12.75" hidden="false" customHeight="true" outlineLevel="0" collapsed="false">
      <c r="B5" s="250" t="n">
        <v>2</v>
      </c>
      <c r="C5" s="251" t="s">
        <v>405</v>
      </c>
      <c r="D5" s="251" t="s">
        <v>406</v>
      </c>
      <c r="E5" s="251" t="s">
        <v>407</v>
      </c>
      <c r="F5" s="252" t="s">
        <v>408</v>
      </c>
      <c r="G5" s="253" t="n">
        <v>2</v>
      </c>
      <c r="I5" s="197"/>
      <c r="J5" s="197"/>
      <c r="K5" s="197"/>
      <c r="L5" s="197"/>
      <c r="M5" s="197"/>
      <c r="N5" s="197"/>
      <c r="O5" s="197"/>
    </row>
    <row r="6" customFormat="false" ht="12.75" hidden="false" customHeight="true" outlineLevel="0" collapsed="false">
      <c r="B6" s="250" t="n">
        <v>3</v>
      </c>
      <c r="C6" s="251" t="s">
        <v>409</v>
      </c>
      <c r="D6" s="251" t="s">
        <v>410</v>
      </c>
      <c r="E6" s="251" t="s">
        <v>411</v>
      </c>
      <c r="F6" s="252" t="s">
        <v>412</v>
      </c>
      <c r="G6" s="253" t="n">
        <v>3</v>
      </c>
      <c r="I6" s="197"/>
      <c r="J6" s="197"/>
      <c r="K6" s="197"/>
      <c r="L6" s="197"/>
      <c r="M6" s="197"/>
      <c r="N6" s="197"/>
      <c r="O6" s="197"/>
    </row>
    <row r="7" customFormat="false" ht="12.75" hidden="false" customHeight="true" outlineLevel="0" collapsed="false">
      <c r="B7" s="250" t="n">
        <v>4</v>
      </c>
      <c r="C7" s="251" t="s">
        <v>414</v>
      </c>
      <c r="D7" s="251" t="s">
        <v>415</v>
      </c>
      <c r="E7" s="251" t="s">
        <v>416</v>
      </c>
      <c r="F7" s="252" t="s">
        <v>417</v>
      </c>
      <c r="G7" s="253" t="n">
        <v>4</v>
      </c>
      <c r="I7" s="197"/>
      <c r="J7" s="197"/>
      <c r="K7" s="197"/>
      <c r="L7" s="197"/>
      <c r="M7" s="197"/>
      <c r="N7" s="197"/>
      <c r="O7" s="197"/>
    </row>
    <row r="8" customFormat="false" ht="12.75" hidden="false" customHeight="true" outlineLevel="0" collapsed="false">
      <c r="B8" s="250" t="n">
        <v>5</v>
      </c>
      <c r="C8" s="251" t="s">
        <v>419</v>
      </c>
      <c r="D8" s="251" t="s">
        <v>420</v>
      </c>
      <c r="E8" s="251" t="s">
        <v>421</v>
      </c>
      <c r="F8" s="252" t="s">
        <v>422</v>
      </c>
      <c r="G8" s="253" t="n">
        <v>5</v>
      </c>
      <c r="I8" s="197"/>
      <c r="J8" s="197"/>
      <c r="K8" s="197"/>
      <c r="L8" s="197"/>
      <c r="M8" s="197"/>
      <c r="N8" s="197"/>
      <c r="O8" s="197"/>
    </row>
    <row r="9" customFormat="false" ht="25.5" hidden="false" customHeight="true" outlineLevel="0" collapsed="false">
      <c r="B9" s="250" t="s">
        <v>424</v>
      </c>
      <c r="C9" s="251" t="s">
        <v>425</v>
      </c>
      <c r="D9" s="251" t="s">
        <v>425</v>
      </c>
      <c r="E9" s="251" t="s">
        <v>425</v>
      </c>
      <c r="F9" s="252" t="s">
        <v>425</v>
      </c>
      <c r="G9" s="253" t="s">
        <v>424</v>
      </c>
      <c r="I9" s="197"/>
      <c r="J9" s="197"/>
      <c r="K9" s="197"/>
      <c r="L9" s="197"/>
      <c r="M9" s="197"/>
      <c r="N9" s="197"/>
      <c r="O9" s="197"/>
    </row>
    <row r="10" customFormat="false" ht="13" hidden="false" customHeight="false" outlineLevel="0" collapsed="false">
      <c r="B10" s="254" t="s">
        <v>427</v>
      </c>
      <c r="C10" s="255" t="s">
        <v>428</v>
      </c>
      <c r="D10" s="255" t="s">
        <v>428</v>
      </c>
      <c r="E10" s="255" t="s">
        <v>428</v>
      </c>
      <c r="F10" s="256" t="s">
        <v>428</v>
      </c>
      <c r="G10" s="257" t="s">
        <v>427</v>
      </c>
    </row>
    <row r="12" s="258" customFormat="true" ht="39" hidden="false" customHeight="true" outlineLevel="0" collapsed="false">
      <c r="B12" s="259" t="s">
        <v>431</v>
      </c>
      <c r="C12" s="260" t="s">
        <v>432</v>
      </c>
      <c r="D12" s="260"/>
      <c r="E12" s="260"/>
      <c r="F12" s="260"/>
      <c r="G12" s="259" t="s">
        <v>433</v>
      </c>
      <c r="H12" s="259"/>
      <c r="I12" s="259"/>
      <c r="J12" s="259"/>
      <c r="K12" s="261" t="s">
        <v>434</v>
      </c>
      <c r="L12" s="261" t="s">
        <v>375</v>
      </c>
      <c r="N12" s="259" t="s">
        <v>435</v>
      </c>
      <c r="O12" s="260" t="s">
        <v>432</v>
      </c>
      <c r="P12" s="260"/>
      <c r="Q12" s="260"/>
      <c r="R12" s="260"/>
      <c r="S12" s="262" t="s">
        <v>433</v>
      </c>
      <c r="T12" s="262"/>
      <c r="U12" s="262"/>
      <c r="V12" s="262"/>
      <c r="W12" s="263" t="s">
        <v>434</v>
      </c>
      <c r="X12" s="263" t="s">
        <v>375</v>
      </c>
    </row>
    <row r="13" s="264" customFormat="true" ht="13" hidden="false" customHeight="false" outlineLevel="0" collapsed="false">
      <c r="B13" s="259" t="s">
        <v>372</v>
      </c>
      <c r="C13" s="265" t="s">
        <v>395</v>
      </c>
      <c r="D13" s="266" t="s">
        <v>396</v>
      </c>
      <c r="E13" s="266" t="s">
        <v>397</v>
      </c>
      <c r="F13" s="266" t="s">
        <v>398</v>
      </c>
      <c r="G13" s="266" t="s">
        <v>395</v>
      </c>
      <c r="H13" s="266" t="s">
        <v>396</v>
      </c>
      <c r="I13" s="266" t="s">
        <v>397</v>
      </c>
      <c r="J13" s="259" t="s">
        <v>398</v>
      </c>
      <c r="K13" s="261"/>
      <c r="L13" s="261"/>
      <c r="N13" s="259" t="s">
        <v>376</v>
      </c>
      <c r="O13" s="265" t="s">
        <v>395</v>
      </c>
      <c r="P13" s="266" t="s">
        <v>396</v>
      </c>
      <c r="Q13" s="266" t="s">
        <v>397</v>
      </c>
      <c r="R13" s="266" t="s">
        <v>398</v>
      </c>
      <c r="S13" s="266" t="s">
        <v>395</v>
      </c>
      <c r="T13" s="266" t="s">
        <v>396</v>
      </c>
      <c r="U13" s="266" t="s">
        <v>397</v>
      </c>
      <c r="V13" s="262" t="s">
        <v>398</v>
      </c>
      <c r="W13" s="263"/>
      <c r="X13" s="263"/>
    </row>
    <row r="14" customFormat="false" ht="13" hidden="false" customHeight="false" outlineLevel="0" collapsed="false">
      <c r="B14" s="267" t="n">
        <v>1.4</v>
      </c>
      <c r="C14" s="267" t="s">
        <v>419</v>
      </c>
      <c r="D14" s="267" t="s">
        <v>415</v>
      </c>
      <c r="E14" s="267" t="s">
        <v>421</v>
      </c>
      <c r="F14" s="267" t="s">
        <v>412</v>
      </c>
      <c r="G14" s="267" t="n">
        <f aca="false">VLOOKUP(C14,$C$4:$G$10,5,FALSE())</f>
        <v>5</v>
      </c>
      <c r="H14" s="267" t="n">
        <f aca="false">VLOOKUP(D14,$D$4:$G$10,4,FALSE())</f>
        <v>4</v>
      </c>
      <c r="I14" s="267" t="n">
        <f aca="false">VLOOKUP(E14,$E$4:$G$10,3,FALSE())</f>
        <v>5</v>
      </c>
      <c r="J14" s="267" t="n">
        <f aca="false">VLOOKUP(F14,$F$4:$G$10,2,FALSE())</f>
        <v>3</v>
      </c>
      <c r="K14" s="268" t="n">
        <f aca="false">ROUND(AVERAGE(G14:J14),0)</f>
        <v>4</v>
      </c>
      <c r="L14" s="268" t="n">
        <f aca="false">K14</f>
        <v>4</v>
      </c>
      <c r="N14" s="269" t="n">
        <v>1.1</v>
      </c>
      <c r="O14" s="267" t="s">
        <v>419</v>
      </c>
      <c r="P14" s="267" t="s">
        <v>415</v>
      </c>
      <c r="Q14" s="267" t="s">
        <v>421</v>
      </c>
      <c r="R14" s="267" t="s">
        <v>412</v>
      </c>
      <c r="S14" s="269" t="n">
        <f aca="false">VLOOKUP(O14,$C$4:$G$10,5,FALSE())</f>
        <v>5</v>
      </c>
      <c r="T14" s="269" t="n">
        <f aca="false">VLOOKUP(P14,$D$4:$G$10,4,FALSE())</f>
        <v>4</v>
      </c>
      <c r="U14" s="269" t="n">
        <f aca="false">VLOOKUP(Q14,$E$4:$G$10,3,FALSE())</f>
        <v>5</v>
      </c>
      <c r="V14" s="269" t="n">
        <f aca="false">VLOOKUP(R14,$F$4:$G$10,2,FALSE())</f>
        <v>3</v>
      </c>
      <c r="W14" s="269" t="n">
        <f aca="false">ROUND(AVERAGE(S14:V14),0)</f>
        <v>4</v>
      </c>
      <c r="X14" s="270" t="n">
        <f aca="false">W14</f>
        <v>4</v>
      </c>
    </row>
    <row r="15" customFormat="false" ht="13" hidden="false" customHeight="false" outlineLevel="0" collapsed="false">
      <c r="B15" s="271" t="n">
        <v>1.6</v>
      </c>
      <c r="C15" s="271" t="s">
        <v>409</v>
      </c>
      <c r="D15" s="271" t="s">
        <v>410</v>
      </c>
      <c r="E15" s="271" t="s">
        <v>411</v>
      </c>
      <c r="F15" s="271" t="s">
        <v>417</v>
      </c>
      <c r="G15" s="271" t="n">
        <f aca="false">VLOOKUP(C15,$C$4:$G$10,5,FALSE())</f>
        <v>3</v>
      </c>
      <c r="H15" s="271" t="n">
        <f aca="false">VLOOKUP(D15,$D$4:$G$10,4,FALSE())</f>
        <v>3</v>
      </c>
      <c r="I15" s="271" t="n">
        <f aca="false">VLOOKUP(E15,$E$4:$G$10,3,FALSE())</f>
        <v>3</v>
      </c>
      <c r="J15" s="271" t="n">
        <f aca="false">VLOOKUP(F15,$F$4:$G$10,2,FALSE())</f>
        <v>4</v>
      </c>
      <c r="K15" s="272" t="n">
        <f aca="false">ROUND(AVERAGE(G15:J15),0)</f>
        <v>3</v>
      </c>
      <c r="L15" s="272" t="n">
        <f aca="false">K15</f>
        <v>3</v>
      </c>
      <c r="N15" s="271" t="n">
        <v>1.2</v>
      </c>
      <c r="O15" s="271" t="s">
        <v>409</v>
      </c>
      <c r="P15" s="271" t="s">
        <v>410</v>
      </c>
      <c r="Q15" s="271" t="s">
        <v>411</v>
      </c>
      <c r="R15" s="271" t="s">
        <v>417</v>
      </c>
      <c r="S15" s="271" t="n">
        <f aca="false">VLOOKUP(O15,$C$4:$G$10,5,FALSE())</f>
        <v>3</v>
      </c>
      <c r="T15" s="271" t="n">
        <f aca="false">VLOOKUP(P15,$D$4:$G$10,4,FALSE())</f>
        <v>3</v>
      </c>
      <c r="U15" s="271" t="n">
        <f aca="false">VLOOKUP(Q15,$E$4:$G$10,3,FALSE())</f>
        <v>3</v>
      </c>
      <c r="V15" s="271" t="n">
        <f aca="false">VLOOKUP(R15,$F$4:$G$10,2,FALSE())</f>
        <v>4</v>
      </c>
      <c r="W15" s="271" t="n">
        <f aca="false">ROUND(AVERAGE(S15:V15),0)</f>
        <v>3</v>
      </c>
      <c r="X15" s="272" t="n">
        <f aca="false">W15</f>
        <v>3</v>
      </c>
    </row>
    <row r="16" customFormat="false" ht="13" hidden="false" customHeight="false" outlineLevel="0" collapsed="false">
      <c r="B16" s="267" t="n">
        <v>2.1</v>
      </c>
      <c r="C16" s="267" t="s">
        <v>419</v>
      </c>
      <c r="D16" s="267" t="s">
        <v>420</v>
      </c>
      <c r="E16" s="267" t="s">
        <v>421</v>
      </c>
      <c r="F16" s="267" t="s">
        <v>422</v>
      </c>
      <c r="G16" s="267" t="n">
        <f aca="false">VLOOKUP(C16,$C$4:$G$10,5,FALSE())</f>
        <v>5</v>
      </c>
      <c r="H16" s="267" t="n">
        <f aca="false">VLOOKUP(D16,$D$4:$G$10,4,FALSE())</f>
        <v>5</v>
      </c>
      <c r="I16" s="267" t="n">
        <f aca="false">VLOOKUP(E16,$E$4:$G$10,3,FALSE())</f>
        <v>5</v>
      </c>
      <c r="J16" s="267" t="n">
        <f aca="false">VLOOKUP(F16,$F$4:$G$10,2,FALSE())</f>
        <v>5</v>
      </c>
      <c r="K16" s="268" t="n">
        <f aca="false">ROUND(AVERAGE(G16:J16),0)</f>
        <v>5</v>
      </c>
      <c r="L16" s="268" t="n">
        <f aca="false">K16</f>
        <v>5</v>
      </c>
      <c r="N16" s="267" t="n">
        <v>2.1</v>
      </c>
      <c r="O16" s="267" t="s">
        <v>419</v>
      </c>
      <c r="P16" s="267" t="s">
        <v>420</v>
      </c>
      <c r="Q16" s="267" t="s">
        <v>421</v>
      </c>
      <c r="R16" s="267" t="s">
        <v>422</v>
      </c>
      <c r="S16" s="267" t="n">
        <f aca="false">VLOOKUP(O16,$C$4:$G$10,5,FALSE())</f>
        <v>5</v>
      </c>
      <c r="T16" s="267" t="n">
        <f aca="false">VLOOKUP(P16,$D$4:$G$10,4,FALSE())</f>
        <v>5</v>
      </c>
      <c r="U16" s="267" t="n">
        <f aca="false">VLOOKUP(Q16,$E$4:$G$10,3,FALSE())</f>
        <v>5</v>
      </c>
      <c r="V16" s="267" t="n">
        <f aca="false">VLOOKUP(R16,$F$4:$G$10,2,FALSE())</f>
        <v>5</v>
      </c>
      <c r="W16" s="267" t="n">
        <f aca="false">ROUND(AVERAGE(S16:V16),0)</f>
        <v>5</v>
      </c>
      <c r="X16" s="268" t="n">
        <f aca="false">W16</f>
        <v>5</v>
      </c>
    </row>
    <row r="17" customFormat="false" ht="13" hidden="false" customHeight="false" outlineLevel="0" collapsed="false">
      <c r="B17" s="271" t="n">
        <v>2.2</v>
      </c>
      <c r="C17" s="271" t="s">
        <v>409</v>
      </c>
      <c r="D17" s="271" t="s">
        <v>410</v>
      </c>
      <c r="E17" s="271" t="s">
        <v>416</v>
      </c>
      <c r="F17" s="271" t="s">
        <v>422</v>
      </c>
      <c r="G17" s="271" t="n">
        <f aca="false">VLOOKUP(C17,$C$4:$G$10,5,FALSE())</f>
        <v>3</v>
      </c>
      <c r="H17" s="271" t="n">
        <f aca="false">VLOOKUP(D17,$D$4:$G$10,4,FALSE())</f>
        <v>3</v>
      </c>
      <c r="I17" s="271" t="n">
        <f aca="false">VLOOKUP(E17,$E$4:$G$10,3,FALSE())</f>
        <v>4</v>
      </c>
      <c r="J17" s="271" t="n">
        <f aca="false">VLOOKUP(F17,$F$4:$G$10,2,FALSE())</f>
        <v>5</v>
      </c>
      <c r="K17" s="272" t="n">
        <f aca="false">ROUND(AVERAGE(G17:J17),0)</f>
        <v>4</v>
      </c>
      <c r="L17" s="272" t="n">
        <f aca="false">K17</f>
        <v>4</v>
      </c>
      <c r="N17" s="271" t="n">
        <v>2.2</v>
      </c>
      <c r="O17" s="271" t="s">
        <v>409</v>
      </c>
      <c r="P17" s="271" t="s">
        <v>410</v>
      </c>
      <c r="Q17" s="271" t="s">
        <v>416</v>
      </c>
      <c r="R17" s="271" t="s">
        <v>422</v>
      </c>
      <c r="S17" s="271" t="n">
        <f aca="false">VLOOKUP(O17,$C$4:$G$10,5,FALSE())</f>
        <v>3</v>
      </c>
      <c r="T17" s="271" t="n">
        <f aca="false">VLOOKUP(P17,$D$4:$G$10,4,FALSE())</f>
        <v>3</v>
      </c>
      <c r="U17" s="271" t="n">
        <f aca="false">VLOOKUP(Q17,$E$4:$G$10,3,FALSE())</f>
        <v>4</v>
      </c>
      <c r="V17" s="271" t="n">
        <f aca="false">VLOOKUP(R17,$F$4:$G$10,2,FALSE())</f>
        <v>5</v>
      </c>
      <c r="W17" s="271" t="n">
        <f aca="false">ROUND(AVERAGE(S17:V17),0)</f>
        <v>4</v>
      </c>
      <c r="X17" s="272" t="n">
        <f aca="false">W17</f>
        <v>4</v>
      </c>
    </row>
    <row r="18" customFormat="false" ht="13" hidden="false" customHeight="false" outlineLevel="0" collapsed="false">
      <c r="B18" s="267" t="n">
        <v>2.6</v>
      </c>
      <c r="C18" s="267" t="s">
        <v>405</v>
      </c>
      <c r="D18" s="267" t="s">
        <v>406</v>
      </c>
      <c r="E18" s="267" t="s">
        <v>407</v>
      </c>
      <c r="F18" s="267" t="s">
        <v>412</v>
      </c>
      <c r="G18" s="267" t="n">
        <f aca="false">VLOOKUP(C18,$C$4:$G$10,5,FALSE())</f>
        <v>2</v>
      </c>
      <c r="H18" s="267" t="n">
        <f aca="false">VLOOKUP(D18,$D$4:$G$10,4,FALSE())</f>
        <v>2</v>
      </c>
      <c r="I18" s="267" t="n">
        <f aca="false">VLOOKUP(E18,$E$4:$G$10,3,FALSE())</f>
        <v>2</v>
      </c>
      <c r="J18" s="267" t="n">
        <f aca="false">VLOOKUP(F18,$F$4:$G$10,2,FALSE())</f>
        <v>3</v>
      </c>
      <c r="K18" s="268" t="n">
        <f aca="false">ROUND(AVERAGE(G18:J18),0)</f>
        <v>2</v>
      </c>
      <c r="L18" s="268" t="n">
        <f aca="false">K18</f>
        <v>2</v>
      </c>
      <c r="N18" s="267" t="n">
        <v>2.3</v>
      </c>
      <c r="O18" s="267" t="s">
        <v>405</v>
      </c>
      <c r="P18" s="267" t="s">
        <v>406</v>
      </c>
      <c r="Q18" s="267" t="s">
        <v>407</v>
      </c>
      <c r="R18" s="267" t="s">
        <v>412</v>
      </c>
      <c r="S18" s="267" t="n">
        <f aca="false">VLOOKUP(O18,$C$4:$G$10,5,FALSE())</f>
        <v>2</v>
      </c>
      <c r="T18" s="267" t="n">
        <f aca="false">VLOOKUP(P18,$D$4:$G$10,4,FALSE())</f>
        <v>2</v>
      </c>
      <c r="U18" s="267" t="n">
        <f aca="false">VLOOKUP(Q18,$E$4:$G$10,3,FALSE())</f>
        <v>2</v>
      </c>
      <c r="V18" s="267" t="n">
        <f aca="false">VLOOKUP(R18,$F$4:$G$10,2,FALSE())</f>
        <v>3</v>
      </c>
      <c r="W18" s="267" t="n">
        <f aca="false">ROUND(AVERAGE(S18:V18),0)</f>
        <v>2</v>
      </c>
      <c r="X18" s="268" t="n">
        <f aca="false">W18</f>
        <v>2</v>
      </c>
    </row>
    <row r="19" customFormat="false" ht="13" hidden="false" customHeight="false" outlineLevel="0" collapsed="false">
      <c r="B19" s="271" t="n">
        <v>3.4</v>
      </c>
      <c r="C19" s="271" t="s">
        <v>409</v>
      </c>
      <c r="D19" s="271" t="s">
        <v>410</v>
      </c>
      <c r="E19" s="271" t="s">
        <v>411</v>
      </c>
      <c r="F19" s="271" t="s">
        <v>417</v>
      </c>
      <c r="G19" s="271" t="n">
        <f aca="false">VLOOKUP(C19,$C$4:$G$10,5,FALSE())</f>
        <v>3</v>
      </c>
      <c r="H19" s="271" t="n">
        <f aca="false">VLOOKUP(D19,$D$4:$G$10,4,FALSE())</f>
        <v>3</v>
      </c>
      <c r="I19" s="271" t="n">
        <f aca="false">VLOOKUP(E19,$E$4:$G$10,3,FALSE())</f>
        <v>3</v>
      </c>
      <c r="J19" s="271" t="n">
        <f aca="false">VLOOKUP(F19,$F$4:$G$10,2,FALSE())</f>
        <v>4</v>
      </c>
      <c r="K19" s="272" t="n">
        <f aca="false">ROUND(AVERAGE(G19:J19),0)</f>
        <v>3</v>
      </c>
      <c r="L19" s="272" t="n">
        <f aca="false">K19</f>
        <v>3</v>
      </c>
      <c r="N19" s="271" t="n">
        <v>3.1</v>
      </c>
      <c r="O19" s="271" t="s">
        <v>409</v>
      </c>
      <c r="P19" s="271" t="s">
        <v>410</v>
      </c>
      <c r="Q19" s="271" t="s">
        <v>411</v>
      </c>
      <c r="R19" s="271" t="s">
        <v>417</v>
      </c>
      <c r="S19" s="271" t="n">
        <f aca="false">VLOOKUP(O19,$C$4:$G$10,5,FALSE())</f>
        <v>3</v>
      </c>
      <c r="T19" s="271" t="n">
        <f aca="false">VLOOKUP(P19,$D$4:$G$10,4,FALSE())</f>
        <v>3</v>
      </c>
      <c r="U19" s="271" t="n">
        <f aca="false">VLOOKUP(Q19,$E$4:$G$10,3,FALSE())</f>
        <v>3</v>
      </c>
      <c r="V19" s="271" t="n">
        <f aca="false">VLOOKUP(R19,$F$4:$G$10,2,FALSE())</f>
        <v>4</v>
      </c>
      <c r="W19" s="271" t="n">
        <f aca="false">ROUND(AVERAGE(S19:V19),0)</f>
        <v>3</v>
      </c>
      <c r="X19" s="272" t="n">
        <f aca="false">W19</f>
        <v>3</v>
      </c>
    </row>
    <row r="20" customFormat="false" ht="13" hidden="false" customHeight="false" outlineLevel="0" collapsed="false">
      <c r="B20" s="267" t="n">
        <v>3.5</v>
      </c>
      <c r="C20" s="267" t="s">
        <v>409</v>
      </c>
      <c r="D20" s="267" t="s">
        <v>410</v>
      </c>
      <c r="E20" s="267" t="s">
        <v>411</v>
      </c>
      <c r="F20" s="267" t="s">
        <v>412</v>
      </c>
      <c r="G20" s="267" t="n">
        <f aca="false">VLOOKUP(C20,$C$4:$G$10,5,FALSE())</f>
        <v>3</v>
      </c>
      <c r="H20" s="267" t="n">
        <f aca="false">VLOOKUP(D20,$D$4:$G$10,4,FALSE())</f>
        <v>3</v>
      </c>
      <c r="I20" s="267" t="n">
        <f aca="false">VLOOKUP(E20,$E$4:$G$10,3,FALSE())</f>
        <v>3</v>
      </c>
      <c r="J20" s="267" t="n">
        <f aca="false">VLOOKUP(F20,$F$4:$G$10,2,FALSE())</f>
        <v>3</v>
      </c>
      <c r="K20" s="268" t="n">
        <f aca="false">ROUND(AVERAGE(G20:J20),0)</f>
        <v>3</v>
      </c>
      <c r="L20" s="268" t="n">
        <f aca="false">K20</f>
        <v>3</v>
      </c>
      <c r="N20" s="267" t="n">
        <v>3.2</v>
      </c>
      <c r="O20" s="267" t="s">
        <v>409</v>
      </c>
      <c r="P20" s="267" t="s">
        <v>410</v>
      </c>
      <c r="Q20" s="267" t="s">
        <v>411</v>
      </c>
      <c r="R20" s="267" t="s">
        <v>412</v>
      </c>
      <c r="S20" s="267" t="n">
        <f aca="false">VLOOKUP(O20,$C$4:$G$10,5,FALSE())</f>
        <v>3</v>
      </c>
      <c r="T20" s="267" t="n">
        <f aca="false">VLOOKUP(P20,$D$4:$G$10,4,FALSE())</f>
        <v>3</v>
      </c>
      <c r="U20" s="267" t="n">
        <f aca="false">VLOOKUP(Q20,$E$4:$G$10,3,FALSE())</f>
        <v>3</v>
      </c>
      <c r="V20" s="267" t="n">
        <f aca="false">VLOOKUP(R20,$F$4:$G$10,2,FALSE())</f>
        <v>3</v>
      </c>
      <c r="W20" s="267" t="n">
        <f aca="false">ROUND(AVERAGE(S20:V20),0)</f>
        <v>3</v>
      </c>
      <c r="X20" s="268" t="n">
        <f aca="false">W20</f>
        <v>3</v>
      </c>
    </row>
    <row r="21" customFormat="false" ht="13" hidden="false" customHeight="false" outlineLevel="0" collapsed="false">
      <c r="B21" s="271" t="n">
        <v>4.2</v>
      </c>
      <c r="C21" s="271" t="s">
        <v>409</v>
      </c>
      <c r="D21" s="271" t="s">
        <v>420</v>
      </c>
      <c r="E21" s="271" t="s">
        <v>411</v>
      </c>
      <c r="F21" s="271" t="s">
        <v>417</v>
      </c>
      <c r="G21" s="271" t="n">
        <f aca="false">VLOOKUP(C21,$C$4:$G$10,5,FALSE())</f>
        <v>3</v>
      </c>
      <c r="H21" s="271" t="n">
        <f aca="false">VLOOKUP(D21,$D$4:$G$10,4,FALSE())</f>
        <v>5</v>
      </c>
      <c r="I21" s="271" t="n">
        <f aca="false">VLOOKUP(E21,$E$4:$G$10,3,FALSE())</f>
        <v>3</v>
      </c>
      <c r="J21" s="271" t="n">
        <f aca="false">VLOOKUP(F21,$F$4:$G$10,2,FALSE())</f>
        <v>4</v>
      </c>
      <c r="K21" s="272" t="n">
        <f aca="false">ROUND(AVERAGE(G21:J21),0)</f>
        <v>4</v>
      </c>
      <c r="L21" s="272" t="n">
        <f aca="false">K21</f>
        <v>4</v>
      </c>
      <c r="N21" s="271" t="n">
        <v>3.3</v>
      </c>
      <c r="O21" s="271" t="s">
        <v>409</v>
      </c>
      <c r="P21" s="271" t="s">
        <v>420</v>
      </c>
      <c r="Q21" s="271" t="s">
        <v>411</v>
      </c>
      <c r="R21" s="271" t="s">
        <v>417</v>
      </c>
      <c r="S21" s="271" t="n">
        <f aca="false">VLOOKUP(O21,$C$4:$G$10,5,FALSE())</f>
        <v>3</v>
      </c>
      <c r="T21" s="271" t="n">
        <f aca="false">VLOOKUP(P21,$D$4:$G$10,4,FALSE())</f>
        <v>5</v>
      </c>
      <c r="U21" s="271" t="n">
        <f aca="false">VLOOKUP(Q21,$E$4:$G$10,3,FALSE())</f>
        <v>3</v>
      </c>
      <c r="V21" s="271" t="n">
        <f aca="false">VLOOKUP(R21,$F$4:$G$10,2,FALSE())</f>
        <v>4</v>
      </c>
      <c r="W21" s="271" t="n">
        <f aca="false">ROUND(AVERAGE(S21:V21),0)</f>
        <v>4</v>
      </c>
      <c r="X21" s="272" t="n">
        <f aca="false">W21</f>
        <v>4</v>
      </c>
    </row>
    <row r="22" customFormat="false" ht="13" hidden="false" customHeight="false" outlineLevel="0" collapsed="false">
      <c r="B22" s="267" t="n">
        <v>4.3</v>
      </c>
      <c r="C22" s="267" t="s">
        <v>419</v>
      </c>
      <c r="D22" s="267" t="s">
        <v>420</v>
      </c>
      <c r="E22" s="267" t="s">
        <v>421</v>
      </c>
      <c r="F22" s="267" t="s">
        <v>422</v>
      </c>
      <c r="G22" s="267" t="n">
        <f aca="false">VLOOKUP(C22,$C$4:$G$10,5,FALSE())</f>
        <v>5</v>
      </c>
      <c r="H22" s="267" t="n">
        <f aca="false">VLOOKUP(D22,$D$4:$G$10,4,FALSE())</f>
        <v>5</v>
      </c>
      <c r="I22" s="267" t="n">
        <f aca="false">VLOOKUP(E22,$E$4:$G$10,3,FALSE())</f>
        <v>5</v>
      </c>
      <c r="J22" s="267" t="n">
        <f aca="false">VLOOKUP(F22,$F$4:$G$10,2,FALSE())</f>
        <v>5</v>
      </c>
      <c r="K22" s="268" t="n">
        <f aca="false">ROUND(AVERAGE(G22:J22),0)</f>
        <v>5</v>
      </c>
      <c r="L22" s="268" t="n">
        <f aca="false">K22</f>
        <v>5</v>
      </c>
      <c r="N22" s="267" t="n">
        <v>3.4</v>
      </c>
      <c r="O22" s="267" t="s">
        <v>419</v>
      </c>
      <c r="P22" s="267" t="s">
        <v>420</v>
      </c>
      <c r="Q22" s="267" t="s">
        <v>421</v>
      </c>
      <c r="R22" s="267" t="s">
        <v>422</v>
      </c>
      <c r="S22" s="267" t="n">
        <f aca="false">VLOOKUP(O22,$C$4:$G$10,5,FALSE())</f>
        <v>5</v>
      </c>
      <c r="T22" s="267" t="n">
        <f aca="false">VLOOKUP(P22,$D$4:$G$10,4,FALSE())</f>
        <v>5</v>
      </c>
      <c r="U22" s="267" t="n">
        <f aca="false">VLOOKUP(Q22,$E$4:$G$10,3,FALSE())</f>
        <v>5</v>
      </c>
      <c r="V22" s="267" t="n">
        <f aca="false">VLOOKUP(R22,$F$4:$G$10,2,FALSE())</f>
        <v>5</v>
      </c>
      <c r="W22" s="267" t="n">
        <f aca="false">ROUND(AVERAGE(S22:V22),0)</f>
        <v>5</v>
      </c>
      <c r="X22" s="268" t="n">
        <f aca="false">W22</f>
        <v>5</v>
      </c>
    </row>
    <row r="23" customFormat="false" ht="13" hidden="false" customHeight="false" outlineLevel="0" collapsed="false">
      <c r="B23" s="271" t="n">
        <v>5.1</v>
      </c>
      <c r="C23" s="271" t="s">
        <v>419</v>
      </c>
      <c r="D23" s="271" t="s">
        <v>410</v>
      </c>
      <c r="E23" s="271" t="s">
        <v>416</v>
      </c>
      <c r="F23" s="271" t="s">
        <v>422</v>
      </c>
      <c r="G23" s="271" t="n">
        <f aca="false">VLOOKUP(C23,$C$4:$G$10,5,FALSE())</f>
        <v>5</v>
      </c>
      <c r="H23" s="271" t="n">
        <f aca="false">VLOOKUP(D23,$D$4:$G$10,4,FALSE())</f>
        <v>3</v>
      </c>
      <c r="I23" s="271" t="n">
        <f aca="false">VLOOKUP(E23,$E$4:$G$10,3,FALSE())</f>
        <v>4</v>
      </c>
      <c r="J23" s="271" t="n">
        <f aca="false">VLOOKUP(F23,$F$4:$G$10,2,FALSE())</f>
        <v>5</v>
      </c>
      <c r="K23" s="272" t="n">
        <f aca="false">ROUND(AVERAGE(G23:J23),0)</f>
        <v>4</v>
      </c>
      <c r="L23" s="272" t="n">
        <f aca="false">K23</f>
        <v>4</v>
      </c>
      <c r="N23" s="271" t="n">
        <v>3.5</v>
      </c>
      <c r="O23" s="271" t="s">
        <v>419</v>
      </c>
      <c r="P23" s="271" t="s">
        <v>410</v>
      </c>
      <c r="Q23" s="271" t="s">
        <v>416</v>
      </c>
      <c r="R23" s="271" t="s">
        <v>422</v>
      </c>
      <c r="S23" s="271" t="n">
        <f aca="false">VLOOKUP(O23,$C$4:$G$10,5,FALSE())</f>
        <v>5</v>
      </c>
      <c r="T23" s="271" t="n">
        <f aca="false">VLOOKUP(P23,$D$4:$G$10,4,FALSE())</f>
        <v>3</v>
      </c>
      <c r="U23" s="271" t="n">
        <f aca="false">VLOOKUP(Q23,$E$4:$G$10,3,FALSE())</f>
        <v>4</v>
      </c>
      <c r="V23" s="271" t="n">
        <f aca="false">VLOOKUP(R23,$F$4:$G$10,2,FALSE())</f>
        <v>5</v>
      </c>
      <c r="W23" s="271" t="n">
        <f aca="false">ROUND(AVERAGE(S23:V23),0)</f>
        <v>4</v>
      </c>
      <c r="X23" s="272" t="n">
        <f aca="false">W23</f>
        <v>4</v>
      </c>
    </row>
    <row r="24" customFormat="false" ht="13" hidden="false" customHeight="false" outlineLevel="0" collapsed="false">
      <c r="B24" s="267" t="n">
        <v>6.2</v>
      </c>
      <c r="C24" s="267" t="s">
        <v>419</v>
      </c>
      <c r="D24" s="267" t="s">
        <v>415</v>
      </c>
      <c r="E24" s="267" t="s">
        <v>416</v>
      </c>
      <c r="F24" s="267" t="s">
        <v>422</v>
      </c>
      <c r="G24" s="267" t="n">
        <f aca="false">VLOOKUP(C24,$C$4:$G$10,5,FALSE())</f>
        <v>5</v>
      </c>
      <c r="H24" s="267" t="n">
        <f aca="false">VLOOKUP(D24,$D$4:$G$10,4,FALSE())</f>
        <v>4</v>
      </c>
      <c r="I24" s="267" t="n">
        <f aca="false">VLOOKUP(E24,$E$4:$G$10,3,FALSE())</f>
        <v>4</v>
      </c>
      <c r="J24" s="267" t="n">
        <f aca="false">VLOOKUP(F24,$F$4:$G$10,2,FALSE())</f>
        <v>5</v>
      </c>
      <c r="K24" s="268" t="n">
        <f aca="false">ROUND(AVERAGE(G24:J24),0)</f>
        <v>5</v>
      </c>
      <c r="L24" s="268" t="n">
        <f aca="false">K24</f>
        <v>5</v>
      </c>
      <c r="N24" s="267" t="n">
        <v>3.6</v>
      </c>
      <c r="O24" s="267" t="s">
        <v>419</v>
      </c>
      <c r="P24" s="267" t="s">
        <v>415</v>
      </c>
      <c r="Q24" s="267" t="s">
        <v>416</v>
      </c>
      <c r="R24" s="267" t="s">
        <v>422</v>
      </c>
      <c r="S24" s="267" t="n">
        <f aca="false">VLOOKUP(O24,$C$4:$G$10,5,FALSE())</f>
        <v>5</v>
      </c>
      <c r="T24" s="267" t="n">
        <f aca="false">VLOOKUP(P24,$D$4:$G$10,4,FALSE())</f>
        <v>4</v>
      </c>
      <c r="U24" s="267" t="n">
        <f aca="false">VLOOKUP(Q24,$E$4:$G$10,3,FALSE())</f>
        <v>4</v>
      </c>
      <c r="V24" s="267" t="n">
        <f aca="false">VLOOKUP(R24,$F$4:$G$10,2,FALSE())</f>
        <v>5</v>
      </c>
      <c r="W24" s="267" t="n">
        <f aca="false">ROUND(AVERAGE(S24:V24),0)</f>
        <v>5</v>
      </c>
      <c r="X24" s="268" t="n">
        <f aca="false">W24</f>
        <v>5</v>
      </c>
    </row>
    <row r="25" customFormat="false" ht="13" hidden="false" customHeight="false" outlineLevel="0" collapsed="false">
      <c r="B25" s="271" t="n">
        <v>7.1</v>
      </c>
      <c r="C25" s="271" t="s">
        <v>409</v>
      </c>
      <c r="D25" s="271" t="s">
        <v>415</v>
      </c>
      <c r="E25" s="271" t="s">
        <v>421</v>
      </c>
      <c r="F25" s="271" t="s">
        <v>417</v>
      </c>
      <c r="G25" s="271" t="n">
        <f aca="false">VLOOKUP(C25,$C$4:$G$10,5,FALSE())</f>
        <v>3</v>
      </c>
      <c r="H25" s="271" t="n">
        <f aca="false">VLOOKUP(D25,$D$4:$G$10,4,FALSE())</f>
        <v>4</v>
      </c>
      <c r="I25" s="271" t="n">
        <f aca="false">VLOOKUP(E25,$E$4:$G$10,3,FALSE())</f>
        <v>5</v>
      </c>
      <c r="J25" s="271" t="n">
        <f aca="false">VLOOKUP(F25,$F$4:$G$10,2,FALSE())</f>
        <v>4</v>
      </c>
      <c r="K25" s="272" t="n">
        <f aca="false">ROUND(AVERAGE(G25:J25),0)</f>
        <v>4</v>
      </c>
      <c r="L25" s="272" t="n">
        <f aca="false">K25</f>
        <v>4</v>
      </c>
      <c r="N25" s="271" t="n">
        <v>4.1</v>
      </c>
      <c r="O25" s="271" t="s">
        <v>409</v>
      </c>
      <c r="P25" s="271" t="s">
        <v>415</v>
      </c>
      <c r="Q25" s="271" t="s">
        <v>421</v>
      </c>
      <c r="R25" s="271" t="s">
        <v>417</v>
      </c>
      <c r="S25" s="271" t="n">
        <f aca="false">VLOOKUP(O25,$C$4:$G$10,5,FALSE())</f>
        <v>3</v>
      </c>
      <c r="T25" s="271" t="n">
        <f aca="false">VLOOKUP(P25,$D$4:$G$10,4,FALSE())</f>
        <v>4</v>
      </c>
      <c r="U25" s="271" t="n">
        <f aca="false">VLOOKUP(Q25,$E$4:$G$10,3,FALSE())</f>
        <v>5</v>
      </c>
      <c r="V25" s="271" t="n">
        <f aca="false">VLOOKUP(R25,$F$4:$G$10,2,FALSE())</f>
        <v>4</v>
      </c>
      <c r="W25" s="271" t="n">
        <f aca="false">ROUND(AVERAGE(S25:V25),0)</f>
        <v>4</v>
      </c>
      <c r="X25" s="272" t="n">
        <f aca="false">W25</f>
        <v>4</v>
      </c>
    </row>
    <row r="26" customFormat="false" ht="13" hidden="false" customHeight="false" outlineLevel="0" collapsed="false">
      <c r="B26" s="267" t="n">
        <v>7.7</v>
      </c>
      <c r="C26" s="267" t="s">
        <v>409</v>
      </c>
      <c r="D26" s="267" t="s">
        <v>415</v>
      </c>
      <c r="E26" s="267" t="s">
        <v>416</v>
      </c>
      <c r="F26" s="267" t="s">
        <v>417</v>
      </c>
      <c r="G26" s="267" t="n">
        <f aca="false">VLOOKUP(C26,$C$4:$G$10,5,FALSE())</f>
        <v>3</v>
      </c>
      <c r="H26" s="267" t="n">
        <f aca="false">VLOOKUP(D26,$D$4:$G$10,4,FALSE())</f>
        <v>4</v>
      </c>
      <c r="I26" s="267" t="n">
        <f aca="false">VLOOKUP(E26,$E$4:$G$10,3,FALSE())</f>
        <v>4</v>
      </c>
      <c r="J26" s="267" t="n">
        <f aca="false">VLOOKUP(F26,$F$4:$G$10,2,FALSE())</f>
        <v>4</v>
      </c>
      <c r="K26" s="268" t="n">
        <f aca="false">ROUND(AVERAGE(G26:J26),0)</f>
        <v>4</v>
      </c>
      <c r="L26" s="268" t="n">
        <f aca="false">K26</f>
        <v>4</v>
      </c>
      <c r="N26" s="267" t="n">
        <v>4.2</v>
      </c>
      <c r="O26" s="267" t="s">
        <v>409</v>
      </c>
      <c r="P26" s="267" t="s">
        <v>415</v>
      </c>
      <c r="Q26" s="267" t="s">
        <v>416</v>
      </c>
      <c r="R26" s="267" t="s">
        <v>417</v>
      </c>
      <c r="S26" s="267" t="n">
        <f aca="false">VLOOKUP(O26,$C$4:$G$10,5,FALSE())</f>
        <v>3</v>
      </c>
      <c r="T26" s="267" t="n">
        <f aca="false">VLOOKUP(P26,$D$4:$G$10,4,FALSE())</f>
        <v>4</v>
      </c>
      <c r="U26" s="267" t="n">
        <f aca="false">VLOOKUP(Q26,$E$4:$G$10,3,FALSE())</f>
        <v>4</v>
      </c>
      <c r="V26" s="267" t="n">
        <f aca="false">VLOOKUP(R26,$F$4:$G$10,2,FALSE())</f>
        <v>4</v>
      </c>
      <c r="W26" s="267" t="n">
        <f aca="false">ROUND(AVERAGE(S26:V26),0)</f>
        <v>4</v>
      </c>
      <c r="X26" s="268" t="n">
        <f aca="false">W26</f>
        <v>4</v>
      </c>
    </row>
    <row r="27" customFormat="false" ht="13" hidden="false" customHeight="false" outlineLevel="0" collapsed="false">
      <c r="B27" s="271" t="n">
        <v>8.2</v>
      </c>
      <c r="C27" s="271" t="s">
        <v>400</v>
      </c>
      <c r="D27" s="271" t="s">
        <v>401</v>
      </c>
      <c r="E27" s="271" t="s">
        <v>407</v>
      </c>
      <c r="F27" s="271" t="s">
        <v>403</v>
      </c>
      <c r="G27" s="271" t="n">
        <f aca="false">VLOOKUP(C27,$C$4:$G$10,5,FALSE())</f>
        <v>1</v>
      </c>
      <c r="H27" s="271" t="n">
        <f aca="false">VLOOKUP(D27,$D$4:$G$10,4,FALSE())</f>
        <v>1</v>
      </c>
      <c r="I27" s="271" t="n">
        <f aca="false">VLOOKUP(E27,$E$4:$G$10,3,FALSE())</f>
        <v>2</v>
      </c>
      <c r="J27" s="271" t="n">
        <f aca="false">VLOOKUP(F27,$F$4:$G$10,2,FALSE())</f>
        <v>1</v>
      </c>
      <c r="K27" s="272" t="n">
        <f aca="false">ROUND(AVERAGE(G27:J27),0)</f>
        <v>1</v>
      </c>
      <c r="L27" s="272" t="n">
        <f aca="false">K27</f>
        <v>1</v>
      </c>
      <c r="N27" s="271" t="n">
        <v>4.3</v>
      </c>
      <c r="O27" s="271" t="s">
        <v>400</v>
      </c>
      <c r="P27" s="271" t="s">
        <v>401</v>
      </c>
      <c r="Q27" s="271" t="s">
        <v>407</v>
      </c>
      <c r="R27" s="271" t="s">
        <v>403</v>
      </c>
      <c r="S27" s="271" t="n">
        <f aca="false">VLOOKUP(O27,$C$4:$G$10,5,FALSE())</f>
        <v>1</v>
      </c>
      <c r="T27" s="271" t="n">
        <f aca="false">VLOOKUP(P27,$D$4:$G$10,4,FALSE())</f>
        <v>1</v>
      </c>
      <c r="U27" s="271" t="n">
        <f aca="false">VLOOKUP(Q27,$E$4:$G$10,3,FALSE())</f>
        <v>2</v>
      </c>
      <c r="V27" s="271" t="n">
        <f aca="false">VLOOKUP(R27,$F$4:$G$10,2,FALSE())</f>
        <v>1</v>
      </c>
      <c r="W27" s="271" t="n">
        <f aca="false">ROUND(AVERAGE(S27:V27),0)</f>
        <v>1</v>
      </c>
      <c r="X27" s="272" t="n">
        <f aca="false">W27</f>
        <v>1</v>
      </c>
    </row>
    <row r="28" customFormat="false" ht="13" hidden="false" customHeight="false" outlineLevel="0" collapsed="false">
      <c r="B28" s="267" t="n">
        <v>8.4</v>
      </c>
      <c r="C28" s="267" t="s">
        <v>400</v>
      </c>
      <c r="D28" s="267" t="s">
        <v>401</v>
      </c>
      <c r="E28" s="267" t="s">
        <v>407</v>
      </c>
      <c r="F28" s="267" t="s">
        <v>403</v>
      </c>
      <c r="G28" s="267" t="n">
        <f aca="false">VLOOKUP(C28,$C$4:$G$10,5,FALSE())</f>
        <v>1</v>
      </c>
      <c r="H28" s="267" t="n">
        <f aca="false">VLOOKUP(D28,$D$4:$G$10,4,FALSE())</f>
        <v>1</v>
      </c>
      <c r="I28" s="267" t="n">
        <f aca="false">VLOOKUP(E28,$E$4:$G$10,3,FALSE())</f>
        <v>2</v>
      </c>
      <c r="J28" s="267" t="n">
        <f aca="false">VLOOKUP(F28,$F$4:$G$10,2,FALSE())</f>
        <v>1</v>
      </c>
      <c r="K28" s="268" t="n">
        <f aca="false">ROUND(AVERAGE(G28:J28),0)</f>
        <v>1</v>
      </c>
      <c r="L28" s="268" t="n">
        <f aca="false">K28</f>
        <v>1</v>
      </c>
      <c r="N28" s="267" t="n">
        <v>4.4</v>
      </c>
      <c r="O28" s="267" t="s">
        <v>400</v>
      </c>
      <c r="P28" s="267" t="s">
        <v>401</v>
      </c>
      <c r="Q28" s="267" t="s">
        <v>407</v>
      </c>
      <c r="R28" s="267" t="s">
        <v>403</v>
      </c>
      <c r="S28" s="267" t="n">
        <f aca="false">VLOOKUP(O28,$C$4:$G$10,5,FALSE())</f>
        <v>1</v>
      </c>
      <c r="T28" s="267" t="n">
        <f aca="false">VLOOKUP(P28,$D$4:$G$10,4,FALSE())</f>
        <v>1</v>
      </c>
      <c r="U28" s="267" t="n">
        <f aca="false">VLOOKUP(Q28,$E$4:$G$10,3,FALSE())</f>
        <v>2</v>
      </c>
      <c r="V28" s="267" t="n">
        <f aca="false">VLOOKUP(R28,$F$4:$G$10,2,FALSE())</f>
        <v>1</v>
      </c>
      <c r="W28" s="267" t="n">
        <f aca="false">ROUND(AVERAGE(S28:V28),0)</f>
        <v>1</v>
      </c>
      <c r="X28" s="268" t="n">
        <f aca="false">W28</f>
        <v>1</v>
      </c>
    </row>
    <row r="29" customFormat="false" ht="13" hidden="false" customHeight="false" outlineLevel="0" collapsed="false">
      <c r="B29" s="271" t="n">
        <v>8.5</v>
      </c>
      <c r="C29" s="271" t="s">
        <v>400</v>
      </c>
      <c r="D29" s="271" t="s">
        <v>401</v>
      </c>
      <c r="E29" s="271" t="s">
        <v>402</v>
      </c>
      <c r="F29" s="271" t="s">
        <v>403</v>
      </c>
      <c r="G29" s="271" t="n">
        <f aca="false">VLOOKUP(C29,$C$4:$G$10,5,FALSE())</f>
        <v>1</v>
      </c>
      <c r="H29" s="271" t="n">
        <f aca="false">VLOOKUP(D29,$D$4:$G$10,4,FALSE())</f>
        <v>1</v>
      </c>
      <c r="I29" s="271" t="n">
        <f aca="false">VLOOKUP(E29,$E$4:$G$10,3,FALSE())</f>
        <v>1</v>
      </c>
      <c r="J29" s="271" t="n">
        <f aca="false">VLOOKUP(F29,$F$4:$G$10,2,FALSE())</f>
        <v>1</v>
      </c>
      <c r="K29" s="272" t="n">
        <f aca="false">ROUND(AVERAGE(G29:J29),0)</f>
        <v>1</v>
      </c>
      <c r="L29" s="272" t="n">
        <f aca="false">K29</f>
        <v>1</v>
      </c>
      <c r="N29" s="271" t="n">
        <v>4.5</v>
      </c>
      <c r="O29" s="271" t="s">
        <v>400</v>
      </c>
      <c r="P29" s="271" t="s">
        <v>401</v>
      </c>
      <c r="Q29" s="271" t="s">
        <v>402</v>
      </c>
      <c r="R29" s="271" t="s">
        <v>403</v>
      </c>
      <c r="S29" s="271" t="n">
        <f aca="false">VLOOKUP(O29,$C$4:$G$10,5,FALSE())</f>
        <v>1</v>
      </c>
      <c r="T29" s="271" t="n">
        <f aca="false">VLOOKUP(P29,$D$4:$G$10,4,FALSE())</f>
        <v>1</v>
      </c>
      <c r="U29" s="271" t="n">
        <f aca="false">VLOOKUP(Q29,$E$4:$G$10,3,FALSE())</f>
        <v>1</v>
      </c>
      <c r="V29" s="271" t="n">
        <f aca="false">VLOOKUP(R29,$F$4:$G$10,2,FALSE())</f>
        <v>1</v>
      </c>
      <c r="W29" s="271" t="n">
        <f aca="false">ROUND(AVERAGE(S29:V29),0)</f>
        <v>1</v>
      </c>
      <c r="X29" s="272" t="n">
        <f aca="false">W29</f>
        <v>1</v>
      </c>
    </row>
    <row r="30" customFormat="false" ht="13" hidden="false" customHeight="false" outlineLevel="0" collapsed="false">
      <c r="B30" s="267" t="n">
        <v>9.4</v>
      </c>
      <c r="C30" s="267" t="s">
        <v>419</v>
      </c>
      <c r="D30" s="267" t="s">
        <v>415</v>
      </c>
      <c r="E30" s="267" t="s">
        <v>416</v>
      </c>
      <c r="F30" s="267" t="s">
        <v>417</v>
      </c>
      <c r="G30" s="267" t="n">
        <f aca="false">VLOOKUP(C30,$C$4:$G$10,5,FALSE())</f>
        <v>5</v>
      </c>
      <c r="H30" s="267" t="n">
        <f aca="false">VLOOKUP(D30,$D$4:$G$10,4,FALSE())</f>
        <v>4</v>
      </c>
      <c r="I30" s="267" t="n">
        <f aca="false">VLOOKUP(E30,$E$4:$G$10,3,FALSE())</f>
        <v>4</v>
      </c>
      <c r="J30" s="267" t="n">
        <f aca="false">VLOOKUP(F30,$F$4:$G$10,2,FALSE())</f>
        <v>4</v>
      </c>
      <c r="K30" s="268" t="n">
        <f aca="false">ROUND(AVERAGE(G30:J30),0)</f>
        <v>4</v>
      </c>
      <c r="L30" s="268" t="n">
        <f aca="false">K30</f>
        <v>4</v>
      </c>
      <c r="N30" s="267" t="n">
        <v>4.6</v>
      </c>
      <c r="O30" s="267" t="s">
        <v>419</v>
      </c>
      <c r="P30" s="267" t="s">
        <v>415</v>
      </c>
      <c r="Q30" s="267" t="s">
        <v>416</v>
      </c>
      <c r="R30" s="267" t="s">
        <v>417</v>
      </c>
      <c r="S30" s="267" t="n">
        <f aca="false">VLOOKUP(O30,$C$4:$G$10,5,FALSE())</f>
        <v>5</v>
      </c>
      <c r="T30" s="267" t="n">
        <f aca="false">VLOOKUP(P30,$D$4:$G$10,4,FALSE())</f>
        <v>4</v>
      </c>
      <c r="U30" s="267" t="n">
        <f aca="false">VLOOKUP(Q30,$E$4:$G$10,3,FALSE())</f>
        <v>4</v>
      </c>
      <c r="V30" s="267" t="n">
        <f aca="false">VLOOKUP(R30,$F$4:$G$10,2,FALSE())</f>
        <v>4</v>
      </c>
      <c r="W30" s="267" t="n">
        <f aca="false">ROUND(AVERAGE(S30:V30),0)</f>
        <v>4</v>
      </c>
      <c r="X30" s="268" t="n">
        <f aca="false">W30</f>
        <v>4</v>
      </c>
    </row>
    <row r="31" customFormat="false" ht="13" hidden="false" customHeight="false" outlineLevel="0" collapsed="false">
      <c r="B31" s="271" t="n">
        <v>10.1</v>
      </c>
      <c r="C31" s="271" t="s">
        <v>414</v>
      </c>
      <c r="D31" s="271" t="s">
        <v>415</v>
      </c>
      <c r="E31" s="271" t="s">
        <v>421</v>
      </c>
      <c r="F31" s="271" t="s">
        <v>412</v>
      </c>
      <c r="G31" s="271" t="n">
        <f aca="false">VLOOKUP(C31,$C$4:$G$10,5,FALSE())</f>
        <v>4</v>
      </c>
      <c r="H31" s="271" t="n">
        <f aca="false">VLOOKUP(D31,$D$4:$G$10,4,FALSE())</f>
        <v>4</v>
      </c>
      <c r="I31" s="271" t="n">
        <f aca="false">VLOOKUP(E31,$E$4:$G$10,3,FALSE())</f>
        <v>5</v>
      </c>
      <c r="J31" s="271" t="n">
        <f aca="false">VLOOKUP(F31,$F$4:$G$10,2,FALSE())</f>
        <v>3</v>
      </c>
      <c r="K31" s="272" t="n">
        <f aca="false">ROUND(AVERAGE(G31:J31),0)</f>
        <v>4</v>
      </c>
      <c r="L31" s="272" t="n">
        <f aca="false">K31</f>
        <v>4</v>
      </c>
      <c r="N31" s="271" t="n">
        <v>4.7</v>
      </c>
      <c r="O31" s="271" t="s">
        <v>414</v>
      </c>
      <c r="P31" s="271" t="s">
        <v>415</v>
      </c>
      <c r="Q31" s="271" t="s">
        <v>421</v>
      </c>
      <c r="R31" s="271" t="s">
        <v>412</v>
      </c>
      <c r="S31" s="271" t="n">
        <f aca="false">VLOOKUP(O31,$C$4:$G$10,5,FALSE())</f>
        <v>4</v>
      </c>
      <c r="T31" s="271" t="n">
        <f aca="false">VLOOKUP(P31,$D$4:$G$10,4,FALSE())</f>
        <v>4</v>
      </c>
      <c r="U31" s="271" t="n">
        <f aca="false">VLOOKUP(Q31,$E$4:$G$10,3,FALSE())</f>
        <v>5</v>
      </c>
      <c r="V31" s="271" t="n">
        <f aca="false">VLOOKUP(R31,$F$4:$G$10,2,FALSE())</f>
        <v>3</v>
      </c>
      <c r="W31" s="271" t="n">
        <f aca="false">ROUND(AVERAGE(S31:V31),0)</f>
        <v>4</v>
      </c>
      <c r="X31" s="272" t="n">
        <f aca="false">W31</f>
        <v>4</v>
      </c>
    </row>
    <row r="32" customFormat="false" ht="13" hidden="false" customHeight="false" outlineLevel="0" collapsed="false">
      <c r="B32" s="267" t="n">
        <v>10.2</v>
      </c>
      <c r="C32" s="267" t="s">
        <v>409</v>
      </c>
      <c r="D32" s="267" t="s">
        <v>415</v>
      </c>
      <c r="E32" s="267" t="s">
        <v>416</v>
      </c>
      <c r="F32" s="267" t="s">
        <v>422</v>
      </c>
      <c r="G32" s="267" t="n">
        <f aca="false">VLOOKUP(C32,$C$4:$G$10,5,FALSE())</f>
        <v>3</v>
      </c>
      <c r="H32" s="267" t="n">
        <f aca="false">VLOOKUP(D32,$D$4:$G$10,4,FALSE())</f>
        <v>4</v>
      </c>
      <c r="I32" s="267" t="n">
        <f aca="false">VLOOKUP(E32,$E$4:$G$10,3,FALSE())</f>
        <v>4</v>
      </c>
      <c r="J32" s="267" t="n">
        <f aca="false">VLOOKUP(F32,$F$4:$G$10,2,FALSE())</f>
        <v>5</v>
      </c>
      <c r="K32" s="268" t="n">
        <f aca="false">ROUND(AVERAGE(G32:J32),0)</f>
        <v>4</v>
      </c>
      <c r="L32" s="268" t="n">
        <f aca="false">K32</f>
        <v>4</v>
      </c>
      <c r="N32" s="267" t="n">
        <v>5.1</v>
      </c>
      <c r="O32" s="267" t="s">
        <v>409</v>
      </c>
      <c r="P32" s="267" t="s">
        <v>415</v>
      </c>
      <c r="Q32" s="267" t="s">
        <v>416</v>
      </c>
      <c r="R32" s="267" t="s">
        <v>422</v>
      </c>
      <c r="S32" s="267" t="n">
        <f aca="false">VLOOKUP(O32,$C$4:$G$10,5,FALSE())</f>
        <v>3</v>
      </c>
      <c r="T32" s="267" t="n">
        <f aca="false">VLOOKUP(P32,$D$4:$G$10,4,FALSE())</f>
        <v>4</v>
      </c>
      <c r="U32" s="267" t="n">
        <f aca="false">VLOOKUP(Q32,$E$4:$G$10,3,FALSE())</f>
        <v>4</v>
      </c>
      <c r="V32" s="267" t="n">
        <f aca="false">VLOOKUP(R32,$F$4:$G$10,2,FALSE())</f>
        <v>5</v>
      </c>
      <c r="W32" s="267" t="n">
        <f aca="false">ROUND(AVERAGE(S32:V32),0)</f>
        <v>4</v>
      </c>
      <c r="X32" s="268" t="n">
        <f aca="false">W32</f>
        <v>4</v>
      </c>
    </row>
    <row r="33" customFormat="false" ht="13" hidden="false" customHeight="false" outlineLevel="0" collapsed="false">
      <c r="B33" s="271" t="n">
        <v>10.4</v>
      </c>
      <c r="C33" s="271" t="s">
        <v>414</v>
      </c>
      <c r="D33" s="271" t="s">
        <v>420</v>
      </c>
      <c r="E33" s="271" t="s">
        <v>416</v>
      </c>
      <c r="F33" s="271" t="s">
        <v>422</v>
      </c>
      <c r="G33" s="271" t="n">
        <f aca="false">VLOOKUP(C33,$C$4:$G$10,5,FALSE())</f>
        <v>4</v>
      </c>
      <c r="H33" s="271" t="n">
        <f aca="false">VLOOKUP(D33,$D$4:$G$10,4,FALSE())</f>
        <v>5</v>
      </c>
      <c r="I33" s="271" t="n">
        <f aca="false">VLOOKUP(E33,$E$4:$G$10,3,FALSE())</f>
        <v>4</v>
      </c>
      <c r="J33" s="271" t="n">
        <f aca="false">VLOOKUP(F33,$F$4:$G$10,2,FALSE())</f>
        <v>5</v>
      </c>
      <c r="K33" s="272" t="n">
        <f aca="false">ROUND(AVERAGE(G33:J33),0)</f>
        <v>5</v>
      </c>
      <c r="L33" s="272" t="n">
        <f aca="false">K33</f>
        <v>5</v>
      </c>
      <c r="N33" s="271" t="n">
        <v>5.2</v>
      </c>
      <c r="O33" s="271" t="s">
        <v>414</v>
      </c>
      <c r="P33" s="271" t="s">
        <v>420</v>
      </c>
      <c r="Q33" s="271" t="s">
        <v>416</v>
      </c>
      <c r="R33" s="271" t="s">
        <v>422</v>
      </c>
      <c r="S33" s="271" t="n">
        <f aca="false">VLOOKUP(O33,$C$4:$G$10,5,FALSE())</f>
        <v>4</v>
      </c>
      <c r="T33" s="271" t="n">
        <f aca="false">VLOOKUP(P33,$D$4:$G$10,4,FALSE())</f>
        <v>5</v>
      </c>
      <c r="U33" s="271" t="n">
        <f aca="false">VLOOKUP(Q33,$E$4:$G$10,3,FALSE())</f>
        <v>4</v>
      </c>
      <c r="V33" s="271" t="n">
        <f aca="false">VLOOKUP(R33,$F$4:$G$10,2,FALSE())</f>
        <v>5</v>
      </c>
      <c r="W33" s="271" t="n">
        <f aca="false">ROUND(AVERAGE(S33:V33),0)</f>
        <v>5</v>
      </c>
      <c r="X33" s="272" t="n">
        <f aca="false">W33</f>
        <v>5</v>
      </c>
    </row>
    <row r="34" customFormat="false" ht="13" hidden="false" customHeight="false" outlineLevel="0" collapsed="false">
      <c r="B34" s="267" t="n">
        <v>10.5</v>
      </c>
      <c r="C34" s="267" t="s">
        <v>414</v>
      </c>
      <c r="D34" s="267" t="s">
        <v>420</v>
      </c>
      <c r="E34" s="267" t="s">
        <v>421</v>
      </c>
      <c r="F34" s="267" t="s">
        <v>422</v>
      </c>
      <c r="G34" s="267" t="n">
        <f aca="false">VLOOKUP(C34,$C$4:$G$10,5,FALSE())</f>
        <v>4</v>
      </c>
      <c r="H34" s="267" t="n">
        <f aca="false">VLOOKUP(D34,$D$4:$G$10,4,FALSE())</f>
        <v>5</v>
      </c>
      <c r="I34" s="267" t="n">
        <f aca="false">VLOOKUP(E34,$E$4:$G$10,3,FALSE())</f>
        <v>5</v>
      </c>
      <c r="J34" s="267" t="n">
        <f aca="false">VLOOKUP(F34,$F$4:$G$10,2,FALSE())</f>
        <v>5</v>
      </c>
      <c r="K34" s="268" t="n">
        <f aca="false">ROUND(AVERAGE(G34:J34),0)</f>
        <v>5</v>
      </c>
      <c r="L34" s="268" t="n">
        <f aca="false">K34</f>
        <v>5</v>
      </c>
      <c r="N34" s="267" t="n">
        <v>5.3</v>
      </c>
      <c r="O34" s="267" t="s">
        <v>414</v>
      </c>
      <c r="P34" s="267" t="s">
        <v>420</v>
      </c>
      <c r="Q34" s="267" t="s">
        <v>421</v>
      </c>
      <c r="R34" s="267" t="s">
        <v>422</v>
      </c>
      <c r="S34" s="267" t="n">
        <f aca="false">VLOOKUP(O34,$C$4:$G$10,5,FALSE())</f>
        <v>4</v>
      </c>
      <c r="T34" s="267" t="n">
        <f aca="false">VLOOKUP(P34,$D$4:$G$10,4,FALSE())</f>
        <v>5</v>
      </c>
      <c r="U34" s="267" t="n">
        <f aca="false">VLOOKUP(Q34,$E$4:$G$10,3,FALSE())</f>
        <v>5</v>
      </c>
      <c r="V34" s="267" t="n">
        <f aca="false">VLOOKUP(R34,$F$4:$G$10,2,FALSE())</f>
        <v>5</v>
      </c>
      <c r="W34" s="267" t="n">
        <f aca="false">ROUND(AVERAGE(S34:V34),0)</f>
        <v>5</v>
      </c>
      <c r="X34" s="268" t="n">
        <f aca="false">W34</f>
        <v>5</v>
      </c>
    </row>
    <row r="35" customFormat="false" ht="13" hidden="false" customHeight="false" outlineLevel="0" collapsed="false">
      <c r="B35" s="271" t="n">
        <v>11.4</v>
      </c>
      <c r="C35" s="271" t="s">
        <v>419</v>
      </c>
      <c r="D35" s="271" t="s">
        <v>415</v>
      </c>
      <c r="E35" s="271" t="s">
        <v>421</v>
      </c>
      <c r="F35" s="271" t="s">
        <v>417</v>
      </c>
      <c r="G35" s="271" t="n">
        <f aca="false">VLOOKUP(C35,$C$4:$G$10,5,FALSE())</f>
        <v>5</v>
      </c>
      <c r="H35" s="271" t="n">
        <f aca="false">VLOOKUP(D35,$D$4:$G$10,4,FALSE())</f>
        <v>4</v>
      </c>
      <c r="I35" s="271" t="n">
        <f aca="false">VLOOKUP(E35,$E$4:$G$10,3,FALSE())</f>
        <v>5</v>
      </c>
      <c r="J35" s="271" t="n">
        <f aca="false">VLOOKUP(F35,$F$4:$G$10,2,FALSE())</f>
        <v>4</v>
      </c>
      <c r="K35" s="272" t="n">
        <f aca="false">ROUND(AVERAGE(G35:J35),0)</f>
        <v>5</v>
      </c>
      <c r="L35" s="272" t="n">
        <f aca="false">K35</f>
        <v>5</v>
      </c>
      <c r="N35" s="271" t="n">
        <v>5.4</v>
      </c>
      <c r="O35" s="271" t="s">
        <v>419</v>
      </c>
      <c r="P35" s="271" t="s">
        <v>415</v>
      </c>
      <c r="Q35" s="271" t="s">
        <v>421</v>
      </c>
      <c r="R35" s="271" t="s">
        <v>417</v>
      </c>
      <c r="S35" s="271" t="n">
        <f aca="false">VLOOKUP(O35,$C$4:$G$10,5,FALSE())</f>
        <v>5</v>
      </c>
      <c r="T35" s="271" t="n">
        <f aca="false">VLOOKUP(P35,$D$4:$G$10,4,FALSE())</f>
        <v>4</v>
      </c>
      <c r="U35" s="271" t="n">
        <f aca="false">VLOOKUP(Q35,$E$4:$G$10,3,FALSE())</f>
        <v>5</v>
      </c>
      <c r="V35" s="271" t="n">
        <f aca="false">VLOOKUP(R35,$F$4:$G$10,2,FALSE())</f>
        <v>4</v>
      </c>
      <c r="W35" s="271" t="n">
        <f aca="false">ROUND(AVERAGE(S35:V35),0)</f>
        <v>5</v>
      </c>
      <c r="X35" s="272" t="n">
        <f aca="false">W35</f>
        <v>5</v>
      </c>
    </row>
    <row r="36" customFormat="false" ht="24" hidden="false" customHeight="false" outlineLevel="0" collapsed="false">
      <c r="B36" s="267" t="n">
        <v>12.1</v>
      </c>
      <c r="C36" s="267" t="s">
        <v>425</v>
      </c>
      <c r="D36" s="267" t="s">
        <v>425</v>
      </c>
      <c r="E36" s="267" t="s">
        <v>425</v>
      </c>
      <c r="F36" s="267" t="s">
        <v>425</v>
      </c>
      <c r="G36" s="267" t="str">
        <f aca="false">VLOOKUP(C36,$C$4:$G$10,5,FALSE())</f>
        <v>Unknown - Unscored</v>
      </c>
      <c r="H36" s="267" t="str">
        <f aca="false">VLOOKUP(D36,$D$4:$G$10,4,FALSE())</f>
        <v>Unknown - Unscored</v>
      </c>
      <c r="I36" s="267" t="str">
        <f aca="false">VLOOKUP(E36,$E$4:$G$10,3,FALSE())</f>
        <v>Unknown - Unscored</v>
      </c>
      <c r="J36" s="267" t="str">
        <f aca="false">VLOOKUP(F36,$F$4:$G$10,2,FALSE())</f>
        <v>Unknown - Unscored</v>
      </c>
      <c r="K36" s="268" t="e">
        <f aca="false">ROUND(AVERAGE(G36:J36),0)</f>
        <v>#DIV/0!</v>
      </c>
      <c r="L36" s="268" t="e">
        <f aca="false">K36</f>
        <v>#DIV/0!</v>
      </c>
      <c r="N36" s="267" t="n">
        <v>6.1</v>
      </c>
      <c r="O36" s="267" t="s">
        <v>425</v>
      </c>
      <c r="P36" s="267" t="s">
        <v>425</v>
      </c>
      <c r="Q36" s="267" t="s">
        <v>425</v>
      </c>
      <c r="R36" s="267" t="s">
        <v>425</v>
      </c>
      <c r="S36" s="267" t="str">
        <f aca="false">VLOOKUP(O36,$C$4:$G$10,5,FALSE())</f>
        <v>Unknown - Unscored</v>
      </c>
      <c r="T36" s="267" t="str">
        <f aca="false">VLOOKUP(P36,$D$4:$G$10,4,FALSE())</f>
        <v>Unknown - Unscored</v>
      </c>
      <c r="U36" s="267" t="str">
        <f aca="false">VLOOKUP(Q36,$E$4:$G$10,3,FALSE())</f>
        <v>Unknown - Unscored</v>
      </c>
      <c r="V36" s="267" t="str">
        <f aca="false">VLOOKUP(R36,$F$4:$G$10,2,FALSE())</f>
        <v>Unknown - Unscored</v>
      </c>
      <c r="W36" s="267" t="e">
        <f aca="false">ROUND(AVERAGE(S36:V36),0)</f>
        <v>#DIV/0!</v>
      </c>
      <c r="X36" s="268" t="e">
        <f aca="false">W36</f>
        <v>#DIV/0!</v>
      </c>
    </row>
    <row r="37" customFormat="false" ht="24" hidden="false" customHeight="false" outlineLevel="0" collapsed="false">
      <c r="B37" s="271" t="n">
        <v>12.4</v>
      </c>
      <c r="C37" s="271" t="s">
        <v>425</v>
      </c>
      <c r="D37" s="271" t="s">
        <v>425</v>
      </c>
      <c r="E37" s="271" t="s">
        <v>425</v>
      </c>
      <c r="F37" s="271" t="s">
        <v>425</v>
      </c>
      <c r="G37" s="271" t="str">
        <f aca="false">VLOOKUP(C37,$C$4:$G$10,5,FALSE())</f>
        <v>Unknown - Unscored</v>
      </c>
      <c r="H37" s="271" t="str">
        <f aca="false">VLOOKUP(D37,$D$4:$G$10,4,FALSE())</f>
        <v>Unknown - Unscored</v>
      </c>
      <c r="I37" s="271" t="str">
        <f aca="false">VLOOKUP(E37,$E$4:$G$10,3,FALSE())</f>
        <v>Unknown - Unscored</v>
      </c>
      <c r="J37" s="271" t="str">
        <f aca="false">VLOOKUP(F37,$F$4:$G$10,2,FALSE())</f>
        <v>Unknown - Unscored</v>
      </c>
      <c r="K37" s="272" t="e">
        <f aca="false">ROUND(AVERAGE(G37:J37),0)</f>
        <v>#DIV/0!</v>
      </c>
      <c r="L37" s="272" t="e">
        <f aca="false">K37</f>
        <v>#DIV/0!</v>
      </c>
      <c r="N37" s="271" t="n">
        <v>6.2</v>
      </c>
      <c r="O37" s="271" t="s">
        <v>425</v>
      </c>
      <c r="P37" s="271" t="s">
        <v>425</v>
      </c>
      <c r="Q37" s="271" t="s">
        <v>425</v>
      </c>
      <c r="R37" s="271" t="s">
        <v>425</v>
      </c>
      <c r="S37" s="271" t="str">
        <f aca="false">VLOOKUP(O37,$C$4:$G$10,5,FALSE())</f>
        <v>Unknown - Unscored</v>
      </c>
      <c r="T37" s="271" t="str">
        <f aca="false">VLOOKUP(P37,$D$4:$G$10,4,FALSE())</f>
        <v>Unknown - Unscored</v>
      </c>
      <c r="U37" s="271" t="str">
        <f aca="false">VLOOKUP(Q37,$E$4:$G$10,3,FALSE())</f>
        <v>Unknown - Unscored</v>
      </c>
      <c r="V37" s="271" t="str">
        <f aca="false">VLOOKUP(R37,$F$4:$G$10,2,FALSE())</f>
        <v>Unknown - Unscored</v>
      </c>
      <c r="W37" s="271" t="e">
        <f aca="false">ROUND(AVERAGE(S37:V37),0)</f>
        <v>#DIV/0!</v>
      </c>
      <c r="X37" s="272" t="e">
        <f aca="false">W37</f>
        <v>#DIV/0!</v>
      </c>
    </row>
    <row r="38" customFormat="false" ht="24" hidden="false" customHeight="false" outlineLevel="0" collapsed="false">
      <c r="B38" s="267" t="n">
        <v>13.1</v>
      </c>
      <c r="C38" s="267" t="s">
        <v>425</v>
      </c>
      <c r="D38" s="267" t="s">
        <v>425</v>
      </c>
      <c r="E38" s="267" t="s">
        <v>425</v>
      </c>
      <c r="F38" s="267" t="s">
        <v>425</v>
      </c>
      <c r="G38" s="267" t="str">
        <f aca="false">VLOOKUP(C38,$C$4:$G$10,5,FALSE())</f>
        <v>Unknown - Unscored</v>
      </c>
      <c r="H38" s="267" t="str">
        <f aca="false">VLOOKUP(D38,$D$4:$G$10,4,FALSE())</f>
        <v>Unknown - Unscored</v>
      </c>
      <c r="I38" s="267" t="str">
        <f aca="false">VLOOKUP(E38,$E$4:$G$10,3,FALSE())</f>
        <v>Unknown - Unscored</v>
      </c>
      <c r="J38" s="267" t="str">
        <f aca="false">VLOOKUP(F38,$F$4:$G$10,2,FALSE())</f>
        <v>Unknown - Unscored</v>
      </c>
      <c r="K38" s="268" t="e">
        <f aca="false">ROUND(AVERAGE(G38:J38),0)</f>
        <v>#DIV/0!</v>
      </c>
      <c r="L38" s="268" t="e">
        <f aca="false">K38</f>
        <v>#DIV/0!</v>
      </c>
      <c r="N38" s="267" t="n">
        <v>6.3</v>
      </c>
      <c r="O38" s="267" t="s">
        <v>425</v>
      </c>
      <c r="P38" s="267" t="s">
        <v>425</v>
      </c>
      <c r="Q38" s="267" t="s">
        <v>425</v>
      </c>
      <c r="R38" s="267" t="s">
        <v>425</v>
      </c>
      <c r="S38" s="267" t="str">
        <f aca="false">VLOOKUP(O38,$C$4:$G$10,5,FALSE())</f>
        <v>Unknown - Unscored</v>
      </c>
      <c r="T38" s="267" t="str">
        <f aca="false">VLOOKUP(P38,$D$4:$G$10,4,FALSE())</f>
        <v>Unknown - Unscored</v>
      </c>
      <c r="U38" s="267" t="str">
        <f aca="false">VLOOKUP(Q38,$E$4:$G$10,3,FALSE())</f>
        <v>Unknown - Unscored</v>
      </c>
      <c r="V38" s="267" t="str">
        <f aca="false">VLOOKUP(R38,$F$4:$G$10,2,FALSE())</f>
        <v>Unknown - Unscored</v>
      </c>
      <c r="W38" s="267" t="e">
        <f aca="false">ROUND(AVERAGE(S38:V38),0)</f>
        <v>#DIV/0!</v>
      </c>
      <c r="X38" s="268" t="e">
        <f aca="false">W38</f>
        <v>#DIV/0!</v>
      </c>
    </row>
    <row r="39" customFormat="false" ht="24" hidden="false" customHeight="false" outlineLevel="0" collapsed="false">
      <c r="B39" s="271" t="n">
        <v>13.2</v>
      </c>
      <c r="C39" s="271" t="s">
        <v>425</v>
      </c>
      <c r="D39" s="271" t="s">
        <v>425</v>
      </c>
      <c r="E39" s="271" t="s">
        <v>425</v>
      </c>
      <c r="F39" s="271" t="s">
        <v>425</v>
      </c>
      <c r="G39" s="271" t="str">
        <f aca="false">VLOOKUP(C39,$C$4:$G$10,5,FALSE())</f>
        <v>Unknown - Unscored</v>
      </c>
      <c r="H39" s="271" t="str">
        <f aca="false">VLOOKUP(D39,$D$4:$G$10,4,FALSE())</f>
        <v>Unknown - Unscored</v>
      </c>
      <c r="I39" s="271" t="str">
        <f aca="false">VLOOKUP(E39,$E$4:$G$10,3,FALSE())</f>
        <v>Unknown - Unscored</v>
      </c>
      <c r="J39" s="271" t="str">
        <f aca="false">VLOOKUP(F39,$F$4:$G$10,2,FALSE())</f>
        <v>Unknown - Unscored</v>
      </c>
      <c r="K39" s="272" t="e">
        <f aca="false">ROUND(AVERAGE(G39:J39),0)</f>
        <v>#DIV/0!</v>
      </c>
      <c r="L39" s="272" t="e">
        <f aca="false">K39</f>
        <v>#DIV/0!</v>
      </c>
      <c r="N39" s="271" t="n">
        <v>6.4</v>
      </c>
      <c r="O39" s="271" t="s">
        <v>425</v>
      </c>
      <c r="P39" s="271" t="s">
        <v>425</v>
      </c>
      <c r="Q39" s="271" t="s">
        <v>425</v>
      </c>
      <c r="R39" s="271" t="s">
        <v>425</v>
      </c>
      <c r="S39" s="271" t="str">
        <f aca="false">VLOOKUP(O39,$C$4:$G$10,5,FALSE())</f>
        <v>Unknown - Unscored</v>
      </c>
      <c r="T39" s="271" t="str">
        <f aca="false">VLOOKUP(P39,$D$4:$G$10,4,FALSE())</f>
        <v>Unknown - Unscored</v>
      </c>
      <c r="U39" s="271" t="str">
        <f aca="false">VLOOKUP(Q39,$E$4:$G$10,3,FALSE())</f>
        <v>Unknown - Unscored</v>
      </c>
      <c r="V39" s="271" t="str">
        <f aca="false">VLOOKUP(R39,$F$4:$G$10,2,FALSE())</f>
        <v>Unknown - Unscored</v>
      </c>
      <c r="W39" s="271" t="e">
        <f aca="false">ROUND(AVERAGE(S39:V39),0)</f>
        <v>#DIV/0!</v>
      </c>
      <c r="X39" s="272" t="e">
        <f aca="false">W39</f>
        <v>#DIV/0!</v>
      </c>
    </row>
    <row r="40" customFormat="false" ht="24" hidden="false" customHeight="false" outlineLevel="0" collapsed="false">
      <c r="B40" s="267" t="n">
        <v>13.6</v>
      </c>
      <c r="C40" s="267" t="s">
        <v>425</v>
      </c>
      <c r="D40" s="267" t="s">
        <v>425</v>
      </c>
      <c r="E40" s="267" t="s">
        <v>425</v>
      </c>
      <c r="F40" s="267" t="s">
        <v>425</v>
      </c>
      <c r="G40" s="267" t="str">
        <f aca="false">VLOOKUP(C40,$C$4:$G$10,5,FALSE())</f>
        <v>Unknown - Unscored</v>
      </c>
      <c r="H40" s="267" t="str">
        <f aca="false">VLOOKUP(D40,$D$4:$G$10,4,FALSE())</f>
        <v>Unknown - Unscored</v>
      </c>
      <c r="I40" s="267" t="str">
        <f aca="false">VLOOKUP(E40,$E$4:$G$10,3,FALSE())</f>
        <v>Unknown - Unscored</v>
      </c>
      <c r="J40" s="267" t="str">
        <f aca="false">VLOOKUP(F40,$F$4:$G$10,2,FALSE())</f>
        <v>Unknown - Unscored</v>
      </c>
      <c r="K40" s="268" t="e">
        <f aca="false">ROUND(AVERAGE(G40:J40),0)</f>
        <v>#DIV/0!</v>
      </c>
      <c r="L40" s="268" t="e">
        <f aca="false">K40</f>
        <v>#DIV/0!</v>
      </c>
      <c r="N40" s="267" t="n">
        <v>6.5</v>
      </c>
      <c r="O40" s="267" t="s">
        <v>425</v>
      </c>
      <c r="P40" s="267" t="s">
        <v>425</v>
      </c>
      <c r="Q40" s="267" t="s">
        <v>425</v>
      </c>
      <c r="R40" s="267" t="s">
        <v>425</v>
      </c>
      <c r="S40" s="267" t="str">
        <f aca="false">VLOOKUP(O40,$C$4:$G$10,5,FALSE())</f>
        <v>Unknown - Unscored</v>
      </c>
      <c r="T40" s="267" t="str">
        <f aca="false">VLOOKUP(P40,$D$4:$G$10,4,FALSE())</f>
        <v>Unknown - Unscored</v>
      </c>
      <c r="U40" s="267" t="str">
        <f aca="false">VLOOKUP(Q40,$E$4:$G$10,3,FALSE())</f>
        <v>Unknown - Unscored</v>
      </c>
      <c r="V40" s="267" t="str">
        <f aca="false">VLOOKUP(R40,$F$4:$G$10,2,FALSE())</f>
        <v>Unknown - Unscored</v>
      </c>
      <c r="W40" s="267" t="e">
        <f aca="false">ROUND(AVERAGE(S40:V40),0)</f>
        <v>#DIV/0!</v>
      </c>
      <c r="X40" s="268" t="e">
        <f aca="false">W40</f>
        <v>#DIV/0!</v>
      </c>
    </row>
    <row r="41" customFormat="false" ht="13" hidden="false" customHeight="false" outlineLevel="0" collapsed="false">
      <c r="B41" s="271" t="n">
        <v>14.6</v>
      </c>
      <c r="C41" s="271" t="s">
        <v>419</v>
      </c>
      <c r="D41" s="271" t="s">
        <v>420</v>
      </c>
      <c r="E41" s="271" t="s">
        <v>421</v>
      </c>
      <c r="F41" s="271" t="s">
        <v>422</v>
      </c>
      <c r="G41" s="271" t="n">
        <f aca="false">VLOOKUP(C41,$C$4:$G$10,5,FALSE())</f>
        <v>5</v>
      </c>
      <c r="H41" s="271" t="n">
        <f aca="false">VLOOKUP(D41,$D$4:$G$10,4,FALSE())</f>
        <v>5</v>
      </c>
      <c r="I41" s="271" t="n">
        <f aca="false">VLOOKUP(E41,$E$4:$G$10,3,FALSE())</f>
        <v>5</v>
      </c>
      <c r="J41" s="271" t="n">
        <f aca="false">VLOOKUP(F41,$F$4:$G$10,2,FALSE())</f>
        <v>5</v>
      </c>
      <c r="K41" s="272" t="n">
        <f aca="false">ROUND(AVERAGE(G41:J41),0)</f>
        <v>5</v>
      </c>
      <c r="L41" s="272" t="n">
        <f aca="false">K41</f>
        <v>5</v>
      </c>
      <c r="N41" s="271" t="n">
        <v>7.1</v>
      </c>
      <c r="O41" s="271" t="s">
        <v>419</v>
      </c>
      <c r="P41" s="271" t="s">
        <v>420</v>
      </c>
      <c r="Q41" s="271" t="s">
        <v>421</v>
      </c>
      <c r="R41" s="271" t="s">
        <v>422</v>
      </c>
      <c r="S41" s="271" t="n">
        <f aca="false">VLOOKUP(O41,$C$4:$G$10,5,FALSE())</f>
        <v>5</v>
      </c>
      <c r="T41" s="271" t="n">
        <f aca="false">VLOOKUP(P41,$D$4:$G$10,4,FALSE())</f>
        <v>5</v>
      </c>
      <c r="U41" s="271" t="n">
        <f aca="false">VLOOKUP(Q41,$E$4:$G$10,3,FALSE())</f>
        <v>5</v>
      </c>
      <c r="V41" s="271" t="n">
        <f aca="false">VLOOKUP(R41,$F$4:$G$10,2,FALSE())</f>
        <v>5</v>
      </c>
      <c r="W41" s="271" t="n">
        <f aca="false">ROUND(AVERAGE(S41:V41),0)</f>
        <v>5</v>
      </c>
      <c r="X41" s="272" t="n">
        <f aca="false">W41</f>
        <v>5</v>
      </c>
    </row>
    <row r="42" customFormat="false" ht="13" hidden="false" customHeight="false" outlineLevel="0" collapsed="false">
      <c r="B42" s="267" t="n">
        <v>15.7</v>
      </c>
      <c r="C42" s="267" t="s">
        <v>419</v>
      </c>
      <c r="D42" s="267" t="s">
        <v>420</v>
      </c>
      <c r="E42" s="267" t="s">
        <v>421</v>
      </c>
      <c r="F42" s="267" t="s">
        <v>422</v>
      </c>
      <c r="G42" s="267" t="n">
        <f aca="false">VLOOKUP(C42,$C$4:$G$10,5,FALSE())</f>
        <v>5</v>
      </c>
      <c r="H42" s="267" t="n">
        <f aca="false">VLOOKUP(D42,$D$4:$G$10,4,FALSE())</f>
        <v>5</v>
      </c>
      <c r="I42" s="267" t="n">
        <f aca="false">VLOOKUP(E42,$E$4:$G$10,3,FALSE())</f>
        <v>5</v>
      </c>
      <c r="J42" s="267" t="n">
        <f aca="false">VLOOKUP(F42,$F$4:$G$10,2,FALSE())</f>
        <v>5</v>
      </c>
      <c r="K42" s="268" t="n">
        <f aca="false">ROUND(AVERAGE(G42:J42),0)</f>
        <v>5</v>
      </c>
      <c r="L42" s="268" t="n">
        <f aca="false">K42</f>
        <v>5</v>
      </c>
      <c r="N42" s="267" t="n">
        <v>7.2</v>
      </c>
      <c r="O42" s="267" t="s">
        <v>419</v>
      </c>
      <c r="P42" s="267" t="s">
        <v>420</v>
      </c>
      <c r="Q42" s="267" t="s">
        <v>421</v>
      </c>
      <c r="R42" s="267" t="s">
        <v>422</v>
      </c>
      <c r="S42" s="267" t="n">
        <f aca="false">VLOOKUP(O42,$C$4:$G$10,5,FALSE())</f>
        <v>5</v>
      </c>
      <c r="T42" s="267" t="n">
        <f aca="false">VLOOKUP(P42,$D$4:$G$10,4,FALSE())</f>
        <v>5</v>
      </c>
      <c r="U42" s="267" t="n">
        <f aca="false">VLOOKUP(Q42,$E$4:$G$10,3,FALSE())</f>
        <v>5</v>
      </c>
      <c r="V42" s="267" t="n">
        <f aca="false">VLOOKUP(R42,$F$4:$G$10,2,FALSE())</f>
        <v>5</v>
      </c>
      <c r="W42" s="267" t="n">
        <f aca="false">ROUND(AVERAGE(S42:V42),0)</f>
        <v>5</v>
      </c>
      <c r="X42" s="268" t="n">
        <f aca="false">W42</f>
        <v>5</v>
      </c>
    </row>
    <row r="43" customFormat="false" ht="13" hidden="false" customHeight="false" outlineLevel="0" collapsed="false">
      <c r="B43" s="273" t="n">
        <v>15.1</v>
      </c>
      <c r="C43" s="271" t="s">
        <v>419</v>
      </c>
      <c r="D43" s="271" t="s">
        <v>420</v>
      </c>
      <c r="E43" s="271" t="s">
        <v>421</v>
      </c>
      <c r="F43" s="271" t="s">
        <v>422</v>
      </c>
      <c r="G43" s="271" t="n">
        <f aca="false">VLOOKUP(C43,$C$4:$G$10,5,FALSE())</f>
        <v>5</v>
      </c>
      <c r="H43" s="271" t="n">
        <f aca="false">VLOOKUP(D43,$D$4:$G$10,4,FALSE())</f>
        <v>5</v>
      </c>
      <c r="I43" s="271" t="n">
        <f aca="false">VLOOKUP(E43,$E$4:$G$10,3,FALSE())</f>
        <v>5</v>
      </c>
      <c r="J43" s="271" t="n">
        <f aca="false">VLOOKUP(F43,$F$4:$G$10,2,FALSE())</f>
        <v>5</v>
      </c>
      <c r="K43" s="272" t="n">
        <f aca="false">ROUND(AVERAGE(G43:J43),0)</f>
        <v>5</v>
      </c>
      <c r="L43" s="272" t="n">
        <f aca="false">K43</f>
        <v>5</v>
      </c>
      <c r="N43" s="271" t="n">
        <v>7.3</v>
      </c>
      <c r="O43" s="271" t="s">
        <v>419</v>
      </c>
      <c r="P43" s="271" t="s">
        <v>420</v>
      </c>
      <c r="Q43" s="271" t="s">
        <v>421</v>
      </c>
      <c r="R43" s="271" t="s">
        <v>422</v>
      </c>
      <c r="S43" s="271" t="n">
        <f aca="false">VLOOKUP(O43,$C$4:$G$10,5,FALSE())</f>
        <v>5</v>
      </c>
      <c r="T43" s="271" t="n">
        <f aca="false">VLOOKUP(P43,$D$4:$G$10,4,FALSE())</f>
        <v>5</v>
      </c>
      <c r="U43" s="271" t="n">
        <f aca="false">VLOOKUP(Q43,$E$4:$G$10,3,FALSE())</f>
        <v>5</v>
      </c>
      <c r="V43" s="271" t="n">
        <f aca="false">VLOOKUP(R43,$F$4:$G$10,2,FALSE())</f>
        <v>5</v>
      </c>
      <c r="W43" s="271" t="n">
        <f aca="false">ROUND(AVERAGE(S43:V43),0)</f>
        <v>5</v>
      </c>
      <c r="X43" s="272" t="n">
        <f aca="false">W43</f>
        <v>5</v>
      </c>
    </row>
    <row r="44" customFormat="false" ht="24" hidden="false" customHeight="false" outlineLevel="0" collapsed="false">
      <c r="B44" s="267" t="n">
        <v>16.8</v>
      </c>
      <c r="C44" s="267" t="s">
        <v>425</v>
      </c>
      <c r="D44" s="267" t="s">
        <v>425</v>
      </c>
      <c r="E44" s="267" t="s">
        <v>425</v>
      </c>
      <c r="F44" s="267" t="s">
        <v>425</v>
      </c>
      <c r="G44" s="267" t="str">
        <f aca="false">VLOOKUP(C44,$C$4:$G$10,5,FALSE())</f>
        <v>Unknown - Unscored</v>
      </c>
      <c r="H44" s="267" t="str">
        <f aca="false">VLOOKUP(D44,$D$4:$G$10,4,FALSE())</f>
        <v>Unknown - Unscored</v>
      </c>
      <c r="I44" s="267" t="str">
        <f aca="false">VLOOKUP(E44,$E$4:$G$10,3,FALSE())</f>
        <v>Unknown - Unscored</v>
      </c>
      <c r="J44" s="267" t="str">
        <f aca="false">VLOOKUP(F44,$F$4:$G$10,2,FALSE())</f>
        <v>Unknown - Unscored</v>
      </c>
      <c r="K44" s="268" t="e">
        <f aca="false">ROUND(AVERAGE(G44:J44),0)</f>
        <v>#DIV/0!</v>
      </c>
      <c r="L44" s="268" t="e">
        <f aca="false">K44</f>
        <v>#DIV/0!</v>
      </c>
      <c r="N44" s="267" t="n">
        <v>7.4</v>
      </c>
      <c r="O44" s="267" t="s">
        <v>425</v>
      </c>
      <c r="P44" s="267" t="s">
        <v>425</v>
      </c>
      <c r="Q44" s="267" t="s">
        <v>425</v>
      </c>
      <c r="R44" s="267" t="s">
        <v>425</v>
      </c>
      <c r="S44" s="267" t="str">
        <f aca="false">VLOOKUP(O44,$C$4:$G$10,5,FALSE())</f>
        <v>Unknown - Unscored</v>
      </c>
      <c r="T44" s="267" t="str">
        <f aca="false">VLOOKUP(P44,$D$4:$G$10,4,FALSE())</f>
        <v>Unknown - Unscored</v>
      </c>
      <c r="U44" s="267" t="str">
        <f aca="false">VLOOKUP(Q44,$E$4:$G$10,3,FALSE())</f>
        <v>Unknown - Unscored</v>
      </c>
      <c r="V44" s="267" t="str">
        <f aca="false">VLOOKUP(R44,$F$4:$G$10,2,FALSE())</f>
        <v>Unknown - Unscored</v>
      </c>
      <c r="W44" s="267" t="e">
        <f aca="false">ROUND(AVERAGE(S44:V44),0)</f>
        <v>#DIV/0!</v>
      </c>
      <c r="X44" s="268" t="e">
        <f aca="false">W44</f>
        <v>#DIV/0!</v>
      </c>
    </row>
    <row r="45" customFormat="false" ht="24" hidden="false" customHeight="false" outlineLevel="0" collapsed="false">
      <c r="B45" s="271" t="n">
        <v>16.9</v>
      </c>
      <c r="C45" s="271" t="s">
        <v>425</v>
      </c>
      <c r="D45" s="271" t="s">
        <v>425</v>
      </c>
      <c r="E45" s="271" t="s">
        <v>425</v>
      </c>
      <c r="F45" s="271" t="s">
        <v>425</v>
      </c>
      <c r="G45" s="271" t="str">
        <f aca="false">VLOOKUP(C45,$C$4:$G$10,5,FALSE())</f>
        <v>Unknown - Unscored</v>
      </c>
      <c r="H45" s="271" t="str">
        <f aca="false">VLOOKUP(D45,$D$4:$G$10,4,FALSE())</f>
        <v>Unknown - Unscored</v>
      </c>
      <c r="I45" s="271" t="str">
        <f aca="false">VLOOKUP(E45,$E$4:$G$10,3,FALSE())</f>
        <v>Unknown - Unscored</v>
      </c>
      <c r="J45" s="271" t="str">
        <f aca="false">VLOOKUP(F45,$F$4:$G$10,2,FALSE())</f>
        <v>Unknown - Unscored</v>
      </c>
      <c r="K45" s="272" t="e">
        <f aca="false">ROUND(AVERAGE(G45:J45),0)</f>
        <v>#DIV/0!</v>
      </c>
      <c r="L45" s="272" t="e">
        <f aca="false">K45</f>
        <v>#DIV/0!</v>
      </c>
      <c r="N45" s="271" t="n">
        <v>8.1</v>
      </c>
      <c r="O45" s="271" t="s">
        <v>425</v>
      </c>
      <c r="P45" s="271" t="s">
        <v>425</v>
      </c>
      <c r="Q45" s="271" t="s">
        <v>425</v>
      </c>
      <c r="R45" s="271" t="s">
        <v>425</v>
      </c>
      <c r="S45" s="271" t="str">
        <f aca="false">VLOOKUP(O45,$C$4:$G$10,5,FALSE())</f>
        <v>Unknown - Unscored</v>
      </c>
      <c r="T45" s="271" t="str">
        <f aca="false">VLOOKUP(P45,$D$4:$G$10,4,FALSE())</f>
        <v>Unknown - Unscored</v>
      </c>
      <c r="U45" s="271" t="str">
        <f aca="false">VLOOKUP(Q45,$E$4:$G$10,3,FALSE())</f>
        <v>Unknown - Unscored</v>
      </c>
      <c r="V45" s="271" t="str">
        <f aca="false">VLOOKUP(R45,$F$4:$G$10,2,FALSE())</f>
        <v>Unknown - Unscored</v>
      </c>
      <c r="W45" s="271" t="e">
        <f aca="false">ROUND(AVERAGE(S45:V45),0)</f>
        <v>#DIV/0!</v>
      </c>
      <c r="X45" s="272" t="e">
        <f aca="false">W45</f>
        <v>#DIV/0!</v>
      </c>
    </row>
    <row r="46" customFormat="false" ht="13" hidden="false" customHeight="false" outlineLevel="0" collapsed="false">
      <c r="B46" s="267" t="n">
        <v>16.11</v>
      </c>
      <c r="C46" s="267" t="s">
        <v>419</v>
      </c>
      <c r="D46" s="267" t="s">
        <v>420</v>
      </c>
      <c r="E46" s="267" t="s">
        <v>421</v>
      </c>
      <c r="F46" s="267" t="s">
        <v>422</v>
      </c>
      <c r="G46" s="267" t="n">
        <f aca="false">VLOOKUP(C46,$C$4:$G$10,5,FALSE())</f>
        <v>5</v>
      </c>
      <c r="H46" s="267" t="n">
        <f aca="false">VLOOKUP(D46,$D$4:$G$10,4,FALSE())</f>
        <v>5</v>
      </c>
      <c r="I46" s="267" t="n">
        <f aca="false">VLOOKUP(E46,$E$4:$G$10,3,FALSE())</f>
        <v>5</v>
      </c>
      <c r="J46" s="267" t="n">
        <f aca="false">VLOOKUP(F46,$F$4:$G$10,2,FALSE())</f>
        <v>5</v>
      </c>
      <c r="K46" s="268" t="n">
        <f aca="false">ROUND(AVERAGE(G46:J46),0)</f>
        <v>5</v>
      </c>
      <c r="L46" s="268" t="n">
        <f aca="false">K46</f>
        <v>5</v>
      </c>
      <c r="N46" s="267" t="n">
        <v>8.2</v>
      </c>
      <c r="O46" s="267" t="s">
        <v>419</v>
      </c>
      <c r="P46" s="267" t="s">
        <v>420</v>
      </c>
      <c r="Q46" s="267" t="s">
        <v>421</v>
      </c>
      <c r="R46" s="267" t="s">
        <v>422</v>
      </c>
      <c r="S46" s="267" t="n">
        <f aca="false">VLOOKUP(O46,$C$4:$G$10,5,FALSE())</f>
        <v>5</v>
      </c>
      <c r="T46" s="267" t="n">
        <f aca="false">VLOOKUP(P46,$D$4:$G$10,4,FALSE())</f>
        <v>5</v>
      </c>
      <c r="U46" s="267" t="n">
        <f aca="false">VLOOKUP(Q46,$E$4:$G$10,3,FALSE())</f>
        <v>5</v>
      </c>
      <c r="V46" s="267" t="n">
        <f aca="false">VLOOKUP(R46,$F$4:$G$10,2,FALSE())</f>
        <v>5</v>
      </c>
      <c r="W46" s="267" t="n">
        <f aca="false">ROUND(AVERAGE(S46:V46),0)</f>
        <v>5</v>
      </c>
      <c r="X46" s="268" t="n">
        <f aca="false">W46</f>
        <v>5</v>
      </c>
    </row>
    <row r="47" customFormat="false" ht="13" hidden="false" customHeight="false" outlineLevel="0" collapsed="false">
      <c r="B47" s="271" t="n">
        <v>17.3</v>
      </c>
      <c r="C47" s="271" t="s">
        <v>419</v>
      </c>
      <c r="D47" s="271" t="s">
        <v>420</v>
      </c>
      <c r="E47" s="271" t="s">
        <v>421</v>
      </c>
      <c r="F47" s="271" t="s">
        <v>422</v>
      </c>
      <c r="G47" s="271" t="n">
        <f aca="false">VLOOKUP(C47,$C$4:$G$10,5,FALSE())</f>
        <v>5</v>
      </c>
      <c r="H47" s="271" t="n">
        <f aca="false">VLOOKUP(D47,$D$4:$G$10,4,FALSE())</f>
        <v>5</v>
      </c>
      <c r="I47" s="271" t="n">
        <f aca="false">VLOOKUP(E47,$E$4:$G$10,3,FALSE())</f>
        <v>5</v>
      </c>
      <c r="J47" s="271" t="n">
        <f aca="false">VLOOKUP(F47,$F$4:$G$10,2,FALSE())</f>
        <v>5</v>
      </c>
      <c r="K47" s="272" t="n">
        <f aca="false">ROUND(AVERAGE(G47:J47),0)</f>
        <v>5</v>
      </c>
      <c r="L47" s="272" t="n">
        <f aca="false">K47</f>
        <v>5</v>
      </c>
      <c r="N47" s="271" t="n">
        <v>8.3</v>
      </c>
      <c r="O47" s="271" t="s">
        <v>419</v>
      </c>
      <c r="P47" s="271" t="s">
        <v>420</v>
      </c>
      <c r="Q47" s="271" t="s">
        <v>421</v>
      </c>
      <c r="R47" s="271" t="s">
        <v>422</v>
      </c>
      <c r="S47" s="271" t="n">
        <f aca="false">VLOOKUP(O47,$C$4:$G$10,5,FALSE())</f>
        <v>5</v>
      </c>
      <c r="T47" s="271" t="n">
        <f aca="false">VLOOKUP(P47,$D$4:$G$10,4,FALSE())</f>
        <v>5</v>
      </c>
      <c r="U47" s="271" t="n">
        <f aca="false">VLOOKUP(Q47,$E$4:$G$10,3,FALSE())</f>
        <v>5</v>
      </c>
      <c r="V47" s="271" t="n">
        <f aca="false">VLOOKUP(R47,$F$4:$G$10,2,FALSE())</f>
        <v>5</v>
      </c>
      <c r="W47" s="271" t="n">
        <f aca="false">ROUND(AVERAGE(S47:V47),0)</f>
        <v>5</v>
      </c>
      <c r="X47" s="272" t="n">
        <f aca="false">W47</f>
        <v>5</v>
      </c>
    </row>
    <row r="48" customFormat="false" ht="24" hidden="false" customHeight="false" outlineLevel="0" collapsed="false">
      <c r="B48" s="267" t="n">
        <v>17.5</v>
      </c>
      <c r="C48" s="267" t="s">
        <v>425</v>
      </c>
      <c r="D48" s="267" t="s">
        <v>425</v>
      </c>
      <c r="E48" s="267" t="s">
        <v>425</v>
      </c>
      <c r="F48" s="267" t="s">
        <v>425</v>
      </c>
      <c r="G48" s="267" t="str">
        <f aca="false">VLOOKUP(C48,$C$4:$G$10,5,FALSE())</f>
        <v>Unknown - Unscored</v>
      </c>
      <c r="H48" s="267" t="str">
        <f aca="false">VLOOKUP(D48,$D$4:$G$10,4,FALSE())</f>
        <v>Unknown - Unscored</v>
      </c>
      <c r="I48" s="267" t="str">
        <f aca="false">VLOOKUP(E48,$E$4:$G$10,3,FALSE())</f>
        <v>Unknown - Unscored</v>
      </c>
      <c r="J48" s="267" t="str">
        <f aca="false">VLOOKUP(F48,$F$4:$G$10,2,FALSE())</f>
        <v>Unknown - Unscored</v>
      </c>
      <c r="K48" s="268" t="e">
        <f aca="false">ROUND(AVERAGE(G48:J48),0)</f>
        <v>#DIV/0!</v>
      </c>
      <c r="L48" s="268" t="e">
        <f aca="false">K48</f>
        <v>#DIV/0!</v>
      </c>
      <c r="N48" s="267" t="n">
        <v>9.1</v>
      </c>
      <c r="O48" s="267" t="s">
        <v>425</v>
      </c>
      <c r="P48" s="267" t="s">
        <v>425</v>
      </c>
      <c r="Q48" s="267" t="s">
        <v>425</v>
      </c>
      <c r="R48" s="267" t="s">
        <v>425</v>
      </c>
      <c r="S48" s="267" t="str">
        <f aca="false">VLOOKUP(O48,$C$4:$G$10,5,FALSE())</f>
        <v>Unknown - Unscored</v>
      </c>
      <c r="T48" s="267" t="str">
        <f aca="false">VLOOKUP(P48,$D$4:$G$10,4,FALSE())</f>
        <v>Unknown - Unscored</v>
      </c>
      <c r="U48" s="267" t="str">
        <f aca="false">VLOOKUP(Q48,$E$4:$G$10,3,FALSE())</f>
        <v>Unknown - Unscored</v>
      </c>
      <c r="V48" s="267" t="str">
        <f aca="false">VLOOKUP(R48,$F$4:$G$10,2,FALSE())</f>
        <v>Unknown - Unscored</v>
      </c>
      <c r="W48" s="267" t="e">
        <f aca="false">ROUND(AVERAGE(S48:V48),0)</f>
        <v>#DIV/0!</v>
      </c>
      <c r="X48" s="268" t="e">
        <f aca="false">W48</f>
        <v>#DIV/0!</v>
      </c>
    </row>
    <row r="49" customFormat="false" ht="24" hidden="false" customHeight="false" outlineLevel="0" collapsed="false">
      <c r="B49" s="271" t="n">
        <v>17.6</v>
      </c>
      <c r="C49" s="271" t="s">
        <v>425</v>
      </c>
      <c r="D49" s="271" t="s">
        <v>425</v>
      </c>
      <c r="E49" s="271" t="s">
        <v>425</v>
      </c>
      <c r="F49" s="271" t="s">
        <v>425</v>
      </c>
      <c r="G49" s="271" t="str">
        <f aca="false">VLOOKUP(C49,$C$4:$G$10,5,FALSE())</f>
        <v>Unknown - Unscored</v>
      </c>
      <c r="H49" s="271" t="str">
        <f aca="false">VLOOKUP(D49,$D$4:$G$10,4,FALSE())</f>
        <v>Unknown - Unscored</v>
      </c>
      <c r="I49" s="271" t="str">
        <f aca="false">VLOOKUP(E49,$E$4:$G$10,3,FALSE())</f>
        <v>Unknown - Unscored</v>
      </c>
      <c r="J49" s="271" t="str">
        <f aca="false">VLOOKUP(F49,$F$4:$G$10,2,FALSE())</f>
        <v>Unknown - Unscored</v>
      </c>
      <c r="K49" s="272" t="e">
        <f aca="false">ROUND(AVERAGE(G49:J49),0)</f>
        <v>#DIV/0!</v>
      </c>
      <c r="L49" s="272" t="e">
        <f aca="false">K49</f>
        <v>#DIV/0!</v>
      </c>
      <c r="N49" s="271" t="n">
        <v>9.2</v>
      </c>
      <c r="O49" s="271" t="s">
        <v>425</v>
      </c>
      <c r="P49" s="271" t="s">
        <v>425</v>
      </c>
      <c r="Q49" s="271" t="s">
        <v>425</v>
      </c>
      <c r="R49" s="271" t="s">
        <v>425</v>
      </c>
      <c r="S49" s="271" t="str">
        <f aca="false">VLOOKUP(O49,$C$4:$G$10,5,FALSE())</f>
        <v>Unknown - Unscored</v>
      </c>
      <c r="T49" s="271" t="str">
        <f aca="false">VLOOKUP(P49,$D$4:$G$10,4,FALSE())</f>
        <v>Unknown - Unscored</v>
      </c>
      <c r="U49" s="271" t="str">
        <f aca="false">VLOOKUP(Q49,$E$4:$G$10,3,FALSE())</f>
        <v>Unknown - Unscored</v>
      </c>
      <c r="V49" s="271" t="str">
        <f aca="false">VLOOKUP(R49,$F$4:$G$10,2,FALSE())</f>
        <v>Unknown - Unscored</v>
      </c>
      <c r="W49" s="271" t="e">
        <f aca="false">ROUND(AVERAGE(S49:V49),0)</f>
        <v>#DIV/0!</v>
      </c>
      <c r="X49" s="272" t="e">
        <f aca="false">W49</f>
        <v>#DIV/0!</v>
      </c>
    </row>
    <row r="50" customFormat="false" ht="24" hidden="false" customHeight="false" outlineLevel="0" collapsed="false">
      <c r="B50" s="267" t="n">
        <v>17.7</v>
      </c>
      <c r="C50" s="267" t="s">
        <v>425</v>
      </c>
      <c r="D50" s="267" t="s">
        <v>425</v>
      </c>
      <c r="E50" s="267" t="s">
        <v>425</v>
      </c>
      <c r="F50" s="267" t="s">
        <v>425</v>
      </c>
      <c r="G50" s="267" t="str">
        <f aca="false">VLOOKUP(C50,$C$4:$G$10,5,FALSE())</f>
        <v>Unknown - Unscored</v>
      </c>
      <c r="H50" s="267" t="str">
        <f aca="false">VLOOKUP(D50,$D$4:$G$10,4,FALSE())</f>
        <v>Unknown - Unscored</v>
      </c>
      <c r="I50" s="267" t="str">
        <f aca="false">VLOOKUP(E50,$E$4:$G$10,3,FALSE())</f>
        <v>Unknown - Unscored</v>
      </c>
      <c r="J50" s="267" t="str">
        <f aca="false">VLOOKUP(F50,$F$4:$G$10,2,FALSE())</f>
        <v>Unknown - Unscored</v>
      </c>
      <c r="K50" s="268" t="e">
        <f aca="false">ROUND(AVERAGE(G50:J50),0)</f>
        <v>#DIV/0!</v>
      </c>
      <c r="L50" s="268" t="e">
        <f aca="false">K50</f>
        <v>#DIV/0!</v>
      </c>
      <c r="N50" s="267" t="n">
        <v>10.1</v>
      </c>
      <c r="O50" s="267" t="s">
        <v>425</v>
      </c>
      <c r="P50" s="267" t="s">
        <v>425</v>
      </c>
      <c r="Q50" s="267" t="s">
        <v>425</v>
      </c>
      <c r="R50" s="267" t="s">
        <v>425</v>
      </c>
      <c r="S50" s="267" t="str">
        <f aca="false">VLOOKUP(O50,$C$4:$G$10,5,FALSE())</f>
        <v>Unknown - Unscored</v>
      </c>
      <c r="T50" s="267" t="str">
        <f aca="false">VLOOKUP(P50,$D$4:$G$10,4,FALSE())</f>
        <v>Unknown - Unscored</v>
      </c>
      <c r="U50" s="267" t="str">
        <f aca="false">VLOOKUP(Q50,$E$4:$G$10,3,FALSE())</f>
        <v>Unknown - Unscored</v>
      </c>
      <c r="V50" s="267" t="str">
        <f aca="false">VLOOKUP(R50,$F$4:$G$10,2,FALSE())</f>
        <v>Unknown - Unscored</v>
      </c>
      <c r="W50" s="267" t="e">
        <f aca="false">ROUND(AVERAGE(S50:V50),0)</f>
        <v>#DIV/0!</v>
      </c>
      <c r="X50" s="268" t="e">
        <f aca="false">W50</f>
        <v>#DIV/0!</v>
      </c>
    </row>
    <row r="51" customFormat="false" ht="24" hidden="false" customHeight="false" outlineLevel="0" collapsed="false">
      <c r="B51" s="271" t="n">
        <v>17.8</v>
      </c>
      <c r="C51" s="271" t="s">
        <v>425</v>
      </c>
      <c r="D51" s="271" t="s">
        <v>425</v>
      </c>
      <c r="E51" s="271" t="s">
        <v>425</v>
      </c>
      <c r="F51" s="271" t="s">
        <v>425</v>
      </c>
      <c r="G51" s="271" t="str">
        <f aca="false">VLOOKUP(C51,$C$4:$G$10,5,FALSE())</f>
        <v>Unknown - Unscored</v>
      </c>
      <c r="H51" s="271" t="str">
        <f aca="false">VLOOKUP(D51,$D$4:$G$10,4,FALSE())</f>
        <v>Unknown - Unscored</v>
      </c>
      <c r="I51" s="271" t="str">
        <f aca="false">VLOOKUP(E51,$E$4:$G$10,3,FALSE())</f>
        <v>Unknown - Unscored</v>
      </c>
      <c r="J51" s="271" t="str">
        <f aca="false">VLOOKUP(F51,$F$4:$G$10,2,FALSE())</f>
        <v>Unknown - Unscored</v>
      </c>
      <c r="K51" s="272" t="e">
        <f aca="false">ROUND(AVERAGE(G51:J51),0)</f>
        <v>#DIV/0!</v>
      </c>
      <c r="L51" s="272" t="e">
        <f aca="false">K51</f>
        <v>#DIV/0!</v>
      </c>
      <c r="N51" s="271" t="n">
        <v>10.2</v>
      </c>
      <c r="O51" s="271" t="s">
        <v>425</v>
      </c>
      <c r="P51" s="271" t="s">
        <v>425</v>
      </c>
      <c r="Q51" s="271" t="s">
        <v>425</v>
      </c>
      <c r="R51" s="271" t="s">
        <v>425</v>
      </c>
      <c r="S51" s="271" t="str">
        <f aca="false">VLOOKUP(O51,$C$4:$G$10,5,FALSE())</f>
        <v>Unknown - Unscored</v>
      </c>
      <c r="T51" s="271" t="str">
        <f aca="false">VLOOKUP(P51,$D$4:$G$10,4,FALSE())</f>
        <v>Unknown - Unscored</v>
      </c>
      <c r="U51" s="271" t="str">
        <f aca="false">VLOOKUP(Q51,$E$4:$G$10,3,FALSE())</f>
        <v>Unknown - Unscored</v>
      </c>
      <c r="V51" s="271" t="str">
        <f aca="false">VLOOKUP(R51,$F$4:$G$10,2,FALSE())</f>
        <v>Unknown - Unscored</v>
      </c>
      <c r="W51" s="271" t="e">
        <f aca="false">ROUND(AVERAGE(S51:V51),0)</f>
        <v>#DIV/0!</v>
      </c>
      <c r="X51" s="272" t="e">
        <f aca="false">W51</f>
        <v>#DIV/0!</v>
      </c>
    </row>
    <row r="52" customFormat="false" ht="24" hidden="false" customHeight="false" outlineLevel="0" collapsed="false">
      <c r="B52" s="267" t="n">
        <v>17.9</v>
      </c>
      <c r="C52" s="267" t="s">
        <v>425</v>
      </c>
      <c r="D52" s="267" t="s">
        <v>425</v>
      </c>
      <c r="E52" s="267" t="s">
        <v>425</v>
      </c>
      <c r="F52" s="267" t="s">
        <v>425</v>
      </c>
      <c r="G52" s="267" t="str">
        <f aca="false">VLOOKUP(C52,$C$4:$G$10,5,FALSE())</f>
        <v>Unknown - Unscored</v>
      </c>
      <c r="H52" s="267" t="str">
        <f aca="false">VLOOKUP(D52,$D$4:$G$10,4,FALSE())</f>
        <v>Unknown - Unscored</v>
      </c>
      <c r="I52" s="267" t="str">
        <f aca="false">VLOOKUP(E52,$E$4:$G$10,3,FALSE())</f>
        <v>Unknown - Unscored</v>
      </c>
      <c r="J52" s="267" t="str">
        <f aca="false">VLOOKUP(F52,$F$4:$G$10,2,FALSE())</f>
        <v>Unknown - Unscored</v>
      </c>
      <c r="K52" s="268" t="e">
        <f aca="false">ROUND(AVERAGE(G52:J52),0)</f>
        <v>#DIV/0!</v>
      </c>
      <c r="L52" s="268" t="e">
        <f aca="false">K52</f>
        <v>#DIV/0!</v>
      </c>
      <c r="N52" s="267" t="n">
        <v>10.3</v>
      </c>
      <c r="O52" s="267" t="s">
        <v>425</v>
      </c>
      <c r="P52" s="267" t="s">
        <v>425</v>
      </c>
      <c r="Q52" s="267" t="s">
        <v>425</v>
      </c>
      <c r="R52" s="267" t="s">
        <v>425</v>
      </c>
      <c r="S52" s="267" t="str">
        <f aca="false">VLOOKUP(O52,$C$4:$G$10,5,FALSE())</f>
        <v>Unknown - Unscored</v>
      </c>
      <c r="T52" s="267" t="str">
        <f aca="false">VLOOKUP(P52,$D$4:$G$10,4,FALSE())</f>
        <v>Unknown - Unscored</v>
      </c>
      <c r="U52" s="267" t="str">
        <f aca="false">VLOOKUP(Q52,$E$4:$G$10,3,FALSE())</f>
        <v>Unknown - Unscored</v>
      </c>
      <c r="V52" s="267" t="str">
        <f aca="false">VLOOKUP(R52,$F$4:$G$10,2,FALSE())</f>
        <v>Unknown - Unscored</v>
      </c>
      <c r="W52" s="267" t="e">
        <f aca="false">ROUND(AVERAGE(S52:V52),0)</f>
        <v>#DIV/0!</v>
      </c>
      <c r="X52" s="268" t="e">
        <f aca="false">W52</f>
        <v>#DIV/0!</v>
      </c>
    </row>
    <row r="53" customFormat="false" ht="24" hidden="false" customHeight="false" outlineLevel="0" collapsed="false">
      <c r="B53" s="271" t="n">
        <v>19.1</v>
      </c>
      <c r="C53" s="271" t="s">
        <v>425</v>
      </c>
      <c r="D53" s="271" t="s">
        <v>425</v>
      </c>
      <c r="E53" s="271" t="s">
        <v>425</v>
      </c>
      <c r="F53" s="271" t="s">
        <v>425</v>
      </c>
      <c r="G53" s="271" t="str">
        <f aca="false">VLOOKUP(C53,$C$4:$G$10,5,FALSE())</f>
        <v>Unknown - Unscored</v>
      </c>
      <c r="H53" s="271" t="str">
        <f aca="false">VLOOKUP(D53,$D$4:$G$10,4,FALSE())</f>
        <v>Unknown - Unscored</v>
      </c>
      <c r="I53" s="271" t="str">
        <f aca="false">VLOOKUP(E53,$E$4:$G$10,3,FALSE())</f>
        <v>Unknown - Unscored</v>
      </c>
      <c r="J53" s="271" t="str">
        <f aca="false">VLOOKUP(F53,$F$4:$G$10,2,FALSE())</f>
        <v>Unknown - Unscored</v>
      </c>
      <c r="K53" s="272" t="e">
        <f aca="false">ROUND(AVERAGE(G53:J53),0)</f>
        <v>#DIV/0!</v>
      </c>
      <c r="L53" s="272" t="e">
        <f aca="false">K53</f>
        <v>#DIV/0!</v>
      </c>
      <c r="N53" s="271" t="n">
        <v>11.1</v>
      </c>
      <c r="O53" s="271" t="s">
        <v>425</v>
      </c>
      <c r="P53" s="271" t="s">
        <v>425</v>
      </c>
      <c r="Q53" s="271" t="s">
        <v>425</v>
      </c>
      <c r="R53" s="271" t="s">
        <v>425</v>
      </c>
      <c r="S53" s="271" t="str">
        <f aca="false">VLOOKUP(O53,$C$4:$G$10,5,FALSE())</f>
        <v>Unknown - Unscored</v>
      </c>
      <c r="T53" s="271" t="str">
        <f aca="false">VLOOKUP(P53,$D$4:$G$10,4,FALSE())</f>
        <v>Unknown - Unscored</v>
      </c>
      <c r="U53" s="271" t="str">
        <f aca="false">VLOOKUP(Q53,$E$4:$G$10,3,FALSE())</f>
        <v>Unknown - Unscored</v>
      </c>
      <c r="V53" s="271" t="str">
        <f aca="false">VLOOKUP(R53,$F$4:$G$10,2,FALSE())</f>
        <v>Unknown - Unscored</v>
      </c>
      <c r="W53" s="271" t="e">
        <f aca="false">ROUND(AVERAGE(S53:V53),0)</f>
        <v>#DIV/0!</v>
      </c>
      <c r="X53" s="272" t="e">
        <f aca="false">W53</f>
        <v>#DIV/0!</v>
      </c>
    </row>
    <row r="54" customFormat="false" ht="13" hidden="false" customHeight="false" outlineLevel="0" collapsed="false">
      <c r="B54" s="267" t="n">
        <v>19.3</v>
      </c>
      <c r="C54" s="267" t="s">
        <v>419</v>
      </c>
      <c r="D54" s="267" t="s">
        <v>420</v>
      </c>
      <c r="E54" s="267" t="s">
        <v>421</v>
      </c>
      <c r="F54" s="267" t="s">
        <v>428</v>
      </c>
      <c r="G54" s="267" t="n">
        <f aca="false">VLOOKUP(C54,$C$4:$G$10,5,FALSE())</f>
        <v>5</v>
      </c>
      <c r="H54" s="267" t="n">
        <f aca="false">VLOOKUP(D54,$D$4:$G$10,4,FALSE())</f>
        <v>5</v>
      </c>
      <c r="I54" s="267" t="n">
        <f aca="false">VLOOKUP(E54,$E$4:$G$10,3,FALSE())</f>
        <v>5</v>
      </c>
      <c r="J54" s="267" t="str">
        <f aca="false">VLOOKUP(F54,$F$4:$G$10,2,FALSE())</f>
        <v>Unknown - N/A</v>
      </c>
      <c r="K54" s="268" t="n">
        <f aca="false">ROUND(AVERAGE(G54:J54),0)</f>
        <v>5</v>
      </c>
      <c r="L54" s="268" t="n">
        <f aca="false">K54</f>
        <v>5</v>
      </c>
      <c r="N54" s="267" t="n">
        <v>11.2</v>
      </c>
      <c r="O54" s="267" t="s">
        <v>419</v>
      </c>
      <c r="P54" s="267" t="s">
        <v>420</v>
      </c>
      <c r="Q54" s="267" t="s">
        <v>421</v>
      </c>
      <c r="R54" s="267" t="s">
        <v>428</v>
      </c>
      <c r="S54" s="267" t="n">
        <f aca="false">VLOOKUP(O54,$C$4:$G$10,5,FALSE())</f>
        <v>5</v>
      </c>
      <c r="T54" s="267" t="n">
        <f aca="false">VLOOKUP(P54,$D$4:$G$10,4,FALSE())</f>
        <v>5</v>
      </c>
      <c r="U54" s="267" t="n">
        <f aca="false">VLOOKUP(Q54,$E$4:$G$10,3,FALSE())</f>
        <v>5</v>
      </c>
      <c r="V54" s="267" t="str">
        <f aca="false">VLOOKUP(R54,$F$4:$G$10,2,FALSE())</f>
        <v>Unknown - N/A</v>
      </c>
      <c r="W54" s="267" t="n">
        <f aca="false">ROUND(AVERAGE(S54:V54),0)</f>
        <v>5</v>
      </c>
      <c r="X54" s="268" t="n">
        <f aca="false">W54</f>
        <v>5</v>
      </c>
    </row>
    <row r="55" customFormat="false" ht="24" hidden="false" customHeight="false" outlineLevel="0" collapsed="false">
      <c r="B55" s="271" t="n">
        <v>19.5</v>
      </c>
      <c r="C55" s="271" t="s">
        <v>425</v>
      </c>
      <c r="D55" s="271" t="s">
        <v>425</v>
      </c>
      <c r="E55" s="271" t="s">
        <v>425</v>
      </c>
      <c r="F55" s="271" t="s">
        <v>425</v>
      </c>
      <c r="G55" s="271" t="str">
        <f aca="false">VLOOKUP(C55,$C$4:$G$10,5,FALSE())</f>
        <v>Unknown - Unscored</v>
      </c>
      <c r="H55" s="271" t="str">
        <f aca="false">VLOOKUP(D55,$D$4:$G$10,4,FALSE())</f>
        <v>Unknown - Unscored</v>
      </c>
      <c r="I55" s="271" t="str">
        <f aca="false">VLOOKUP(E55,$E$4:$G$10,3,FALSE())</f>
        <v>Unknown - Unscored</v>
      </c>
      <c r="J55" s="271" t="str">
        <f aca="false">VLOOKUP(F55,$F$4:$G$10,2,FALSE())</f>
        <v>Unknown - Unscored</v>
      </c>
      <c r="K55" s="272" t="e">
        <f aca="false">ROUND(AVERAGE(G55:J55),0)</f>
        <v>#DIV/0!</v>
      </c>
      <c r="L55" s="272" t="e">
        <f aca="false">K55</f>
        <v>#DIV/0!</v>
      </c>
      <c r="N55" s="271" t="n">
        <v>11.3</v>
      </c>
      <c r="O55" s="271" t="s">
        <v>425</v>
      </c>
      <c r="P55" s="271" t="s">
        <v>425</v>
      </c>
      <c r="Q55" s="271" t="s">
        <v>425</v>
      </c>
      <c r="R55" s="271" t="s">
        <v>425</v>
      </c>
      <c r="S55" s="271" t="str">
        <f aca="false">VLOOKUP(O55,$C$4:$G$10,5,FALSE())</f>
        <v>Unknown - Unscored</v>
      </c>
      <c r="T55" s="271" t="str">
        <f aca="false">VLOOKUP(P55,$D$4:$G$10,4,FALSE())</f>
        <v>Unknown - Unscored</v>
      </c>
      <c r="U55" s="271" t="str">
        <f aca="false">VLOOKUP(Q55,$E$4:$G$10,3,FALSE())</f>
        <v>Unknown - Unscored</v>
      </c>
      <c r="V55" s="271" t="str">
        <f aca="false">VLOOKUP(R55,$F$4:$G$10,2,FALSE())</f>
        <v>Unknown - Unscored</v>
      </c>
      <c r="W55" s="271" t="e">
        <f aca="false">ROUND(AVERAGE(S55:V55),0)</f>
        <v>#DIV/0!</v>
      </c>
      <c r="X55" s="272" t="e">
        <f aca="false">W55</f>
        <v>#DIV/0!</v>
      </c>
    </row>
    <row r="56" customFormat="false" ht="24" hidden="false" customHeight="false" outlineLevel="0" collapsed="false">
      <c r="B56" s="274" t="n">
        <v>19.6</v>
      </c>
      <c r="C56" s="274" t="s">
        <v>425</v>
      </c>
      <c r="D56" s="274" t="s">
        <v>425</v>
      </c>
      <c r="E56" s="274" t="s">
        <v>425</v>
      </c>
      <c r="F56" s="274" t="s">
        <v>425</v>
      </c>
      <c r="G56" s="274" t="str">
        <f aca="false">VLOOKUP(C56,$C$4:$G$10,5,FALSE())</f>
        <v>Unknown - Unscored</v>
      </c>
      <c r="H56" s="274" t="str">
        <f aca="false">VLOOKUP(D56,$D$4:$G$10,4,FALSE())</f>
        <v>Unknown - Unscored</v>
      </c>
      <c r="I56" s="274" t="str">
        <f aca="false">VLOOKUP(E56,$E$4:$G$10,3,FALSE())</f>
        <v>Unknown - Unscored</v>
      </c>
      <c r="J56" s="274" t="str">
        <f aca="false">VLOOKUP(F56,$F$4:$G$10,2,FALSE())</f>
        <v>Unknown - Unscored</v>
      </c>
      <c r="K56" s="275" t="e">
        <f aca="false">ROUND(AVERAGE(G56:J56),0)</f>
        <v>#DIV/0!</v>
      </c>
      <c r="L56" s="275" t="e">
        <f aca="false">K56</f>
        <v>#DIV/0!</v>
      </c>
      <c r="N56" s="267" t="n">
        <v>11.4</v>
      </c>
      <c r="O56" s="267" t="s">
        <v>425</v>
      </c>
      <c r="P56" s="267" t="s">
        <v>425</v>
      </c>
      <c r="Q56" s="267" t="s">
        <v>425</v>
      </c>
      <c r="R56" s="267" t="s">
        <v>425</v>
      </c>
      <c r="S56" s="267" t="str">
        <f aca="false">VLOOKUP(O56,$C$4:$G$10,5,FALSE())</f>
        <v>Unknown - Unscored</v>
      </c>
      <c r="T56" s="267" t="str">
        <f aca="false">VLOOKUP(P56,$D$4:$G$10,4,FALSE())</f>
        <v>Unknown - Unscored</v>
      </c>
      <c r="U56" s="267" t="str">
        <f aca="false">VLOOKUP(Q56,$E$4:$G$10,3,FALSE())</f>
        <v>Unknown - Unscored</v>
      </c>
      <c r="V56" s="267" t="str">
        <f aca="false">VLOOKUP(R56,$F$4:$G$10,2,FALSE())</f>
        <v>Unknown - Unscored</v>
      </c>
      <c r="W56" s="267" t="e">
        <f aca="false">ROUND(AVERAGE(S56:V56),0)</f>
        <v>#DIV/0!</v>
      </c>
      <c r="X56" s="268" t="e">
        <f aca="false">W56</f>
        <v>#DIV/0!</v>
      </c>
    </row>
    <row r="57" customFormat="false" ht="13" hidden="false" customHeight="false" outlineLevel="0" collapsed="false">
      <c r="N57" s="271" t="n">
        <v>12.1</v>
      </c>
      <c r="O57" s="271" t="s">
        <v>400</v>
      </c>
      <c r="P57" s="271" t="s">
        <v>401</v>
      </c>
      <c r="Q57" s="271" t="s">
        <v>407</v>
      </c>
      <c r="R57" s="271" t="s">
        <v>403</v>
      </c>
      <c r="S57" s="271" t="n">
        <f aca="false">VLOOKUP(O57,$C$4:$G$10,5,FALSE())</f>
        <v>1</v>
      </c>
      <c r="T57" s="271" t="n">
        <f aca="false">VLOOKUP(P57,$D$4:$G$10,4,FALSE())</f>
        <v>1</v>
      </c>
      <c r="U57" s="271" t="n">
        <f aca="false">VLOOKUP(Q57,$E$4:$G$10,3,FALSE())</f>
        <v>2</v>
      </c>
      <c r="V57" s="271" t="n">
        <f aca="false">VLOOKUP(R57,$F$4:$G$10,2,FALSE())</f>
        <v>1</v>
      </c>
      <c r="W57" s="271" t="n">
        <f aca="false">ROUND(AVERAGE(S57:V57),0)</f>
        <v>1</v>
      </c>
      <c r="X57" s="272" t="n">
        <f aca="false">W57</f>
        <v>1</v>
      </c>
    </row>
    <row r="58" customFormat="false" ht="13" hidden="false" customHeight="false" outlineLevel="0" collapsed="false">
      <c r="N58" s="267" t="n">
        <v>14.1</v>
      </c>
      <c r="O58" s="267" t="s">
        <v>400</v>
      </c>
      <c r="P58" s="267" t="s">
        <v>401</v>
      </c>
      <c r="Q58" s="267" t="s">
        <v>402</v>
      </c>
      <c r="R58" s="267" t="s">
        <v>403</v>
      </c>
      <c r="S58" s="267" t="n">
        <f aca="false">VLOOKUP(O58,$C$4:$G$10,5,FALSE())</f>
        <v>1</v>
      </c>
      <c r="T58" s="267" t="n">
        <f aca="false">VLOOKUP(P58,$D$4:$G$10,4,FALSE())</f>
        <v>1</v>
      </c>
      <c r="U58" s="267" t="n">
        <f aca="false">VLOOKUP(Q58,$E$4:$G$10,3,FALSE())</f>
        <v>1</v>
      </c>
      <c r="V58" s="267" t="n">
        <f aca="false">VLOOKUP(R58,$F$4:$G$10,2,FALSE())</f>
        <v>1</v>
      </c>
      <c r="W58" s="267" t="n">
        <f aca="false">ROUND(AVERAGE(S58:V58),0)</f>
        <v>1</v>
      </c>
      <c r="X58" s="268" t="n">
        <f aca="false">W58</f>
        <v>1</v>
      </c>
    </row>
    <row r="59" customFormat="false" ht="13" hidden="false" customHeight="false" outlineLevel="0" collapsed="false">
      <c r="N59" s="271" t="n">
        <v>14.2</v>
      </c>
      <c r="O59" s="271" t="s">
        <v>419</v>
      </c>
      <c r="P59" s="271" t="s">
        <v>415</v>
      </c>
      <c r="Q59" s="271" t="s">
        <v>416</v>
      </c>
      <c r="R59" s="271" t="s">
        <v>417</v>
      </c>
      <c r="S59" s="271" t="n">
        <f aca="false">VLOOKUP(O59,$C$4:$G$10,5,FALSE())</f>
        <v>5</v>
      </c>
      <c r="T59" s="271" t="n">
        <f aca="false">VLOOKUP(P59,$D$4:$G$10,4,FALSE())</f>
        <v>4</v>
      </c>
      <c r="U59" s="271" t="n">
        <f aca="false">VLOOKUP(Q59,$E$4:$G$10,3,FALSE())</f>
        <v>4</v>
      </c>
      <c r="V59" s="271" t="n">
        <f aca="false">VLOOKUP(R59,$F$4:$G$10,2,FALSE())</f>
        <v>4</v>
      </c>
      <c r="W59" s="271" t="n">
        <f aca="false">ROUND(AVERAGE(S59:V59),0)</f>
        <v>4</v>
      </c>
      <c r="X59" s="272" t="n">
        <f aca="false">W59</f>
        <v>4</v>
      </c>
    </row>
    <row r="60" customFormat="false" ht="13" hidden="false" customHeight="false" outlineLevel="0" collapsed="false">
      <c r="N60" s="267" t="n">
        <v>14.3</v>
      </c>
      <c r="O60" s="267" t="s">
        <v>414</v>
      </c>
      <c r="P60" s="267" t="s">
        <v>415</v>
      </c>
      <c r="Q60" s="267" t="s">
        <v>421</v>
      </c>
      <c r="R60" s="267" t="s">
        <v>412</v>
      </c>
      <c r="S60" s="267" t="n">
        <f aca="false">VLOOKUP(O60,$C$4:$G$10,5,FALSE())</f>
        <v>4</v>
      </c>
      <c r="T60" s="267" t="n">
        <f aca="false">VLOOKUP(P60,$D$4:$G$10,4,FALSE())</f>
        <v>4</v>
      </c>
      <c r="U60" s="267" t="n">
        <f aca="false">VLOOKUP(Q60,$E$4:$G$10,3,FALSE())</f>
        <v>5</v>
      </c>
      <c r="V60" s="267" t="n">
        <f aca="false">VLOOKUP(R60,$F$4:$G$10,2,FALSE())</f>
        <v>3</v>
      </c>
      <c r="W60" s="267" t="n">
        <f aca="false">ROUND(AVERAGE(S60:V60),0)</f>
        <v>4</v>
      </c>
      <c r="X60" s="268" t="n">
        <f aca="false">W60</f>
        <v>4</v>
      </c>
    </row>
    <row r="61" customFormat="false" ht="13" hidden="false" customHeight="false" outlineLevel="0" collapsed="false">
      <c r="N61" s="271" t="n">
        <v>14.4</v>
      </c>
      <c r="O61" s="271" t="s">
        <v>409</v>
      </c>
      <c r="P61" s="271" t="s">
        <v>415</v>
      </c>
      <c r="Q61" s="271" t="s">
        <v>416</v>
      </c>
      <c r="R61" s="271" t="s">
        <v>422</v>
      </c>
      <c r="S61" s="271" t="n">
        <f aca="false">VLOOKUP(O61,$C$4:$G$10,5,FALSE())</f>
        <v>3</v>
      </c>
      <c r="T61" s="271" t="n">
        <f aca="false">VLOOKUP(P61,$D$4:$G$10,4,FALSE())</f>
        <v>4</v>
      </c>
      <c r="U61" s="271" t="n">
        <f aca="false">VLOOKUP(Q61,$E$4:$G$10,3,FALSE())</f>
        <v>4</v>
      </c>
      <c r="V61" s="271" t="n">
        <f aca="false">VLOOKUP(R61,$F$4:$G$10,2,FALSE())</f>
        <v>5</v>
      </c>
      <c r="W61" s="271" t="n">
        <f aca="false">ROUND(AVERAGE(S61:V61),0)</f>
        <v>4</v>
      </c>
      <c r="X61" s="272" t="n">
        <f aca="false">W61</f>
        <v>4</v>
      </c>
    </row>
    <row r="62" customFormat="false" ht="13" hidden="false" customHeight="false" outlineLevel="0" collapsed="false">
      <c r="N62" s="267" t="n">
        <v>14.5</v>
      </c>
      <c r="O62" s="267" t="s">
        <v>414</v>
      </c>
      <c r="P62" s="267" t="s">
        <v>420</v>
      </c>
      <c r="Q62" s="267" t="s">
        <v>416</v>
      </c>
      <c r="R62" s="267" t="s">
        <v>422</v>
      </c>
      <c r="S62" s="267" t="n">
        <f aca="false">VLOOKUP(O62,$C$4:$G$10,5,FALSE())</f>
        <v>4</v>
      </c>
      <c r="T62" s="267" t="n">
        <f aca="false">VLOOKUP(P62,$D$4:$G$10,4,FALSE())</f>
        <v>5</v>
      </c>
      <c r="U62" s="267" t="n">
        <f aca="false">VLOOKUP(Q62,$E$4:$G$10,3,FALSE())</f>
        <v>4</v>
      </c>
      <c r="V62" s="267" t="n">
        <f aca="false">VLOOKUP(R62,$F$4:$G$10,2,FALSE())</f>
        <v>5</v>
      </c>
      <c r="W62" s="267" t="n">
        <f aca="false">ROUND(AVERAGE(S62:V62),0)</f>
        <v>5</v>
      </c>
      <c r="X62" s="268" t="n">
        <f aca="false">W62</f>
        <v>5</v>
      </c>
    </row>
    <row r="63" customFormat="false" ht="13" hidden="false" customHeight="false" outlineLevel="0" collapsed="false">
      <c r="N63" s="271" t="n">
        <v>14.6</v>
      </c>
      <c r="O63" s="271" t="s">
        <v>414</v>
      </c>
      <c r="P63" s="271" t="s">
        <v>420</v>
      </c>
      <c r="Q63" s="271" t="s">
        <v>421</v>
      </c>
      <c r="R63" s="271" t="s">
        <v>422</v>
      </c>
      <c r="S63" s="271" t="n">
        <f aca="false">VLOOKUP(O63,$C$4:$G$10,5,FALSE())</f>
        <v>4</v>
      </c>
      <c r="T63" s="271" t="n">
        <f aca="false">VLOOKUP(P63,$D$4:$G$10,4,FALSE())</f>
        <v>5</v>
      </c>
      <c r="U63" s="271" t="n">
        <f aca="false">VLOOKUP(Q63,$E$4:$G$10,3,FALSE())</f>
        <v>5</v>
      </c>
      <c r="V63" s="271" t="n">
        <f aca="false">VLOOKUP(R63,$F$4:$G$10,2,FALSE())</f>
        <v>5</v>
      </c>
      <c r="W63" s="271" t="n">
        <f aca="false">ROUND(AVERAGE(S63:V63),0)</f>
        <v>5</v>
      </c>
      <c r="X63" s="272" t="n">
        <f aca="false">W63</f>
        <v>5</v>
      </c>
    </row>
    <row r="64" customFormat="false" ht="13" hidden="false" customHeight="false" outlineLevel="0" collapsed="false">
      <c r="N64" s="267" t="n">
        <v>14.7</v>
      </c>
      <c r="O64" s="267" t="s">
        <v>419</v>
      </c>
      <c r="P64" s="267" t="s">
        <v>415</v>
      </c>
      <c r="Q64" s="267" t="s">
        <v>421</v>
      </c>
      <c r="R64" s="267" t="s">
        <v>417</v>
      </c>
      <c r="S64" s="267" t="n">
        <f aca="false">VLOOKUP(O64,$C$4:$G$10,5,FALSE())</f>
        <v>5</v>
      </c>
      <c r="T64" s="267" t="n">
        <f aca="false">VLOOKUP(P64,$D$4:$G$10,4,FALSE())</f>
        <v>4</v>
      </c>
      <c r="U64" s="267" t="n">
        <f aca="false">VLOOKUP(Q64,$E$4:$G$10,3,FALSE())</f>
        <v>5</v>
      </c>
      <c r="V64" s="267" t="n">
        <f aca="false">VLOOKUP(R64,$F$4:$G$10,2,FALSE())</f>
        <v>4</v>
      </c>
      <c r="W64" s="267" t="n">
        <f aca="false">ROUND(AVERAGE(S64:V64),0)</f>
        <v>5</v>
      </c>
      <c r="X64" s="268" t="n">
        <f aca="false">W64</f>
        <v>5</v>
      </c>
    </row>
    <row r="65" customFormat="false" ht="13" hidden="false" customHeight="false" outlineLevel="0" collapsed="false">
      <c r="N65" s="271" t="n">
        <v>14.8</v>
      </c>
      <c r="O65" s="271" t="s">
        <v>409</v>
      </c>
      <c r="P65" s="271" t="s">
        <v>415</v>
      </c>
      <c r="Q65" s="271" t="s">
        <v>416</v>
      </c>
      <c r="R65" s="271" t="s">
        <v>422</v>
      </c>
      <c r="S65" s="271" t="n">
        <f aca="false">VLOOKUP(O65,$C$4:$G$10,5,FALSE())</f>
        <v>3</v>
      </c>
      <c r="T65" s="271" t="n">
        <f aca="false">VLOOKUP(P65,$D$4:$G$10,4,FALSE())</f>
        <v>4</v>
      </c>
      <c r="U65" s="271" t="n">
        <f aca="false">VLOOKUP(Q65,$E$4:$G$10,3,FALSE())</f>
        <v>4</v>
      </c>
      <c r="V65" s="271" t="n">
        <f aca="false">VLOOKUP(R65,$F$4:$G$10,2,FALSE())</f>
        <v>5</v>
      </c>
      <c r="W65" s="271" t="n">
        <f aca="false">ROUND(AVERAGE(S65:V65),0)</f>
        <v>4</v>
      </c>
      <c r="X65" s="272" t="n">
        <f aca="false">W65</f>
        <v>4</v>
      </c>
    </row>
    <row r="66" customFormat="false" ht="13" hidden="false" customHeight="false" outlineLevel="0" collapsed="false">
      <c r="N66" s="267" t="n">
        <v>15.1</v>
      </c>
      <c r="O66" s="267" t="s">
        <v>414</v>
      </c>
      <c r="P66" s="267" t="s">
        <v>420</v>
      </c>
      <c r="Q66" s="267" t="s">
        <v>416</v>
      </c>
      <c r="R66" s="267" t="s">
        <v>422</v>
      </c>
      <c r="S66" s="267" t="n">
        <f aca="false">VLOOKUP(O66,$C$4:$G$10,5,FALSE())</f>
        <v>4</v>
      </c>
      <c r="T66" s="267" t="n">
        <f aca="false">VLOOKUP(P66,$D$4:$G$10,4,FALSE())</f>
        <v>5</v>
      </c>
      <c r="U66" s="267" t="n">
        <f aca="false">VLOOKUP(Q66,$E$4:$G$10,3,FALSE())</f>
        <v>4</v>
      </c>
      <c r="V66" s="267" t="n">
        <f aca="false">VLOOKUP(R66,$F$4:$G$10,2,FALSE())</f>
        <v>5</v>
      </c>
      <c r="W66" s="267" t="n">
        <f aca="false">ROUND(AVERAGE(S66:V66),0)</f>
        <v>5</v>
      </c>
      <c r="X66" s="268" t="n">
        <f aca="false">W66</f>
        <v>5</v>
      </c>
    </row>
    <row r="67" customFormat="false" ht="13" hidden="false" customHeight="false" outlineLevel="0" collapsed="false">
      <c r="N67" s="271" t="n">
        <v>17.1</v>
      </c>
      <c r="O67" s="271" t="s">
        <v>414</v>
      </c>
      <c r="P67" s="271" t="s">
        <v>420</v>
      </c>
      <c r="Q67" s="271" t="s">
        <v>421</v>
      </c>
      <c r="R67" s="271" t="s">
        <v>422</v>
      </c>
      <c r="S67" s="271" t="n">
        <f aca="false">VLOOKUP(O67,$C$4:$G$10,5,FALSE())</f>
        <v>4</v>
      </c>
      <c r="T67" s="271" t="n">
        <f aca="false">VLOOKUP(P67,$D$4:$G$10,4,FALSE())</f>
        <v>5</v>
      </c>
      <c r="U67" s="271" t="n">
        <f aca="false">VLOOKUP(Q67,$E$4:$G$10,3,FALSE())</f>
        <v>5</v>
      </c>
      <c r="V67" s="271" t="n">
        <f aca="false">VLOOKUP(R67,$F$4:$G$10,2,FALSE())</f>
        <v>5</v>
      </c>
      <c r="W67" s="271" t="n">
        <f aca="false">ROUND(AVERAGE(S67:V67),0)</f>
        <v>5</v>
      </c>
      <c r="X67" s="272" t="n">
        <f aca="false">W67</f>
        <v>5</v>
      </c>
    </row>
    <row r="68" customFormat="false" ht="13" hidden="false" customHeight="false" outlineLevel="0" collapsed="false">
      <c r="N68" s="267" t="n">
        <v>17.2</v>
      </c>
      <c r="O68" s="267" t="s">
        <v>400</v>
      </c>
      <c r="P68" s="267" t="s">
        <v>401</v>
      </c>
      <c r="Q68" s="267" t="s">
        <v>407</v>
      </c>
      <c r="R68" s="267" t="s">
        <v>403</v>
      </c>
      <c r="S68" s="267" t="n">
        <f aca="false">VLOOKUP(O68,$C$4:$G$10,5,FALSE())</f>
        <v>1</v>
      </c>
      <c r="T68" s="267" t="n">
        <f aca="false">VLOOKUP(P68,$D$4:$G$10,4,FALSE())</f>
        <v>1</v>
      </c>
      <c r="U68" s="267" t="n">
        <f aca="false">VLOOKUP(Q68,$E$4:$G$10,3,FALSE())</f>
        <v>2</v>
      </c>
      <c r="V68" s="267" t="n">
        <f aca="false">VLOOKUP(R68,$F$4:$G$10,2,FALSE())</f>
        <v>1</v>
      </c>
      <c r="W68" s="267" t="n">
        <f aca="false">ROUND(AVERAGE(S68:V68),0)</f>
        <v>1</v>
      </c>
      <c r="X68" s="268" t="n">
        <f aca="false">W68</f>
        <v>1</v>
      </c>
    </row>
    <row r="69" customFormat="false" ht="13" hidden="false" customHeight="false" outlineLevel="0" collapsed="false">
      <c r="N69" s="276" t="n">
        <v>17.3</v>
      </c>
      <c r="O69" s="276" t="s">
        <v>400</v>
      </c>
      <c r="P69" s="276" t="s">
        <v>401</v>
      </c>
      <c r="Q69" s="276" t="s">
        <v>402</v>
      </c>
      <c r="R69" s="276" t="s">
        <v>403</v>
      </c>
      <c r="S69" s="276" t="n">
        <f aca="false">VLOOKUP(O69,$C$4:$G$10,5,FALSE())</f>
        <v>1</v>
      </c>
      <c r="T69" s="276" t="n">
        <f aca="false">VLOOKUP(P69,$D$4:$G$10,4,FALSE())</f>
        <v>1</v>
      </c>
      <c r="U69" s="276" t="n">
        <f aca="false">VLOOKUP(Q69,$E$4:$G$10,3,FALSE())</f>
        <v>1</v>
      </c>
      <c r="V69" s="276" t="n">
        <f aca="false">VLOOKUP(R69,$F$4:$G$10,2,FALSE())</f>
        <v>1</v>
      </c>
      <c r="W69" s="276" t="n">
        <f aca="false">ROUND(AVERAGE(S69:V69),0)</f>
        <v>1</v>
      </c>
      <c r="X69" s="277" t="n">
        <f aca="false">W69</f>
        <v>1</v>
      </c>
    </row>
  </sheetData>
  <sheetProtection sheet="true" objects="true" scenarios="true"/>
  <mergeCells count="10">
    <mergeCell ref="B1:W1"/>
    <mergeCell ref="I3:O9"/>
    <mergeCell ref="C12:F12"/>
    <mergeCell ref="G12:J12"/>
    <mergeCell ref="K12:K13"/>
    <mergeCell ref="L12:L13"/>
    <mergeCell ref="O12:R12"/>
    <mergeCell ref="S12:V12"/>
    <mergeCell ref="W12:W13"/>
    <mergeCell ref="X12:X1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IDAABQSwMEFAACAAgAzKKxUo0Gh5CiAAAA9QAAABIAHABDb25maWcvUGFja2FnZS54bWwgohgAKKAUAAAAAAAAAAAAAAAAAAAAAAAAAAAAhY+xDoIwFEV/hXSnLehAyKMMrpKYEI1rUyo2wsPQYvk3Bz/JXxCjqJvjvecM996vN8jHtgkuuremw4xElJNAo+oqg3VGBncIE5IL2Eh1krUOJhltOtoqI0fnzilj3nvqF7TraxZzHrF9sS7VUbeSfGTzXw4NWidRaSJg9xojYposacKnScDmDgqDXx5P7El/SlgNjRt6LTSG2xLYHIG9L4gHUEsDBBQAAgAIAMyisVI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MorFSKIpHuA4AAAARAAAAEwAcAEZvcm11bGFzL1NlY3Rpb24xLm0gohgAKKAUAAAAAAAAAAAAAAAAAAAAAAAAAAAAK05NLsnMz1MIhtCG1gBQSwECLQAUAAIACADMorFSjQaHkKIAAAD1AAAAEgAAAAAAAAAAAAAAAAAAAAAAQ29uZmlnL1BhY2thZ2UueG1sUEsBAi0AFAACAAgAzKKxUg/K6aukAAAA6QAAABMAAAAAAAAAAAAAAAAA7gAAAFtDb250ZW50X1R5cGVzXS54bWxQSwECLQAUAAIACADMorFSKIpHuA4AAAARAAAAEwAAAAAAAAAAAAAAAADfAQAARm9ybXVsYXMvU2VjdGlvbjEubVBLBQYAAAAAAwADAMIAAAA6Ag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XAQAAAAAAAHUB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DaAAAAAQAAANCMnd8BFdERjHoAwE/Cl+sBAAAAnZ8gcqM9XEiplUO37R9gxQAAAAACAAAAAAADZgAAwAAAABAAAAAHi9wmOfZ6Lf7XLg6vL5+FAAAAAASAAACgAAAAEAAAAFJvlBDTz5PZ8DjwbhPoBA9QAAAAIogJAQV313Zt6/7TceNPkLMhr+JMRQwhxsLZyk6gadg4NnKQadlTjR5PQVA9PvC2WFj+2J7IIZqO4LHT7Kf96WpXm+8HcQgW8mv74DU+jP4UAAAAD4FMVzyzW5RhFe4IYLGWNgXz0f0=</DataMashup>
</file>

<file path=customXml/itemProps1.xml><?xml version="1.0" encoding="utf-8"?>
<ds:datastoreItem xmlns:ds="http://schemas.openxmlformats.org/officeDocument/2006/customXml" ds:itemID="{76807C70-5236-41F0-9881-3A6C1B85CF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8</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2019-10-25T13:04:24Z</dcterms:created>
  <dc:creator>Chris Cronin</dc:creator>
  <dc:description/>
  <dc:language>en-US</dc:language>
  <cp:lastModifiedBy/>
  <dcterms:modified xsi:type="dcterms:W3CDTF">2025-09-23T16:23:18Z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