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ithAND\Documents\My Stocks\Mackerel\mackerel_sar_2021\mackerel_model_2021\mackerel_assessment-mackerel_2021\Rdata\2020\"/>
    </mc:Choice>
  </mc:AlternateContent>
  <bookViews>
    <workbookView xWindow="0" yWindow="0" windowWidth="28800" windowHeight="11700" activeTab="1"/>
  </bookViews>
  <sheets>
    <sheet name="test runs" sheetId="1" r:id="rId1"/>
    <sheet name="main runs" sheetId="2" r:id="rId2"/>
    <sheet name="retro" sheetId="4" r:id="rId3"/>
    <sheet name="partable" sheetId="5" r:id="rId4"/>
    <sheet name="modsummary" sheetId="6" r:id="rId5"/>
    <sheet name="ftable" sheetId="7" r:id="rId6"/>
    <sheet name="catch at age" sheetId="10" r:id="rId7"/>
    <sheet name="ntable" sheetId="8" r:id="rId8"/>
    <sheet name="catchtable" sheetId="9"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4" i="8" l="1"/>
  <c r="G62" i="8"/>
  <c r="H62" i="8"/>
  <c r="I62" i="8"/>
  <c r="J62" i="8"/>
  <c r="K62" i="8"/>
  <c r="L62" i="8"/>
  <c r="M62" i="8"/>
  <c r="N62" i="8"/>
  <c r="F62" i="8"/>
  <c r="E62" i="8"/>
  <c r="P60" i="8"/>
  <c r="B56" i="7"/>
  <c r="B57" i="7"/>
  <c r="B57" i="8"/>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2" i="6"/>
  <c r="W3" i="2"/>
  <c r="W39" i="2" l="1"/>
  <c r="W37" i="2"/>
  <c r="W33" i="2"/>
  <c r="W31" i="2"/>
  <c r="W34" i="2"/>
  <c r="W35" i="2"/>
  <c r="W30" i="2"/>
  <c r="W32" i="2"/>
  <c r="W36" i="2"/>
  <c r="W38" i="2"/>
  <c r="W40" i="2"/>
  <c r="W41" i="2"/>
  <c r="W42" i="2"/>
  <c r="W4" i="2"/>
  <c r="W5" i="2"/>
  <c r="W6" i="2"/>
  <c r="W7" i="2"/>
  <c r="W8" i="2"/>
  <c r="W9" i="2"/>
  <c r="W10" i="2"/>
  <c r="W11" i="2"/>
  <c r="W12" i="2"/>
  <c r="W13" i="2"/>
  <c r="W14" i="2"/>
  <c r="W15" i="2"/>
  <c r="W16" i="2"/>
  <c r="W17" i="2"/>
  <c r="W18" i="2"/>
  <c r="W19" i="2"/>
  <c r="W20" i="2"/>
  <c r="W21" i="2"/>
  <c r="W22" i="2"/>
  <c r="W23" i="2"/>
  <c r="W24" i="2"/>
  <c r="W25" i="2"/>
  <c r="W26" i="2"/>
  <c r="W27" i="2"/>
  <c r="W28" i="2"/>
  <c r="W29" i="2"/>
  <c r="W2" i="2"/>
  <c r="V18" i="1" l="1"/>
  <c r="U18" i="1"/>
  <c r="V17" i="1"/>
  <c r="U17" i="1"/>
  <c r="V16" i="1"/>
  <c r="U16" i="1"/>
  <c r="V15" i="1"/>
  <c r="U15" i="1"/>
  <c r="V14" i="1"/>
  <c r="U14" i="1"/>
  <c r="V13" i="1"/>
  <c r="U13" i="1"/>
  <c r="V12" i="1"/>
  <c r="U12" i="1"/>
  <c r="V11" i="1"/>
  <c r="U11" i="1"/>
  <c r="V6" i="1"/>
  <c r="V7" i="1"/>
  <c r="V9" i="1"/>
  <c r="V10" i="1"/>
  <c r="U10" i="1"/>
  <c r="U9" i="1"/>
  <c r="U8" i="1"/>
  <c r="V8" i="1" s="1"/>
  <c r="U7" i="1"/>
  <c r="U6" i="1"/>
  <c r="U5" i="1"/>
  <c r="V5" i="1" s="1"/>
  <c r="V4" i="1"/>
  <c r="V3" i="1"/>
  <c r="U3" i="1"/>
</calcChain>
</file>

<file path=xl/comments1.xml><?xml version="1.0" encoding="utf-8"?>
<comments xmlns="http://schemas.openxmlformats.org/spreadsheetml/2006/main">
  <authors>
    <author>Smith, Andrew (IML)</author>
  </authors>
  <commentList>
    <comment ref="R3" authorId="0" shapeId="0">
      <text>
        <r>
          <rPr>
            <b/>
            <sz val="9"/>
            <color indexed="81"/>
            <rFont val="Tahoma"/>
            <charset val="1"/>
          </rPr>
          <t>Smith, Andrew (IML):</t>
        </r>
        <r>
          <rPr>
            <sz val="9"/>
            <color indexed="81"/>
            <rFont val="Tahoma"/>
            <charset val="1"/>
          </rPr>
          <t xml:space="preserve">
re run all sensitivities with 25-50%</t>
        </r>
      </text>
    </comment>
    <comment ref="H14" authorId="0" shapeId="0">
      <text>
        <r>
          <rPr>
            <b/>
            <sz val="9"/>
            <color indexed="81"/>
            <rFont val="Tahoma"/>
            <family val="2"/>
          </rPr>
          <t>Smith, Andrew (IML):</t>
        </r>
        <r>
          <rPr>
            <sz val="9"/>
            <color indexed="81"/>
            <rFont val="Tahoma"/>
            <family val="2"/>
          </rPr>
          <t xml:space="preserve">
FG used SAS probit function but logit distribution easier to work with and gives very similar results (with this kind of relationship we are talking about a well established relationship. It would be better to switch everything over to logit vs probit ... few instances of use in any field for probit
</t>
        </r>
      </text>
    </comment>
  </commentList>
</comments>
</file>

<file path=xl/comments2.xml><?xml version="1.0" encoding="utf-8"?>
<comments xmlns="http://schemas.openxmlformats.org/spreadsheetml/2006/main">
  <authors>
    <author>Smith, Andrew (IML)</author>
  </authors>
  <commentList>
    <comment ref="A2" authorId="0" shapeId="0">
      <text>
        <r>
          <rPr>
            <b/>
            <sz val="9"/>
            <color indexed="81"/>
            <rFont val="Tahoma"/>
            <charset val="1"/>
          </rPr>
          <t>Smith, Andrew (IML):</t>
        </r>
        <r>
          <rPr>
            <sz val="9"/>
            <color indexed="81"/>
            <rFont val="Tahoma"/>
            <charset val="1"/>
          </rPr>
          <t xml:space="preserve">
13/02/2021 - Upper catch bounds differ from previous resdocs (2016,2018). Van Beveren et al 2017 gives different values than what are in ct.dat</t>
        </r>
      </text>
    </comment>
    <comment ref="F40" authorId="0" shapeId="0">
      <text>
        <r>
          <rPr>
            <b/>
            <sz val="9"/>
            <color indexed="81"/>
            <rFont val="Tahoma"/>
            <charset val="1"/>
          </rPr>
          <t>Smith, Andrew (IML):</t>
        </r>
        <r>
          <rPr>
            <sz val="9"/>
            <color indexed="81"/>
            <rFont val="Tahoma"/>
            <charset val="1"/>
          </rPr>
          <t xml:space="preserve">
Does this means I used the 2016 or 2018 upper catch bounds or that I left the upper bounds of 2018-2020 as per the last assessment instead of the decrease I did
</t>
        </r>
      </text>
    </comment>
  </commentList>
</comments>
</file>

<file path=xl/sharedStrings.xml><?xml version="1.0" encoding="utf-8"?>
<sst xmlns="http://schemas.openxmlformats.org/spreadsheetml/2006/main" count="401" uniqueCount="206">
  <si>
    <t>CCAM Model runs 2021</t>
  </si>
  <si>
    <t>Run</t>
  </si>
  <si>
    <t>fitBase_run_1</t>
  </si>
  <si>
    <t>Notes</t>
  </si>
  <si>
    <t>cn</t>
  </si>
  <si>
    <t>ct</t>
  </si>
  <si>
    <t>cw</t>
  </si>
  <si>
    <t>dw</t>
  </si>
  <si>
    <t>lf</t>
  </si>
  <si>
    <t>mo</t>
  </si>
  <si>
    <t>nm</t>
  </si>
  <si>
    <t>pf</t>
  </si>
  <si>
    <t>sw</t>
  </si>
  <si>
    <t>sw0</t>
  </si>
  <si>
    <t>surveys</t>
  </si>
  <si>
    <t>tep</t>
  </si>
  <si>
    <t>pfem</t>
  </si>
  <si>
    <t>fec</t>
  </si>
  <si>
    <t>ctwusa</t>
  </si>
  <si>
    <t>modeled not smoothed</t>
  </si>
  <si>
    <t>2019-2020 update</t>
  </si>
  <si>
    <t>2019 update</t>
  </si>
  <si>
    <t>2015-2020 update</t>
  </si>
  <si>
    <t>full update</t>
  </si>
  <si>
    <t>fitBase_run_2</t>
  </si>
  <si>
    <t>fitBase_run_3</t>
  </si>
  <si>
    <t>25-50</t>
  </si>
  <si>
    <t>50-75</t>
  </si>
  <si>
    <t>CCAM model: log likelihood is -797.0742 Convergence OK</t>
  </si>
  <si>
    <t>CCAM model: log likelihood is -799.2821 Convergence OK</t>
  </si>
  <si>
    <t>notes</t>
  </si>
  <si>
    <t>catch with 25-50 % of US catch added</t>
  </si>
  <si>
    <t>catch with 50-75 % of US catch added</t>
  </si>
  <si>
    <t>catch with 0% of US catch added</t>
  </si>
  <si>
    <t>Type</t>
  </si>
  <si>
    <t>different US catch</t>
  </si>
  <si>
    <t>fitBase_run_4</t>
  </si>
  <si>
    <t>fitBase_run_5</t>
  </si>
  <si>
    <t>fitBase_run_6</t>
  </si>
  <si>
    <t>fitBase_run_7</t>
  </si>
  <si>
    <t>fitBase_run_8</t>
  </si>
  <si>
    <t>fitBase_run_9</t>
  </si>
  <si>
    <t>fitBase_run_10</t>
  </si>
  <si>
    <t>different M</t>
  </si>
  <si>
    <t>CCAM model: log likelihood is -803.4612 Convergence OK</t>
  </si>
  <si>
    <t>CCAM model: log likelihood is -801.0702 Convergence OK</t>
  </si>
  <si>
    <t>CCAM model: log likelihood is -798.3485 Convergence OK</t>
  </si>
  <si>
    <t>convergence</t>
  </si>
  <si>
    <t>AIC</t>
  </si>
  <si>
    <t>CCAM model: log likelihood is -797.786 Convergence OK</t>
  </si>
  <si>
    <t>fitBase_run_11</t>
  </si>
  <si>
    <t>fecundity</t>
  </si>
  <si>
    <t>Delta AIC</t>
  </si>
  <si>
    <t>AIC different?</t>
  </si>
  <si>
    <t>2018 way age only</t>
  </si>
  <si>
    <t>modeled and smoothed</t>
  </si>
  <si>
    <t>CCAM model: log likelihood is -797.4812 Convergence OK</t>
  </si>
  <si>
    <t>CCAM model: log likelihood is -798.8087 Convergence OK</t>
  </si>
  <si>
    <t>proportion mature</t>
  </si>
  <si>
    <t>fitBase_run_12</t>
  </si>
  <si>
    <t>fitBase_run_13</t>
  </si>
  <si>
    <t>CCAM model: log likelihood is -802.2738 Convergence OK</t>
  </si>
  <si>
    <t>2018-2020 update - smoothed</t>
  </si>
  <si>
    <t>CCAM model: log likelihood is -799.0965 Convergence OK</t>
  </si>
  <si>
    <t>CCAM model: log likelihood is -800.7256 Convergence OK</t>
  </si>
  <si>
    <t>fitBase_run_14</t>
  </si>
  <si>
    <t>different survey</t>
  </si>
  <si>
    <t xml:space="preserve">filled Nas </t>
  </si>
  <si>
    <t>fitBase_run_15</t>
  </si>
  <si>
    <t>fitBase_run_16</t>
  </si>
  <si>
    <t>plus30%</t>
  </si>
  <si>
    <t>CCAM model: log likelihood is -809.7442 Convergence OK</t>
  </si>
  <si>
    <t>modeled ADS only 2016-2020</t>
  </si>
  <si>
    <t>modeled ADS full time series</t>
  </si>
  <si>
    <t>raw empirical proportions</t>
  </si>
  <si>
    <t>Original chosen parameterization. Updated catch at age (2015-2020), landings, mean mass (2015-2020), M = 0.27, updated TEP (2019, 2018 and prior retained as per last assessment), fecundity (intrants version not smoothed as per Hugo's suggestion), total catch is 1.1*landings + 50-75% US Catch</t>
  </si>
  <si>
    <t xml:space="preserve">Proposed parameterisation: As per above but… US catch 25-50%  or… why not median +/_ 1/2 IQR? Or MAD?, prop mature model glm binomial logit link full time series and loosen tps smoothing to 75% as opposed to 99%, same for fecundity, full new modelled time series with 75% smoothing ... should state space these... SEM SAM? </t>
  </si>
  <si>
    <t>CCAM model: log likelihood is -791.3974 Convergence OK</t>
  </si>
  <si>
    <t>CCAM model: log likelihood is -801.7516 Convergence OK</t>
  </si>
  <si>
    <t>fit_base_2020</t>
  </si>
  <si>
    <t>Base operating model</t>
  </si>
  <si>
    <t>catch-at-age (cn)</t>
  </si>
  <si>
    <t>lower and upper total catch bounds (ct)</t>
  </si>
  <si>
    <t>catch-mass-at-age (cw)</t>
  </si>
  <si>
    <t>discards catch-mass-at-age (dw)</t>
  </si>
  <si>
    <t>landed fraction (lf) - automatically generated</t>
  </si>
  <si>
    <t>proportion mature at age (mo)</t>
  </si>
  <si>
    <t>natural mortality (M) (nm)</t>
  </si>
  <si>
    <t>proportion of fishing mortalitiy F before spawning (pf)</t>
  </si>
  <si>
    <t>stock mass-at-age (sw)</t>
  </si>
  <si>
    <t>stock mass-at-age at Jan 1 (sw0)</t>
  </si>
  <si>
    <t>egg survey SSB (surveys)</t>
  </si>
  <si>
    <t>total egg production survey (tep)</t>
  </si>
  <si>
    <t>proportion female at age (pfem)</t>
  </si>
  <si>
    <t>fecundity (fec)</t>
  </si>
  <si>
    <t>catch with usa landings added to lower and upper catch bounds (ctwusa)</t>
  </si>
  <si>
    <t>Sensitivity runs</t>
  </si>
  <si>
    <t>different US catch %</t>
  </si>
  <si>
    <t>data dir</t>
  </si>
  <si>
    <t>./Rdata/2020/OMs</t>
  </si>
  <si>
    <t>R code dir</t>
  </si>
  <si>
    <t>./Rscripts/2020/run_CCAM.R</t>
  </si>
  <si>
    <t>./Rscripts/2020/surplus/compare_OM_C.R</t>
  </si>
  <si>
    <t>./Rdata/2020/fit_compare</t>
  </si>
  <si>
    <t>different recruitment types</t>
  </si>
  <si>
    <t>recruitment type</t>
  </si>
  <si>
    <t>Beverton-Holt (BH)</t>
  </si>
  <si>
    <t>BH</t>
  </si>
  <si>
    <t>random walk (RW)</t>
  </si>
  <si>
    <t>pre 2018 bounds left as per last assessment. Estimated unobserved removal of biomass due to unnacounted for fishing mortality added to upper bound set to decrease by 25% for 2018, 50% for 2019, and 75% for 2020 following discussion with FM on the implementation of new management measures to account for these unobserved catches</t>
  </si>
  <si>
    <t>2015-2020 update (masses from predicted masses of length frequency dataset)</t>
  </si>
  <si>
    <t>different fecundity</t>
  </si>
  <si>
    <t>2018 way i.e fec~age Pelletier 1986</t>
  </si>
  <si>
    <t>reanalysed smooth 25%</t>
  </si>
  <si>
    <t>reanalysed smooth 75 %</t>
  </si>
  <si>
    <t>reanalysed smooth 50%</t>
  </si>
  <si>
    <t>different proportion mature</t>
  </si>
  <si>
    <t>reanalysed smooth 99%</t>
  </si>
  <si>
    <t>different survey index</t>
  </si>
  <si>
    <t>x</t>
  </si>
  <si>
    <t>y</t>
  </si>
  <si>
    <t>NAs filled with linear interpolation</t>
  </si>
  <si>
    <t>plus 30%</t>
  </si>
  <si>
    <t>minus 30%</t>
  </si>
  <si>
    <t>different missing catch</t>
  </si>
  <si>
    <t>same as 2018</t>
  </si>
  <si>
    <t>fec1</t>
  </si>
  <si>
    <t>fec2</t>
  </si>
  <si>
    <t>fec3</t>
  </si>
  <si>
    <t>fec4</t>
  </si>
  <si>
    <t>log likelihood is -793.9822 Convergence OK</t>
  </si>
  <si>
    <t>reanalysed no smoothing</t>
  </si>
  <si>
    <t>log likelihood is -796.4882 Convergence OK</t>
  </si>
  <si>
    <t>log likelihood is -796.5191 Convergence OK</t>
  </si>
  <si>
    <t>log likelihood is -796.4414 Convergence OK</t>
  </si>
  <si>
    <t>fec5</t>
  </si>
  <si>
    <t>log likelihood is -796.1477 Convergence OK</t>
  </si>
  <si>
    <t>log likelihood is -794.5519 Convergence OK</t>
  </si>
  <si>
    <t>full time series reanalysis glm binomial with logit link</t>
  </si>
  <si>
    <t>smoothed 25% updated historic dataset</t>
  </si>
  <si>
    <t>smoothed 75% updated historic dataset</t>
  </si>
  <si>
    <t>smoothed 99% updated historic dataset</t>
  </si>
  <si>
    <t>full time series reanalysis glm binomial with logit link smoothed 50%</t>
  </si>
  <si>
    <t>log likelihood is -798.6427 Convergence OK</t>
  </si>
  <si>
    <t>log likelihood is -798.6269 Convergence OK</t>
  </si>
  <si>
    <t>log likelihood is -798.6627 Convergence OK</t>
  </si>
  <si>
    <t>log likelihood is -797.0112 Convergence OK</t>
  </si>
  <si>
    <t>log likelihood is -802.0425 Convergence OK</t>
  </si>
  <si>
    <t>log likelihood is -808.4796 Convergence OK</t>
  </si>
  <si>
    <t>??? Comes out exactly the same as plus 30%? I double checked this</t>
  </si>
  <si>
    <t>log likelihood is -797.784 Convergence OK</t>
  </si>
  <si>
    <t>log likelihood is -756.6909 Convergence OK</t>
  </si>
  <si>
    <t>upper = 3X lower</t>
  </si>
  <si>
    <t>upper = 120% lower</t>
  </si>
  <si>
    <t>log likelihood is -825.2177 Convergence OK</t>
  </si>
  <si>
    <t>name</t>
  </si>
  <si>
    <t>base_2020</t>
  </si>
  <si>
    <t>C</t>
  </si>
  <si>
    <t>M</t>
  </si>
  <si>
    <t>REC</t>
  </si>
  <si>
    <t>mat1</t>
  </si>
  <si>
    <t>mat2</t>
  </si>
  <si>
    <t>mat3</t>
  </si>
  <si>
    <t>mat4</t>
  </si>
  <si>
    <t>mat5</t>
  </si>
  <si>
    <t>mat6</t>
  </si>
  <si>
    <t>survey1</t>
  </si>
  <si>
    <t>survey2</t>
  </si>
  <si>
    <t>survey4</t>
  </si>
  <si>
    <t>survey3</t>
  </si>
  <si>
    <t>catch1</t>
  </si>
  <si>
    <t>catch2</t>
  </si>
  <si>
    <t>catch3</t>
  </si>
  <si>
    <t>log likelihood is -785.7282 Convergence OK</t>
  </si>
  <si>
    <t>retro_run</t>
  </si>
  <si>
    <t>terminal_year</t>
  </si>
  <si>
    <t>fit_base_2020_0</t>
  </si>
  <si>
    <t>as per comment in cell A2, this run will use the difference between the upper and lower catch bounds (2016, 2018 ct.dat files) as the value to add to total landings of ct.dat_2020</t>
  </si>
  <si>
    <t>fixed upper bounds by multipling by 1.1</t>
  </si>
  <si>
    <t>par</t>
  </si>
  <si>
    <t>sd(par)</t>
  </si>
  <si>
    <t>exp(par)</t>
  </si>
  <si>
    <t>Low</t>
  </si>
  <si>
    <t>High</t>
  </si>
  <si>
    <t>logFpar_0</t>
  </si>
  <si>
    <t>logSdLogFsta_0</t>
  </si>
  <si>
    <t>logSdLogN_0</t>
  </si>
  <si>
    <t>logSdLogN_1</t>
  </si>
  <si>
    <t>logSdLogObs_0</t>
  </si>
  <si>
    <t>logSdLogObs_1</t>
  </si>
  <si>
    <t>logSdLogObs_2</t>
  </si>
  <si>
    <t>logSdLogObs_3</t>
  </si>
  <si>
    <t>rec_loga_0</t>
  </si>
  <si>
    <t>rec_logb_0</t>
  </si>
  <si>
    <t>logitSel_0</t>
  </si>
  <si>
    <t>logitSel_1</t>
  </si>
  <si>
    <t>logitSel_2</t>
  </si>
  <si>
    <t>logitSel_3</t>
  </si>
  <si>
    <t>R(age 1)</t>
  </si>
  <si>
    <t>SSB</t>
  </si>
  <si>
    <t>Fbar(5-10)</t>
  </si>
  <si>
    <t>Estimate</t>
  </si>
  <si>
    <t>year</t>
  </si>
  <si>
    <t>Year</t>
  </si>
  <si>
    <t>exploitation</t>
  </si>
  <si>
    <t>ssb/lrp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</si>
</sst>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00000000000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9"/>
      <color indexed="81"/>
      <name val="Tahoma"/>
      <charset val="1"/>
    </font>
    <font>
      <b/>
      <sz val="9"/>
      <color indexed="81"/>
      <name val="Tahoma"/>
      <charset val="1"/>
    </font>
    <font>
      <sz val="12"/>
      <name val="Calibri"/>
      <family val="2"/>
      <scheme val="minor"/>
    </font>
    <font>
      <i/>
      <sz val="8"/>
      <color rgb="FF000000"/>
      <name val="Arial Narrow"/>
      <family val="2"/>
    </font>
  </fonts>
  <fills count="12">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rgb="FFFFFFFF"/>
        <bgColor indexed="64"/>
      </patternFill>
    </fill>
  </fills>
  <borders count="6">
    <border>
      <left/>
      <right/>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rgb="FF7F7F7F"/>
      </bottom>
      <diagonal/>
    </border>
  </borders>
  <cellStyleXfs count="1">
    <xf numFmtId="0" fontId="0" fillId="0" borderId="0"/>
  </cellStyleXfs>
  <cellXfs count="50">
    <xf numFmtId="0" fontId="0" fillId="0" borderId="0" xfId="0"/>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0" fontId="0" fillId="0" borderId="0" xfId="0" applyBorder="1"/>
    <xf numFmtId="0" fontId="0" fillId="0" borderId="0" xfId="0" applyFill="1" applyBorder="1"/>
    <xf numFmtId="0" fontId="0" fillId="0" borderId="0" xfId="0" applyFill="1" applyAlignment="1">
      <alignment horizontal="center" vertical="center"/>
    </xf>
    <xf numFmtId="0" fontId="0" fillId="0" borderId="1" xfId="0" applyFill="1" applyBorder="1"/>
    <xf numFmtId="9" fontId="0" fillId="0" borderId="0" xfId="0" applyNumberFormat="1"/>
    <xf numFmtId="0" fontId="0" fillId="0" borderId="0" xfId="0" applyFill="1"/>
    <xf numFmtId="0" fontId="0" fillId="4" borderId="1" xfId="0" applyFill="1" applyBorder="1"/>
    <xf numFmtId="0" fontId="1" fillId="0" borderId="1" xfId="0" applyFont="1" applyBorder="1" applyAlignment="1">
      <alignment horizontal="center" vertical="center"/>
    </xf>
    <xf numFmtId="0" fontId="0" fillId="0" borderId="2" xfId="0" applyFill="1" applyBorder="1"/>
    <xf numFmtId="0" fontId="0" fillId="0" borderId="2" xfId="0" applyBorder="1"/>
    <xf numFmtId="0" fontId="0" fillId="0" borderId="2" xfId="0" applyFill="1" applyBorder="1" applyAlignment="1">
      <alignment horizontal="center" vertical="center"/>
    </xf>
    <xf numFmtId="0" fontId="0" fillId="0" borderId="2" xfId="0" applyBorder="1" applyAlignment="1">
      <alignment horizontal="center" vertical="center"/>
    </xf>
    <xf numFmtId="0" fontId="0" fillId="2" borderId="4" xfId="0" applyFill="1" applyBorder="1"/>
    <xf numFmtId="0" fontId="0" fillId="3" borderId="4" xfId="0" applyFill="1" applyBorder="1"/>
    <xf numFmtId="0" fontId="0" fillId="0" borderId="1" xfId="0" applyFill="1" applyBorder="1" applyAlignment="1">
      <alignment horizontal="center" vertical="center"/>
    </xf>
    <xf numFmtId="0" fontId="0" fillId="5" borderId="0" xfId="0" applyFill="1"/>
    <xf numFmtId="0" fontId="0" fillId="5" borderId="0" xfId="0" applyFill="1" applyAlignment="1">
      <alignment horizontal="center" vertical="center"/>
    </xf>
    <xf numFmtId="0" fontId="4" fillId="5" borderId="0" xfId="0" applyFont="1" applyFill="1" applyAlignment="1">
      <alignment horizontal="center" vertical="center"/>
    </xf>
    <xf numFmtId="0" fontId="4" fillId="0" borderId="0" xfId="0" applyFont="1" applyFill="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xf>
    <xf numFmtId="0" fontId="0" fillId="6" borderId="0" xfId="0" applyFill="1" applyBorder="1" applyAlignment="1">
      <alignment horizontal="center" wrapText="1"/>
    </xf>
    <xf numFmtId="9" fontId="0" fillId="0" borderId="0" xfId="0" applyNumberFormat="1" applyFill="1" applyBorder="1" applyAlignment="1">
      <alignment horizontal="center"/>
    </xf>
    <xf numFmtId="0" fontId="0" fillId="0" borderId="2" xfId="0" applyFill="1" applyBorder="1" applyAlignment="1">
      <alignment horizontal="center"/>
    </xf>
    <xf numFmtId="0" fontId="0" fillId="6" borderId="2" xfId="0" applyFill="1" applyBorder="1" applyAlignment="1">
      <alignment horizontal="center" wrapText="1"/>
    </xf>
    <xf numFmtId="9" fontId="0" fillId="0" borderId="2" xfId="0" applyNumberFormat="1" applyFill="1" applyBorder="1" applyAlignment="1">
      <alignment horizontal="center"/>
    </xf>
    <xf numFmtId="0" fontId="0" fillId="7" borderId="0" xfId="0" applyFill="1" applyBorder="1" applyAlignment="1">
      <alignment horizontal="center"/>
    </xf>
    <xf numFmtId="0" fontId="0" fillId="7" borderId="0" xfId="0" applyFill="1" applyBorder="1" applyAlignment="1">
      <alignment horizontal="center" vertical="center"/>
    </xf>
    <xf numFmtId="0" fontId="0" fillId="7" borderId="2" xfId="0" applyFill="1" applyBorder="1" applyAlignment="1">
      <alignment horizontal="center"/>
    </xf>
    <xf numFmtId="0" fontId="0" fillId="7" borderId="2" xfId="0" applyFill="1" applyBorder="1" applyAlignment="1">
      <alignment horizontal="center" vertical="center"/>
    </xf>
    <xf numFmtId="9" fontId="0" fillId="7" borderId="0" xfId="0" applyNumberFormat="1" applyFill="1" applyBorder="1" applyAlignment="1">
      <alignment horizontal="center"/>
    </xf>
    <xf numFmtId="0" fontId="7" fillId="7" borderId="0" xfId="0" applyFont="1" applyFill="1" applyAlignment="1">
      <alignment vertical="center"/>
    </xf>
    <xf numFmtId="0" fontId="0" fillId="8" borderId="4" xfId="0" applyFill="1" applyBorder="1" applyAlignment="1">
      <alignment horizontal="center"/>
    </xf>
    <xf numFmtId="0" fontId="0" fillId="8" borderId="4" xfId="0" applyFill="1" applyBorder="1" applyAlignment="1">
      <alignment horizontal="center" vertical="center"/>
    </xf>
    <xf numFmtId="0" fontId="0" fillId="8" borderId="0" xfId="0" applyFill="1" applyBorder="1" applyAlignment="1">
      <alignment horizontal="center"/>
    </xf>
    <xf numFmtId="0" fontId="0" fillId="9" borderId="0" xfId="0" applyFill="1" applyBorder="1" applyAlignment="1">
      <alignment horizontal="center"/>
    </xf>
    <xf numFmtId="0" fontId="0" fillId="9" borderId="0" xfId="0" applyFill="1" applyBorder="1" applyAlignment="1">
      <alignment horizontal="center" vertical="center"/>
    </xf>
    <xf numFmtId="11" fontId="0" fillId="0" borderId="0" xfId="0" applyNumberFormat="1"/>
    <xf numFmtId="2" fontId="0" fillId="0" borderId="0" xfId="0" applyNumberFormat="1"/>
    <xf numFmtId="0" fontId="0" fillId="2" borderId="3" xfId="0" applyFill="1" applyBorder="1" applyAlignment="1">
      <alignment horizontal="center"/>
    </xf>
    <xf numFmtId="0" fontId="0" fillId="2" borderId="4"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10" borderId="0" xfId="0" applyFill="1"/>
    <xf numFmtId="168" fontId="0" fillId="0" borderId="0" xfId="0" applyNumberFormat="1"/>
    <xf numFmtId="0" fontId="8" fillId="11" borderId="5" xfId="0"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modsummary!$M$1</c:f>
              <c:strCache>
                <c:ptCount val="1"/>
                <c:pt idx="0">
                  <c:v>ssb/lrp</c:v>
                </c:pt>
              </c:strCache>
            </c:strRef>
          </c:tx>
          <c:spPr>
            <a:ln w="28575" cap="rnd">
              <a:solidFill>
                <a:schemeClr val="accent1"/>
              </a:solidFill>
              <a:round/>
            </a:ln>
            <a:effectLst/>
          </c:spPr>
          <c:marker>
            <c:symbol val="none"/>
          </c:marker>
          <c:cat>
            <c:numRef>
              <c:f>modsummary!$A$2:$A$62</c:f>
              <c:numCache>
                <c:formatCode>General</c:formatCode>
                <c:ptCount val="61"/>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numCache>
            </c:numRef>
          </c:cat>
          <c:val>
            <c:numRef>
              <c:f>modsummary!$M$2:$M$62</c:f>
              <c:numCache>
                <c:formatCode>0.00</c:formatCode>
                <c:ptCount val="61"/>
                <c:pt idx="0">
                  <c:v>519.93881907375453</c:v>
                </c:pt>
                <c:pt idx="1">
                  <c:v>602.30007724059635</c:v>
                </c:pt>
                <c:pt idx="2">
                  <c:v>599.02052808278165</c:v>
                </c:pt>
                <c:pt idx="3">
                  <c:v>582.68307604053552</c:v>
                </c:pt>
                <c:pt idx="4">
                  <c:v>531.33649057231901</c:v>
                </c:pt>
                <c:pt idx="5">
                  <c:v>466.01036923244561</c:v>
                </c:pt>
                <c:pt idx="6">
                  <c:v>449.43604889909005</c:v>
                </c:pt>
                <c:pt idx="7">
                  <c:v>464.69682689083879</c:v>
                </c:pt>
                <c:pt idx="8">
                  <c:v>560.67155175216863</c:v>
                </c:pt>
                <c:pt idx="9">
                  <c:v>663.72863851766965</c:v>
                </c:pt>
                <c:pt idx="10">
                  <c:v>697.59865079821384</c:v>
                </c:pt>
                <c:pt idx="11">
                  <c:v>624.73796445296023</c:v>
                </c:pt>
                <c:pt idx="12">
                  <c:v>535.02086917312079</c:v>
                </c:pt>
                <c:pt idx="13">
                  <c:v>458.94954080928426</c:v>
                </c:pt>
                <c:pt idx="14">
                  <c:v>404.10161132885048</c:v>
                </c:pt>
                <c:pt idx="15">
                  <c:v>423.49466432640799</c:v>
                </c:pt>
                <c:pt idx="16">
                  <c:v>605.03482932885959</c:v>
                </c:pt>
                <c:pt idx="17">
                  <c:v>780.1171033764283</c:v>
                </c:pt>
                <c:pt idx="18">
                  <c:v>825.67548914917131</c:v>
                </c:pt>
                <c:pt idx="19">
                  <c:v>753.40482018359023</c:v>
                </c:pt>
                <c:pt idx="20">
                  <c:v>736.50749763508554</c:v>
                </c:pt>
                <c:pt idx="21">
                  <c:v>772.60622520015909</c:v>
                </c:pt>
                <c:pt idx="22">
                  <c:v>807.75317290459316</c:v>
                </c:pt>
                <c:pt idx="23">
                  <c:v>704.2611098226912</c:v>
                </c:pt>
                <c:pt idx="24">
                  <c:v>591.7702050267327</c:v>
                </c:pt>
                <c:pt idx="25">
                  <c:v>466.74250758678369</c:v>
                </c:pt>
                <c:pt idx="26">
                  <c:v>355.21414939196984</c:v>
                </c:pt>
                <c:pt idx="27">
                  <c:v>280.28409552166045</c:v>
                </c:pt>
                <c:pt idx="28">
                  <c:v>242.96011288712089</c:v>
                </c:pt>
                <c:pt idx="29">
                  <c:v>212.08756116316115</c:v>
                </c:pt>
                <c:pt idx="30">
                  <c:v>196.43918051323331</c:v>
                </c:pt>
                <c:pt idx="31">
                  <c:v>167.40558806752296</c:v>
                </c:pt>
                <c:pt idx="32">
                  <c:v>175.51725036396968</c:v>
                </c:pt>
                <c:pt idx="33">
                  <c:v>340.69412314696319</c:v>
                </c:pt>
                <c:pt idx="34">
                  <c:v>399.48267965221709</c:v>
                </c:pt>
                <c:pt idx="35">
                  <c:v>392.52305858980247</c:v>
                </c:pt>
                <c:pt idx="36">
                  <c:v>373.61450891496884</c:v>
                </c:pt>
                <c:pt idx="37">
                  <c:v>377.61758303471777</c:v>
                </c:pt>
                <c:pt idx="38">
                  <c:v>357.95751487263703</c:v>
                </c:pt>
                <c:pt idx="39">
                  <c:v>318.60938502316253</c:v>
                </c:pt>
                <c:pt idx="40">
                  <c:v>246.27842231075357</c:v>
                </c:pt>
                <c:pt idx="41">
                  <c:v>205.63828360068226</c:v>
                </c:pt>
                <c:pt idx="42">
                  <c:v>154.26801130335485</c:v>
                </c:pt>
                <c:pt idx="43">
                  <c:v>78.196682939518269</c:v>
                </c:pt>
                <c:pt idx="44">
                  <c:v>65.194767105712813</c:v>
                </c:pt>
                <c:pt idx="45">
                  <c:v>72.212528566854246</c:v>
                </c:pt>
                <c:pt idx="46">
                  <c:v>64.921291896886501</c:v>
                </c:pt>
                <c:pt idx="47">
                  <c:v>60.244219821526201</c:v>
                </c:pt>
                <c:pt idx="48">
                  <c:v>66.684883991601083</c:v>
                </c:pt>
                <c:pt idx="49">
                  <c:v>100.46230230380253</c:v>
                </c:pt>
                <c:pt idx="50">
                  <c:v>102.09454016435646</c:v>
                </c:pt>
                <c:pt idx="51">
                  <c:v>71.943360054229927</c:v>
                </c:pt>
                <c:pt idx="52">
                  <c:v>62.681809871852103</c:v>
                </c:pt>
              </c:numCache>
            </c:numRef>
          </c:val>
          <c:smooth val="0"/>
          <c:extLst>
            <c:ext xmlns:c16="http://schemas.microsoft.com/office/drawing/2014/chart" uri="{C3380CC4-5D6E-409C-BE32-E72D297353CC}">
              <c16:uniqueId val="{00000000-AB05-470D-8925-EE69D6D7603C}"/>
            </c:ext>
          </c:extLst>
        </c:ser>
        <c:dLbls>
          <c:showLegendKey val="0"/>
          <c:showVal val="0"/>
          <c:showCatName val="0"/>
          <c:showSerName val="0"/>
          <c:showPercent val="0"/>
          <c:showBubbleSize val="0"/>
        </c:dLbls>
        <c:smooth val="0"/>
        <c:axId val="983544760"/>
        <c:axId val="983540168"/>
      </c:lineChart>
      <c:catAx>
        <c:axId val="9835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540168"/>
        <c:crosses val="autoZero"/>
        <c:auto val="1"/>
        <c:lblAlgn val="ctr"/>
        <c:lblOffset val="100"/>
        <c:noMultiLvlLbl val="0"/>
      </c:catAx>
      <c:valAx>
        <c:axId val="983540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544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16</xdr:row>
      <xdr:rowOff>0</xdr:rowOff>
    </xdr:from>
    <xdr:to>
      <xdr:col>14</xdr:col>
      <xdr:colOff>304800</xdr:colOff>
      <xdr:row>17</xdr:row>
      <xdr:rowOff>114300</xdr:rowOff>
    </xdr:to>
    <xdr:sp macro="" textlink="">
      <xdr:nvSpPr>
        <xdr:cNvPr id="2051" name="AutoShape 3" descr="data:image/jpeg;base64,/9j/4AAQSkZJRgABAQEAYABgAAD/2wBDAAgGBgcGBQgHBwcJCQgKDBQNDAsLDBkSEw8UHRofHh0aHBwgJC4nICIsIxwcKDcpLDAxNDQ0Hyc5PTgyPC4zNDL/2wBDAQkJCQwLDBgNDRgyIRwhMjIyMjIyMjIyMjIyMjIyMjIyMjIyMjIyMjIyMjIyMjIyMjIyMjIyMjIyMjIyMjIyMjL/wAARCAAr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lo5H+0Xfzt/rz39hWjd6dqVgsTXUEkYlOEO4HJ444PB5HB5rPtJPJ1GaXbu8u63YPfAU4rptV1DSbqxuYIbu4Z5LmS8Q+TgBiMBDk/XLD0FbswM0aNq/2n7ObaVJvKExWRgmEPc7iMfjVGQzRSNG7EMpwcNnn6jit6PWIWu7NheiBEsY7ecy2vnCTByV2nP51i6hLbTalcy2cXk2zyExR/wB1aSuPQh8x/wC+351s2Fms+hXly1ndyup4uY5UCQ49QTk5/wD1Vh04O6oyB2CPjcoPDY6ZpiIPNk+3r87f6k9/9oVp/wBn6idON+IZDajrJuHAzjOM5xnjOMVlH/kID/rif/QhXXQarpbWIE9xPHJJYrYyRxw52DdkvnoeO3XNDAxfsOoi2guTbziGd/LhbH+sb0HrTLy2vLCfybobJMZKiRWx9cE4+la+la1a6dFYhjJKbbUTcY29Y9oAP19qpa5dWl3dRPalHYIfNmSDyRIxYkHZ2wMDPelrcdlYzvMf++351q+H7YX186S2d1ehYyRDBIqH0ycnt7Vj05JHiffG7I2CMqcHng0xDL8tHcJGGcBbkAbmBPfrjj8qv2VhqOoiQ2cTyiP72GA564GTyeDwOayrn/lh/wBdl/rXT6Hqdha28C3cskT2t4LpBHHuMvykbc9jnHJ9TQ9g6mVBaX9zbT3MMMzwQDMsgHyp9T6+1TXOl6laWYu5o8W5YJ5izIwyRkD5SecVYivrK2fVRHNM8d3bFU3JjEjMGII9ByM1Wvbq3bTNPs7XdtiRpJ8rjMrHn6gDApXY9Cl5j/32/OrFirXF/BCwlkV3AKRsAzewJ4zVSimIv+JYvsdzdRR29xaKYi3kTSBmTIPGQen15qvYw3V60cFuGeQpnG4DAA5JJ4A+tVbx3kguJJGZ3ZGLMxyScVpaLc20MV1BdSGKO6tDD5oTfsJwQcDnHFHQOoJpuqSak2nJbTteKcNEBkj39Me/ShdN1N7J7xYJDboWDPuH8PDYGcnHcgVrT6tpx8S2Gpwz3JSJ0SUNHg7EUAMOec88dqkg1rTU0Ga2d5PMKzjyvKJLM7ZVlf8AgGOq9/fNTdjWpzPmv/fb86TzX/vn86bRVCNzWrNbO0snjs7u2LrgvNKjCbvuG08fy6VgWTSurIpZmaZwADyTuNSs7uFDOzBBtUE52j0FLoN0tjqEF067khumdhjqAxoQMuXenalYzRRXEEqyS/6sKQ2/nGBtJ5zxjrUyaHrUl3LaLaTefEFLozAFd33ep6n061Y1W60ybSktLa8uJJYHkljcwlVcyPkrycrgDOe5rQh8Q2X9sSTSyobJlt2aOa3Zy7xjquCMHOeTxzSTYzlmaVHZGLKynBB6g0nmP/fb86kvbj7Xf3Fzt2+dK0mPTJJqCmthPc3Es1bwzJeGzvDIHz9rEqeWvbbtzn+tc8kr/bpvnb/Vp392qfe/lmPe3lltxXPGfXHrVZeb6Yf9Mk/m1AGrLYajDYJfSQyLbPjEm4Hr0yM5GcHGRzRc2Go2dvHcXETpFIcK24HnGcHB4OOxxW3LqukXNrcLJczxtexQRyIkHEPljk9cNkgYx6ms/Up7BdLhtNOvC8QcSSRtCyu77cFmY8YHQAUgRk+Y/wDfb86PMf8Avt+dMopgbeg2i332rzLO7u9iYAglVPLz/Edx5x+VYFxI4urYb24dh1/2TUyO8e7Y7LuUq204yD1H0qtN/wAfFr/vt/6CaANW20/Uby2kuLeGSSKLO5gw7DJwM5OBzxmiKw1Caxe8jidrdASWDDOAcE4zkjJ64rW0fV7C0tLN7iSVJ7JpisSR587euB83bB657VCsmk2Wm3CWGoyG5lVo2eW2YEx8HauOFyRyTS7gjMu7W+sDELuKWAypvQScEr64qv5j/wB9vzq9qV7Fd2elxozl7e28uTcP4txPB78Gs6hAzQ0iM3WqQwyRT3Kk5MMThWfHbJ//AF1W8QobWW9hSOaBV6RSuGZOnBI4qFWZHV1YqynIIOCDVe/JaznZiSxGST3OaYGnaWt7qE7Q2iNI4G4jeFAGcckkDvUlvpmp3VzLbQwSGaFtsiMwUq2cY5I59ql0q6tEt760vJmgS4CFZVjL4KtnGBzz/hWo2oaJPrNxq32uWO5d/MhSe3Z0jcHAJ2n5jgA/U0AYr6fqUdkbx4ZBbjq24ZXnHK5yBkEZIqn5j/32/Otme5sI9HmitdQZ7q4w10XgcNKQxIUHoF7+pNYdA2SI7s6qXbBIHB/xrX161FjPbCKzu7Pcgyk8quXx/ENp7/8A6qxKezvIyl3ZiAFBY5wB0FAiLTBcXENvDDveWQ7VUHkkk1oyabqUV7HZyQus8i70XeuGX1DZxjg85qDwxeRWF1Z3E4PlKGVyoyQDkZA9s1tyTaDcpp9tcX1yYbKLyiywECUEsx91GcD6E0dRGeNG1dppYRbuZYhuZPMXcRjOVGfmGOflzWf5j/32/OulttWsotYlvLm+jlhEfliKOzYFkCFQiMeUxwM55rl+9JXKaQ/zH/vt+dbNxZrH4bguxZ3aSM2TdNKhjfP8IXOePz65rDpxdzGIy7FFJYLngE9TimIghlf7TdfO33l7/wCyK07nT9Ss7eKe4hkSKU4RtwPJGQDg8HBzg4rLtztvLhsZw6HH/ARXX32paPeW95H9ruF+2TrcnbBxEVTAXrzk9x2FDAxbjTdTtXgSaCRWnbbEAwbc3THBPPPQ81XuEubS5kt5w8c0TFHQnlSOorov7a0zTZIlss3ltEGEK4eGSJm+9KWIILnpwOP1rF1u7t7/AFu8u7VXWGaUuu85Jz3oHZWKfmP/AH2/OtnSLNbvTb2WSzvLhkGBLFKirD3yQTzWHTld1V1V2CuMMAeGHXmgRA8sn22D52/1b9/92tOPT9RmsHvo4ZGtkyWcMOgOCcZyQMjnFZT/APH9B/1zf/2WussdW02OwtzPNMk8VnLZmJIs5Dn7+7pwCePUCh7AZSaZqctol1HC7QuQAwcZ5OBxnIBPGSMVFe2t7p83lXQ2Sf3RKrY+u0nFawudNsbDy9N1Nlmd1Mry2rbmCvlQOwUcEjuaq67eWl49s0DJNcKjfaLhLfyRKxbI+X2HfvSd7j6GX5j/AN9vzrS0GH7ZqaxyWtxeKFLeRDIFZvxJ6fSsqnJI8UiyRuyOpyGU4IpiDVg0E8kSmVAlwqhXYFh8w4JHGfpVuxsdQ1J3SzieVkxkBgOvQckcn0rLu/8AUr/11T/0IV0Wi39jBatBezSQbbqK5V0jLltmcrx0PoaOgFK10/Ur0Sm3hkfyiQ43AHIGSACck4B4HNNks76GyjvJUZIJPuMzgFu2duc4464rZjvNHW7utRiv5Ir6ZmePzbdmWEtndjb1IzgE03V9YsdQ0eGMbWuUihiRfs4VotgwxMn8Qb07Zpajsjn/ADH/AL7fnUltumuoomMhDuFIRgCfoTxn61BRTEaviKAWV6yR2lzZK0e7yJ5FZh75B6H3rM0yO5u47WC3DSSvGu1Qcfw56mmzyPL5jyOzuV5Zjknirfhy6gtdv2likM1o0JcJuKblwDjvR0DqSf2bqQv2sjC63CrvKs6gBcZzuJxjkc5qZND1lzMq27bod3mIZkDLt5PBbOPetGa50C8u7d7i7uCltbrAFaBtsu0cE45AJJ464FVJ9Sg26tMbgz312UjjlWIovl9XwDyvQLj0pO41bqY3mv8A3z+dHmvj75/Om0UxG5qdmtto9lOlneQM/WeWVGSbPPAByMf/AK65+2kkLXA3t/rm7+wqYu7IiM7FUztUnhc9cUzTJhbXxnK7hFdbyvrjBpoTfY0brTNTsnhS4gkRpztjG4HcfTg8HkcHmpf7D1kz+SLZ95TzM+au3bnGd2dvXjrWleXuiXUH2U390IzdyXZkW3PG4gbME9cZOfUCrFvrOl2szxRXoW2WERW/+is6xgOGYOjffLc89j6VKvYZysvnwyvFLvSRCVZW6gim+Y/99vzqxqk8N1qt3cW6usMkrMgc5bBPeqlC2B7m5Z2azeHrq6azvJJFPF0kqCOLHYgnPP8A+quf81/7QPzt/qfX/aqYO4jaMOwRiCyg8Ejpmq3/AC/n/rj/AOzUwNU6fqI0/wC3mGT7LwfM3DoTgHGc4zxnGKkXSNWeKCRLaV1nYLHtYEkkZGQDkZHritZNV0qSyYTXE8clxZR2UkccOfLCtkvnOG4xx6mmQalZaZFajS9SCESLJcebauS7YIOexUAnCigEYt5a3unziG7R4pCoYDcCCD0IIJBH0qv5j/32/OtTxBqNtfz2iWaIsNtbiEFIyisckkgEkgZPc1kUkDNnw/ai+uplls7q9CxkiOCVUIzxuO49v/11iXrOlxEgd8LcYGTz0b04qRJHjbdG7I2CMqcHB4Iqtcfetv8ArsP5GmBq2en6jqEcj2kMkqx/ewwHbOBk8nAJwKS3sb+7tpbi3jaSOIEvtcbgB1O3OSB7CtTQ9VsLS2tftUkkclndm5RY48+dlcbc9ucdexNFje6XY/bm+1tNFNE6iE2u2RmZf+en8IDE8Z5A96TvqC6XMDzX/vn86XzH/vt+dMHSimBc05Tc6jBC6zSq7YMcThWf2BPFL4ji+yXN5FHBPar5ZPkSyBmTI6ZB/wDr1SBIIIOCOQajvHaS3uHdizsjFmY5JOKAMyfWEs766ilt5N5l3YDA44FN/wCEjt/+feX8xWZrv/Ibuv8AeH8hV+Hwldz3tpbw3dtMs9qbppodzrGgJB6DLHIxgCocmmaKCaJP+Ejt/wDn3l/MUf8ACR2//PvL+YqrFoCzpeCHUoDPbK7+Q8UiMyJ1JyPk+jYNO1jw3Noy25lu4ZBM+wkKyhTgHIJHzLz94ZHBqfaMfIix/wAJHb/8+8v5ij/hI7f/AJ95fzFEPhCe6kia0vobi0eF5jcxwyHaEbacJjc2TwMDmqiaCZdLvr6O9XbaMQySQSJvwQOGIxu5+71o9ow5ET/2/B9pEvkS4EZXGR65qT/hI7f/AJ95fzFc5WpBoVxdaZDeW88ErzXK2y26NmQM2cFuwBwafMxciL//AAkdv/z7y/mKP+Ejt/8An3l/MUyTwwsGsjTJ9VhimOFBe2lG5y2Aqjblhn+IcVAdAjWwvpzqkHnWPE0Hkv8Ae3bQofG0kkH8AaXtNLj9mWv+Ejt/+feX8xR/wkdv/wA+8v5iqH9il9J+3W15DcOrRpLbxo25GfO0Zxhjx0FaP/CG3Ka0NKnvYY7gwJNuWJ3Rd2eGZR8uMck8Uc7FyIhl1+CTy8QSjZIGPI7VJ/wkdv8A8+8v5iudYbWK5BwcZByDV7TtKfUobyRLq3iNrA0xjkY75AOSFHenzu1x8mtjU/4SO3/595fzFH/CR2//AD7y/mKrz+G5LK1sZr68jtftYD4khkKxoQSCXA2k4GdoOeasf8Ifcjz5TdIbOKKOUXCQSPv3jKgIBuBxknIwKXOw5EH/AAkdv/z7y/mKP+Ejt/8An3l/MVn6bpC6nFKUv4I7hVd0t2VizqilicgYUYHep5PDxSzsLr+0LdY7yTyx56PD5ZxnJ3D5l7bhkZp87DkRNL4ggkhkQQSgspXOR3FKviKBUVfs8vAA6isfUrF9N1K5sZHWR7eQxs6ZwxHcZ7U7TLE6lqMFmLiC3MzBRJO21Rn/AD0oU29hOCT1Nj/hI7f/AJ95fzFH/CR2/wDz7y/mKrDw1crpt5fzTCOC3maBSInfzGXr90YVenLYHNTweFGu/szWupQ3EMxlDSRQyNsaNN7ALjLccZXvSU2x+zQ7/hI7f/n3l/MUf8JHb/8APvL+YqhZ6OLzWm01LplwSFk+yytk8dUA3L+I4qdfD8Ji1AnWLbzbAOZUETlThtow4G05PSjnYciLH/CR2/8Az7y/mKjh1+CJGBglOXZuCO5zWfqelPpf2Xdc29wLmATK0DFlAyRjPcgg1RUbmC5AycZJwB9afOxciOi/4SO3/wCfeX8xR/wkdv8A8+8v5imx+ELqTUZLZLuCSKO1S6e5gR5VCsOAoUbmOTjgVWh0EXVnPNb6jBJLAQXt/LcMFLhASSMA5I+XrRzu9h8iLf8Awkdv/wA+8v5ij/hI7f8A595fzFQT+GJ4/EUGiRXAluZXKFngkhVSCcn5wCRwTkVaTwXcyp9pivI5dPMHnC6jgkbPzFdojA3ZyD26c0vadQ5EM/4SO3/595fzFRrr8AuXk8iXDIq4yO2f8ap/2OraRNfw6hBK0AUzQKjBkDNtHzEYz7dazKamxOCOj/4SO3/595fzFH/CR2//AD7y/mKq2/hu6vINNktZ7aZ7+ZoUiRyTGQATv7Dg5xU0fhlZdWfTV1WFbjIWJZbeVDKxBOACuQOPvHjmhzaHyIk/4SO3/wCfeX8xR/wkdv8A8+8v5iqN/oj6fpVpeyzktcoHWIQSAAHP/LQjaTx0Bq3aeFHv4opbTU7WWMlhOwRwIdqbz2+fAH8PehzaDkQ//hI7f/n3l/MVHJr8DywuIJQEYk8jnIIqRPCMrzyRrqEO37Mt1FKYZPLkjKlgS2MJ0x82Oa5vOcGhTdxciOk/4SO3/wCfeX8xR/wkdv8A8+8v5isu00p7vTL2+S5t1+yKGaAsfMcFguQPTJHNXr3w0dMltotR1CK1eVN774JCsfGcBsYc8jhc4o52PkRN/wAJHb/8+8v5ij/hI7f/AJ95fzFMufCk1nbX0892uy1kEYMdvI4clA4OQMIMEfexzVWw0eC/0+4uRqsMUlvEZZIZIX4GcAb8bck9KOdhyIu/8JHb/wDPvL+YqK41+Ca3eMQSgsMZJFSXng+9tr6zs4riK4lupDGNqMoUjBLfMPmQA/eHHFY2pWT6bqd1YySJI9vIYy6fdYjuPakql2JwSNo+JLfP/HvL+Yo/4SO3/wCfeX8xWXo+ltrOpR2SXNvbu/3WnYgE+gx1J9Ksr4enGhpqs8ywwyuViBidgwBALFgNqDPqecU+dj5EW/8AhI7f/n3l/MUf8JHb/wDPvL+Yoi8JPcPG1vqMU9rJBJOJ4raVuEYKQEA3HkjnGKq6Z4ebUzcv9uht7eCZIPOljf53dsKNoGRn36Uc7FyItf8ACR2//PvL+YoHiS3z/wAe8v5imXHhG+soIGvJBDNPceRHF5TsPv7NxcDaOc4BOTis/WdL/se/a0acyuv3iYHiwc46OASPfpS9oP2Zet9fght0jMEpKjqCPWpf+Ejt/wDn3l/MVz8MfmypH5kce443yNtVfcnsK3x4QuvtmoQtcxmCxCGS4iieUOWAKhVUbjxznGBim5tCUEL/AMJHb/8APvL+Yo/4SO3/AOfeX8xUFn4bbULaGW01G3mdpooZI1R8xGQkLk4w3TkDkVGPD083iCPR7WUyzP1d4Hh29SSVYBsADPTntRzsfIi3/wAJHb/8+8v5ij/hI7f/AJ95fzFNt/Cj3N28C6hFHmYW8LTwSR+dKV3bQCMrx3OByKpXGg3droMWrTlEjlnMCRHO84B+b/dyCPwpe0DkRbj1+BZZnMEuHII5HGBipP8AhI7f/n3l/MVzlbsHhW7uptNjt7q2m+3RvJuiJYQqn3t2ByR6DPpT52JQRN/wkdv/AM+8v5ij/hI7f/n3l/MVXh8PLcXF1bxanD9ohDskMkEiPIFXcxII+Tj+9jNQator6TDbNLOXknRZNn2eRAoZQwwzABuuOKOdj5EX/wDhI7f/AJ95fzFH/CR2/wDz7y/mKjh8KzTXtrbrfW8guLRrsSQK8oVVJBXCjLHjtToPCU9zbmWK9h3OZhbRPE6tP5Qy/UfJ9GxSc2tw9mNbX4DcRyeRLhVYEZHfH+FSf8JHb/8APvL+Yrm+uDWlBo8tzo8moRTwMUmSH7MGzKSxIBx2GRT5mLkRpf8ACR2//PvL+Yo/4SO3/wCfeX8xUd34ZGn6mlhe6pDbylfnL28uA2QNq/L8/J6rxxUbeF75LfWJ3eJY9LfZI2TiRs4IT6daXtNLj5EWP+Ejt/8An3l/MUf8JHb/APPvL+YqlJoTRaLaalLclVuj8iC2kIA3FeXA254JxnNaA8F3TXflJdo8ItvtMkot5N8a52gGLG/cT0GOnPSnztByIgm1+CVAoglGHVuSOxBqT/hI7f8A595fzFc9IoSV0DbgrEBtpGcex5FXdK0p9WlmjS5t4WiheXErEF9qliFA6nANHO7C5Fexqf8ACR2//PvL+Yo/4SO3/wCfeX8xVV/DssGl2V9d3SWy3ZBQPE5VUJxuZwNo6E7c5qzB4TNxqENrHqcTLcQCeGYW8pVlJIy3GUGQeW4pc7DkQv8Awkdv/wA+8v5ij/hI7f8A595fzFQaT4Ym1WIyC8t4A1z9kh3Bm86XBOBtHAwOp4qU+EbuNtOiuLiO3uL5gFjkjfagOcZfG3PH3Qc80c7HyIVvEUBVh9nl5GOopsPiCCOCOMwSkqoUkEdhWfrGlPo94tu8yy7oxICEZCAezKwBU+xqrZ2/2u7it/Phg8xtvmTNtRfcmmpt7CcEnqbv/CR2/wDz7y/mKP8AhI7f/n3l/MVF/wAIpdJHqc0s6pBYTNAZEheTzHGc4CjIHH3jgCov7Bh+xQXn9sWn2ZpPKmk2PiFtu7HT5+P7vel7Rj9mi1/wkdv/AM+8v5ij/hI7f/n3l/MVRm0C6TXYdJgdLiWcI0boCAVYBgxB5XAOTnpUlz4cltv7X3X1ozaY210VjukG4Dcox935hyaOdhyItf8ACR2//PvL+YqOLX4IzLmCU75Cw5HfFRaz4cm0a0guJLqGYSsFwisOdob5SRhxg9V4zWLTU2LkR0f/AAkdv/z7y/mKP+Ejt/8An3l/MUyLwldzX8FtFd28qSWn2t54Q0iomSOgGWORjAFV49BWeC8eHUoGmtVeRoGidGKKQCxyML16HmjnY+RFv/hI7f8A595fzFH/AAkdv/z7y/mKp3WheQljJBqFtcw3kphWVQyKrggHO4Dj5hyOK0n8DXi3phF0jRJE0skogk3IA23/AFeNzZPQgYPWl7RhyIh/4SO3/wCfeX8xUf8Ab8H2nzfIlx5e3GR65quuhGTR7vUUvF22zbWR4JE3fNt+ViNpbvtzkc1kU1Ni5EdH/wAJHb/8+8v5ij/hI7f/AJ95fzFUYNAubrT7W6tp7eZ7m5Fqtuj5dWIyN3YVbPhhV1n+y5NVhjnJVE8y2lXe5OAFBXJH+10o53sPkQ//AISO3/595fzFH/CR2/8Az7y/mKpPoZXTLq7S/t5JbQjz7dQ2UBfaPmxtJz2BzVux8J3Go2tnPbXkWbmQR7JYnjK/KWJBIw4ABztz2pe0e4OCQ7/hI7f/AJ95fzFRy6/BI0REEo2SBjyOeD/jUkfhSOS8tLf+2bdRexiW1k+zylZE5yTx8uMHOa56RVWRlVw6hiA4GAw9aam7icEdD/wkdv8A8+8v5ij/AISO3/595fzFZdhpT6haX06XNvH9khMxidjvkAxnaPx61cufDb2EVk9/ex2pulDnzIZNsakZGWAwxxj5Rk80c7Q+RFj/AISO3/595fzFH/CR2/8Az7y/mKanhUvqJsP7UtRO6LJbqY3zMrJvBxj5OP72KzbTS2vNLvr5bm3UWih2hZv3jgkDIHpyOaOdh7NGp/wkdv8A8+8v5imS+IIJYXjEEoLqVBJHenXXhKW0Nn5l9GwuWCZigkcglQw2gDMg5xlc4NZWp6e2larNYvNHM0LAF484OQD35B55B6UKbuJwVh+uf8hu6/3h/IVesfErWYt4zbuYUsns5RHNsd1Zi2VbB2kZ9+lZ18xmvppJOWLcmq+xfSm4tiU0kdJe+LLW+tp0fTJo5ZnDvJHdD97txsEmUJYDHIyMnmnXviyw1DK3WhmaN5mnZHuz8rkKMJhflTj7vPWuZ2L6UbF9Kn2Q+dHSN4tg+23Esdldxw3EPkSRLeBSiBgyiMqg2AY6YOcmoZvFCSrqkgspPtWoBkcvcbokBI5Ee372B94n1NYOxfSjYvpR7IFUS2Iq1NO1qXTLZI4Y1MiXkd2rk90BG3HvmqGxfSjYvpVcrFzo6r/hM7UsS2mXJYK4im+25miLsWfa5Q4B6DjIGeeaxhq0C6fFp62RNqLw3MqtN80owAELADGBnketZ2xfSjYvpUqlbYbqJ6nQP4pggjtTpOnyWMtoS0IM6yxbjkFmRk+ZsHGSeKf/AMJekuq2uo3OnnzrWFI41tpRAjFST84C/MD/AHeK5zYvpRsX0p+zYuaI2aQzTySsFUuxYhRgDJ7VZ0+++wPcN5fmedbSW+M4xvGM/hUGxfSjYvpRyNKxXtNbnTxeM4jDCl7pjXe1YllV7n92/lAhCqbSFPQnqDjpzRb+MxbS3DLbXjrLcJdgve/P5qgj5iEGUxj5cDp1rmNi+lGxfSl7PW4lNI3R4g0wafPbJo80Elxjz5YLvaZOOQcoSFJ52ggVVvNZhl0aDTba1mSOOYTM89x5rZAxhflG1faszYvpRsX0pqm1sHOibVL46lql1fGPyzPIZNmc7c9s1FaT/Zb23udu7yZVk25xnBBx+lJsX0o2L6U1BrYHUTep0Vr4we3glje1d8zzyxBbgqg80YZXXHzj06VDfa9pt7dW0g0++t4bdNkcMN+FVF9ExHxzyTyTWHsX0o2L6VPstbg6iZuzeI7K71P+0LnTbhbnzN3mW96Y2ZQAFUkqc4A5PU5qrfa+17a6hF9mjia+vBdSsh4AAO1AMdATnNZmxfSjYvpR7Nj9oie8vjeW9jD5ez7JB5Oc53fMzZ9vvfpVOpdi+lGxfSq5GL2iubtp4pNu5V7aUwPaQ2zrDcGNz5ZBDBsHGSORjoafqPie01K0aKTTZ4JJJjPK1vdBVlfP3mBQkkDgc8da5/YvpRsX0pOm27sPaI3J/EdtMlrGLG5C2i/6NK16WmjYvuZt+3B9AMYHvWg3j6eWXZNBcvaqsflqLsiXcjbgWk2/NknkYHFcnsX0o2L6UezYe0Rtan4gtdS037ONPlt5S5lcxXAEbyE5LsmzJPOB83FYFS7F9KNi+lCp22DnRqaV4hl0lbERQhmtbp7jcWxuDKFK+3A6+9aR8W2b27wtpt0D5It0nF6POEfJKlyhzknsBxxXM7F9KNi+lDpt7h7RG1b69ZW+m/2edOuJ7eSRXnSe8JDBc4CAKNnJ5PPSpJ/Edm89jJa2V9ZCzwI0gvQoUYwxX93wx7sc1g7F9KNi+lHs2HOjpT4yEmrSanNZzyXCx+TAhuv3YQKVHmLt/eHknqOe1cr3qXYvpRsX0oVOwe0RPZ35s7a+hEe43UIi3Zxsw6tn3+7XSnxxFLMst1pbzsXEzb7rIWUIFVowVIUDGcEHn6VyexfSjYvpQ6basw9ojatvENvZXF3c29tetcTq6gz329fnGGLqFG88n0qB9ahjs57Wx09beKW6juCrSGQYQcIcjJG7JrM2L6UbF9KPZsOdWsdVc+PbjDCwso4FllaWcXBW43bsZRdy/InHQfnXO6xqTavq91qDQpCbiQv5aAAL+WPzqvsX0o2L6UKnZ3BzRNpd8dM1W1vhH5nkSB9mcbsds1tWPiwW2lw2VxZPcLFG8AH2gpG0TuGYMgHLdg2eK5/YvpRsX0odNtWYc6N258Q2Fzq0d8bHUECKFWKO/CBAPuqu2MbVHpU1r4uW21aTU0sporqVmeYW92USZi25dwwflHTAxn1rnNi+lGxfSj2bD2iOiuPGUt7YPDdwSyTyR+TJItwVQx+YX4THD843Z/Cs3WdYXU47OCKGWK3tIyiedN5sjZYsSz4GevTHFZ+xfSjYvpS9kP2iISMrj1rqbbxi0N3dSvayeXM8EoSG4MZV4lwMtjlT3Fc5sX0o2L6VTgxc6sbt94hsb+2t4Tp1zbiJ/MZbe7CIzn7z42Z3HsSTip08XxxXsFzHp0he3iFvDJJdM0giwwcFscsd3DY4wK5vYvpRsX0qVTsrIPaI6geNIy1uJdNeZLNkez8y5JZWVSuZDt+fPXt0FUdT8XX2saS9lfRWzyPOspnSBEYBVIC8D9fwrF2L6UbF9KPZBzoirc07xG+nrYosBK20c8T7ZNrOsvXBx8pHY81kbF9KNi+lVyMFNHSXPiuzu7OeB9NuEeVFiaaO8AkeNQAquxQlhnk4xn8KqHXrM6XHpx06ea3DNIwuLwufM27VK4A2qOu3v61jbF9KNi+lT7LoCqJGhHqsDDT0ube4aOzgaL/R7nynfLs2d204+9jFa3/CcXSyalNHHOkt5uCoLj9zGCoXJTGWbA+9n8K5nYvpRsX0pum3uP2nUh6YFaFjqj2FncQRxgvLLDKrk/dMZJHHfOaq7F9KNi+lPlZPOjrG8bwSTmWTTJ2ffJKkhvMvDK5+ZkJQhRjoMcetU4fGM0NhcacbOKaxkj8qJJlQyIpcM2XCgsT6/j2rn9i+lGxfSo9iP2iNpNesoLG7tLXT7mKO7IWRWvS6pGG3bUBXg8D5jmrieMljVbZLO5FkIBER9s/fsRJvBMu314xjpXM7F9KNi+lV7Nhzok1G9fUdSub2RVR55DIVXoM0/TL/APs29+0CPzP3Uke3OPvoVz+Gc1BsX0o2L6UKm0rIPaK9zo7bxfGtjb215pzXapFHbyI1wRHJGjFh8mOGyevPA6VGviSzXW/7WNnftOCGUNfgLkdAQIxlOg2jHFYGxfSjYvpS9m73DnVrHQab4sXSp5Lm0s5oZpEyyR3RELy/N87Jjkc8AEYxVqDx5NH5MklkZ5gI1nMk5KOqAgFEx8jHP3ua5XYvpRsX0o9kDqJl7W9WXVpbUxwNDFbQCBPMl8yRgCTl3wMnn0rNRtjq2M7SDipNi+lGxfSqUGtgc0zpLfxpJDLdyNaufNu3vIVS4KBHZSpD8fOvPTikbxNpTXVlKdElMVopEdsbseUpI+8F8vrnnJzmuc2L6UbF9Kn2Qe0Rur4oFrPcXNhaMLq5f9/PeSLcNIh6pgqAMkZyBntUF54ie81DV7s2sSNqKhdi4Cx4ZW6Ac/d/WsnYvpRsX0pqm0HOr3NzXfE66zZG3SxMBecTyM028BggXEYwNi8ZxzXPVLsX0o2L6UKm0HOjas/ErWvlRtbyGEWBspRFN5bsu8tuVsHacn0NWb7xVZajbTRz6XMjTy+ZM0N3t87GNofKEnAHqOeetc5sX0o2L6UOm27sPaI6KbxPp76lDfJozlrdQtvDLdboocEEbVCDjrwc5zmrDeOFKm3WxuFtHDbwLw+cWMgk4k28KCMBcdCa5XYvpRsX0pezYc6NyfxMksGpkWcgudRyJGa43RICwOVj28NwPmz61z1S7F9KNi+lNU7B7RGhpmuy6XBAsMSmSG9S8VyepVcbce+etbH/AAmNqQVOm3WRG0cU/wBtzPGGYs+HKHrnHABA781y+xfSjYvpQ6be/wDXQPaI3DrulHTrWx/si4EEL73jF7hZ27s+EyTjjrx2pI/EUFrYpa2drdwr9oSdnN5uZNucCI7f3fXrz0rE2L6UbF9KXs2HtEb974umvLuecwMS1ibKAyS73jUn5mLY+ZiMjoOtc3UuxfSjYvpTVNoHURNYXxsRd/u9/wBotnt+uNu7HP6V0SeNInWIXumNdY8oyq9z8haNdqMilSF9T1Brl9i+lGxfSh021Zh7RHQDxHYeXf5sL4z3p/e3Jvl80rjld3l/dJ7DHpWcNVt4ftq2dgIIrq3SHYZS+0hlYtkjnJXp71Q2L6UbF9KSptbB7RHSX/i221GMRy6dPGjTCeQxXm1gwQKBEdv7te5HNY2r6mdX1aS88kQhgqqgOSAoAGT3PHJ71U2L6Uqou4cd6apu9w9orWP/2Q=="/>
        <xdr:cNvSpPr>
          <a:spLocks noChangeAspect="1" noChangeArrowheads="1"/>
        </xdr:cNvSpPr>
      </xdr:nvSpPr>
      <xdr:spPr bwMode="auto">
        <a:xfrm>
          <a:off x="18173700" y="3267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43</xdr:row>
      <xdr:rowOff>0</xdr:rowOff>
    </xdr:from>
    <xdr:to>
      <xdr:col>14</xdr:col>
      <xdr:colOff>304800</xdr:colOff>
      <xdr:row>44</xdr:row>
      <xdr:rowOff>114300</xdr:rowOff>
    </xdr:to>
    <xdr:sp macro="" textlink="">
      <xdr:nvSpPr>
        <xdr:cNvPr id="2052" name="AutoShape 4" descr="data:image/jpeg;base64,/9j/4AAQSkZJRgABAQEAYABgAAD/2wBDAAgGBgcGBQgHBwcJCQgKDBQNDAsLDBkSEw8UHRofHh0aHBwgJC4nICIsIxwcKDcpLDAxNDQ0Hyc5PTgyPC4zNDL/2wBDAQkJCQwLDBgNDRgyIRwhMjIyMjIyMjIyMjIyMjIyMjIyMjIyMjIyMjIyMjIyMjIyMjIyMjIyMjIyMjIyMjIyMjL/wAARCAAr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lo5H+0Xfzt/rz39hWjd6dqVgsTXUEkYlOEO4HJ444PB5HB5rPtJPJ1GaXbu8u63YPfAU4rptV1DSbqxuYIbu4Z5LmS8Q+TgBiMBDk/XLD0FbswM0aNq/2n7ObaVJvKExWRgmEPc7iMfjVGQzRSNG7EMpwcNnn6jit6PWIWu7NheiBEsY7ecy2vnCTByV2nP51i6hLbTalcy2cXk2zyExR/wB1aSuPQh8x/wC+351s2Fms+hXly1ndyup4uY5UCQ49QTk5/wD1Vh04O6oyB2CPjcoPDY6ZpiIPNk+3r87f6k9/9oVp/wBn6idON+IZDajrJuHAzjOM5xnjOMVlH/kID/rif/QhXXQarpbWIE9xPHJJYrYyRxw52DdkvnoeO3XNDAxfsOoi2guTbziGd/LhbH+sb0HrTLy2vLCfybobJMZKiRWx9cE4+la+la1a6dFYhjJKbbUTcY29Y9oAP19qpa5dWl3dRPalHYIfNmSDyRIxYkHZ2wMDPelrcdlYzvMf++351q+H7YX186S2d1ehYyRDBIqH0ycnt7Vj05JHiffG7I2CMqcHng0xDL8tHcJGGcBbkAbmBPfrjj8qv2VhqOoiQ2cTyiP72GA564GTyeDwOayrn/lh/wBdl/rXT6Hqdha28C3cskT2t4LpBHHuMvykbc9jnHJ9TQ9g6mVBaX9zbT3MMMzwQDMsgHyp9T6+1TXOl6laWYu5o8W5YJ5izIwyRkD5SecVYivrK2fVRHNM8d3bFU3JjEjMGII9ByM1Wvbq3bTNPs7XdtiRpJ8rjMrHn6gDApXY9Cl5j/32/OrFirXF/BCwlkV3AKRsAzewJ4zVSimIv+JYvsdzdRR29xaKYi3kTSBmTIPGQen15qvYw3V60cFuGeQpnG4DAA5JJ4A+tVbx3kguJJGZ3ZGLMxyScVpaLc20MV1BdSGKO6tDD5oTfsJwQcDnHFHQOoJpuqSak2nJbTteKcNEBkj39Me/ShdN1N7J7xYJDboWDPuH8PDYGcnHcgVrT6tpx8S2Gpwz3JSJ0SUNHg7EUAMOec88dqkg1rTU0Ga2d5PMKzjyvKJLM7ZVlf8AgGOq9/fNTdjWpzPmv/fb86TzX/vn86bRVCNzWrNbO0snjs7u2LrgvNKjCbvuG08fy6VgWTSurIpZmaZwADyTuNSs7uFDOzBBtUE52j0FLoN0tjqEF067khumdhjqAxoQMuXenalYzRRXEEqyS/6sKQ2/nGBtJ5zxjrUyaHrUl3LaLaTefEFLozAFd33ep6n061Y1W60ybSktLa8uJJYHkljcwlVcyPkrycrgDOe5rQh8Q2X9sSTSyobJlt2aOa3Zy7xjquCMHOeTxzSTYzlmaVHZGLKynBB6g0nmP/fb86kvbj7Xf3Fzt2+dK0mPTJJqCmthPc3Es1bwzJeGzvDIHz9rEqeWvbbtzn+tc8kr/bpvnb/Vp392qfe/lmPe3lltxXPGfXHrVZeb6Yf9Mk/m1AGrLYajDYJfSQyLbPjEm4Hr0yM5GcHGRzRc2Go2dvHcXETpFIcK24HnGcHB4OOxxW3LqukXNrcLJczxtexQRyIkHEPljk9cNkgYx6ms/Up7BdLhtNOvC8QcSSRtCyu77cFmY8YHQAUgRk+Y/wDfb86PMf8Avt+dMopgbeg2i332rzLO7u9iYAglVPLz/Edx5x+VYFxI4urYb24dh1/2TUyO8e7Y7LuUq204yD1H0qtN/wAfFr/vt/6CaANW20/Uby2kuLeGSSKLO5gw7DJwM5OBzxmiKw1Caxe8jidrdASWDDOAcE4zkjJ64rW0fV7C0tLN7iSVJ7JpisSR587euB83bB657VCsmk2Wm3CWGoyG5lVo2eW2YEx8HauOFyRyTS7gjMu7W+sDELuKWAypvQScEr64qv5j/wB9vzq9qV7Fd2elxozl7e28uTcP4txPB78Gs6hAzQ0iM3WqQwyRT3Kk5MMThWfHbJ//AF1W8QobWW9hSOaBV6RSuGZOnBI4qFWZHV1YqynIIOCDVe/JaznZiSxGST3OaYGnaWt7qE7Q2iNI4G4jeFAGcckkDvUlvpmp3VzLbQwSGaFtsiMwUq2cY5I59ql0q6tEt760vJmgS4CFZVjL4KtnGBzz/hWo2oaJPrNxq32uWO5d/MhSe3Z0jcHAJ2n5jgA/U0AYr6fqUdkbx4ZBbjq24ZXnHK5yBkEZIqn5j/32/Otme5sI9HmitdQZ7q4w10XgcNKQxIUHoF7+pNYdA2SI7s6qXbBIHB/xrX161FjPbCKzu7Pcgyk8quXx/ENp7/8A6qxKezvIyl3ZiAFBY5wB0FAiLTBcXENvDDveWQ7VUHkkk1oyabqUV7HZyQus8i70XeuGX1DZxjg85qDwxeRWF1Z3E4PlKGVyoyQDkZA9s1tyTaDcpp9tcX1yYbKLyiywECUEsx91GcD6E0dRGeNG1dppYRbuZYhuZPMXcRjOVGfmGOflzWf5j/32/OulttWsotYlvLm+jlhEfliKOzYFkCFQiMeUxwM55rl+9JXKaQ/zH/vt+dbNxZrH4bguxZ3aSM2TdNKhjfP8IXOePz65rDpxdzGIy7FFJYLngE9TimIghlf7TdfO33l7/wCyK07nT9Ss7eKe4hkSKU4RtwPJGQDg8HBzg4rLtztvLhsZw6HH/ARXX32paPeW95H9ruF+2TrcnbBxEVTAXrzk9x2FDAxbjTdTtXgSaCRWnbbEAwbc3THBPPPQ81XuEubS5kt5w8c0TFHQnlSOorov7a0zTZIlss3ltEGEK4eGSJm+9KWIILnpwOP1rF1u7t7/AFu8u7VXWGaUuu85Jz3oHZWKfmP/AH2/OtnSLNbvTb2WSzvLhkGBLFKirD3yQTzWHTld1V1V2CuMMAeGHXmgRA8sn22D52/1b9/92tOPT9RmsHvo4ZGtkyWcMOgOCcZyQMjnFZT/APH9B/1zf/2WussdW02OwtzPNMk8VnLZmJIs5Dn7+7pwCePUCh7AZSaZqctol1HC7QuQAwcZ5OBxnIBPGSMVFe2t7p83lXQ2Sf3RKrY+u0nFawudNsbDy9N1Nlmd1Mry2rbmCvlQOwUcEjuaq67eWl49s0DJNcKjfaLhLfyRKxbI+X2HfvSd7j6GX5j/AN9vzrS0GH7ZqaxyWtxeKFLeRDIFZvxJ6fSsqnJI8UiyRuyOpyGU4IpiDVg0E8kSmVAlwqhXYFh8w4JHGfpVuxsdQ1J3SzieVkxkBgOvQckcn0rLu/8AUr/11T/0IV0Wi39jBatBezSQbbqK5V0jLltmcrx0PoaOgFK10/Ur0Sm3hkfyiQ43AHIGSACck4B4HNNks76GyjvJUZIJPuMzgFu2duc4464rZjvNHW7utRiv5Ir6ZmePzbdmWEtndjb1IzgE03V9YsdQ0eGMbWuUihiRfs4VotgwxMn8Qb07Zpajsjn/ADH/AL7fnUltumuoomMhDuFIRgCfoTxn61BRTEaviKAWV6yR2lzZK0e7yJ5FZh75B6H3rM0yO5u47WC3DSSvGu1Qcfw56mmzyPL5jyOzuV5Zjknirfhy6gtdv2likM1o0JcJuKblwDjvR0DqSf2bqQv2sjC63CrvKs6gBcZzuJxjkc5qZND1lzMq27bod3mIZkDLt5PBbOPetGa50C8u7d7i7uCltbrAFaBtsu0cE45AJJ464FVJ9Sg26tMbgz312UjjlWIovl9XwDyvQLj0pO41bqY3mv8A3z+dHmvj75/Om0UxG5qdmtto9lOlneQM/WeWVGSbPPAByMf/AK65+2kkLXA3t/rm7+wqYu7IiM7FUztUnhc9cUzTJhbXxnK7hFdbyvrjBpoTfY0brTNTsnhS4gkRpztjG4HcfTg8HkcHmpf7D1kz+SLZ95TzM+au3bnGd2dvXjrWleXuiXUH2U390IzdyXZkW3PG4gbME9cZOfUCrFvrOl2szxRXoW2WERW/+is6xgOGYOjffLc89j6VKvYZysvnwyvFLvSRCVZW6gim+Y/99vzqxqk8N1qt3cW6usMkrMgc5bBPeqlC2B7m5Z2azeHrq6azvJJFPF0kqCOLHYgnPP8A+quf81/7QPzt/qfX/aqYO4jaMOwRiCyg8Ejpmq3/AC/n/rj/AOzUwNU6fqI0/wC3mGT7LwfM3DoTgHGc4zxnGKkXSNWeKCRLaV1nYLHtYEkkZGQDkZHritZNV0qSyYTXE8clxZR2UkccOfLCtkvnOG4xx6mmQalZaZFajS9SCESLJcebauS7YIOexUAnCigEYt5a3unziG7R4pCoYDcCCD0IIJBH0qv5j/32/OtTxBqNtfz2iWaIsNtbiEFIyisckkgEkgZPc1kUkDNnw/ai+uplls7q9CxkiOCVUIzxuO49v/11iXrOlxEgd8LcYGTz0b04qRJHjbdG7I2CMqcHB4Iqtcfetv8ArsP5GmBq2en6jqEcj2kMkqx/ewwHbOBk8nAJwKS3sb+7tpbi3jaSOIEvtcbgB1O3OSB7CtTQ9VsLS2tftUkkclndm5RY48+dlcbc9ucdexNFje6XY/bm+1tNFNE6iE2u2RmZf+en8IDE8Z5A96TvqC6XMDzX/vn86XzH/vt+dMHSimBc05Tc6jBC6zSq7YMcThWf2BPFL4ji+yXN5FHBPar5ZPkSyBmTI6ZB/wDr1SBIIIOCOQajvHaS3uHdizsjFmY5JOKAMyfWEs766ilt5N5l3YDA44FN/wCEjt/+feX8xWZrv/Ibuv8AeH8hV+Hwldz3tpbw3dtMs9qbppodzrGgJB6DLHIxgCocmmaKCaJP+Ejt/wDn3l/MUf8ACR2//PvL+YqrFoCzpeCHUoDPbK7+Q8UiMyJ1JyPk+jYNO1jw3Noy25lu4ZBM+wkKyhTgHIJHzLz94ZHBqfaMfIix/wAJHb/8+8v5ij/hI7f/AJ95fzFEPhCe6kia0vobi0eF5jcxwyHaEbacJjc2TwMDmqiaCZdLvr6O9XbaMQySQSJvwQOGIxu5+71o9ow5ET/2/B9pEvkS4EZXGR65qT/hI7f/AJ95fzFc5WpBoVxdaZDeW88ErzXK2y26NmQM2cFuwBwafMxciL//AAkdv/z7y/mKP+Ejt/8An3l/MUyTwwsGsjTJ9VhimOFBe2lG5y2Aqjblhn+IcVAdAjWwvpzqkHnWPE0Hkv8Ae3bQofG0kkH8AaXtNLj9mWv+Ejt/+feX8xR/wkdv/wA+8v5iqH9il9J+3W15DcOrRpLbxo25GfO0Zxhjx0FaP/CG3Ka0NKnvYY7gwJNuWJ3Rd2eGZR8uMck8Uc7FyIhl1+CTy8QSjZIGPI7VJ/wkdv8A8+8v5iudYbWK5BwcZByDV7TtKfUobyRLq3iNrA0xjkY75AOSFHenzu1x8mtjU/4SO3/595fzFH/CR2//AD7y/mKrz+G5LK1sZr68jtftYD4khkKxoQSCXA2k4GdoOeasf8Ifcjz5TdIbOKKOUXCQSPv3jKgIBuBxknIwKXOw5EH/AAkdv/z7y/mKP+Ejt/8An3l/MVn6bpC6nFKUv4I7hVd0t2VizqilicgYUYHep5PDxSzsLr+0LdY7yTyx56PD5ZxnJ3D5l7bhkZp87DkRNL4ggkhkQQSgspXOR3FKviKBUVfs8vAA6isfUrF9N1K5sZHWR7eQxs6ZwxHcZ7U7TLE6lqMFmLiC3MzBRJO21Rn/AD0oU29hOCT1Nj/hI7f/AJ95fzFH/CR2/wDz7y/mKrDw1crpt5fzTCOC3maBSInfzGXr90YVenLYHNTweFGu/szWupQ3EMxlDSRQyNsaNN7ALjLccZXvSU2x+zQ7/hI7f/n3l/MUf8JHb/8APvL+YqhZ6OLzWm01LplwSFk+yytk8dUA3L+I4qdfD8Ji1AnWLbzbAOZUETlThtow4G05PSjnYciLH/CR2/8Az7y/mKjh1+CJGBglOXZuCO5zWfqelPpf2Xdc29wLmATK0DFlAyRjPcgg1RUbmC5AycZJwB9afOxciOi/4SO3/wCfeX8xR/wkdv8A8+8v5imx+ELqTUZLZLuCSKO1S6e5gR5VCsOAoUbmOTjgVWh0EXVnPNb6jBJLAQXt/LcMFLhASSMA5I+XrRzu9h8iLf8Awkdv/wA+8v5ij/hI7f8A595fzFQT+GJ4/EUGiRXAluZXKFngkhVSCcn5wCRwTkVaTwXcyp9pivI5dPMHnC6jgkbPzFdojA3ZyD26c0vadQ5EM/4SO3/595fzFRrr8AuXk8iXDIq4yO2f8ap/2OraRNfw6hBK0AUzQKjBkDNtHzEYz7dazKamxOCOj/4SO3/595fzFH/CR2//AD7y/mKq2/hu6vINNktZ7aZ7+ZoUiRyTGQATv7Dg5xU0fhlZdWfTV1WFbjIWJZbeVDKxBOACuQOPvHjmhzaHyIk/4SO3/wCfeX8xR/wkdv8A8+8v5iqN/oj6fpVpeyzktcoHWIQSAAHP/LQjaTx0Bq3aeFHv4opbTU7WWMlhOwRwIdqbz2+fAH8PehzaDkQ//hI7f/n3l/MVHJr8DywuIJQEYk8jnIIqRPCMrzyRrqEO37Mt1FKYZPLkjKlgS2MJ0x82Oa5vOcGhTdxciOk/4SO3/wCfeX8xR/wkdv8A8+8v5isu00p7vTL2+S5t1+yKGaAsfMcFguQPTJHNXr3w0dMltotR1CK1eVN774JCsfGcBsYc8jhc4o52PkRN/wAJHb/8+8v5ij/hI7f/AJ95fzFMufCk1nbX0892uy1kEYMdvI4clA4OQMIMEfexzVWw0eC/0+4uRqsMUlvEZZIZIX4GcAb8bck9KOdhyIu/8JHb/wDPvL+YqK41+Ca3eMQSgsMZJFSXng+9tr6zs4riK4lupDGNqMoUjBLfMPmQA/eHHFY2pWT6bqd1YySJI9vIYy6fdYjuPakql2JwSNo+JLfP/HvL+Yo/4SO3/wCfeX8xWXo+ltrOpR2SXNvbu/3WnYgE+gx1J9Ksr4enGhpqs8ywwyuViBidgwBALFgNqDPqecU+dj5EW/8AhI7f/n3l/MUf8JHb/wDPvL+Yoi8JPcPG1vqMU9rJBJOJ4raVuEYKQEA3HkjnGKq6Z4ebUzcv9uht7eCZIPOljf53dsKNoGRn36Uc7FyItf8ACR2//PvL+YoHiS3z/wAe8v5imXHhG+soIGvJBDNPceRHF5TsPv7NxcDaOc4BOTis/WdL/se/a0acyuv3iYHiwc46OASPfpS9oP2Zet9fght0jMEpKjqCPWpf+Ejt/wDn3l/MVz8MfmypH5kce443yNtVfcnsK3x4QuvtmoQtcxmCxCGS4iieUOWAKhVUbjxznGBim5tCUEL/AMJHb/8APvL+Yo/4SO3/AOfeX8xUFn4bbULaGW01G3mdpooZI1R8xGQkLk4w3TkDkVGPD083iCPR7WUyzP1d4Hh29SSVYBsADPTntRzsfIi3/wAJHb/8+8v5ij/hI7f/AJ95fzFNt/Cj3N28C6hFHmYW8LTwSR+dKV3bQCMrx3OByKpXGg3droMWrTlEjlnMCRHO84B+b/dyCPwpe0DkRbj1+BZZnMEuHII5HGBipP8AhI7f/n3l/MVzlbsHhW7uptNjt7q2m+3RvJuiJYQqn3t2ByR6DPpT52JQRN/wkdv/AM+8v5ij/hI7f/n3l/MVXh8PLcXF1bxanD9ohDskMkEiPIFXcxII+Tj+9jNQator6TDbNLOXknRZNn2eRAoZQwwzABuuOKOdj5EX/wDhI7f/AJ95fzFH/CR2/wDz7y/mKjh8KzTXtrbrfW8guLRrsSQK8oVVJBXCjLHjtToPCU9zbmWK9h3OZhbRPE6tP5Qy/UfJ9GxSc2tw9mNbX4DcRyeRLhVYEZHfH+FSf8JHb/8APvL+Yrm+uDWlBo8tzo8moRTwMUmSH7MGzKSxIBx2GRT5mLkRpf8ACR2//PvL+Yo/4SO3/wCfeX8xUd34ZGn6mlhe6pDbylfnL28uA2QNq/L8/J6rxxUbeF75LfWJ3eJY9LfZI2TiRs4IT6daXtNLj5EWP+Ejt/8An3l/MUf8JHb/APPvL+YqlJoTRaLaalLclVuj8iC2kIA3FeXA254JxnNaA8F3TXflJdo8ItvtMkot5N8a52gGLG/cT0GOnPSnztByIgm1+CVAoglGHVuSOxBqT/hI7f8A595fzFc9IoSV0DbgrEBtpGcex5FXdK0p9WlmjS5t4WiheXErEF9qliFA6nANHO7C5Fexqf8ACR2//PvL+Yo/4SO3/wCfeX8xVV/DssGl2V9d3SWy3ZBQPE5VUJxuZwNo6E7c5qzB4TNxqENrHqcTLcQCeGYW8pVlJIy3GUGQeW4pc7DkQv8Awkdv/wA+8v5ij/hI7f8A595fzFQaT4Ym1WIyC8t4A1z9kh3Bm86XBOBtHAwOp4qU+EbuNtOiuLiO3uL5gFjkjfagOcZfG3PH3Qc80c7HyIVvEUBVh9nl5GOopsPiCCOCOMwSkqoUkEdhWfrGlPo94tu8yy7oxICEZCAezKwBU+xqrZ2/2u7it/Phg8xtvmTNtRfcmmpt7CcEnqbv/CR2/wDz7y/mKP8AhI7f/n3l/MVF/wAIpdJHqc0s6pBYTNAZEheTzHGc4CjIHH3jgCov7Bh+xQXn9sWn2ZpPKmk2PiFtu7HT5+P7vel7Rj9mi1/wkdv/AM+8v5ij/hI7f/n3l/MVRm0C6TXYdJgdLiWcI0boCAVYBgxB5XAOTnpUlz4cltv7X3X1ozaY210VjukG4Dcox935hyaOdhyItf8ACR2//PvL+YqOLX4IzLmCU75Cw5HfFRaz4cm0a0guJLqGYSsFwisOdob5SRhxg9V4zWLTU2LkR0f/AAkdv/z7y/mKP+Ejt/8An3l/MUyLwldzX8FtFd28qSWn2t54Q0iomSOgGWORjAFV49BWeC8eHUoGmtVeRoGidGKKQCxyML16HmjnY+RFv/hI7f8A595fzFH/AAkdv/z7y/mKp3WheQljJBqFtcw3kphWVQyKrggHO4Dj5hyOK0n8DXi3phF0jRJE0skogk3IA23/AFeNzZPQgYPWl7RhyIh/4SO3/wCfeX8xUf8Ab8H2nzfIlx5e3GR65quuhGTR7vUUvF22zbWR4JE3fNt+ViNpbvtzkc1kU1Ni5EdH/wAJHb/8+8v5ij/hI7f/AJ95fzFUYNAubrT7W6tp7eZ7m5Fqtuj5dWIyN3YVbPhhV1n+y5NVhjnJVE8y2lXe5OAFBXJH+10o53sPkQ//AISO3/595fzFH/CR2/8Az7y/mKpPoZXTLq7S/t5JbQjz7dQ2UBfaPmxtJz2BzVux8J3Go2tnPbXkWbmQR7JYnjK/KWJBIw4ABztz2pe0e4OCQ7/hI7f/AJ95fzFRy6/BI0REEo2SBjyOeD/jUkfhSOS8tLf+2bdRexiW1k+zylZE5yTx8uMHOa56RVWRlVw6hiA4GAw9aam7icEdD/wkdv8A8+8v5ij/AISO3/595fzFZdhpT6haX06XNvH9khMxidjvkAxnaPx61cufDb2EVk9/ex2pulDnzIZNsakZGWAwxxj5Rk80c7Q+RFj/AISO3/595fzFH/CR2/8Az7y/mKanhUvqJsP7UtRO6LJbqY3zMrJvBxj5OP72KzbTS2vNLvr5bm3UWih2hZv3jgkDIHpyOaOdh7NGp/wkdv8A8+8v5imS+IIJYXjEEoLqVBJHenXXhKW0Nn5l9GwuWCZigkcglQw2gDMg5xlc4NZWp6e2larNYvNHM0LAF484OQD35B55B6UKbuJwVh+uf8hu6/3h/IVesfErWYt4zbuYUsns5RHNsd1Zi2VbB2kZ9+lZ18xmvppJOWLcmq+xfSm4tiU0kdJe+LLW+tp0fTJo5ZnDvJHdD97txsEmUJYDHIyMnmnXviyw1DK3WhmaN5mnZHuz8rkKMJhflTj7vPWuZ2L6UbF9Kn2Q+dHSN4tg+23Esdldxw3EPkSRLeBSiBgyiMqg2AY6YOcmoZvFCSrqkgspPtWoBkcvcbokBI5Ee372B94n1NYOxfSjYvpR7IFUS2Iq1NO1qXTLZI4Y1MiXkd2rk90BG3HvmqGxfSjYvpVcrFzo6r/hM7UsS2mXJYK4im+25miLsWfa5Q4B6DjIGeeaxhq0C6fFp62RNqLw3MqtN80owAELADGBnketZ2xfSjYvpUqlbYbqJ6nQP4pggjtTpOnyWMtoS0IM6yxbjkFmRk+ZsHGSeKf/AMJekuq2uo3OnnzrWFI41tpRAjFST84C/MD/AHeK5zYvpRsX0p+zYuaI2aQzTySsFUuxYhRgDJ7VZ0+++wPcN5fmedbSW+M4xvGM/hUGxfSjYvpRyNKxXtNbnTxeM4jDCl7pjXe1YllV7n92/lAhCqbSFPQnqDjpzRb+MxbS3DLbXjrLcJdgve/P5qgj5iEGUxj5cDp1rmNi+lGxfSl7PW4lNI3R4g0wafPbJo80Elxjz5YLvaZOOQcoSFJ52ggVVvNZhl0aDTba1mSOOYTM89x5rZAxhflG1faszYvpRsX0pqm1sHOibVL46lql1fGPyzPIZNmc7c9s1FaT/Zb23udu7yZVk25xnBBx+lJsX0o2L6U1BrYHUTep0Vr4we3glje1d8zzyxBbgqg80YZXXHzj06VDfa9pt7dW0g0++t4bdNkcMN+FVF9ExHxzyTyTWHsX0o2L6VPstbg6iZuzeI7K71P+0LnTbhbnzN3mW96Y2ZQAFUkqc4A5PU5qrfa+17a6hF9mjia+vBdSsh4AAO1AMdATnNZmxfSjYvpR7Nj9oie8vjeW9jD5ez7JB5Oc53fMzZ9vvfpVOpdi+lGxfSq5GL2iubtp4pNu5V7aUwPaQ2zrDcGNz5ZBDBsHGSORjoafqPie01K0aKTTZ4JJJjPK1vdBVlfP3mBQkkDgc8da5/YvpRsX0pOm27sPaI3J/EdtMlrGLG5C2i/6NK16WmjYvuZt+3B9AMYHvWg3j6eWXZNBcvaqsflqLsiXcjbgWk2/NknkYHFcnsX0o2L6UezYe0Rtan4gtdS037ONPlt5S5lcxXAEbyE5LsmzJPOB83FYFS7F9KNi+lCp22DnRqaV4hl0lbERQhmtbp7jcWxuDKFK+3A6+9aR8W2b27wtpt0D5It0nF6POEfJKlyhzknsBxxXM7F9KNi+lDpt7h7RG1b69ZW+m/2edOuJ7eSRXnSe8JDBc4CAKNnJ5PPSpJ/Edm89jJa2V9ZCzwI0gvQoUYwxX93wx7sc1g7F9KNi+lHs2HOjpT4yEmrSanNZzyXCx+TAhuv3YQKVHmLt/eHknqOe1cr3qXYvpRsX0oVOwe0RPZ35s7a+hEe43UIi3Zxsw6tn3+7XSnxxFLMst1pbzsXEzb7rIWUIFVowVIUDGcEHn6VyexfSjYvpQ6basw9ojatvENvZXF3c29tetcTq6gz329fnGGLqFG88n0qB9ahjs57Wx09beKW6juCrSGQYQcIcjJG7JrM2L6UbF9KPZsOdWsdVc+PbjDCwso4FllaWcXBW43bsZRdy/InHQfnXO6xqTavq91qDQpCbiQv5aAAL+WPzqvsX0o2L6UKnZ3BzRNpd8dM1W1vhH5nkSB9mcbsds1tWPiwW2lw2VxZPcLFG8AH2gpG0TuGYMgHLdg2eK5/YvpRsX0odNtWYc6N258Q2Fzq0d8bHUECKFWKO/CBAPuqu2MbVHpU1r4uW21aTU0sporqVmeYW92USZi25dwwflHTAxn1rnNi+lGxfSj2bD2iOiuPGUt7YPDdwSyTyR+TJItwVQx+YX4THD843Z/Cs3WdYXU47OCKGWK3tIyiedN5sjZYsSz4GevTHFZ+xfSjYvpS9kP2iISMrj1rqbbxi0N3dSvayeXM8EoSG4MZV4lwMtjlT3Fc5sX0o2L6VTgxc6sbt94hsb+2t4Tp1zbiJ/MZbe7CIzn7z42Z3HsSTip08XxxXsFzHp0he3iFvDJJdM0giwwcFscsd3DY4wK5vYvpRsX0qVTsrIPaI6geNIy1uJdNeZLNkez8y5JZWVSuZDt+fPXt0FUdT8XX2saS9lfRWzyPOspnSBEYBVIC8D9fwrF2L6UbF9KPZBzoirc07xG+nrYosBK20c8T7ZNrOsvXBx8pHY81kbF9KNi+lVyMFNHSXPiuzu7OeB9NuEeVFiaaO8AkeNQAquxQlhnk4xn8KqHXrM6XHpx06ea3DNIwuLwufM27VK4A2qOu3v61jbF9KNi+lT7LoCqJGhHqsDDT0ube4aOzgaL/R7nynfLs2d204+9jFa3/CcXSyalNHHOkt5uCoLj9zGCoXJTGWbA+9n8K5nYvpRsX0pum3uP2nUh6YFaFjqj2FncQRxgvLLDKrk/dMZJHHfOaq7F9KNi+lPlZPOjrG8bwSTmWTTJ2ffJKkhvMvDK5+ZkJQhRjoMcetU4fGM0NhcacbOKaxkj8qJJlQyIpcM2XCgsT6/j2rn9i+lGxfSo9iP2iNpNesoLG7tLXT7mKO7IWRWvS6pGG3bUBXg8D5jmrieMljVbZLO5FkIBER9s/fsRJvBMu314xjpXM7F9KNi+lV7Nhzok1G9fUdSub2RVR55DIVXoM0/TL/APs29+0CPzP3Uke3OPvoVz+Gc1BsX0o2L6UKm0rIPaK9zo7bxfGtjb215pzXapFHbyI1wRHJGjFh8mOGyevPA6VGviSzXW/7WNnftOCGUNfgLkdAQIxlOg2jHFYGxfSjYvpS9m73DnVrHQab4sXSp5Lm0s5oZpEyyR3RELy/N87Jjkc8AEYxVqDx5NH5MklkZ5gI1nMk5KOqAgFEx8jHP3ua5XYvpRsX0o9kDqJl7W9WXVpbUxwNDFbQCBPMl8yRgCTl3wMnn0rNRtjq2M7SDipNi+lGxfSqUGtgc0zpLfxpJDLdyNaufNu3vIVS4KBHZSpD8fOvPTikbxNpTXVlKdElMVopEdsbseUpI+8F8vrnnJzmuc2L6UbF9Kn2Qe0Rur4oFrPcXNhaMLq5f9/PeSLcNIh6pgqAMkZyBntUF54ie81DV7s2sSNqKhdi4Cx4ZW6Ac/d/WsnYvpRsX0pqm0HOr3NzXfE66zZG3SxMBecTyM028BggXEYwNi8ZxzXPVLsX0o2L6UKm0HOjas/ErWvlRtbyGEWBspRFN5bsu8tuVsHacn0NWb7xVZajbTRz6XMjTy+ZM0N3t87GNofKEnAHqOeetc5sX0o2L6UOm27sPaI6KbxPp76lDfJozlrdQtvDLdboocEEbVCDjrwc5zmrDeOFKm3WxuFtHDbwLw+cWMgk4k28KCMBcdCa5XYvpRsX0pezYc6NyfxMksGpkWcgudRyJGa43RICwOVj28NwPmz61z1S7F9KNi+lNU7B7RGhpmuy6XBAsMSmSG9S8VyepVcbce+etbH/AAmNqQVOm3WRG0cU/wBtzPGGYs+HKHrnHABA781y+xfSjYvpQ6be/wDXQPaI3DrulHTrWx/si4EEL73jF7hZ27s+EyTjjrx2pI/EUFrYpa2drdwr9oSdnN5uZNucCI7f3fXrz0rE2L6UbF9KXs2HtEb974umvLuecwMS1ibKAyS73jUn5mLY+ZiMjoOtc3UuxfSjYvpTVNoHURNYXxsRd/u9/wBotnt+uNu7HP6V0SeNInWIXumNdY8oyq9z8haNdqMilSF9T1Brl9i+lGxfSh021Zh7RHQDxHYeXf5sL4z3p/e3Jvl80rjld3l/dJ7DHpWcNVt4ftq2dgIIrq3SHYZS+0hlYtkjnJXp71Q2L6UbF9KSptbB7RHSX/i221GMRy6dPGjTCeQxXm1gwQKBEdv7te5HNY2r6mdX1aS88kQhgqqgOSAoAGT3PHJ71U2L6Uqou4cd6apu9w9orWP/2Q=="/>
        <xdr:cNvSpPr>
          <a:spLocks noChangeAspect="1" noChangeArrowheads="1"/>
        </xdr:cNvSpPr>
      </xdr:nvSpPr>
      <xdr:spPr bwMode="auto">
        <a:xfrm>
          <a:off x="18173700" y="7896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43</xdr:row>
      <xdr:rowOff>0</xdr:rowOff>
    </xdr:from>
    <xdr:to>
      <xdr:col>14</xdr:col>
      <xdr:colOff>304800</xdr:colOff>
      <xdr:row>44</xdr:row>
      <xdr:rowOff>114300</xdr:rowOff>
    </xdr:to>
    <xdr:sp macro="" textlink="">
      <xdr:nvSpPr>
        <xdr:cNvPr id="2053" name="AutoShape 5" descr="data:image/jpeg;base64,/9j/4AAQSkZJRgABAQEAYABgAAD/2wBDAAgGBgcGBQgHBwcJCQgKDBQNDAsLDBkSEw8UHRofHh0aHBwgJC4nICIsIxwcKDcpLDAxNDQ0Hyc5PTgyPC4zNDL/2wBDAQkJCQwLDBgNDRgyIRwhMjIyMjIyMjIyMjIyMjIyMjIyMjIyMjIyMjIyMjIyMjIyMjIyMjIyMjIyMjIyMjIyMjL/wAARCAAr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lo5H+0Xfzt/rz39hWjd6dqVgsTXUEkYlOEO4HJ444PB5HB5rPtJPJ1GaXbu8u63YPfAU4rptV1DSbqxuYIbu4Z5LmS8Q+TgBiMBDk/XLD0FbswM0aNq/2n7ObaVJvKExWRgmEPc7iMfjVGQzRSNG7EMpwcNnn6jit6PWIWu7NheiBEsY7ecy2vnCTByV2nP51i6hLbTalcy2cXk2zyExR/wB1aSuPQh8x/wC+351s2Fms+hXly1ndyup4uY5UCQ49QTk5/wD1Vh04O6oyB2CPjcoPDY6ZpiIPNk+3r87f6k9/9oVp/wBn6idON+IZDajrJuHAzjOM5xnjOMVlH/kID/rif/QhXXQarpbWIE9xPHJJYrYyRxw52DdkvnoeO3XNDAxfsOoi2guTbziGd/LhbH+sb0HrTLy2vLCfybobJMZKiRWx9cE4+la+la1a6dFYhjJKbbUTcY29Y9oAP19qpa5dWl3dRPalHYIfNmSDyRIxYkHZ2wMDPelrcdlYzvMf++351q+H7YX186S2d1ehYyRDBIqH0ycnt7Vj05JHiffG7I2CMqcHng0xDL8tHcJGGcBbkAbmBPfrjj8qv2VhqOoiQ2cTyiP72GA564GTyeDwOayrn/lh/wBdl/rXT6Hqdha28C3cskT2t4LpBHHuMvykbc9jnHJ9TQ9g6mVBaX9zbT3MMMzwQDMsgHyp9T6+1TXOl6laWYu5o8W5YJ5izIwyRkD5SecVYivrK2fVRHNM8d3bFU3JjEjMGII9ByM1Wvbq3bTNPs7XdtiRpJ8rjMrHn6gDApXY9Cl5j/32/OrFirXF/BCwlkV3AKRsAzewJ4zVSimIv+JYvsdzdRR29xaKYi3kTSBmTIPGQen15qvYw3V60cFuGeQpnG4DAA5JJ4A+tVbx3kguJJGZ3ZGLMxyScVpaLc20MV1BdSGKO6tDD5oTfsJwQcDnHFHQOoJpuqSak2nJbTteKcNEBkj39Me/ShdN1N7J7xYJDboWDPuH8PDYGcnHcgVrT6tpx8S2Gpwz3JSJ0SUNHg7EUAMOec88dqkg1rTU0Ga2d5PMKzjyvKJLM7ZVlf8AgGOq9/fNTdjWpzPmv/fb86TzX/vn86bRVCNzWrNbO0snjs7u2LrgvNKjCbvuG08fy6VgWTSurIpZmaZwADyTuNSs7uFDOzBBtUE52j0FLoN0tjqEF067khumdhjqAxoQMuXenalYzRRXEEqyS/6sKQ2/nGBtJ5zxjrUyaHrUl3LaLaTefEFLozAFd33ep6n061Y1W60ybSktLa8uJJYHkljcwlVcyPkrycrgDOe5rQh8Q2X9sSTSyobJlt2aOa3Zy7xjquCMHOeTxzSTYzlmaVHZGLKynBB6g0nmP/fb86kvbj7Xf3Fzt2+dK0mPTJJqCmthPc3Es1bwzJeGzvDIHz9rEqeWvbbtzn+tc8kr/bpvnb/Vp392qfe/lmPe3lltxXPGfXHrVZeb6Yf9Mk/m1AGrLYajDYJfSQyLbPjEm4Hr0yM5GcHGRzRc2Go2dvHcXETpFIcK24HnGcHB4OOxxW3LqukXNrcLJczxtexQRyIkHEPljk9cNkgYx6ms/Up7BdLhtNOvC8QcSSRtCyu77cFmY8YHQAUgRk+Y/wDfb86PMf8Avt+dMopgbeg2i332rzLO7u9iYAglVPLz/Edx5x+VYFxI4urYb24dh1/2TUyO8e7Y7LuUq204yD1H0qtN/wAfFr/vt/6CaANW20/Uby2kuLeGSSKLO5gw7DJwM5OBzxmiKw1Caxe8jidrdASWDDOAcE4zkjJ64rW0fV7C0tLN7iSVJ7JpisSR587euB83bB657VCsmk2Wm3CWGoyG5lVo2eW2YEx8HauOFyRyTS7gjMu7W+sDELuKWAypvQScEr64qv5j/wB9vzq9qV7Fd2elxozl7e28uTcP4txPB78Gs6hAzQ0iM3WqQwyRT3Kk5MMThWfHbJ//AF1W8QobWW9hSOaBV6RSuGZOnBI4qFWZHV1YqynIIOCDVe/JaznZiSxGST3OaYGnaWt7qE7Q2iNI4G4jeFAGcckkDvUlvpmp3VzLbQwSGaFtsiMwUq2cY5I59ql0q6tEt760vJmgS4CFZVjL4KtnGBzz/hWo2oaJPrNxq32uWO5d/MhSe3Z0jcHAJ2n5jgA/U0AYr6fqUdkbx4ZBbjq24ZXnHK5yBkEZIqn5j/32/Otme5sI9HmitdQZ7q4w10XgcNKQxIUHoF7+pNYdA2SI7s6qXbBIHB/xrX161FjPbCKzu7Pcgyk8quXx/ENp7/8A6qxKezvIyl3ZiAFBY5wB0FAiLTBcXENvDDveWQ7VUHkkk1oyabqUV7HZyQus8i70XeuGX1DZxjg85qDwxeRWF1Z3E4PlKGVyoyQDkZA9s1tyTaDcpp9tcX1yYbKLyiywECUEsx91GcD6E0dRGeNG1dppYRbuZYhuZPMXcRjOVGfmGOflzWf5j/32/OulttWsotYlvLm+jlhEfliKOzYFkCFQiMeUxwM55rl+9JXKaQ/zH/vt+dbNxZrH4bguxZ3aSM2TdNKhjfP8IXOePz65rDpxdzGIy7FFJYLngE9TimIghlf7TdfO33l7/wCyK07nT9Ss7eKe4hkSKU4RtwPJGQDg8HBzg4rLtztvLhsZw6HH/ARXX32paPeW95H9ruF+2TrcnbBxEVTAXrzk9x2FDAxbjTdTtXgSaCRWnbbEAwbc3THBPPPQ81XuEubS5kt5w8c0TFHQnlSOorov7a0zTZIlss3ltEGEK4eGSJm+9KWIILnpwOP1rF1u7t7/AFu8u7VXWGaUuu85Jz3oHZWKfmP/AH2/OtnSLNbvTb2WSzvLhkGBLFKirD3yQTzWHTld1V1V2CuMMAeGHXmgRA8sn22D52/1b9/92tOPT9RmsHvo4ZGtkyWcMOgOCcZyQMjnFZT/APH9B/1zf/2WussdW02OwtzPNMk8VnLZmJIs5Dn7+7pwCePUCh7AZSaZqctol1HC7QuQAwcZ5OBxnIBPGSMVFe2t7p83lXQ2Sf3RKrY+u0nFawudNsbDy9N1Nlmd1Mry2rbmCvlQOwUcEjuaq67eWl49s0DJNcKjfaLhLfyRKxbI+X2HfvSd7j6GX5j/AN9vzrS0GH7ZqaxyWtxeKFLeRDIFZvxJ6fSsqnJI8UiyRuyOpyGU4IpiDVg0E8kSmVAlwqhXYFh8w4JHGfpVuxsdQ1J3SzieVkxkBgOvQckcn0rLu/8AUr/11T/0IV0Wi39jBatBezSQbbqK5V0jLltmcrx0PoaOgFK10/Ur0Sm3hkfyiQ43AHIGSACck4B4HNNks76GyjvJUZIJPuMzgFu2duc4464rZjvNHW7utRiv5Ir6ZmePzbdmWEtndjb1IzgE03V9YsdQ0eGMbWuUihiRfs4VotgwxMn8Qb07Zpajsjn/ADH/AL7fnUltumuoomMhDuFIRgCfoTxn61BRTEaviKAWV6yR2lzZK0e7yJ5FZh75B6H3rM0yO5u47WC3DSSvGu1Qcfw56mmzyPL5jyOzuV5Zjknirfhy6gtdv2likM1o0JcJuKblwDjvR0DqSf2bqQv2sjC63CrvKs6gBcZzuJxjkc5qZND1lzMq27bod3mIZkDLt5PBbOPetGa50C8u7d7i7uCltbrAFaBtsu0cE45AJJ464FVJ9Sg26tMbgz312UjjlWIovl9XwDyvQLj0pO41bqY3mv8A3z+dHmvj75/Om0UxG5qdmtto9lOlneQM/WeWVGSbPPAByMf/AK65+2kkLXA3t/rm7+wqYu7IiM7FUztUnhc9cUzTJhbXxnK7hFdbyvrjBpoTfY0brTNTsnhS4gkRpztjG4HcfTg8HkcHmpf7D1kz+SLZ95TzM+au3bnGd2dvXjrWleXuiXUH2U390IzdyXZkW3PG4gbME9cZOfUCrFvrOl2szxRXoW2WERW/+is6xgOGYOjffLc89j6VKvYZysvnwyvFLvSRCVZW6gim+Y/99vzqxqk8N1qt3cW6usMkrMgc5bBPeqlC2B7m5Z2azeHrq6azvJJFPF0kqCOLHYgnPP8A+quf81/7QPzt/qfX/aqYO4jaMOwRiCyg8Ejpmq3/AC/n/rj/AOzUwNU6fqI0/wC3mGT7LwfM3DoTgHGc4zxnGKkXSNWeKCRLaV1nYLHtYEkkZGQDkZHritZNV0qSyYTXE8clxZR2UkccOfLCtkvnOG4xx6mmQalZaZFajS9SCESLJcebauS7YIOexUAnCigEYt5a3unziG7R4pCoYDcCCD0IIJBH0qv5j/32/OtTxBqNtfz2iWaIsNtbiEFIyisckkgEkgZPc1kUkDNnw/ai+uplls7q9CxkiOCVUIzxuO49v/11iXrOlxEgd8LcYGTz0b04qRJHjbdG7I2CMqcHB4Iqtcfetv8ArsP5GmBq2en6jqEcj2kMkqx/ewwHbOBk8nAJwKS3sb+7tpbi3jaSOIEvtcbgB1O3OSB7CtTQ9VsLS2tftUkkclndm5RY48+dlcbc9ucdexNFje6XY/bm+1tNFNE6iE2u2RmZf+en8IDE8Z5A96TvqC6XMDzX/vn86XzH/vt+dMHSimBc05Tc6jBC6zSq7YMcThWf2BPFL4ji+yXN5FHBPar5ZPkSyBmTI6ZB/wDr1SBIIIOCOQajvHaS3uHdizsjFmY5JOKAMyfWEs766ilt5N5l3YDA44FN/wCEjt/+feX8xWZrv/Ibuv8AeH8hV+Hwldz3tpbw3dtMs9qbppodzrGgJB6DLHIxgCocmmaKCaJP+Ejt/wDn3l/MUf8ACR2//PvL+YqrFoCzpeCHUoDPbK7+Q8UiMyJ1JyPk+jYNO1jw3Noy25lu4ZBM+wkKyhTgHIJHzLz94ZHBqfaMfIix/wAJHb/8+8v5ij/hI7f/AJ95fzFEPhCe6kia0vobi0eF5jcxwyHaEbacJjc2TwMDmqiaCZdLvr6O9XbaMQySQSJvwQOGIxu5+71o9ow5ET/2/B9pEvkS4EZXGR65qT/hI7f/AJ95fzFc5WpBoVxdaZDeW88ErzXK2y26NmQM2cFuwBwafMxciL//AAkdv/z7y/mKP+Ejt/8An3l/MUyTwwsGsjTJ9VhimOFBe2lG5y2Aqjblhn+IcVAdAjWwvpzqkHnWPE0Hkv8Ae3bQofG0kkH8AaXtNLj9mWv+Ejt/+feX8xR/wkdv/wA+8v5iqH9il9J+3W15DcOrRpLbxo25GfO0Zxhjx0FaP/CG3Ka0NKnvYY7gwJNuWJ3Rd2eGZR8uMck8Uc7FyIhl1+CTy8QSjZIGPI7VJ/wkdv8A8+8v5iudYbWK5BwcZByDV7TtKfUobyRLq3iNrA0xjkY75AOSFHenzu1x8mtjU/4SO3/595fzFH/CR2//AD7y/mKrz+G5LK1sZr68jtftYD4khkKxoQSCXA2k4GdoOeasf8Ifcjz5TdIbOKKOUXCQSPv3jKgIBuBxknIwKXOw5EH/AAkdv/z7y/mKP+Ejt/8An3l/MVn6bpC6nFKUv4I7hVd0t2VizqilicgYUYHep5PDxSzsLr+0LdY7yTyx56PD5ZxnJ3D5l7bhkZp87DkRNL4ggkhkQQSgspXOR3FKviKBUVfs8vAA6isfUrF9N1K5sZHWR7eQxs6ZwxHcZ7U7TLE6lqMFmLiC3MzBRJO21Rn/AD0oU29hOCT1Nj/hI7f/AJ95fzFH/CR2/wDz7y/mKrDw1crpt5fzTCOC3maBSInfzGXr90YVenLYHNTweFGu/szWupQ3EMxlDSRQyNsaNN7ALjLccZXvSU2x+zQ7/hI7f/n3l/MUf8JHb/8APvL+YqhZ6OLzWm01LplwSFk+yytk8dUA3L+I4qdfD8Ji1AnWLbzbAOZUETlThtow4G05PSjnYciLH/CR2/8Az7y/mKjh1+CJGBglOXZuCO5zWfqelPpf2Xdc29wLmATK0DFlAyRjPcgg1RUbmC5AycZJwB9afOxciOi/4SO3/wCfeX8xR/wkdv8A8+8v5imx+ELqTUZLZLuCSKO1S6e5gR5VCsOAoUbmOTjgVWh0EXVnPNb6jBJLAQXt/LcMFLhASSMA5I+XrRzu9h8iLf8Awkdv/wA+8v5ij/hI7f8A595fzFQT+GJ4/EUGiRXAluZXKFngkhVSCcn5wCRwTkVaTwXcyp9pivI5dPMHnC6jgkbPzFdojA3ZyD26c0vadQ5EM/4SO3/595fzFRrr8AuXk8iXDIq4yO2f8ap/2OraRNfw6hBK0AUzQKjBkDNtHzEYz7dazKamxOCOj/4SO3/595fzFH/CR2//AD7y/mKq2/hu6vINNktZ7aZ7+ZoUiRyTGQATv7Dg5xU0fhlZdWfTV1WFbjIWJZbeVDKxBOACuQOPvHjmhzaHyIk/4SO3/wCfeX8xR/wkdv8A8+8v5iqN/oj6fpVpeyzktcoHWIQSAAHP/LQjaTx0Bq3aeFHv4opbTU7WWMlhOwRwIdqbz2+fAH8PehzaDkQ//hI7f/n3l/MVHJr8DywuIJQEYk8jnIIqRPCMrzyRrqEO37Mt1FKYZPLkjKlgS2MJ0x82Oa5vOcGhTdxciOk/4SO3/wCfeX8xR/wkdv8A8+8v5isu00p7vTL2+S5t1+yKGaAsfMcFguQPTJHNXr3w0dMltotR1CK1eVN774JCsfGcBsYc8jhc4o52PkRN/wAJHb/8+8v5ij/hI7f/AJ95fzFMufCk1nbX0892uy1kEYMdvI4clA4OQMIMEfexzVWw0eC/0+4uRqsMUlvEZZIZIX4GcAb8bck9KOdhyIu/8JHb/wDPvL+YqK41+Ca3eMQSgsMZJFSXng+9tr6zs4riK4lupDGNqMoUjBLfMPmQA/eHHFY2pWT6bqd1YySJI9vIYy6fdYjuPakql2JwSNo+JLfP/HvL+Yo/4SO3/wCfeX8xWXo+ltrOpR2SXNvbu/3WnYgE+gx1J9Ksr4enGhpqs8ywwyuViBidgwBALFgNqDPqecU+dj5EW/8AhI7f/n3l/MUf8JHb/wDPvL+Yoi8JPcPG1vqMU9rJBJOJ4raVuEYKQEA3HkjnGKq6Z4ebUzcv9uht7eCZIPOljf53dsKNoGRn36Uc7FyItf8ACR2//PvL+YoHiS3z/wAe8v5imXHhG+soIGvJBDNPceRHF5TsPv7NxcDaOc4BOTis/WdL/se/a0acyuv3iYHiwc46OASPfpS9oP2Zet9fght0jMEpKjqCPWpf+Ejt/wDn3l/MVz8MfmypH5kce443yNtVfcnsK3x4QuvtmoQtcxmCxCGS4iieUOWAKhVUbjxznGBim5tCUEL/AMJHb/8APvL+Yo/4SO3/AOfeX8xUFn4bbULaGW01G3mdpooZI1R8xGQkLk4w3TkDkVGPD083iCPR7WUyzP1d4Hh29SSVYBsADPTntRzsfIi3/wAJHb/8+8v5ij/hI7f/AJ95fzFNt/Cj3N28C6hFHmYW8LTwSR+dKV3bQCMrx3OByKpXGg3droMWrTlEjlnMCRHO84B+b/dyCPwpe0DkRbj1+BZZnMEuHII5HGBipP8AhI7f/n3l/MVzlbsHhW7uptNjt7q2m+3RvJuiJYQqn3t2ByR6DPpT52JQRN/wkdv/AM+8v5ij/hI7f/n3l/MVXh8PLcXF1bxanD9ohDskMkEiPIFXcxII+Tj+9jNQator6TDbNLOXknRZNn2eRAoZQwwzABuuOKOdj5EX/wDhI7f/AJ95fzFH/CR2/wDz7y/mKjh8KzTXtrbrfW8guLRrsSQK8oVVJBXCjLHjtToPCU9zbmWK9h3OZhbRPE6tP5Qy/UfJ9GxSc2tw9mNbX4DcRyeRLhVYEZHfH+FSf8JHb/8APvL+Yrm+uDWlBo8tzo8moRTwMUmSH7MGzKSxIBx2GRT5mLkRpf8ACR2//PvL+Yo/4SO3/wCfeX8xUd34ZGn6mlhe6pDbylfnL28uA2QNq/L8/J6rxxUbeF75LfWJ3eJY9LfZI2TiRs4IT6daXtNLj5EWP+Ejt/8An3l/MUf8JHb/APPvL+YqlJoTRaLaalLclVuj8iC2kIA3FeXA254JxnNaA8F3TXflJdo8ItvtMkot5N8a52gGLG/cT0GOnPSnztByIgm1+CVAoglGHVuSOxBqT/hI7f8A595fzFc9IoSV0DbgrEBtpGcex5FXdK0p9WlmjS5t4WiheXErEF9qliFA6nANHO7C5Fexqf8ACR2//PvL+Yo/4SO3/wCfeX8xVV/DssGl2V9d3SWy3ZBQPE5VUJxuZwNo6E7c5qzB4TNxqENrHqcTLcQCeGYW8pVlJIy3GUGQeW4pc7DkQv8Awkdv/wA+8v5ij/hI7f8A595fzFQaT4Ym1WIyC8t4A1z9kh3Bm86XBOBtHAwOp4qU+EbuNtOiuLiO3uL5gFjkjfagOcZfG3PH3Qc80c7HyIVvEUBVh9nl5GOopsPiCCOCOMwSkqoUkEdhWfrGlPo94tu8yy7oxICEZCAezKwBU+xqrZ2/2u7it/Phg8xtvmTNtRfcmmpt7CcEnqbv/CR2/wDz7y/mKP8AhI7f/n3l/MVF/wAIpdJHqc0s6pBYTNAZEheTzHGc4CjIHH3jgCov7Bh+xQXn9sWn2ZpPKmk2PiFtu7HT5+P7vel7Rj9mi1/wkdv/AM+8v5ij/hI7f/n3l/MVRm0C6TXYdJgdLiWcI0boCAVYBgxB5XAOTnpUlz4cltv7X3X1ozaY210VjukG4Dcox935hyaOdhyItf8ACR2//PvL+YqOLX4IzLmCU75Cw5HfFRaz4cm0a0guJLqGYSsFwisOdob5SRhxg9V4zWLTU2LkR0f/AAkdv/z7y/mKP+Ejt/8An3l/MUyLwldzX8FtFd28qSWn2t54Q0iomSOgGWORjAFV49BWeC8eHUoGmtVeRoGidGKKQCxyML16HmjnY+RFv/hI7f8A595fzFH/AAkdv/z7y/mKp3WheQljJBqFtcw3kphWVQyKrggHO4Dj5hyOK0n8DXi3phF0jRJE0skogk3IA23/AFeNzZPQgYPWl7RhyIh/4SO3/wCfeX8xUf8Ab8H2nzfIlx5e3GR65quuhGTR7vUUvF22zbWR4JE3fNt+ViNpbvtzkc1kU1Ni5EdH/wAJHb/8+8v5ij/hI7f/AJ95fzFUYNAubrT7W6tp7eZ7m5Fqtuj5dWIyN3YVbPhhV1n+y5NVhjnJVE8y2lXe5OAFBXJH+10o53sPkQ//AISO3/595fzFH/CR2/8Az7y/mKpPoZXTLq7S/t5JbQjz7dQ2UBfaPmxtJz2BzVux8J3Go2tnPbXkWbmQR7JYnjK/KWJBIw4ABztz2pe0e4OCQ7/hI7f/AJ95fzFRy6/BI0REEo2SBjyOeD/jUkfhSOS8tLf+2bdRexiW1k+zylZE5yTx8uMHOa56RVWRlVw6hiA4GAw9aam7icEdD/wkdv8A8+8v5ij/AISO3/595fzFZdhpT6haX06XNvH9khMxidjvkAxnaPx61cufDb2EVk9/ex2pulDnzIZNsakZGWAwxxj5Rk80c7Q+RFj/AISO3/595fzFH/CR2/8Az7y/mKanhUvqJsP7UtRO6LJbqY3zMrJvBxj5OP72KzbTS2vNLvr5bm3UWih2hZv3jgkDIHpyOaOdh7NGp/wkdv8A8+8v5imS+IIJYXjEEoLqVBJHenXXhKW0Nn5l9GwuWCZigkcglQw2gDMg5xlc4NZWp6e2larNYvNHM0LAF484OQD35B55B6UKbuJwVh+uf8hu6/3h/IVesfErWYt4zbuYUsns5RHNsd1Zi2VbB2kZ9+lZ18xmvppJOWLcmq+xfSm4tiU0kdJe+LLW+tp0fTJo5ZnDvJHdD97txsEmUJYDHIyMnmnXviyw1DK3WhmaN5mnZHuz8rkKMJhflTj7vPWuZ2L6UbF9Kn2Q+dHSN4tg+23Esdldxw3EPkSRLeBSiBgyiMqg2AY6YOcmoZvFCSrqkgspPtWoBkcvcbokBI5Ee372B94n1NYOxfSjYvpR7IFUS2Iq1NO1qXTLZI4Y1MiXkd2rk90BG3HvmqGxfSjYvpVcrFzo6r/hM7UsS2mXJYK4im+25miLsWfa5Q4B6DjIGeeaxhq0C6fFp62RNqLw3MqtN80owAELADGBnketZ2xfSjYvpUqlbYbqJ6nQP4pggjtTpOnyWMtoS0IM6yxbjkFmRk+ZsHGSeKf/AMJekuq2uo3OnnzrWFI41tpRAjFST84C/MD/AHeK5zYvpRsX0p+zYuaI2aQzTySsFUuxYhRgDJ7VZ0+++wPcN5fmedbSW+M4xvGM/hUGxfSjYvpRyNKxXtNbnTxeM4jDCl7pjXe1YllV7n92/lAhCqbSFPQnqDjpzRb+MxbS3DLbXjrLcJdgve/P5qgj5iEGUxj5cDp1rmNi+lGxfSl7PW4lNI3R4g0wafPbJo80Elxjz5YLvaZOOQcoSFJ52ggVVvNZhl0aDTba1mSOOYTM89x5rZAxhflG1faszYvpRsX0pqm1sHOibVL46lql1fGPyzPIZNmc7c9s1FaT/Zb23udu7yZVk25xnBBx+lJsX0o2L6U1BrYHUTep0Vr4we3glje1d8zzyxBbgqg80YZXXHzj06VDfa9pt7dW0g0++t4bdNkcMN+FVF9ExHxzyTyTWHsX0o2L6VPstbg6iZuzeI7K71P+0LnTbhbnzN3mW96Y2ZQAFUkqc4A5PU5qrfa+17a6hF9mjia+vBdSsh4AAO1AMdATnNZmxfSjYvpR7Nj9oie8vjeW9jD5ez7JB5Oc53fMzZ9vvfpVOpdi+lGxfSq5GL2iubtp4pNu5V7aUwPaQ2zrDcGNz5ZBDBsHGSORjoafqPie01K0aKTTZ4JJJjPK1vdBVlfP3mBQkkDgc8da5/YvpRsX0pOm27sPaI3J/EdtMlrGLG5C2i/6NK16WmjYvuZt+3B9AMYHvWg3j6eWXZNBcvaqsflqLsiXcjbgWk2/NknkYHFcnsX0o2L6UezYe0Rtan4gtdS037ONPlt5S5lcxXAEbyE5LsmzJPOB83FYFS7F9KNi+lCp22DnRqaV4hl0lbERQhmtbp7jcWxuDKFK+3A6+9aR8W2b27wtpt0D5It0nF6POEfJKlyhzknsBxxXM7F9KNi+lDpt7h7RG1b69ZW+m/2edOuJ7eSRXnSe8JDBc4CAKNnJ5PPSpJ/Edm89jJa2V9ZCzwI0gvQoUYwxX93wx7sc1g7F9KNi+lHs2HOjpT4yEmrSanNZzyXCx+TAhuv3YQKVHmLt/eHknqOe1cr3qXYvpRsX0oVOwe0RPZ35s7a+hEe43UIi3Zxsw6tn3+7XSnxxFLMst1pbzsXEzb7rIWUIFVowVIUDGcEHn6VyexfSjYvpQ6basw9ojatvENvZXF3c29tetcTq6gz329fnGGLqFG88n0qB9ahjs57Wx09beKW6juCrSGQYQcIcjJG7JrM2L6UbF9KPZsOdWsdVc+PbjDCwso4FllaWcXBW43bsZRdy/InHQfnXO6xqTavq91qDQpCbiQv5aAAL+WPzqvsX0o2L6UKnZ3BzRNpd8dM1W1vhH5nkSB9mcbsds1tWPiwW2lw2VxZPcLFG8AH2gpG0TuGYMgHLdg2eK5/YvpRsX0odNtWYc6N258Q2Fzq0d8bHUECKFWKO/CBAPuqu2MbVHpU1r4uW21aTU0sporqVmeYW92USZi25dwwflHTAxn1rnNi+lGxfSj2bD2iOiuPGUt7YPDdwSyTyR+TJItwVQx+YX4THD843Z/Cs3WdYXU47OCKGWK3tIyiedN5sjZYsSz4GevTHFZ+xfSjYvpS9kP2iISMrj1rqbbxi0N3dSvayeXM8EoSG4MZV4lwMtjlT3Fc5sX0o2L6VTgxc6sbt94hsb+2t4Tp1zbiJ/MZbe7CIzn7z42Z3HsSTip08XxxXsFzHp0he3iFvDJJdM0giwwcFscsd3DY4wK5vYvpRsX0qVTsrIPaI6geNIy1uJdNeZLNkez8y5JZWVSuZDt+fPXt0FUdT8XX2saS9lfRWzyPOspnSBEYBVIC8D9fwrF2L6UbF9KPZBzoirc07xG+nrYosBK20c8T7ZNrOsvXBx8pHY81kbF9KNi+lVyMFNHSXPiuzu7OeB9NuEeVFiaaO8AkeNQAquxQlhnk4xn8KqHXrM6XHpx06ea3DNIwuLwufM27VK4A2qOu3v61jbF9KNi+lT7LoCqJGhHqsDDT0ube4aOzgaL/R7nynfLs2d204+9jFa3/CcXSyalNHHOkt5uCoLj9zGCoXJTGWbA+9n8K5nYvpRsX0pum3uP2nUh6YFaFjqj2FncQRxgvLLDKrk/dMZJHHfOaq7F9KNi+lPlZPOjrG8bwSTmWTTJ2ffJKkhvMvDK5+ZkJQhRjoMcetU4fGM0NhcacbOKaxkj8qJJlQyIpcM2XCgsT6/j2rn9i+lGxfSo9iP2iNpNesoLG7tLXT7mKO7IWRWvS6pGG3bUBXg8D5jmrieMljVbZLO5FkIBER9s/fsRJvBMu314xjpXM7F9KNi+lV7Nhzok1G9fUdSub2RVR55DIVXoM0/TL/APs29+0CPzP3Uke3OPvoVz+Gc1BsX0o2L6UKm0rIPaK9zo7bxfGtjb215pzXapFHbyI1wRHJGjFh8mOGyevPA6VGviSzXW/7WNnftOCGUNfgLkdAQIxlOg2jHFYGxfSjYvpS9m73DnVrHQab4sXSp5Lm0s5oZpEyyR3RELy/N87Jjkc8AEYxVqDx5NH5MklkZ5gI1nMk5KOqAgFEx8jHP3ua5XYvpRsX0o9kDqJl7W9WXVpbUxwNDFbQCBPMl8yRgCTl3wMnn0rNRtjq2M7SDipNi+lGxfSqUGtgc0zpLfxpJDLdyNaufNu3vIVS4KBHZSpD8fOvPTikbxNpTXVlKdElMVopEdsbseUpI+8F8vrnnJzmuc2L6UbF9Kn2Qe0Rur4oFrPcXNhaMLq5f9/PeSLcNIh6pgqAMkZyBntUF54ie81DV7s2sSNqKhdi4Cx4ZW6Ac/d/WsnYvpRsX0pqm0HOr3NzXfE66zZG3SxMBecTyM028BggXEYwNi8ZxzXPVLsX0o2L6UKm0HOjas/ErWvlRtbyGEWBspRFN5bsu8tuVsHacn0NWb7xVZajbTRz6XMjTy+ZM0N3t87GNofKEnAHqOeetc5sX0o2L6UOm27sPaI6KbxPp76lDfJozlrdQtvDLdboocEEbVCDjrwc5zmrDeOFKm3WxuFtHDbwLw+cWMgk4k28KCMBcdCa5XYvpRsX0pezYc6NyfxMksGpkWcgudRyJGa43RICwOVj28NwPmz61z1S7F9KNi+lNU7B7RGhpmuy6XBAsMSmSG9S8VyepVcbce+etbH/AAmNqQVOm3WRG0cU/wBtzPGGYs+HKHrnHABA781y+xfSjYvpQ6be/wDXQPaI3DrulHTrWx/si4EEL73jF7hZ27s+EyTjjrx2pI/EUFrYpa2drdwr9oSdnN5uZNucCI7f3fXrz0rE2L6UbF9KXs2HtEb974umvLuecwMS1ibKAyS73jUn5mLY+ZiMjoOtc3UuxfSjYvpTVNoHURNYXxsRd/u9/wBotnt+uNu7HP6V0SeNInWIXumNdY8oyq9z8haNdqMilSF9T1Brl9i+lGxfSh021Zh7RHQDxHYeXf5sL4z3p/e3Jvl80rjld3l/dJ7DHpWcNVt4ftq2dgIIrq3SHYZS+0hlYtkjnJXp71Q2L6UbF9KSptbB7RHSX/i221GMRy6dPGjTCeQxXm1gwQKBEdv7te5HNY2r6mdX1aS88kQhgqqgOSAoAGT3PHJ71U2L6Uqou4cd6apu9w9orWP/2Q=="/>
        <xdr:cNvSpPr>
          <a:spLocks noChangeAspect="1" noChangeArrowheads="1"/>
        </xdr:cNvSpPr>
      </xdr:nvSpPr>
      <xdr:spPr bwMode="auto">
        <a:xfrm>
          <a:off x="18173700" y="7896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47625</xdr:colOff>
      <xdr:row>11</xdr:row>
      <xdr:rowOff>114300</xdr:rowOff>
    </xdr:from>
    <xdr:to>
      <xdr:col>23</xdr:col>
      <xdr:colOff>57150</xdr:colOff>
      <xdr:row>27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8"/>
  <sheetViews>
    <sheetView workbookViewId="0">
      <selection activeCell="B11" sqref="B11:B16"/>
    </sheetView>
  </sheetViews>
  <sheetFormatPr defaultRowHeight="15" x14ac:dyDescent="0.25"/>
  <cols>
    <col min="1" max="2" width="23.85546875" customWidth="1"/>
    <col min="3" max="3" width="16.5703125" bestFit="1" customWidth="1"/>
    <col min="4" max="4" width="10.7109375" bestFit="1" customWidth="1"/>
    <col min="5" max="7" width="16.5703125" bestFit="1" customWidth="1"/>
    <col min="8" max="8" width="27.28515625" customWidth="1"/>
    <col min="9" max="9" width="12.42578125" customWidth="1"/>
    <col min="10" max="12" width="16.5703125" bestFit="1" customWidth="1"/>
    <col min="13" max="14" width="11.7109375" bestFit="1" customWidth="1"/>
    <col min="15" max="15" width="16.5703125" bestFit="1" customWidth="1"/>
    <col min="16" max="16" width="17" customWidth="1"/>
    <col min="17" max="17" width="12.42578125" customWidth="1"/>
    <col min="18" max="18" width="37.28515625" customWidth="1"/>
  </cols>
  <sheetData>
    <row r="1" spans="1:22" x14ac:dyDescent="0.25">
      <c r="A1" t="s">
        <v>0</v>
      </c>
      <c r="B1" t="s">
        <v>34</v>
      </c>
      <c r="C1" t="s">
        <v>3</v>
      </c>
      <c r="R1" t="s">
        <v>30</v>
      </c>
    </row>
    <row r="2" spans="1:22" x14ac:dyDescent="0.25">
      <c r="A2" t="s">
        <v>1</v>
      </c>
      <c r="B2" t="s">
        <v>34</v>
      </c>
      <c r="C2" t="s">
        <v>4</v>
      </c>
      <c r="D2" t="s">
        <v>5</v>
      </c>
      <c r="E2" t="s">
        <v>6</v>
      </c>
      <c r="F2" t="s">
        <v>7</v>
      </c>
      <c r="G2" t="s">
        <v>8</v>
      </c>
      <c r="H2" t="s">
        <v>9</v>
      </c>
      <c r="I2" t="s">
        <v>10</v>
      </c>
      <c r="J2" t="s">
        <v>11</v>
      </c>
      <c r="K2" t="s">
        <v>12</v>
      </c>
      <c r="L2" t="s">
        <v>13</v>
      </c>
      <c r="M2" t="s">
        <v>14</v>
      </c>
      <c r="N2" t="s">
        <v>15</v>
      </c>
      <c r="O2" t="s">
        <v>16</v>
      </c>
      <c r="P2" t="s">
        <v>17</v>
      </c>
      <c r="Q2" t="s">
        <v>18</v>
      </c>
      <c r="R2" t="s">
        <v>30</v>
      </c>
      <c r="S2" t="s">
        <v>47</v>
      </c>
      <c r="T2" t="s">
        <v>48</v>
      </c>
      <c r="U2" t="s">
        <v>52</v>
      </c>
      <c r="V2" t="s">
        <v>53</v>
      </c>
    </row>
    <row r="3" spans="1:22" s="19" customFormat="1" x14ac:dyDescent="0.25">
      <c r="A3" s="19" t="s">
        <v>2</v>
      </c>
      <c r="B3" s="19" t="s">
        <v>35</v>
      </c>
      <c r="C3" s="19" t="s">
        <v>22</v>
      </c>
      <c r="D3" s="19" t="s">
        <v>23</v>
      </c>
      <c r="E3" s="19" t="s">
        <v>22</v>
      </c>
      <c r="F3" s="19" t="s">
        <v>22</v>
      </c>
      <c r="G3" s="19" t="s">
        <v>20</v>
      </c>
      <c r="H3" s="19" t="s">
        <v>62</v>
      </c>
      <c r="I3" s="19">
        <v>0.27</v>
      </c>
      <c r="J3" s="19" t="s">
        <v>20</v>
      </c>
      <c r="K3" s="19" t="s">
        <v>22</v>
      </c>
      <c r="L3" s="19" t="s">
        <v>22</v>
      </c>
      <c r="M3" s="19" t="s">
        <v>21</v>
      </c>
      <c r="N3" s="19" t="s">
        <v>21</v>
      </c>
      <c r="O3" s="19" t="s">
        <v>20</v>
      </c>
      <c r="P3" s="19" t="s">
        <v>19</v>
      </c>
      <c r="Q3" s="20" t="s">
        <v>26</v>
      </c>
      <c r="R3" s="21" t="s">
        <v>31</v>
      </c>
      <c r="S3" s="19" t="s">
        <v>28</v>
      </c>
      <c r="T3" s="19">
        <v>1622.1479999999999</v>
      </c>
      <c r="U3" s="19">
        <f>T4-T3</f>
        <v>4.4160000000001673</v>
      </c>
      <c r="V3" s="19" t="b">
        <f>U3&gt;4</f>
        <v>1</v>
      </c>
    </row>
    <row r="4" spans="1:22" s="9" customFormat="1" x14ac:dyDescent="0.25">
      <c r="A4" s="9" t="s">
        <v>24</v>
      </c>
      <c r="B4" s="9" t="s">
        <v>35</v>
      </c>
      <c r="I4" s="5">
        <v>0.27</v>
      </c>
      <c r="Q4" s="6" t="s">
        <v>27</v>
      </c>
      <c r="R4" s="22" t="s">
        <v>32</v>
      </c>
      <c r="S4" s="9" t="s">
        <v>29</v>
      </c>
      <c r="T4" s="9">
        <v>1626.5640000000001</v>
      </c>
      <c r="U4" s="9">
        <v>0</v>
      </c>
      <c r="V4" s="9" t="b">
        <f>U4&gt;4</f>
        <v>0</v>
      </c>
    </row>
    <row r="5" spans="1:22" s="2" customFormat="1" x14ac:dyDescent="0.25">
      <c r="A5" s="2" t="s">
        <v>25</v>
      </c>
      <c r="B5" s="2" t="s">
        <v>35</v>
      </c>
      <c r="I5" s="7">
        <v>0.27</v>
      </c>
      <c r="Q5" s="3">
        <v>0</v>
      </c>
      <c r="R5" s="11" t="s">
        <v>33</v>
      </c>
      <c r="S5" s="2" t="s">
        <v>77</v>
      </c>
      <c r="T5" s="2">
        <v>1610.7950000000001</v>
      </c>
      <c r="U5" s="2">
        <f>T4-T5</f>
        <v>15.769000000000005</v>
      </c>
      <c r="V5" t="b">
        <f t="shared" ref="V5:V18" si="0">U5&gt;4</f>
        <v>1</v>
      </c>
    </row>
    <row r="6" spans="1:22" x14ac:dyDescent="0.25">
      <c r="A6" s="4" t="s">
        <v>36</v>
      </c>
      <c r="B6" s="5" t="s">
        <v>43</v>
      </c>
      <c r="I6">
        <v>0.15</v>
      </c>
      <c r="Q6" s="6" t="s">
        <v>27</v>
      </c>
      <c r="R6" s="1"/>
      <c r="S6" t="s">
        <v>44</v>
      </c>
      <c r="T6">
        <v>1634.922</v>
      </c>
      <c r="U6">
        <f>T4-T6</f>
        <v>-8.3579999999999472</v>
      </c>
      <c r="V6" t="b">
        <f t="shared" si="0"/>
        <v>0</v>
      </c>
    </row>
    <row r="7" spans="1:22" x14ac:dyDescent="0.25">
      <c r="A7" s="4" t="s">
        <v>37</v>
      </c>
      <c r="I7">
        <v>0.2</v>
      </c>
      <c r="Q7" s="6" t="s">
        <v>27</v>
      </c>
      <c r="R7" s="1"/>
      <c r="S7" t="s">
        <v>45</v>
      </c>
      <c r="T7">
        <v>1630.14</v>
      </c>
      <c r="U7">
        <f>T4-T7</f>
        <v>-3.5760000000000218</v>
      </c>
      <c r="V7" t="b">
        <f t="shared" si="0"/>
        <v>0</v>
      </c>
    </row>
    <row r="8" spans="1:22" x14ac:dyDescent="0.25">
      <c r="A8" s="4" t="s">
        <v>38</v>
      </c>
      <c r="I8">
        <v>0.3</v>
      </c>
      <c r="Q8" s="6" t="s">
        <v>27</v>
      </c>
      <c r="R8" s="1"/>
      <c r="S8" t="s">
        <v>78</v>
      </c>
      <c r="T8">
        <v>1631.5029999999999</v>
      </c>
      <c r="U8">
        <f>T4-T8</f>
        <v>-4.9389999999998508</v>
      </c>
      <c r="V8" t="b">
        <f t="shared" si="0"/>
        <v>0</v>
      </c>
    </row>
    <row r="9" spans="1:22" x14ac:dyDescent="0.25">
      <c r="A9" s="4" t="s">
        <v>39</v>
      </c>
      <c r="I9">
        <v>0.4</v>
      </c>
      <c r="Q9" s="6" t="s">
        <v>27</v>
      </c>
      <c r="R9" s="1"/>
      <c r="S9" t="s">
        <v>46</v>
      </c>
      <c r="T9">
        <v>1624.6969999999999</v>
      </c>
      <c r="U9">
        <f>T4-T9</f>
        <v>1.8670000000001892</v>
      </c>
      <c r="V9" t="b">
        <f t="shared" si="0"/>
        <v>0</v>
      </c>
    </row>
    <row r="10" spans="1:22" s="2" customFormat="1" x14ac:dyDescent="0.25">
      <c r="A10" s="2" t="s">
        <v>40</v>
      </c>
      <c r="I10" s="2">
        <v>0.5</v>
      </c>
      <c r="Q10" s="18" t="s">
        <v>27</v>
      </c>
      <c r="R10" s="3"/>
      <c r="S10" s="2" t="s">
        <v>49</v>
      </c>
      <c r="T10" s="2">
        <v>1623.5719999999999</v>
      </c>
      <c r="U10" s="2">
        <f>T4-T10</f>
        <v>2.9920000000001892</v>
      </c>
      <c r="V10" s="2" t="b">
        <f t="shared" si="0"/>
        <v>0</v>
      </c>
    </row>
    <row r="11" spans="1:22" x14ac:dyDescent="0.25">
      <c r="A11" s="4" t="s">
        <v>41</v>
      </c>
      <c r="B11" t="s">
        <v>51</v>
      </c>
      <c r="I11" s="5">
        <v>0.27</v>
      </c>
      <c r="P11" t="s">
        <v>54</v>
      </c>
      <c r="Q11" s="6" t="s">
        <v>27</v>
      </c>
      <c r="R11" s="1"/>
      <c r="S11" t="s">
        <v>56</v>
      </c>
      <c r="T11">
        <v>1622.962</v>
      </c>
      <c r="U11">
        <f t="shared" ref="U11:U18" si="1">1626.564-T11</f>
        <v>3.6020000000000891</v>
      </c>
      <c r="V11" s="4" t="b">
        <f t="shared" si="0"/>
        <v>0</v>
      </c>
    </row>
    <row r="12" spans="1:22" s="2" customFormat="1" x14ac:dyDescent="0.25">
      <c r="A12" s="2" t="s">
        <v>42</v>
      </c>
      <c r="I12" s="7">
        <v>0.27</v>
      </c>
      <c r="P12" s="2" t="s">
        <v>55</v>
      </c>
      <c r="Q12" s="18" t="s">
        <v>27</v>
      </c>
      <c r="R12" s="3"/>
      <c r="S12" s="2" t="s">
        <v>57</v>
      </c>
      <c r="T12" s="2">
        <v>1625.617</v>
      </c>
      <c r="U12" s="2">
        <f t="shared" si="1"/>
        <v>0.94700000000011642</v>
      </c>
      <c r="V12" s="2" t="b">
        <f t="shared" si="0"/>
        <v>0</v>
      </c>
    </row>
    <row r="13" spans="1:22" x14ac:dyDescent="0.25">
      <c r="A13" s="5" t="s">
        <v>50</v>
      </c>
      <c r="B13" t="s">
        <v>58</v>
      </c>
      <c r="H13" t="s">
        <v>74</v>
      </c>
      <c r="I13" s="5">
        <v>0.27</v>
      </c>
      <c r="Q13" s="6" t="s">
        <v>27</v>
      </c>
      <c r="R13" s="1"/>
      <c r="S13" t="s">
        <v>61</v>
      </c>
      <c r="T13">
        <v>1632.548</v>
      </c>
      <c r="U13">
        <f t="shared" si="1"/>
        <v>-5.9839999999999236</v>
      </c>
      <c r="V13" s="2" t="b">
        <f t="shared" si="0"/>
        <v>0</v>
      </c>
    </row>
    <row r="14" spans="1:22" x14ac:dyDescent="0.25">
      <c r="A14" s="5" t="s">
        <v>59</v>
      </c>
      <c r="H14" s="9" t="s">
        <v>72</v>
      </c>
      <c r="I14" s="5">
        <v>0.27</v>
      </c>
      <c r="Q14" s="6" t="s">
        <v>27</v>
      </c>
      <c r="R14" s="1"/>
      <c r="S14" t="s">
        <v>63</v>
      </c>
      <c r="T14">
        <v>1626.193</v>
      </c>
      <c r="U14">
        <f t="shared" si="1"/>
        <v>0.37100000000009459</v>
      </c>
      <c r="V14" s="2" t="b">
        <f t="shared" si="0"/>
        <v>0</v>
      </c>
    </row>
    <row r="15" spans="1:22" s="2" customFormat="1" x14ac:dyDescent="0.25">
      <c r="A15" s="7" t="s">
        <v>60</v>
      </c>
      <c r="H15" s="10" t="s">
        <v>73</v>
      </c>
      <c r="I15" s="7">
        <v>0.27</v>
      </c>
      <c r="Q15" s="18" t="s">
        <v>27</v>
      </c>
      <c r="R15" s="3"/>
      <c r="S15" s="2" t="s">
        <v>64</v>
      </c>
      <c r="T15" s="2">
        <v>1629.451</v>
      </c>
      <c r="U15" s="2">
        <f t="shared" si="1"/>
        <v>-2.8869999999999436</v>
      </c>
      <c r="V15" s="2" t="b">
        <f t="shared" si="0"/>
        <v>0</v>
      </c>
    </row>
    <row r="16" spans="1:22" x14ac:dyDescent="0.25">
      <c r="A16" s="5" t="s">
        <v>65</v>
      </c>
      <c r="B16" t="s">
        <v>66</v>
      </c>
      <c r="I16" s="5">
        <v>0.27</v>
      </c>
      <c r="N16" s="8" t="s">
        <v>70</v>
      </c>
      <c r="Q16" s="6" t="s">
        <v>27</v>
      </c>
      <c r="R16" s="1"/>
      <c r="S16" t="s">
        <v>64</v>
      </c>
      <c r="T16">
        <v>1629.451</v>
      </c>
      <c r="U16">
        <f t="shared" si="1"/>
        <v>-2.8869999999999436</v>
      </c>
      <c r="V16" s="2" t="b">
        <f t="shared" si="0"/>
        <v>0</v>
      </c>
    </row>
    <row r="17" spans="1:22" x14ac:dyDescent="0.25">
      <c r="A17" s="5" t="s">
        <v>68</v>
      </c>
      <c r="I17" s="5">
        <v>0.27</v>
      </c>
      <c r="N17" s="8">
        <v>-0.3</v>
      </c>
      <c r="Q17" s="6" t="s">
        <v>27</v>
      </c>
      <c r="R17" s="1"/>
      <c r="S17" t="s">
        <v>64</v>
      </c>
      <c r="T17">
        <v>1629.451</v>
      </c>
      <c r="U17">
        <f t="shared" si="1"/>
        <v>-2.8869999999999436</v>
      </c>
      <c r="V17" s="2" t="b">
        <f t="shared" si="0"/>
        <v>0</v>
      </c>
    </row>
    <row r="18" spans="1:22" s="13" customFormat="1" ht="15.75" thickBot="1" x14ac:dyDescent="0.3">
      <c r="A18" s="12" t="s">
        <v>69</v>
      </c>
      <c r="I18" s="12">
        <v>0.27</v>
      </c>
      <c r="N18" s="13" t="s">
        <v>67</v>
      </c>
      <c r="Q18" s="14" t="s">
        <v>27</v>
      </c>
      <c r="R18" s="15"/>
      <c r="S18" s="13" t="s">
        <v>71</v>
      </c>
      <c r="T18" s="13">
        <v>1647.4880000000001</v>
      </c>
      <c r="U18" s="13">
        <f t="shared" si="1"/>
        <v>-20.923999999999978</v>
      </c>
      <c r="V18" s="13" t="b">
        <f t="shared" si="0"/>
        <v>0</v>
      </c>
    </row>
    <row r="19" spans="1:22" x14ac:dyDescent="0.25">
      <c r="Q19" s="1"/>
      <c r="R19" s="1"/>
    </row>
    <row r="20" spans="1:22" ht="15.75" thickBot="1" x14ac:dyDescent="0.3">
      <c r="Q20" s="1"/>
      <c r="R20" s="1"/>
    </row>
    <row r="21" spans="1:22" s="16" customFormat="1" ht="15.75" thickBot="1" x14ac:dyDescent="0.3">
      <c r="A21" s="43" t="s">
        <v>75</v>
      </c>
      <c r="B21" s="44"/>
      <c r="C21" s="44"/>
      <c r="D21" s="44"/>
      <c r="E21" s="44"/>
      <c r="F21" s="44"/>
      <c r="G21" s="44"/>
      <c r="H21" s="44"/>
      <c r="I21" s="44"/>
      <c r="J21" s="44"/>
      <c r="K21" s="44"/>
      <c r="L21" s="44"/>
      <c r="M21" s="44"/>
      <c r="N21" s="44"/>
      <c r="O21" s="44"/>
      <c r="P21" s="44"/>
      <c r="Q21" s="44"/>
      <c r="R21" s="44"/>
      <c r="S21" s="44"/>
      <c r="T21" s="44"/>
      <c r="U21" s="44"/>
      <c r="V21" s="44"/>
    </row>
    <row r="22" spans="1:22" ht="15.75" thickBot="1" x14ac:dyDescent="0.3">
      <c r="Q22" s="1"/>
      <c r="R22" s="1"/>
    </row>
    <row r="23" spans="1:22" s="17" customFormat="1" ht="15.75" thickBot="1" x14ac:dyDescent="0.3">
      <c r="A23" s="45" t="s">
        <v>76</v>
      </c>
      <c r="B23" s="46"/>
      <c r="C23" s="46"/>
      <c r="D23" s="46"/>
      <c r="E23" s="46"/>
      <c r="F23" s="46"/>
      <c r="G23" s="46"/>
      <c r="H23" s="46"/>
      <c r="I23" s="46"/>
      <c r="J23" s="46"/>
      <c r="K23" s="46"/>
      <c r="L23" s="46"/>
      <c r="M23" s="46"/>
      <c r="N23" s="46"/>
      <c r="O23" s="46"/>
      <c r="P23" s="46"/>
      <c r="Q23" s="46"/>
      <c r="R23" s="46"/>
      <c r="S23" s="46"/>
      <c r="T23" s="46"/>
      <c r="U23" s="46"/>
      <c r="V23" s="46"/>
    </row>
    <row r="24" spans="1:22" x14ac:dyDescent="0.25">
      <c r="Q24" s="1"/>
      <c r="R24" s="1"/>
    </row>
    <row r="25" spans="1:22" x14ac:dyDescent="0.25">
      <c r="Q25" s="1"/>
      <c r="R25" s="1"/>
    </row>
    <row r="26" spans="1:22" x14ac:dyDescent="0.25">
      <c r="Q26" s="1"/>
      <c r="R26" s="1"/>
    </row>
    <row r="27" spans="1:22" x14ac:dyDescent="0.25">
      <c r="Q27" s="1"/>
      <c r="R27" s="1"/>
    </row>
    <row r="28" spans="1:22" x14ac:dyDescent="0.25">
      <c r="Q28" s="1"/>
      <c r="R28" s="1"/>
    </row>
  </sheetData>
  <mergeCells count="2">
    <mergeCell ref="A21:V21"/>
    <mergeCell ref="A23:V2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4"/>
  <sheetViews>
    <sheetView tabSelected="1" topLeftCell="Q4" zoomScale="85" zoomScaleNormal="85" workbookViewId="0">
      <selection activeCell="S37" sqref="S37"/>
    </sheetView>
  </sheetViews>
  <sheetFormatPr defaultRowHeight="15" x14ac:dyDescent="0.25"/>
  <cols>
    <col min="1" max="1" width="26.140625" style="24" customWidth="1"/>
    <col min="2" max="2" width="23.85546875" style="24" customWidth="1"/>
    <col min="3" max="3" width="25.5703125" style="24" customWidth="1"/>
    <col min="4" max="4" width="18.85546875" style="24" customWidth="1"/>
    <col min="5" max="5" width="10.7109375" style="24" bestFit="1" customWidth="1"/>
    <col min="6" max="6" width="16.5703125" style="24" bestFit="1" customWidth="1"/>
    <col min="7" max="7" width="11.42578125" style="24" customWidth="1"/>
    <col min="8" max="8" width="23.28515625" style="24" customWidth="1"/>
    <col min="9" max="9" width="21" style="24" customWidth="1"/>
    <col min="10" max="10" width="15.140625" style="24" customWidth="1"/>
    <col min="11" max="11" width="13.5703125" style="24" customWidth="1"/>
    <col min="12" max="12" width="22.5703125" style="24" customWidth="1"/>
    <col min="13" max="13" width="21.28515625" style="24" customWidth="1"/>
    <col min="14" max="14" width="22.5703125" style="24" customWidth="1"/>
    <col min="15" max="16" width="20.5703125" style="24" customWidth="1"/>
    <col min="17" max="17" width="17" style="24" customWidth="1"/>
    <col min="18" max="18" width="30.42578125" style="24" customWidth="1"/>
    <col min="19" max="19" width="24.85546875" style="24" customWidth="1"/>
    <col min="20" max="16384" width="9.140625" style="24"/>
  </cols>
  <sheetData>
    <row r="1" spans="1:27" s="28" customFormat="1" ht="45.75" thickBot="1" x14ac:dyDescent="0.3">
      <c r="A1" s="28" t="s">
        <v>0</v>
      </c>
      <c r="B1" s="28" t="s">
        <v>34</v>
      </c>
      <c r="C1" s="28" t="s">
        <v>3</v>
      </c>
      <c r="D1" s="28" t="s">
        <v>105</v>
      </c>
      <c r="E1" s="28" t="s">
        <v>81</v>
      </c>
      <c r="F1" s="28" t="s">
        <v>82</v>
      </c>
      <c r="G1" s="28" t="s">
        <v>83</v>
      </c>
      <c r="H1" s="28" t="s">
        <v>84</v>
      </c>
      <c r="I1" s="28" t="s">
        <v>85</v>
      </c>
      <c r="J1" s="28" t="s">
        <v>86</v>
      </c>
      <c r="K1" s="28" t="s">
        <v>87</v>
      </c>
      <c r="L1" s="28" t="s">
        <v>88</v>
      </c>
      <c r="M1" s="28" t="s">
        <v>89</v>
      </c>
      <c r="N1" s="28" t="s">
        <v>90</v>
      </c>
      <c r="O1" s="28" t="s">
        <v>91</v>
      </c>
      <c r="P1" s="28" t="s">
        <v>92</v>
      </c>
      <c r="Q1" s="28" t="s">
        <v>93</v>
      </c>
      <c r="R1" s="28" t="s">
        <v>94</v>
      </c>
      <c r="S1" s="28" t="s">
        <v>95</v>
      </c>
      <c r="T1" s="28" t="s">
        <v>30</v>
      </c>
      <c r="U1" s="28" t="s">
        <v>47</v>
      </c>
      <c r="V1" s="28" t="s">
        <v>48</v>
      </c>
      <c r="W1" s="25" t="s">
        <v>52</v>
      </c>
      <c r="X1" s="28" t="s">
        <v>53</v>
      </c>
      <c r="AA1" s="28" t="s">
        <v>155</v>
      </c>
    </row>
    <row r="2" spans="1:27" s="36" customFormat="1" ht="15.75" thickBot="1" x14ac:dyDescent="0.3">
      <c r="A2" s="36" t="s">
        <v>79</v>
      </c>
      <c r="B2" s="36" t="s">
        <v>80</v>
      </c>
      <c r="D2" s="36" t="s">
        <v>106</v>
      </c>
      <c r="E2" s="36" t="s">
        <v>22</v>
      </c>
      <c r="F2" s="36" t="s">
        <v>109</v>
      </c>
      <c r="G2" s="36" t="s">
        <v>110</v>
      </c>
      <c r="H2" s="36" t="s">
        <v>22</v>
      </c>
      <c r="I2" s="36" t="s">
        <v>20</v>
      </c>
      <c r="J2" s="36" t="s">
        <v>62</v>
      </c>
      <c r="K2" s="36">
        <v>0.27</v>
      </c>
      <c r="L2" s="36" t="s">
        <v>20</v>
      </c>
      <c r="M2" s="36" t="s">
        <v>22</v>
      </c>
      <c r="N2" s="36" t="s">
        <v>22</v>
      </c>
      <c r="O2" s="36" t="s">
        <v>21</v>
      </c>
      <c r="P2" s="36" t="s">
        <v>21</v>
      </c>
      <c r="Q2" s="36" t="s">
        <v>20</v>
      </c>
      <c r="R2" s="36" t="s">
        <v>115</v>
      </c>
      <c r="S2" s="37" t="s">
        <v>26</v>
      </c>
      <c r="U2" s="36" t="s">
        <v>134</v>
      </c>
      <c r="V2" s="36">
        <v>1620.883</v>
      </c>
      <c r="W2" s="38">
        <f>1620.883-V2</f>
        <v>0</v>
      </c>
      <c r="Y2" s="36" t="s">
        <v>98</v>
      </c>
      <c r="Z2" s="36" t="s">
        <v>100</v>
      </c>
      <c r="AA2" s="36" t="s">
        <v>156</v>
      </c>
    </row>
    <row r="3" spans="1:27" s="39" customFormat="1" x14ac:dyDescent="0.25">
      <c r="A3" s="39" t="s">
        <v>176</v>
      </c>
      <c r="C3" s="39" t="s">
        <v>177</v>
      </c>
      <c r="F3" s="39" t="s">
        <v>178</v>
      </c>
      <c r="S3" s="40"/>
      <c r="U3" s="39">
        <v>-788.41819999999996</v>
      </c>
      <c r="V3" s="39">
        <v>1604.836</v>
      </c>
      <c r="W3" s="38">
        <f>1620.883-V3</f>
        <v>16.047000000000025</v>
      </c>
    </row>
    <row r="4" spans="1:27" s="30" customFormat="1" x14ac:dyDescent="0.25">
      <c r="B4" s="30" t="s">
        <v>96</v>
      </c>
      <c r="C4" s="30" t="s">
        <v>97</v>
      </c>
      <c r="D4" s="30" t="s">
        <v>107</v>
      </c>
      <c r="K4" s="30">
        <v>0.27</v>
      </c>
      <c r="O4" s="30" t="s">
        <v>119</v>
      </c>
      <c r="P4" s="30" t="s">
        <v>120</v>
      </c>
      <c r="S4" s="31">
        <v>0</v>
      </c>
      <c r="W4" s="30">
        <f t="shared" ref="W4:W42" si="0">1620.883-V4</f>
        <v>1620.883</v>
      </c>
      <c r="Y4" s="30" t="s">
        <v>99</v>
      </c>
      <c r="Z4" s="30" t="s">
        <v>101</v>
      </c>
      <c r="AA4" s="30" t="s">
        <v>157</v>
      </c>
    </row>
    <row r="5" spans="1:27" s="30" customFormat="1" x14ac:dyDescent="0.25">
      <c r="B5" s="30" t="s">
        <v>96</v>
      </c>
      <c r="C5" s="30" t="s">
        <v>97</v>
      </c>
      <c r="D5" s="30" t="s">
        <v>107</v>
      </c>
      <c r="K5" s="30">
        <v>0.27</v>
      </c>
      <c r="S5" s="31" t="s">
        <v>27</v>
      </c>
      <c r="W5" s="30">
        <f t="shared" si="0"/>
        <v>1620.883</v>
      </c>
      <c r="Y5" s="30" t="s">
        <v>103</v>
      </c>
      <c r="Z5" s="30" t="s">
        <v>102</v>
      </c>
      <c r="AA5" s="30" t="s">
        <v>157</v>
      </c>
    </row>
    <row r="6" spans="1:27" s="32" customFormat="1" ht="15.75" thickBot="1" x14ac:dyDescent="0.3">
      <c r="B6" s="32" t="s">
        <v>96</v>
      </c>
      <c r="C6" s="32" t="s">
        <v>97</v>
      </c>
      <c r="D6" s="32" t="s">
        <v>107</v>
      </c>
      <c r="K6" s="32">
        <v>0.27</v>
      </c>
      <c r="S6" s="33">
        <v>100</v>
      </c>
      <c r="W6" s="30">
        <f t="shared" si="0"/>
        <v>1620.883</v>
      </c>
      <c r="Y6" s="32" t="s">
        <v>103</v>
      </c>
      <c r="Z6" s="32" t="s">
        <v>102</v>
      </c>
      <c r="AA6" s="32" t="s">
        <v>157</v>
      </c>
    </row>
    <row r="7" spans="1:27" s="30" customFormat="1" x14ac:dyDescent="0.25">
      <c r="B7" s="30" t="s">
        <v>96</v>
      </c>
      <c r="C7" s="30" t="s">
        <v>43</v>
      </c>
      <c r="D7" s="30" t="s">
        <v>107</v>
      </c>
      <c r="K7" s="30">
        <v>0.15</v>
      </c>
      <c r="S7" s="31"/>
      <c r="V7" s="30">
        <v>1613.7529999999999</v>
      </c>
      <c r="W7" s="30">
        <f t="shared" si="0"/>
        <v>7.1300000000001091</v>
      </c>
      <c r="Y7" s="30" t="s">
        <v>103</v>
      </c>
      <c r="Z7" s="30" t="s">
        <v>102</v>
      </c>
      <c r="AA7" s="30" t="s">
        <v>158</v>
      </c>
    </row>
    <row r="8" spans="1:27" s="30" customFormat="1" x14ac:dyDescent="0.25">
      <c r="B8" s="30" t="s">
        <v>96</v>
      </c>
      <c r="C8" s="30" t="s">
        <v>43</v>
      </c>
      <c r="D8" s="30" t="s">
        <v>107</v>
      </c>
      <c r="K8" s="30">
        <v>0.16</v>
      </c>
      <c r="R8" s="31"/>
      <c r="S8" s="31"/>
      <c r="V8" s="30">
        <v>1612.356</v>
      </c>
      <c r="W8" s="30">
        <f t="shared" si="0"/>
        <v>8.5270000000000437</v>
      </c>
      <c r="AA8" s="30" t="s">
        <v>158</v>
      </c>
    </row>
    <row r="9" spans="1:27" s="30" customFormat="1" x14ac:dyDescent="0.25">
      <c r="B9" s="30" t="s">
        <v>96</v>
      </c>
      <c r="C9" s="30" t="s">
        <v>43</v>
      </c>
      <c r="D9" s="30" t="s">
        <v>107</v>
      </c>
      <c r="K9" s="30">
        <v>0.17</v>
      </c>
      <c r="R9" s="31"/>
      <c r="S9" s="31"/>
      <c r="V9" s="30">
        <v>1611.373</v>
      </c>
      <c r="W9" s="30">
        <f t="shared" si="0"/>
        <v>9.5099999999999909</v>
      </c>
      <c r="AA9" s="30" t="s">
        <v>158</v>
      </c>
    </row>
    <row r="10" spans="1:27" s="30" customFormat="1" x14ac:dyDescent="0.25">
      <c r="B10" s="30" t="s">
        <v>96</v>
      </c>
      <c r="C10" s="30" t="s">
        <v>43</v>
      </c>
      <c r="D10" s="30" t="s">
        <v>107</v>
      </c>
      <c r="K10" s="30">
        <v>0.18</v>
      </c>
      <c r="R10" s="31"/>
      <c r="S10" s="31"/>
      <c r="V10" s="30">
        <v>1608.173</v>
      </c>
      <c r="W10" s="30">
        <f t="shared" si="0"/>
        <v>12.710000000000036</v>
      </c>
      <c r="AA10" s="30" t="s">
        <v>158</v>
      </c>
    </row>
    <row r="11" spans="1:27" s="30" customFormat="1" x14ac:dyDescent="0.25">
      <c r="B11" s="30" t="s">
        <v>96</v>
      </c>
      <c r="C11" s="30" t="s">
        <v>43</v>
      </c>
      <c r="D11" s="30" t="s">
        <v>107</v>
      </c>
      <c r="K11" s="30">
        <v>0.19</v>
      </c>
      <c r="R11" s="31"/>
      <c r="S11" s="31"/>
      <c r="V11" s="30">
        <v>1607.5250000000001</v>
      </c>
      <c r="W11" s="30">
        <f t="shared" si="0"/>
        <v>13.357999999999947</v>
      </c>
      <c r="AA11" s="30" t="s">
        <v>158</v>
      </c>
    </row>
    <row r="12" spans="1:27" s="30" customFormat="1" x14ac:dyDescent="0.25">
      <c r="B12" s="30" t="s">
        <v>96</v>
      </c>
      <c r="C12" s="30" t="s">
        <v>43</v>
      </c>
      <c r="D12" s="30" t="s">
        <v>107</v>
      </c>
      <c r="K12" s="30">
        <v>0.2</v>
      </c>
      <c r="R12" s="31"/>
      <c r="S12" s="31"/>
      <c r="V12" s="30">
        <v>1607.77</v>
      </c>
      <c r="W12" s="30">
        <f t="shared" si="0"/>
        <v>13.113000000000056</v>
      </c>
      <c r="AA12" s="30" t="s">
        <v>158</v>
      </c>
    </row>
    <row r="13" spans="1:27" s="30" customFormat="1" x14ac:dyDescent="0.25">
      <c r="B13" s="30" t="s">
        <v>96</v>
      </c>
      <c r="C13" s="30" t="s">
        <v>43</v>
      </c>
      <c r="D13" s="30" t="s">
        <v>107</v>
      </c>
      <c r="K13" s="30">
        <v>0.21</v>
      </c>
      <c r="R13" s="31"/>
      <c r="S13" s="31"/>
      <c r="V13" s="30">
        <v>1606.9190000000001</v>
      </c>
      <c r="W13" s="30">
        <f t="shared" si="0"/>
        <v>13.963999999999942</v>
      </c>
      <c r="AA13" s="30" t="s">
        <v>158</v>
      </c>
    </row>
    <row r="14" spans="1:27" s="30" customFormat="1" x14ac:dyDescent="0.25">
      <c r="B14" s="30" t="s">
        <v>96</v>
      </c>
      <c r="C14" s="30" t="s">
        <v>43</v>
      </c>
      <c r="D14" s="30" t="s">
        <v>107</v>
      </c>
      <c r="K14" s="30">
        <v>0.22</v>
      </c>
      <c r="R14" s="31"/>
      <c r="S14" s="31"/>
      <c r="V14" s="30">
        <v>1606.1569999999999</v>
      </c>
      <c r="W14" s="30">
        <f t="shared" si="0"/>
        <v>14.726000000000113</v>
      </c>
      <c r="AA14" s="30" t="s">
        <v>158</v>
      </c>
    </row>
    <row r="15" spans="1:27" s="30" customFormat="1" x14ac:dyDescent="0.25">
      <c r="B15" s="30" t="s">
        <v>96</v>
      </c>
      <c r="C15" s="30" t="s">
        <v>43</v>
      </c>
      <c r="D15" s="30" t="s">
        <v>107</v>
      </c>
      <c r="K15" s="30">
        <v>0.23</v>
      </c>
      <c r="R15" s="31"/>
      <c r="S15" s="31"/>
      <c r="V15" s="30">
        <v>1606.5</v>
      </c>
      <c r="W15" s="30">
        <f t="shared" si="0"/>
        <v>14.383000000000038</v>
      </c>
      <c r="AA15" s="30" t="s">
        <v>158</v>
      </c>
    </row>
    <row r="16" spans="1:27" s="30" customFormat="1" x14ac:dyDescent="0.25">
      <c r="B16" s="30" t="s">
        <v>96</v>
      </c>
      <c r="C16" s="30" t="s">
        <v>43</v>
      </c>
      <c r="D16" s="30" t="s">
        <v>107</v>
      </c>
      <c r="K16" s="30">
        <v>0.24</v>
      </c>
      <c r="R16" s="31"/>
      <c r="S16" s="31"/>
      <c r="V16" s="30">
        <v>1606.9839999999999</v>
      </c>
      <c r="W16" s="30">
        <f t="shared" si="0"/>
        <v>13.899000000000115</v>
      </c>
      <c r="AA16" s="30" t="s">
        <v>158</v>
      </c>
    </row>
    <row r="17" spans="2:27" s="30" customFormat="1" x14ac:dyDescent="0.25">
      <c r="B17" s="30" t="s">
        <v>96</v>
      </c>
      <c r="C17" s="30" t="s">
        <v>43</v>
      </c>
      <c r="D17" s="30" t="s">
        <v>107</v>
      </c>
      <c r="K17" s="30">
        <v>0.25</v>
      </c>
      <c r="O17"/>
      <c r="R17" s="31"/>
      <c r="S17" s="31"/>
      <c r="V17" s="30">
        <v>1607.242</v>
      </c>
      <c r="W17" s="30">
        <f t="shared" si="0"/>
        <v>13.641000000000076</v>
      </c>
      <c r="AA17" s="30" t="s">
        <v>158</v>
      </c>
    </row>
    <row r="18" spans="2:27" s="30" customFormat="1" x14ac:dyDescent="0.25">
      <c r="B18" s="30" t="s">
        <v>96</v>
      </c>
      <c r="C18" s="30" t="s">
        <v>43</v>
      </c>
      <c r="D18" s="30" t="s">
        <v>107</v>
      </c>
      <c r="K18" s="30">
        <v>0.26</v>
      </c>
      <c r="O18" s="34"/>
      <c r="R18" s="31"/>
      <c r="S18" s="31"/>
      <c r="V18" s="30">
        <v>1607.604</v>
      </c>
      <c r="W18" s="30">
        <f t="shared" si="0"/>
        <v>13.278999999999996</v>
      </c>
      <c r="AA18" s="30" t="s">
        <v>158</v>
      </c>
    </row>
    <row r="19" spans="2:27" s="30" customFormat="1" x14ac:dyDescent="0.25">
      <c r="B19" s="30" t="s">
        <v>96</v>
      </c>
      <c r="C19" s="30" t="s">
        <v>43</v>
      </c>
      <c r="D19" s="30" t="s">
        <v>107</v>
      </c>
      <c r="K19" s="30">
        <v>0.27</v>
      </c>
      <c r="R19" s="31"/>
      <c r="S19" s="31"/>
      <c r="V19" s="30">
        <v>1604.836</v>
      </c>
      <c r="W19" s="30">
        <f t="shared" si="0"/>
        <v>16.047000000000025</v>
      </c>
      <c r="AA19" s="30" t="s">
        <v>158</v>
      </c>
    </row>
    <row r="20" spans="2:27" s="30" customFormat="1" x14ac:dyDescent="0.25">
      <c r="B20" s="30" t="s">
        <v>96</v>
      </c>
      <c r="C20" s="30" t="s">
        <v>43</v>
      </c>
      <c r="D20" s="30" t="s">
        <v>107</v>
      </c>
      <c r="K20" s="30">
        <v>0.28000000000000003</v>
      </c>
      <c r="R20" s="31"/>
      <c r="S20" s="31"/>
      <c r="V20" s="30">
        <v>1604.855</v>
      </c>
      <c r="W20" s="30">
        <f t="shared" si="0"/>
        <v>16.02800000000002</v>
      </c>
      <c r="AA20" s="30" t="s">
        <v>158</v>
      </c>
    </row>
    <row r="21" spans="2:27" s="30" customFormat="1" x14ac:dyDescent="0.25">
      <c r="B21" s="30" t="s">
        <v>96</v>
      </c>
      <c r="C21" s="30" t="s">
        <v>43</v>
      </c>
      <c r="D21" s="30" t="s">
        <v>107</v>
      </c>
      <c r="K21" s="30">
        <v>0.28999999999999998</v>
      </c>
      <c r="R21" s="31"/>
      <c r="S21" s="31"/>
      <c r="V21" s="30">
        <v>1604.75</v>
      </c>
      <c r="W21" s="30">
        <f t="shared" si="0"/>
        <v>16.133000000000038</v>
      </c>
      <c r="AA21" s="30" t="s">
        <v>158</v>
      </c>
    </row>
    <row r="22" spans="2:27" s="32" customFormat="1" ht="15.75" thickBot="1" x14ac:dyDescent="0.3">
      <c r="B22" s="32" t="s">
        <v>96</v>
      </c>
      <c r="C22" s="32" t="s">
        <v>43</v>
      </c>
      <c r="D22" s="32" t="s">
        <v>107</v>
      </c>
      <c r="K22" s="32">
        <v>0.3</v>
      </c>
      <c r="R22" s="33"/>
      <c r="S22" s="33"/>
      <c r="V22" s="30">
        <v>1604.606</v>
      </c>
      <c r="W22" s="30">
        <f t="shared" si="0"/>
        <v>16.277000000000044</v>
      </c>
      <c r="AA22" s="30" t="s">
        <v>158</v>
      </c>
    </row>
    <row r="23" spans="2:27" s="30" customFormat="1" x14ac:dyDescent="0.25">
      <c r="B23" s="30" t="s">
        <v>96</v>
      </c>
      <c r="C23" s="30" t="s">
        <v>104</v>
      </c>
      <c r="D23" s="30" t="s">
        <v>107</v>
      </c>
      <c r="K23" s="30">
        <v>0.27</v>
      </c>
      <c r="R23" s="31"/>
      <c r="S23" s="31"/>
      <c r="W23" s="30">
        <f t="shared" si="0"/>
        <v>1620.883</v>
      </c>
      <c r="AA23" s="30" t="s">
        <v>159</v>
      </c>
    </row>
    <row r="24" spans="2:27" s="32" customFormat="1" ht="15.75" thickBot="1" x14ac:dyDescent="0.3">
      <c r="B24" s="32" t="s">
        <v>96</v>
      </c>
      <c r="C24" s="32" t="s">
        <v>104</v>
      </c>
      <c r="D24" s="32" t="s">
        <v>108</v>
      </c>
      <c r="K24" s="32">
        <v>0.27</v>
      </c>
      <c r="R24" s="33"/>
      <c r="S24" s="33"/>
      <c r="W24" s="30">
        <f t="shared" si="0"/>
        <v>1620.883</v>
      </c>
      <c r="AA24" s="32" t="s">
        <v>159</v>
      </c>
    </row>
    <row r="25" spans="2:27" s="30" customFormat="1" x14ac:dyDescent="0.25">
      <c r="B25" s="30" t="s">
        <v>96</v>
      </c>
      <c r="C25" s="30" t="s">
        <v>111</v>
      </c>
      <c r="D25" s="30" t="s">
        <v>107</v>
      </c>
      <c r="R25" s="31" t="s">
        <v>112</v>
      </c>
      <c r="S25" s="31"/>
      <c r="U25" s="30" t="s">
        <v>130</v>
      </c>
      <c r="V25" s="30">
        <v>1615.9639999999999</v>
      </c>
      <c r="W25" s="30">
        <f t="shared" si="0"/>
        <v>4.9190000000000964</v>
      </c>
      <c r="AA25" s="30" t="s">
        <v>126</v>
      </c>
    </row>
    <row r="26" spans="2:27" s="30" customFormat="1" ht="15.75" x14ac:dyDescent="0.25">
      <c r="B26" s="30" t="s">
        <v>96</v>
      </c>
      <c r="C26" s="30" t="s">
        <v>111</v>
      </c>
      <c r="D26" s="30" t="s">
        <v>107</v>
      </c>
      <c r="R26" s="31" t="s">
        <v>131</v>
      </c>
      <c r="U26" s="31" t="s">
        <v>132</v>
      </c>
      <c r="V26" s="35">
        <v>1620.9760000000001</v>
      </c>
      <c r="W26" s="30">
        <f t="shared" si="0"/>
        <v>-9.3000000000074579E-2</v>
      </c>
      <c r="AA26" s="30" t="s">
        <v>127</v>
      </c>
    </row>
    <row r="27" spans="2:27" x14ac:dyDescent="0.25">
      <c r="B27" s="24" t="s">
        <v>96</v>
      </c>
      <c r="C27" s="24" t="s">
        <v>111</v>
      </c>
      <c r="D27" s="24" t="s">
        <v>107</v>
      </c>
      <c r="R27" s="24" t="s">
        <v>113</v>
      </c>
      <c r="U27" s="24" t="s">
        <v>133</v>
      </c>
      <c r="V27" s="24">
        <v>1621.038</v>
      </c>
      <c r="W27" s="30">
        <f t="shared" si="0"/>
        <v>-0.15499999999997272</v>
      </c>
      <c r="AA27" s="24" t="s">
        <v>128</v>
      </c>
    </row>
    <row r="28" spans="2:27" x14ac:dyDescent="0.25">
      <c r="B28" s="24" t="s">
        <v>96</v>
      </c>
      <c r="C28" s="24" t="s">
        <v>111</v>
      </c>
      <c r="D28" s="24" t="s">
        <v>107</v>
      </c>
      <c r="R28" s="23" t="s">
        <v>114</v>
      </c>
      <c r="U28" s="24" t="s">
        <v>136</v>
      </c>
      <c r="V28" s="24">
        <v>1620.2950000000001</v>
      </c>
      <c r="W28" s="30">
        <f t="shared" si="0"/>
        <v>0.58799999999996544</v>
      </c>
      <c r="AA28" s="24" t="s">
        <v>129</v>
      </c>
    </row>
    <row r="29" spans="2:27" s="27" customFormat="1" ht="15.75" thickBot="1" x14ac:dyDescent="0.3">
      <c r="B29" s="27" t="s">
        <v>96</v>
      </c>
      <c r="C29" s="27" t="s">
        <v>111</v>
      </c>
      <c r="D29" s="27" t="s">
        <v>107</v>
      </c>
      <c r="R29" s="14" t="s">
        <v>117</v>
      </c>
      <c r="U29" s="27" t="s">
        <v>137</v>
      </c>
      <c r="V29" s="27">
        <v>1617.104</v>
      </c>
      <c r="W29" s="30">
        <f t="shared" si="0"/>
        <v>3.7789999999999964</v>
      </c>
      <c r="AA29" s="27" t="s">
        <v>135</v>
      </c>
    </row>
    <row r="30" spans="2:27" x14ac:dyDescent="0.25">
      <c r="B30" s="24" t="s">
        <v>96</v>
      </c>
      <c r="C30" s="24" t="s">
        <v>116</v>
      </c>
      <c r="D30" s="24" t="s">
        <v>107</v>
      </c>
      <c r="J30" s="24" t="s">
        <v>74</v>
      </c>
      <c r="R30" s="23"/>
      <c r="U30" s="24">
        <v>-788.97349999999994</v>
      </c>
      <c r="V30" s="24">
        <v>1625.751</v>
      </c>
      <c r="W30" s="30">
        <f t="shared" si="0"/>
        <v>-4.8679999999999382</v>
      </c>
      <c r="AA30" s="24" t="s">
        <v>160</v>
      </c>
    </row>
    <row r="31" spans="2:27" x14ac:dyDescent="0.25">
      <c r="B31" s="24" t="s">
        <v>96</v>
      </c>
      <c r="C31" s="24" t="s">
        <v>116</v>
      </c>
      <c r="D31" s="24" t="s">
        <v>107</v>
      </c>
      <c r="J31" s="24" t="s">
        <v>138</v>
      </c>
      <c r="R31" s="23"/>
      <c r="U31" s="24" t="s">
        <v>143</v>
      </c>
      <c r="V31" s="24">
        <v>1625.2850000000001</v>
      </c>
      <c r="W31" s="30">
        <f>1620.883-V31</f>
        <v>-4.4020000000000437</v>
      </c>
      <c r="AA31" s="24" t="s">
        <v>161</v>
      </c>
    </row>
    <row r="32" spans="2:27" x14ac:dyDescent="0.25">
      <c r="B32" s="24" t="s">
        <v>96</v>
      </c>
      <c r="C32" s="24" t="s">
        <v>116</v>
      </c>
      <c r="D32" s="24" t="s">
        <v>107</v>
      </c>
      <c r="J32" s="24" t="s">
        <v>142</v>
      </c>
      <c r="R32" s="23"/>
      <c r="U32" s="24" t="s">
        <v>144</v>
      </c>
      <c r="V32" s="24">
        <v>1625.2539999999999</v>
      </c>
      <c r="W32" s="30">
        <f t="shared" si="0"/>
        <v>-4.3709999999998672</v>
      </c>
      <c r="AA32" s="24" t="s">
        <v>162</v>
      </c>
    </row>
    <row r="33" spans="2:27" x14ac:dyDescent="0.25">
      <c r="B33" s="24" t="s">
        <v>96</v>
      </c>
      <c r="C33" s="24" t="s">
        <v>116</v>
      </c>
      <c r="D33" s="24" t="s">
        <v>107</v>
      </c>
      <c r="J33" s="24" t="s">
        <v>139</v>
      </c>
      <c r="W33" s="30">
        <f>1620.883-V37</f>
        <v>-24.076000000000022</v>
      </c>
      <c r="AA33" s="24" t="s">
        <v>163</v>
      </c>
    </row>
    <row r="34" spans="2:27" x14ac:dyDescent="0.25">
      <c r="B34" s="24" t="s">
        <v>96</v>
      </c>
      <c r="C34" s="24" t="s">
        <v>116</v>
      </c>
      <c r="D34" s="24" t="s">
        <v>107</v>
      </c>
      <c r="J34" s="24" t="s">
        <v>140</v>
      </c>
      <c r="U34" s="24" t="s">
        <v>145</v>
      </c>
      <c r="V34" s="24">
        <v>1625.325</v>
      </c>
      <c r="W34" s="30">
        <f>1620.883-V34</f>
        <v>-4.4420000000000073</v>
      </c>
      <c r="AA34" s="24" t="s">
        <v>164</v>
      </c>
    </row>
    <row r="35" spans="2:27" s="27" customFormat="1" ht="15.75" thickBot="1" x14ac:dyDescent="0.3">
      <c r="B35" s="27" t="s">
        <v>96</v>
      </c>
      <c r="C35" s="27" t="s">
        <v>116</v>
      </c>
      <c r="D35" s="27" t="s">
        <v>107</v>
      </c>
      <c r="J35" s="27" t="s">
        <v>141</v>
      </c>
      <c r="U35" s="27" t="s">
        <v>146</v>
      </c>
      <c r="V35" s="27">
        <v>1622.0219999999999</v>
      </c>
      <c r="W35" s="30">
        <f>1620.883-V35</f>
        <v>-1.1389999999998963</v>
      </c>
      <c r="AA35" s="24" t="s">
        <v>165</v>
      </c>
    </row>
    <row r="36" spans="2:27" x14ac:dyDescent="0.25">
      <c r="B36" s="24" t="s">
        <v>96</v>
      </c>
      <c r="C36" s="24" t="s">
        <v>118</v>
      </c>
      <c r="D36" s="24" t="s">
        <v>107</v>
      </c>
      <c r="O36" s="24" t="s">
        <v>120</v>
      </c>
      <c r="P36" s="24" t="s">
        <v>119</v>
      </c>
      <c r="U36" s="24" t="s">
        <v>147</v>
      </c>
      <c r="V36" s="24">
        <v>1632.085</v>
      </c>
      <c r="W36" s="30">
        <f t="shared" si="0"/>
        <v>-11.201999999999998</v>
      </c>
      <c r="AA36" s="24" t="s">
        <v>166</v>
      </c>
    </row>
    <row r="37" spans="2:27" x14ac:dyDescent="0.25">
      <c r="B37" s="24" t="s">
        <v>96</v>
      </c>
      <c r="C37" s="24" t="s">
        <v>118</v>
      </c>
      <c r="D37" s="24" t="s">
        <v>107</v>
      </c>
      <c r="O37" s="24" t="s">
        <v>119</v>
      </c>
      <c r="P37" s="24" t="s">
        <v>121</v>
      </c>
      <c r="U37" s="24" t="s">
        <v>148</v>
      </c>
      <c r="V37" s="24">
        <v>1644.9590000000001</v>
      </c>
      <c r="W37" s="30">
        <f>1620.883-V37</f>
        <v>-24.076000000000022</v>
      </c>
      <c r="AA37" s="24" t="s">
        <v>167</v>
      </c>
    </row>
    <row r="38" spans="2:27" x14ac:dyDescent="0.25">
      <c r="B38" s="24" t="s">
        <v>96</v>
      </c>
      <c r="C38" s="24" t="s">
        <v>118</v>
      </c>
      <c r="D38" s="24" t="s">
        <v>107</v>
      </c>
      <c r="O38" s="24" t="s">
        <v>119</v>
      </c>
      <c r="P38" s="26" t="s">
        <v>122</v>
      </c>
      <c r="U38" s="24" t="s">
        <v>144</v>
      </c>
      <c r="V38" s="24">
        <v>1625.2539999999999</v>
      </c>
      <c r="W38" s="30">
        <f t="shared" si="0"/>
        <v>-4.3709999999998672</v>
      </c>
      <c r="AA38" s="24" t="s">
        <v>169</v>
      </c>
    </row>
    <row r="39" spans="2:27" s="27" customFormat="1" ht="15.75" thickBot="1" x14ac:dyDescent="0.3">
      <c r="B39" s="27" t="s">
        <v>96</v>
      </c>
      <c r="C39" s="27" t="s">
        <v>118</v>
      </c>
      <c r="D39" s="27" t="s">
        <v>107</v>
      </c>
      <c r="O39" s="27" t="s">
        <v>119</v>
      </c>
      <c r="P39" s="29" t="s">
        <v>123</v>
      </c>
      <c r="T39" s="27" t="s">
        <v>149</v>
      </c>
      <c r="U39" s="27" t="s">
        <v>144</v>
      </c>
      <c r="V39" s="27">
        <v>1625.2539999999999</v>
      </c>
      <c r="W39" s="30">
        <f>1620.883-V39</f>
        <v>-4.3709999999998672</v>
      </c>
      <c r="AA39" s="24" t="s">
        <v>168</v>
      </c>
    </row>
    <row r="40" spans="2:27" x14ac:dyDescent="0.25">
      <c r="B40" s="24" t="s">
        <v>96</v>
      </c>
      <c r="C40" s="24" t="s">
        <v>124</v>
      </c>
      <c r="D40" s="24" t="s">
        <v>107</v>
      </c>
      <c r="F40" s="24" t="s">
        <v>125</v>
      </c>
      <c r="U40" s="24" t="s">
        <v>150</v>
      </c>
      <c r="V40" s="24">
        <v>1623.568</v>
      </c>
      <c r="W40" s="30">
        <f t="shared" si="0"/>
        <v>-2.6849999999999454</v>
      </c>
      <c r="AA40" s="24" t="s">
        <v>170</v>
      </c>
    </row>
    <row r="41" spans="2:27" x14ac:dyDescent="0.25">
      <c r="B41" s="24" t="s">
        <v>96</v>
      </c>
      <c r="C41" s="24" t="s">
        <v>124</v>
      </c>
      <c r="D41" s="24" t="s">
        <v>107</v>
      </c>
      <c r="F41" s="24" t="s">
        <v>152</v>
      </c>
      <c r="U41" s="24" t="s">
        <v>151</v>
      </c>
      <c r="V41" s="24">
        <v>1541.3820000000001</v>
      </c>
      <c r="W41" s="30">
        <f t="shared" si="0"/>
        <v>79.500999999999976</v>
      </c>
      <c r="AA41" s="24" t="s">
        <v>171</v>
      </c>
    </row>
    <row r="42" spans="2:27" x14ac:dyDescent="0.25">
      <c r="B42" s="24" t="s">
        <v>96</v>
      </c>
      <c r="C42" s="24" t="s">
        <v>124</v>
      </c>
      <c r="D42" s="24" t="s">
        <v>107</v>
      </c>
      <c r="F42" s="24" t="s">
        <v>153</v>
      </c>
      <c r="U42" s="24" t="s">
        <v>154</v>
      </c>
      <c r="V42" s="24">
        <v>1678.4349999999999</v>
      </c>
      <c r="W42" s="30">
        <f t="shared" si="0"/>
        <v>-57.551999999999907</v>
      </c>
      <c r="AA42" s="24" t="s">
        <v>172</v>
      </c>
    </row>
    <row r="44" spans="2:27" x14ac:dyDescent="0.25">
      <c r="O44"/>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60" zoomScaleNormal="160" workbookViewId="0">
      <selection activeCell="G7" sqref="G7"/>
    </sheetView>
  </sheetViews>
  <sheetFormatPr defaultRowHeight="15" x14ac:dyDescent="0.25"/>
  <sheetData>
    <row r="1" spans="1:4" x14ac:dyDescent="0.25">
      <c r="A1" t="s">
        <v>174</v>
      </c>
      <c r="B1" t="s">
        <v>175</v>
      </c>
      <c r="C1" t="s">
        <v>173</v>
      </c>
      <c r="D1" t="s">
        <v>48</v>
      </c>
    </row>
    <row r="2" spans="1:4" x14ac:dyDescent="0.25">
      <c r="A2">
        <v>1</v>
      </c>
      <c r="B2">
        <v>2019</v>
      </c>
      <c r="C2">
        <v>-785.72820000000002</v>
      </c>
      <c r="D2">
        <v>1599.4559999999999</v>
      </c>
    </row>
    <row r="3" spans="1:4" x14ac:dyDescent="0.25">
      <c r="A3">
        <v>2</v>
      </c>
      <c r="B3">
        <v>2018</v>
      </c>
      <c r="C3">
        <v>-762.10360000000003</v>
      </c>
      <c r="D3">
        <v>1552.2070000000001</v>
      </c>
    </row>
    <row r="4" spans="1:4" x14ac:dyDescent="0.25">
      <c r="A4">
        <v>3</v>
      </c>
      <c r="B4">
        <v>2017</v>
      </c>
      <c r="C4">
        <v>-747.51</v>
      </c>
      <c r="D4">
        <v>1523.02</v>
      </c>
    </row>
    <row r="5" spans="1:4" x14ac:dyDescent="0.25">
      <c r="A5">
        <v>4</v>
      </c>
      <c r="B5">
        <v>2016</v>
      </c>
      <c r="C5">
        <v>-720.78290000000004</v>
      </c>
      <c r="D5">
        <v>1469.566</v>
      </c>
    </row>
    <row r="6" spans="1:4" x14ac:dyDescent="0.25">
      <c r="A6">
        <v>5</v>
      </c>
      <c r="B6">
        <v>2015</v>
      </c>
      <c r="C6">
        <v>-697.54679999999996</v>
      </c>
      <c r="D6">
        <v>1423.0940000000001</v>
      </c>
    </row>
    <row r="7" spans="1:4" x14ac:dyDescent="0.25">
      <c r="A7">
        <v>6</v>
      </c>
      <c r="B7">
        <v>2014</v>
      </c>
      <c r="C7">
        <v>-683.87120000000004</v>
      </c>
      <c r="D7">
        <v>1395.742</v>
      </c>
    </row>
    <row r="8" spans="1:4" x14ac:dyDescent="0.25">
      <c r="A8">
        <v>7</v>
      </c>
      <c r="B8">
        <v>2013</v>
      </c>
      <c r="C8">
        <v>-657.96699999999998</v>
      </c>
      <c r="D8">
        <v>1343.934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175" zoomScaleNormal="175" workbookViewId="0">
      <selection sqref="A1:F15"/>
    </sheetView>
  </sheetViews>
  <sheetFormatPr defaultRowHeight="15" x14ac:dyDescent="0.25"/>
  <sheetData>
    <row r="1" spans="1:6" x14ac:dyDescent="0.25">
      <c r="B1" t="s">
        <v>179</v>
      </c>
      <c r="C1" t="s">
        <v>180</v>
      </c>
      <c r="D1" t="s">
        <v>181</v>
      </c>
      <c r="E1" t="s">
        <v>182</v>
      </c>
      <c r="F1" t="s">
        <v>183</v>
      </c>
    </row>
    <row r="2" spans="1:6" x14ac:dyDescent="0.25">
      <c r="A2" t="s">
        <v>184</v>
      </c>
      <c r="B2">
        <v>8.2960086654904099</v>
      </c>
      <c r="C2">
        <v>8.6016224371699604E-2</v>
      </c>
      <c r="D2">
        <v>4007.84378212912</v>
      </c>
      <c r="E2">
        <v>3374.4114966763</v>
      </c>
      <c r="F2">
        <v>4760.1816784267403</v>
      </c>
    </row>
    <row r="3" spans="1:6" x14ac:dyDescent="0.25">
      <c r="A3" t="s">
        <v>185</v>
      </c>
      <c r="B3">
        <v>-0.87597530915816202</v>
      </c>
      <c r="C3">
        <v>7.7903115485728494E-2</v>
      </c>
      <c r="D3">
        <v>0.41645564853398798</v>
      </c>
      <c r="E3">
        <v>0.35637150455560701</v>
      </c>
      <c r="F3">
        <v>0.48666996372826599</v>
      </c>
    </row>
    <row r="4" spans="1:6" x14ac:dyDescent="0.25">
      <c r="A4" t="s">
        <v>186</v>
      </c>
      <c r="B4">
        <v>-0.35912122996985701</v>
      </c>
      <c r="C4">
        <v>0.110838543258014</v>
      </c>
      <c r="D4">
        <v>0.69828969258170404</v>
      </c>
      <c r="E4">
        <v>0.55945156883567904</v>
      </c>
      <c r="F4">
        <v>0.871583032255417</v>
      </c>
    </row>
    <row r="5" spans="1:6" x14ac:dyDescent="0.25">
      <c r="A5" t="s">
        <v>187</v>
      </c>
      <c r="B5">
        <v>-1.02899191526617</v>
      </c>
      <c r="C5">
        <v>6.00875442759903E-2</v>
      </c>
      <c r="D5">
        <v>0.35736703529839497</v>
      </c>
      <c r="E5">
        <v>0.31690063648386801</v>
      </c>
      <c r="F5">
        <v>0.40300076180019201</v>
      </c>
    </row>
    <row r="6" spans="1:6" x14ac:dyDescent="0.25">
      <c r="A6" t="s">
        <v>188</v>
      </c>
      <c r="B6">
        <v>0.75239502627497301</v>
      </c>
      <c r="C6">
        <v>9.0502413701846501E-2</v>
      </c>
      <c r="D6">
        <v>2.12207636384252</v>
      </c>
      <c r="E6">
        <v>1.77072700380808</v>
      </c>
      <c r="F6">
        <v>2.54314080278587</v>
      </c>
    </row>
    <row r="7" spans="1:6" x14ac:dyDescent="0.25">
      <c r="A7" t="s">
        <v>189</v>
      </c>
      <c r="B7">
        <v>-5.8394172190707E-2</v>
      </c>
      <c r="C7">
        <v>8.0364697022190595E-2</v>
      </c>
      <c r="D7">
        <v>0.943278060168382</v>
      </c>
      <c r="E7">
        <v>0.80322246084590199</v>
      </c>
      <c r="F7">
        <v>1.10775475309539</v>
      </c>
    </row>
    <row r="8" spans="1:6" x14ac:dyDescent="0.25">
      <c r="A8" t="s">
        <v>190</v>
      </c>
      <c r="B8">
        <v>-0.47342357468179502</v>
      </c>
      <c r="C8">
        <v>5.2532279481607901E-2</v>
      </c>
      <c r="D8">
        <v>0.62286618494775003</v>
      </c>
      <c r="E8">
        <v>0.560745498281635</v>
      </c>
      <c r="F8">
        <v>0.69186874534035103</v>
      </c>
    </row>
    <row r="9" spans="1:6" x14ac:dyDescent="0.25">
      <c r="A9" t="s">
        <v>191</v>
      </c>
      <c r="B9">
        <v>-0.27168376171560199</v>
      </c>
      <c r="C9">
        <v>6.8170825250908298E-2</v>
      </c>
      <c r="D9">
        <v>0.76209522667358898</v>
      </c>
      <c r="E9">
        <v>0.66496198044926802</v>
      </c>
      <c r="F9">
        <v>0.87341705480104403</v>
      </c>
    </row>
    <row r="10" spans="1:6" x14ac:dyDescent="0.25">
      <c r="A10" t="s">
        <v>192</v>
      </c>
      <c r="B10">
        <v>1.52597709491249</v>
      </c>
      <c r="C10">
        <v>0.32077499869069598</v>
      </c>
      <c r="D10">
        <v>4.5996356549500304</v>
      </c>
      <c r="E10">
        <v>2.4215966553022499</v>
      </c>
      <c r="F10">
        <v>8.73665237023007</v>
      </c>
    </row>
    <row r="11" spans="1:6" x14ac:dyDescent="0.25">
      <c r="A11" t="s">
        <v>193</v>
      </c>
      <c r="B11">
        <v>-10.454566031983701</v>
      </c>
      <c r="C11">
        <v>0.42448937904190698</v>
      </c>
      <c r="D11" s="41">
        <v>2.8816395863873101E-5</v>
      </c>
      <c r="E11" s="41">
        <v>1.23291424872041E-5</v>
      </c>
      <c r="F11" s="41">
        <v>6.7351372688349297E-5</v>
      </c>
    </row>
    <row r="12" spans="1:6" x14ac:dyDescent="0.25">
      <c r="A12" t="s">
        <v>194</v>
      </c>
      <c r="B12">
        <v>-2.9645372728653498</v>
      </c>
      <c r="C12">
        <v>0.27488978514935802</v>
      </c>
      <c r="D12">
        <v>5.1584333194131499E-2</v>
      </c>
      <c r="E12">
        <v>2.9768132312318899E-2</v>
      </c>
      <c r="F12">
        <v>8.9388995022103096E-2</v>
      </c>
    </row>
    <row r="13" spans="1:6" x14ac:dyDescent="0.25">
      <c r="A13" t="s">
        <v>195</v>
      </c>
      <c r="B13">
        <v>-1.1830590489439701</v>
      </c>
      <c r="C13">
        <v>0.104211145428355</v>
      </c>
      <c r="D13">
        <v>0.30634019415889102</v>
      </c>
      <c r="E13">
        <v>0.24870661261604901</v>
      </c>
      <c r="F13">
        <v>0.37732939052241199</v>
      </c>
    </row>
    <row r="14" spans="1:6" x14ac:dyDescent="0.25">
      <c r="A14" t="s">
        <v>196</v>
      </c>
      <c r="B14">
        <v>0.21833668780444701</v>
      </c>
      <c r="C14">
        <v>0.108242241296585</v>
      </c>
      <c r="D14">
        <v>1.2440058387121</v>
      </c>
      <c r="E14">
        <v>1.0018539216028901</v>
      </c>
      <c r="F14">
        <v>1.54468679852432</v>
      </c>
    </row>
    <row r="15" spans="1:6" x14ac:dyDescent="0.25">
      <c r="A15" t="s">
        <v>197</v>
      </c>
      <c r="B15">
        <v>0.73390833835232805</v>
      </c>
      <c r="C15">
        <v>0.20246710030686499</v>
      </c>
      <c r="D15">
        <v>2.0832065940055098</v>
      </c>
      <c r="E15">
        <v>1.38954191842658</v>
      </c>
      <c r="F15">
        <v>3.1231513463242999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opLeftCell="A30" zoomScale="130" zoomScaleNormal="130" workbookViewId="0">
      <selection activeCell="E56" sqref="E56"/>
    </sheetView>
  </sheetViews>
  <sheetFormatPr defaultRowHeight="15" x14ac:dyDescent="0.25"/>
  <cols>
    <col min="12" max="12" width="19.5703125" bestFit="1" customWidth="1"/>
  </cols>
  <sheetData>
    <row r="1" spans="1:13" x14ac:dyDescent="0.25">
      <c r="B1" t="s">
        <v>198</v>
      </c>
      <c r="C1" t="s">
        <v>182</v>
      </c>
      <c r="D1" t="s">
        <v>183</v>
      </c>
      <c r="E1" t="s">
        <v>199</v>
      </c>
      <c r="F1" t="s">
        <v>182</v>
      </c>
      <c r="G1" t="s">
        <v>183</v>
      </c>
      <c r="H1" t="s">
        <v>200</v>
      </c>
      <c r="I1" t="s">
        <v>182</v>
      </c>
      <c r="J1" t="s">
        <v>183</v>
      </c>
      <c r="L1" t="s">
        <v>204</v>
      </c>
      <c r="M1" t="s">
        <v>205</v>
      </c>
    </row>
    <row r="2" spans="1:13" x14ac:dyDescent="0.25">
      <c r="A2">
        <v>1968</v>
      </c>
      <c r="B2">
        <v>1543516</v>
      </c>
      <c r="C2">
        <v>481903</v>
      </c>
      <c r="D2">
        <v>4943820</v>
      </c>
      <c r="E2">
        <v>241456</v>
      </c>
      <c r="F2">
        <v>135282</v>
      </c>
      <c r="G2">
        <v>430959</v>
      </c>
      <c r="H2" s="42">
        <v>0.153</v>
      </c>
      <c r="I2" s="42">
        <v>8.1000000000000003E-2</v>
      </c>
      <c r="J2" s="42">
        <v>0.28799999999999998</v>
      </c>
      <c r="L2" s="42">
        <f>(1-EXP(-H2))*100</f>
        <v>14.187027818860621</v>
      </c>
      <c r="M2" s="42">
        <f>E2/46439.31*100</f>
        <v>519.93881907375453</v>
      </c>
    </row>
    <row r="3" spans="1:13" x14ac:dyDescent="0.25">
      <c r="A3">
        <v>1969</v>
      </c>
      <c r="B3">
        <v>177955</v>
      </c>
      <c r="C3">
        <v>71188</v>
      </c>
      <c r="D3">
        <v>444848</v>
      </c>
      <c r="E3">
        <v>279704</v>
      </c>
      <c r="F3">
        <v>153010</v>
      </c>
      <c r="G3">
        <v>511301</v>
      </c>
      <c r="H3" s="42">
        <v>0.14799999999999999</v>
      </c>
      <c r="I3" s="42">
        <v>6.7000000000000004E-2</v>
      </c>
      <c r="J3" s="42">
        <v>0.33</v>
      </c>
      <c r="L3" s="42">
        <f t="shared" ref="L3:L54" si="0">(1-EXP(-H3))*100</f>
        <v>13.75688850579545</v>
      </c>
      <c r="M3" s="42">
        <f t="shared" ref="M3:M54" si="1">E3/46439.31*100</f>
        <v>602.30007724059635</v>
      </c>
    </row>
    <row r="4" spans="1:13" x14ac:dyDescent="0.25">
      <c r="A4">
        <v>1970</v>
      </c>
      <c r="B4">
        <v>243472</v>
      </c>
      <c r="C4">
        <v>98522</v>
      </c>
      <c r="D4">
        <v>601680</v>
      </c>
      <c r="E4">
        <v>278181</v>
      </c>
      <c r="F4">
        <v>157957</v>
      </c>
      <c r="G4">
        <v>489913</v>
      </c>
      <c r="H4" s="42">
        <v>0.14599999999999999</v>
      </c>
      <c r="I4" s="42">
        <v>6.3E-2</v>
      </c>
      <c r="J4" s="42">
        <v>0.33600000000000002</v>
      </c>
      <c r="L4" s="42">
        <f t="shared" si="0"/>
        <v>13.584229681535721</v>
      </c>
      <c r="M4" s="42">
        <f t="shared" si="1"/>
        <v>599.02052808278165</v>
      </c>
    </row>
    <row r="5" spans="1:13" x14ac:dyDescent="0.25">
      <c r="A5">
        <v>1971</v>
      </c>
      <c r="B5">
        <v>135792</v>
      </c>
      <c r="C5">
        <v>54169</v>
      </c>
      <c r="D5">
        <v>340403</v>
      </c>
      <c r="E5">
        <v>270594</v>
      </c>
      <c r="F5">
        <v>162515</v>
      </c>
      <c r="G5">
        <v>450552</v>
      </c>
      <c r="H5" s="42">
        <v>0.14599999999999999</v>
      </c>
      <c r="I5" s="42">
        <v>6.6000000000000003E-2</v>
      </c>
      <c r="J5" s="42">
        <v>0.32500000000000001</v>
      </c>
      <c r="L5" s="42">
        <f t="shared" si="0"/>
        <v>13.584229681535721</v>
      </c>
      <c r="M5" s="42">
        <f t="shared" si="1"/>
        <v>582.68307604053552</v>
      </c>
    </row>
    <row r="6" spans="1:13" x14ac:dyDescent="0.25">
      <c r="A6">
        <v>1972</v>
      </c>
      <c r="B6">
        <v>211241</v>
      </c>
      <c r="C6">
        <v>85850</v>
      </c>
      <c r="D6">
        <v>519780</v>
      </c>
      <c r="E6">
        <v>246749</v>
      </c>
      <c r="F6">
        <v>161085</v>
      </c>
      <c r="G6">
        <v>377970</v>
      </c>
      <c r="H6" s="42">
        <v>0.151</v>
      </c>
      <c r="I6" s="42">
        <v>9.2999999999999999E-2</v>
      </c>
      <c r="J6" s="42">
        <v>0.24299999999999999</v>
      </c>
      <c r="L6" s="42">
        <f t="shared" si="0"/>
        <v>14.015230134079449</v>
      </c>
      <c r="M6" s="42">
        <f t="shared" si="1"/>
        <v>531.33649057231901</v>
      </c>
    </row>
    <row r="7" spans="1:13" x14ac:dyDescent="0.25">
      <c r="A7">
        <v>1973</v>
      </c>
      <c r="B7">
        <v>278895</v>
      </c>
      <c r="C7">
        <v>113285</v>
      </c>
      <c r="D7">
        <v>686609</v>
      </c>
      <c r="E7">
        <v>216412</v>
      </c>
      <c r="F7">
        <v>148835</v>
      </c>
      <c r="G7">
        <v>314671</v>
      </c>
      <c r="H7" s="42">
        <v>0.254</v>
      </c>
      <c r="I7" s="42">
        <v>0.16300000000000001</v>
      </c>
      <c r="J7" s="42">
        <v>0.39600000000000002</v>
      </c>
      <c r="L7" s="42">
        <f t="shared" si="0"/>
        <v>22.430819795352399</v>
      </c>
      <c r="M7" s="42">
        <f t="shared" si="1"/>
        <v>466.01036923244561</v>
      </c>
    </row>
    <row r="8" spans="1:13" x14ac:dyDescent="0.25">
      <c r="A8">
        <v>1974</v>
      </c>
      <c r="B8">
        <v>385087</v>
      </c>
      <c r="C8">
        <v>156391</v>
      </c>
      <c r="D8">
        <v>948212</v>
      </c>
      <c r="E8">
        <v>208715</v>
      </c>
      <c r="F8">
        <v>144869</v>
      </c>
      <c r="G8">
        <v>300698</v>
      </c>
      <c r="H8" s="42">
        <v>0.33600000000000002</v>
      </c>
      <c r="I8" s="42">
        <v>0.216</v>
      </c>
      <c r="J8" s="42">
        <v>0.52200000000000002</v>
      </c>
      <c r="L8" s="42">
        <f t="shared" si="0"/>
        <v>28.537689418394272</v>
      </c>
      <c r="M8" s="42">
        <f t="shared" si="1"/>
        <v>449.43604889909005</v>
      </c>
    </row>
    <row r="9" spans="1:13" x14ac:dyDescent="0.25">
      <c r="A9">
        <v>1975</v>
      </c>
      <c r="B9">
        <v>432452</v>
      </c>
      <c r="C9">
        <v>175221</v>
      </c>
      <c r="D9">
        <v>1067306</v>
      </c>
      <c r="E9">
        <v>215802</v>
      </c>
      <c r="F9">
        <v>145022</v>
      </c>
      <c r="G9">
        <v>321127</v>
      </c>
      <c r="H9" s="42">
        <v>0.29399999999999998</v>
      </c>
      <c r="I9" s="42">
        <v>0.184</v>
      </c>
      <c r="J9" s="42">
        <v>0.47099999999999997</v>
      </c>
      <c r="L9" s="42">
        <f t="shared" si="0"/>
        <v>25.472350855671134</v>
      </c>
      <c r="M9" s="42">
        <f t="shared" si="1"/>
        <v>464.69682689083879</v>
      </c>
    </row>
    <row r="10" spans="1:13" x14ac:dyDescent="0.25">
      <c r="A10">
        <v>1976</v>
      </c>
      <c r="B10">
        <v>202707</v>
      </c>
      <c r="C10">
        <v>81382</v>
      </c>
      <c r="D10">
        <v>504905</v>
      </c>
      <c r="E10">
        <v>260372</v>
      </c>
      <c r="F10">
        <v>168984</v>
      </c>
      <c r="G10">
        <v>401184</v>
      </c>
      <c r="H10" s="42">
        <v>0.23499999999999999</v>
      </c>
      <c r="I10" s="42">
        <v>0.14499999999999999</v>
      </c>
      <c r="J10" s="42">
        <v>0.38200000000000001</v>
      </c>
      <c r="L10" s="42">
        <f t="shared" si="0"/>
        <v>20.94291503712644</v>
      </c>
      <c r="M10" s="42">
        <f t="shared" si="1"/>
        <v>560.67155175216863</v>
      </c>
    </row>
    <row r="11" spans="1:13" x14ac:dyDescent="0.25">
      <c r="A11">
        <v>1977</v>
      </c>
      <c r="B11">
        <v>69016</v>
      </c>
      <c r="C11">
        <v>26702</v>
      </c>
      <c r="D11">
        <v>178386</v>
      </c>
      <c r="E11">
        <v>308231</v>
      </c>
      <c r="F11">
        <v>194999</v>
      </c>
      <c r="G11">
        <v>487216</v>
      </c>
      <c r="H11" s="42">
        <v>0.161</v>
      </c>
      <c r="I11" s="42">
        <v>9.8000000000000004E-2</v>
      </c>
      <c r="J11" s="42">
        <v>0.26500000000000001</v>
      </c>
      <c r="L11" s="42">
        <f t="shared" si="0"/>
        <v>14.870792889284889</v>
      </c>
      <c r="M11" s="42">
        <f t="shared" si="1"/>
        <v>663.72863851766965</v>
      </c>
    </row>
    <row r="12" spans="1:13" x14ac:dyDescent="0.25">
      <c r="A12">
        <v>1978</v>
      </c>
      <c r="B12">
        <v>59115</v>
      </c>
      <c r="C12">
        <v>22611</v>
      </c>
      <c r="D12">
        <v>154551</v>
      </c>
      <c r="E12">
        <v>323960</v>
      </c>
      <c r="F12">
        <v>199899</v>
      </c>
      <c r="G12">
        <v>525015</v>
      </c>
      <c r="H12" s="42">
        <v>0.14699999999999999</v>
      </c>
      <c r="I12" s="42">
        <v>7.6999999999999999E-2</v>
      </c>
      <c r="J12" s="42">
        <v>0.27900000000000003</v>
      </c>
      <c r="L12" s="42">
        <f t="shared" si="0"/>
        <v>13.670602258368058</v>
      </c>
      <c r="M12" s="42">
        <f t="shared" si="1"/>
        <v>697.59865079821384</v>
      </c>
    </row>
    <row r="13" spans="1:13" x14ac:dyDescent="0.25">
      <c r="A13">
        <v>1979</v>
      </c>
      <c r="B13">
        <v>140041</v>
      </c>
      <c r="C13">
        <v>55535</v>
      </c>
      <c r="D13">
        <v>353137</v>
      </c>
      <c r="E13">
        <v>290124</v>
      </c>
      <c r="F13">
        <v>178765</v>
      </c>
      <c r="G13">
        <v>470852</v>
      </c>
      <c r="H13" s="42">
        <v>0.14599999999999999</v>
      </c>
      <c r="I13" s="42">
        <v>6.9000000000000006E-2</v>
      </c>
      <c r="J13" s="42">
        <v>0.30599999999999999</v>
      </c>
      <c r="L13" s="42">
        <f t="shared" si="0"/>
        <v>13.584229681535721</v>
      </c>
      <c r="M13" s="42">
        <f t="shared" si="1"/>
        <v>624.73796445296023</v>
      </c>
    </row>
    <row r="14" spans="1:13" x14ac:dyDescent="0.25">
      <c r="A14">
        <v>1980</v>
      </c>
      <c r="B14">
        <v>73887</v>
      </c>
      <c r="C14">
        <v>28637</v>
      </c>
      <c r="D14">
        <v>190642</v>
      </c>
      <c r="E14">
        <v>248460</v>
      </c>
      <c r="F14">
        <v>152419</v>
      </c>
      <c r="G14">
        <v>405016</v>
      </c>
      <c r="H14" s="42">
        <v>0.14799999999999999</v>
      </c>
      <c r="I14" s="42">
        <v>6.2E-2</v>
      </c>
      <c r="J14" s="42">
        <v>0.35699999999999998</v>
      </c>
      <c r="L14" s="42">
        <f t="shared" si="0"/>
        <v>13.75688850579545</v>
      </c>
      <c r="M14" s="42">
        <f t="shared" si="1"/>
        <v>535.02086917312079</v>
      </c>
    </row>
    <row r="15" spans="1:13" x14ac:dyDescent="0.25">
      <c r="A15">
        <v>1981</v>
      </c>
      <c r="B15">
        <v>128152</v>
      </c>
      <c r="C15">
        <v>50789</v>
      </c>
      <c r="D15">
        <v>323355</v>
      </c>
      <c r="E15">
        <v>213133</v>
      </c>
      <c r="F15">
        <v>132051</v>
      </c>
      <c r="G15">
        <v>344001</v>
      </c>
      <c r="H15" s="42">
        <v>0.152</v>
      </c>
      <c r="I15" s="42">
        <v>6.0999999999999999E-2</v>
      </c>
      <c r="J15" s="42">
        <v>0.379</v>
      </c>
      <c r="L15" s="42">
        <f t="shared" si="0"/>
        <v>14.101171925887657</v>
      </c>
      <c r="M15" s="42">
        <f t="shared" si="1"/>
        <v>458.94954080928426</v>
      </c>
    </row>
    <row r="16" spans="1:13" x14ac:dyDescent="0.25">
      <c r="A16">
        <v>1982</v>
      </c>
      <c r="B16">
        <v>240731</v>
      </c>
      <c r="C16">
        <v>97833</v>
      </c>
      <c r="D16">
        <v>592353</v>
      </c>
      <c r="E16">
        <v>187662</v>
      </c>
      <c r="F16">
        <v>118539</v>
      </c>
      <c r="G16">
        <v>297094</v>
      </c>
      <c r="H16" s="42">
        <v>0.161</v>
      </c>
      <c r="I16" s="42">
        <v>7.0000000000000007E-2</v>
      </c>
      <c r="J16" s="42">
        <v>0.37</v>
      </c>
      <c r="L16" s="42">
        <f t="shared" si="0"/>
        <v>14.870792889284889</v>
      </c>
      <c r="M16" s="42">
        <f t="shared" si="1"/>
        <v>404.10161132885048</v>
      </c>
    </row>
    <row r="17" spans="1:13" x14ac:dyDescent="0.25">
      <c r="A17">
        <v>1983</v>
      </c>
      <c r="B17">
        <v>483554</v>
      </c>
      <c r="C17">
        <v>201745</v>
      </c>
      <c r="D17">
        <v>1159009</v>
      </c>
      <c r="E17">
        <v>196668</v>
      </c>
      <c r="F17">
        <v>127187</v>
      </c>
      <c r="G17">
        <v>304106</v>
      </c>
      <c r="H17" s="42">
        <v>0.17499999999999999</v>
      </c>
      <c r="I17" s="42">
        <v>0.105</v>
      </c>
      <c r="J17" s="42">
        <v>0.28999999999999998</v>
      </c>
      <c r="L17" s="42">
        <f t="shared" si="0"/>
        <v>16.054297923079265</v>
      </c>
      <c r="M17" s="42">
        <f t="shared" si="1"/>
        <v>423.49466432640799</v>
      </c>
    </row>
    <row r="18" spans="1:13" x14ac:dyDescent="0.25">
      <c r="A18">
        <v>1984</v>
      </c>
      <c r="B18">
        <v>90455</v>
      </c>
      <c r="C18">
        <v>35774</v>
      </c>
      <c r="D18">
        <v>228716</v>
      </c>
      <c r="E18">
        <v>280974</v>
      </c>
      <c r="F18">
        <v>176010</v>
      </c>
      <c r="G18">
        <v>448532</v>
      </c>
      <c r="H18" s="42">
        <v>0.17199999999999999</v>
      </c>
      <c r="I18" s="42">
        <v>0.08</v>
      </c>
      <c r="J18" s="42">
        <v>0.36899999999999999</v>
      </c>
      <c r="L18" s="42">
        <f t="shared" si="0"/>
        <v>15.80208268315001</v>
      </c>
      <c r="M18" s="42">
        <f t="shared" si="1"/>
        <v>605.03482932885959</v>
      </c>
    </row>
    <row r="19" spans="1:13" x14ac:dyDescent="0.25">
      <c r="A19">
        <v>1985</v>
      </c>
      <c r="B19">
        <v>142614</v>
      </c>
      <c r="C19">
        <v>57024</v>
      </c>
      <c r="D19">
        <v>356674</v>
      </c>
      <c r="E19">
        <v>362281</v>
      </c>
      <c r="F19">
        <v>223095</v>
      </c>
      <c r="G19">
        <v>588305</v>
      </c>
      <c r="H19" s="42">
        <v>0.17100000000000001</v>
      </c>
      <c r="I19" s="42">
        <v>7.6999999999999999E-2</v>
      </c>
      <c r="J19" s="42">
        <v>0.379</v>
      </c>
      <c r="L19" s="42">
        <f t="shared" si="0"/>
        <v>15.71784265283801</v>
      </c>
      <c r="M19" s="42">
        <f t="shared" si="1"/>
        <v>780.1171033764283</v>
      </c>
    </row>
    <row r="20" spans="1:13" x14ac:dyDescent="0.25">
      <c r="A20">
        <v>1986</v>
      </c>
      <c r="B20">
        <v>99717</v>
      </c>
      <c r="C20">
        <v>39251</v>
      </c>
      <c r="D20">
        <v>253333</v>
      </c>
      <c r="E20">
        <v>383438</v>
      </c>
      <c r="F20">
        <v>237310</v>
      </c>
      <c r="G20">
        <v>619546</v>
      </c>
      <c r="H20" s="42">
        <v>0.16800000000000001</v>
      </c>
      <c r="I20" s="42">
        <v>7.3999999999999996E-2</v>
      </c>
      <c r="J20" s="42">
        <v>0.38200000000000001</v>
      </c>
      <c r="L20" s="42">
        <f t="shared" si="0"/>
        <v>15.464616531534126</v>
      </c>
      <c r="M20" s="42">
        <f t="shared" si="1"/>
        <v>825.67548914917131</v>
      </c>
    </row>
    <row r="21" spans="1:13" x14ac:dyDescent="0.25">
      <c r="A21">
        <v>1987</v>
      </c>
      <c r="B21">
        <v>97500</v>
      </c>
      <c r="C21">
        <v>38397</v>
      </c>
      <c r="D21">
        <v>247579</v>
      </c>
      <c r="E21">
        <v>349876</v>
      </c>
      <c r="F21">
        <v>225009</v>
      </c>
      <c r="G21">
        <v>544037</v>
      </c>
      <c r="H21" s="42">
        <v>0.161</v>
      </c>
      <c r="I21" s="42">
        <v>9.0999999999999998E-2</v>
      </c>
      <c r="J21" s="42">
        <v>0.28399999999999997</v>
      </c>
      <c r="L21" s="42">
        <f t="shared" si="0"/>
        <v>14.870792889284889</v>
      </c>
      <c r="M21" s="42">
        <f t="shared" si="1"/>
        <v>753.40482018359023</v>
      </c>
    </row>
    <row r="22" spans="1:13" x14ac:dyDescent="0.25">
      <c r="A22">
        <v>1988</v>
      </c>
      <c r="B22">
        <v>266808</v>
      </c>
      <c r="C22">
        <v>109476</v>
      </c>
      <c r="D22">
        <v>650244</v>
      </c>
      <c r="E22">
        <v>342029</v>
      </c>
      <c r="F22">
        <v>221631</v>
      </c>
      <c r="G22">
        <v>527829</v>
      </c>
      <c r="H22" s="42">
        <v>0.155</v>
      </c>
      <c r="I22" s="42">
        <v>9.2999999999999999E-2</v>
      </c>
      <c r="J22" s="42">
        <v>0.26</v>
      </c>
      <c r="L22" s="42">
        <f t="shared" si="0"/>
        <v>14.358482251638648</v>
      </c>
      <c r="M22" s="42">
        <f t="shared" si="1"/>
        <v>736.50749763508554</v>
      </c>
    </row>
    <row r="23" spans="1:13" x14ac:dyDescent="0.25">
      <c r="A23">
        <v>1989</v>
      </c>
      <c r="B23">
        <v>341231</v>
      </c>
      <c r="C23">
        <v>140755</v>
      </c>
      <c r="D23">
        <v>827244</v>
      </c>
      <c r="E23">
        <v>358793</v>
      </c>
      <c r="F23">
        <v>237260</v>
      </c>
      <c r="G23">
        <v>542580</v>
      </c>
      <c r="H23" s="42">
        <v>0.152</v>
      </c>
      <c r="I23" s="42">
        <v>9.4E-2</v>
      </c>
      <c r="J23" s="42">
        <v>0.246</v>
      </c>
      <c r="L23" s="42">
        <f t="shared" si="0"/>
        <v>14.101171925887657</v>
      </c>
      <c r="M23" s="42">
        <f t="shared" si="1"/>
        <v>772.60622520015909</v>
      </c>
    </row>
    <row r="24" spans="1:13" x14ac:dyDescent="0.25">
      <c r="A24">
        <v>1990</v>
      </c>
      <c r="B24">
        <v>145587</v>
      </c>
      <c r="C24">
        <v>58712</v>
      </c>
      <c r="D24">
        <v>361005</v>
      </c>
      <c r="E24">
        <v>375115</v>
      </c>
      <c r="F24">
        <v>242920</v>
      </c>
      <c r="G24">
        <v>579248</v>
      </c>
      <c r="H24" s="42">
        <v>0.17799999999999999</v>
      </c>
      <c r="I24" s="42">
        <v>8.5000000000000006E-2</v>
      </c>
      <c r="J24" s="42">
        <v>0.375</v>
      </c>
      <c r="L24" s="42">
        <f t="shared" si="0"/>
        <v>16.305757651123187</v>
      </c>
      <c r="M24" s="42">
        <f t="shared" si="1"/>
        <v>807.75317290459316</v>
      </c>
    </row>
    <row r="25" spans="1:13" x14ac:dyDescent="0.25">
      <c r="A25">
        <v>1991</v>
      </c>
      <c r="B25">
        <v>173394</v>
      </c>
      <c r="C25">
        <v>70325</v>
      </c>
      <c r="D25">
        <v>427520</v>
      </c>
      <c r="E25">
        <v>327054</v>
      </c>
      <c r="F25">
        <v>214985</v>
      </c>
      <c r="G25">
        <v>497545</v>
      </c>
      <c r="H25" s="42">
        <v>0.20899999999999999</v>
      </c>
      <c r="I25" s="42">
        <v>9.2999999999999999E-2</v>
      </c>
      <c r="J25" s="42">
        <v>0.46600000000000003</v>
      </c>
      <c r="L25" s="42">
        <f t="shared" si="0"/>
        <v>18.860476435658857</v>
      </c>
      <c r="M25" s="42">
        <f t="shared" si="1"/>
        <v>704.2611098226912</v>
      </c>
    </row>
    <row r="26" spans="1:13" x14ac:dyDescent="0.25">
      <c r="A26">
        <v>1992</v>
      </c>
      <c r="B26">
        <v>147109</v>
      </c>
      <c r="C26">
        <v>59079</v>
      </c>
      <c r="D26">
        <v>366304</v>
      </c>
      <c r="E26">
        <v>274814</v>
      </c>
      <c r="F26">
        <v>186686</v>
      </c>
      <c r="G26">
        <v>404543</v>
      </c>
      <c r="H26" s="42">
        <v>0.247</v>
      </c>
      <c r="I26" s="42">
        <v>0.125</v>
      </c>
      <c r="J26" s="42">
        <v>0.48899999999999999</v>
      </c>
      <c r="L26" s="42">
        <f t="shared" si="0"/>
        <v>21.885930646862349</v>
      </c>
      <c r="M26" s="42">
        <f t="shared" si="1"/>
        <v>591.7702050267327</v>
      </c>
    </row>
    <row r="27" spans="1:13" x14ac:dyDescent="0.25">
      <c r="A27">
        <v>1993</v>
      </c>
      <c r="B27">
        <v>39227</v>
      </c>
      <c r="C27">
        <v>14534</v>
      </c>
      <c r="D27">
        <v>105868</v>
      </c>
      <c r="E27">
        <v>216752</v>
      </c>
      <c r="F27">
        <v>149048</v>
      </c>
      <c r="G27">
        <v>315210</v>
      </c>
      <c r="H27" s="42">
        <v>0.28799999999999998</v>
      </c>
      <c r="I27" s="42">
        <v>0.184</v>
      </c>
      <c r="J27" s="42">
        <v>0.45200000000000001</v>
      </c>
      <c r="L27" s="42">
        <f t="shared" si="0"/>
        <v>25.023840776095874</v>
      </c>
      <c r="M27" s="42">
        <f t="shared" si="1"/>
        <v>466.74250758678369</v>
      </c>
    </row>
    <row r="28" spans="1:13" x14ac:dyDescent="0.25">
      <c r="A28">
        <v>1994</v>
      </c>
      <c r="B28">
        <v>137340</v>
      </c>
      <c r="C28">
        <v>54013</v>
      </c>
      <c r="D28">
        <v>349217</v>
      </c>
      <c r="E28">
        <v>164959</v>
      </c>
      <c r="F28">
        <v>109974</v>
      </c>
      <c r="G28">
        <v>247435</v>
      </c>
      <c r="H28" s="42">
        <v>0.35499999999999998</v>
      </c>
      <c r="I28" s="42">
        <v>0.217</v>
      </c>
      <c r="J28" s="42">
        <v>0.57899999999999996</v>
      </c>
      <c r="L28" s="42">
        <f t="shared" si="0"/>
        <v>29.882655679142754</v>
      </c>
      <c r="M28" s="42">
        <f t="shared" si="1"/>
        <v>355.21414939196984</v>
      </c>
    </row>
    <row r="29" spans="1:13" x14ac:dyDescent="0.25">
      <c r="A29">
        <v>1995</v>
      </c>
      <c r="B29">
        <v>151761</v>
      </c>
      <c r="C29">
        <v>59217</v>
      </c>
      <c r="D29">
        <v>388932</v>
      </c>
      <c r="E29">
        <v>130162</v>
      </c>
      <c r="F29">
        <v>80819</v>
      </c>
      <c r="G29">
        <v>209632</v>
      </c>
      <c r="H29" s="42">
        <v>0.41499999999999998</v>
      </c>
      <c r="I29" s="42">
        <v>0.23699999999999999</v>
      </c>
      <c r="J29" s="42">
        <v>0.72599999999999998</v>
      </c>
      <c r="L29" s="42">
        <f t="shared" si="0"/>
        <v>33.965971929501713</v>
      </c>
      <c r="M29" s="42">
        <f t="shared" si="1"/>
        <v>280.28409552166045</v>
      </c>
    </row>
    <row r="30" spans="1:13" x14ac:dyDescent="0.25">
      <c r="A30">
        <v>1996</v>
      </c>
      <c r="B30">
        <v>127730</v>
      </c>
      <c r="C30">
        <v>48704</v>
      </c>
      <c r="D30">
        <v>334979</v>
      </c>
      <c r="E30">
        <v>112829</v>
      </c>
      <c r="F30">
        <v>60645</v>
      </c>
      <c r="G30">
        <v>209916</v>
      </c>
      <c r="H30" s="42">
        <v>0.54400000000000004</v>
      </c>
      <c r="I30" s="42">
        <v>0.28399999999999997</v>
      </c>
      <c r="J30" s="42">
        <v>1.044</v>
      </c>
      <c r="L30" s="42">
        <f t="shared" si="0"/>
        <v>41.95780848592576</v>
      </c>
      <c r="M30" s="42">
        <f t="shared" si="1"/>
        <v>242.96011288712089</v>
      </c>
    </row>
    <row r="31" spans="1:13" x14ac:dyDescent="0.25">
      <c r="A31">
        <v>1997</v>
      </c>
      <c r="B31">
        <v>165387</v>
      </c>
      <c r="C31">
        <v>64721</v>
      </c>
      <c r="D31">
        <v>422629</v>
      </c>
      <c r="E31">
        <v>98492</v>
      </c>
      <c r="F31">
        <v>49570</v>
      </c>
      <c r="G31">
        <v>195694</v>
      </c>
      <c r="H31" s="42">
        <v>0.68</v>
      </c>
      <c r="I31" s="42">
        <v>0.35</v>
      </c>
      <c r="J31" s="42">
        <v>1.32</v>
      </c>
      <c r="L31" s="42">
        <f t="shared" si="0"/>
        <v>49.338300763441048</v>
      </c>
      <c r="M31" s="42">
        <f t="shared" si="1"/>
        <v>212.08756116316115</v>
      </c>
    </row>
    <row r="32" spans="1:13" x14ac:dyDescent="0.25">
      <c r="A32">
        <v>1998</v>
      </c>
      <c r="B32">
        <v>78672</v>
      </c>
      <c r="C32">
        <v>29711</v>
      </c>
      <c r="D32">
        <v>208319</v>
      </c>
      <c r="E32">
        <v>91225</v>
      </c>
      <c r="F32">
        <v>45674</v>
      </c>
      <c r="G32">
        <v>182203</v>
      </c>
      <c r="H32" s="42">
        <v>0.81100000000000005</v>
      </c>
      <c r="I32" s="42">
        <v>0.43</v>
      </c>
      <c r="J32" s="42">
        <v>1.5289999999999999</v>
      </c>
      <c r="L32" s="42">
        <f t="shared" si="0"/>
        <v>55.558656948837324</v>
      </c>
      <c r="M32" s="42">
        <f t="shared" si="1"/>
        <v>196.43918051323331</v>
      </c>
    </row>
    <row r="33" spans="1:13" x14ac:dyDescent="0.25">
      <c r="A33">
        <v>1999</v>
      </c>
      <c r="B33">
        <v>116896</v>
      </c>
      <c r="C33">
        <v>46448</v>
      </c>
      <c r="D33">
        <v>294194</v>
      </c>
      <c r="E33">
        <v>77742</v>
      </c>
      <c r="F33">
        <v>38700</v>
      </c>
      <c r="G33">
        <v>156169</v>
      </c>
      <c r="H33" s="42">
        <v>0.97599999999999998</v>
      </c>
      <c r="I33" s="42">
        <v>0.53200000000000003</v>
      </c>
      <c r="J33" s="42">
        <v>1.792</v>
      </c>
      <c r="L33" s="42">
        <f t="shared" si="0"/>
        <v>62.318465025707916</v>
      </c>
      <c r="M33" s="42">
        <f t="shared" si="1"/>
        <v>167.40558806752296</v>
      </c>
    </row>
    <row r="34" spans="1:13" x14ac:dyDescent="0.25">
      <c r="A34">
        <v>2000</v>
      </c>
      <c r="B34">
        <v>470917</v>
      </c>
      <c r="C34">
        <v>208225</v>
      </c>
      <c r="D34">
        <v>1065014</v>
      </c>
      <c r="E34">
        <v>81509</v>
      </c>
      <c r="F34">
        <v>47842</v>
      </c>
      <c r="G34">
        <v>138869</v>
      </c>
      <c r="H34" s="42">
        <v>1.107</v>
      </c>
      <c r="I34" s="42">
        <v>0.59</v>
      </c>
      <c r="J34" s="42">
        <v>2.0750000000000002</v>
      </c>
      <c r="L34" s="42">
        <f t="shared" si="0"/>
        <v>66.945087754213233</v>
      </c>
      <c r="M34" s="42">
        <f t="shared" si="1"/>
        <v>175.51725036396968</v>
      </c>
    </row>
    <row r="35" spans="1:13" x14ac:dyDescent="0.25">
      <c r="A35">
        <v>2001</v>
      </c>
      <c r="B35">
        <v>97915</v>
      </c>
      <c r="C35">
        <v>40235</v>
      </c>
      <c r="D35">
        <v>238287</v>
      </c>
      <c r="E35">
        <v>158216</v>
      </c>
      <c r="F35">
        <v>93976</v>
      </c>
      <c r="G35">
        <v>266369</v>
      </c>
      <c r="H35" s="42">
        <v>0.96</v>
      </c>
      <c r="I35" s="42">
        <v>0.52500000000000002</v>
      </c>
      <c r="J35" s="42">
        <v>1.7549999999999999</v>
      </c>
      <c r="L35" s="42">
        <f t="shared" si="0"/>
        <v>61.710711402488791</v>
      </c>
      <c r="M35" s="42">
        <f t="shared" si="1"/>
        <v>340.69412314696319</v>
      </c>
    </row>
    <row r="36" spans="1:13" x14ac:dyDescent="0.25">
      <c r="A36">
        <v>2002</v>
      </c>
      <c r="B36">
        <v>101167</v>
      </c>
      <c r="C36">
        <v>41597</v>
      </c>
      <c r="D36">
        <v>246046</v>
      </c>
      <c r="E36">
        <v>185517</v>
      </c>
      <c r="F36">
        <v>133430</v>
      </c>
      <c r="G36">
        <v>257935</v>
      </c>
      <c r="H36" s="42">
        <v>0.755</v>
      </c>
      <c r="I36" s="42">
        <v>0.504</v>
      </c>
      <c r="J36" s="42">
        <v>1.1319999999999999</v>
      </c>
      <c r="L36" s="42">
        <f t="shared" si="0"/>
        <v>52.998938526946205</v>
      </c>
      <c r="M36" s="42">
        <f t="shared" si="1"/>
        <v>399.48267965221709</v>
      </c>
    </row>
    <row r="37" spans="1:13" x14ac:dyDescent="0.25">
      <c r="A37">
        <v>2003</v>
      </c>
      <c r="B37">
        <v>203730</v>
      </c>
      <c r="C37">
        <v>86792</v>
      </c>
      <c r="D37">
        <v>478224</v>
      </c>
      <c r="E37">
        <v>182285</v>
      </c>
      <c r="F37">
        <v>119568</v>
      </c>
      <c r="G37">
        <v>277901</v>
      </c>
      <c r="H37" s="42">
        <v>0.72299999999999998</v>
      </c>
      <c r="I37" s="42">
        <v>0.41899999999999998</v>
      </c>
      <c r="J37" s="42">
        <v>1.2470000000000001</v>
      </c>
      <c r="L37" s="42">
        <f t="shared" si="0"/>
        <v>51.470581261149981</v>
      </c>
      <c r="M37" s="42">
        <f t="shared" si="1"/>
        <v>392.52305858980247</v>
      </c>
    </row>
    <row r="38" spans="1:13" x14ac:dyDescent="0.25">
      <c r="A38">
        <v>2004</v>
      </c>
      <c r="B38">
        <v>317876</v>
      </c>
      <c r="C38">
        <v>140097</v>
      </c>
      <c r="D38">
        <v>721250</v>
      </c>
      <c r="E38">
        <v>173504</v>
      </c>
      <c r="F38">
        <v>137278</v>
      </c>
      <c r="G38">
        <v>219290</v>
      </c>
      <c r="H38" s="42">
        <v>0.80500000000000005</v>
      </c>
      <c r="I38" s="42">
        <v>0.57399999999999995</v>
      </c>
      <c r="J38" s="42">
        <v>1.129</v>
      </c>
      <c r="L38" s="42">
        <f t="shared" si="0"/>
        <v>55.291207344064361</v>
      </c>
      <c r="M38" s="42">
        <f t="shared" si="1"/>
        <v>373.61450891496884</v>
      </c>
    </row>
    <row r="39" spans="1:13" x14ac:dyDescent="0.25">
      <c r="A39">
        <v>2005</v>
      </c>
      <c r="B39">
        <v>177789</v>
      </c>
      <c r="C39">
        <v>75379</v>
      </c>
      <c r="D39">
        <v>419331</v>
      </c>
      <c r="E39">
        <v>175363</v>
      </c>
      <c r="F39">
        <v>137614</v>
      </c>
      <c r="G39">
        <v>223468</v>
      </c>
      <c r="H39" s="42">
        <v>0.91900000000000004</v>
      </c>
      <c r="I39" s="42">
        <v>0.67300000000000004</v>
      </c>
      <c r="J39" s="42">
        <v>1.254</v>
      </c>
      <c r="L39" s="42">
        <f t="shared" si="0"/>
        <v>60.108224054844442</v>
      </c>
      <c r="M39" s="42">
        <f t="shared" si="1"/>
        <v>377.61758303471777</v>
      </c>
    </row>
    <row r="40" spans="1:13" x14ac:dyDescent="0.25">
      <c r="A40">
        <v>2006</v>
      </c>
      <c r="B40">
        <v>254933</v>
      </c>
      <c r="C40">
        <v>110330</v>
      </c>
      <c r="D40">
        <v>589057</v>
      </c>
      <c r="E40">
        <v>166233</v>
      </c>
      <c r="F40">
        <v>131256</v>
      </c>
      <c r="G40">
        <v>210530</v>
      </c>
      <c r="H40" s="42">
        <v>1.036</v>
      </c>
      <c r="I40" s="42">
        <v>0.75900000000000001</v>
      </c>
      <c r="J40" s="42">
        <v>1.4159999999999999</v>
      </c>
      <c r="L40" s="42">
        <f t="shared" si="0"/>
        <v>64.512866790197251</v>
      </c>
      <c r="M40" s="42">
        <f t="shared" si="1"/>
        <v>357.95751487263703</v>
      </c>
    </row>
    <row r="41" spans="1:13" x14ac:dyDescent="0.25">
      <c r="A41">
        <v>2007</v>
      </c>
      <c r="B41">
        <v>83309</v>
      </c>
      <c r="C41">
        <v>34515</v>
      </c>
      <c r="D41">
        <v>201083</v>
      </c>
      <c r="E41">
        <v>147960</v>
      </c>
      <c r="F41">
        <v>114117</v>
      </c>
      <c r="G41">
        <v>191840</v>
      </c>
      <c r="H41" s="42">
        <v>1.0840000000000001</v>
      </c>
      <c r="I41" s="42">
        <v>0.77500000000000002</v>
      </c>
      <c r="J41" s="42">
        <v>1.5149999999999999</v>
      </c>
      <c r="L41" s="42">
        <f t="shared" si="0"/>
        <v>66.17601433121682</v>
      </c>
      <c r="M41" s="42">
        <f t="shared" si="1"/>
        <v>318.60938502316253</v>
      </c>
    </row>
    <row r="42" spans="1:13" x14ac:dyDescent="0.25">
      <c r="A42">
        <v>2008</v>
      </c>
      <c r="B42">
        <v>156356</v>
      </c>
      <c r="C42">
        <v>67980</v>
      </c>
      <c r="D42">
        <v>359623</v>
      </c>
      <c r="E42">
        <v>114370</v>
      </c>
      <c r="F42">
        <v>78680</v>
      </c>
      <c r="G42">
        <v>166249</v>
      </c>
      <c r="H42" s="42">
        <v>0.99099999999999999</v>
      </c>
      <c r="I42" s="42">
        <v>0.63700000000000001</v>
      </c>
      <c r="J42" s="42">
        <v>1.5429999999999999</v>
      </c>
      <c r="L42" s="42">
        <f t="shared" si="0"/>
        <v>62.879469994254492</v>
      </c>
      <c r="M42" s="42">
        <f t="shared" si="1"/>
        <v>246.27842231075357</v>
      </c>
    </row>
    <row r="43" spans="1:13" x14ac:dyDescent="0.25">
      <c r="A43">
        <v>2009</v>
      </c>
      <c r="B43">
        <v>149938</v>
      </c>
      <c r="C43">
        <v>64182</v>
      </c>
      <c r="D43">
        <v>350278</v>
      </c>
      <c r="E43">
        <v>95497</v>
      </c>
      <c r="F43">
        <v>78132</v>
      </c>
      <c r="G43">
        <v>116721</v>
      </c>
      <c r="H43" s="42">
        <v>1.3540000000000001</v>
      </c>
      <c r="I43" s="42">
        <v>1.0209999999999999</v>
      </c>
      <c r="J43" s="42">
        <v>1.7949999999999999</v>
      </c>
      <c r="L43" s="42">
        <f t="shared" si="0"/>
        <v>74.179462923707334</v>
      </c>
      <c r="M43" s="42">
        <f t="shared" si="1"/>
        <v>205.63828360068226</v>
      </c>
    </row>
    <row r="44" spans="1:13" x14ac:dyDescent="0.25">
      <c r="A44">
        <v>2010</v>
      </c>
      <c r="B44">
        <v>43170</v>
      </c>
      <c r="C44">
        <v>16702</v>
      </c>
      <c r="D44">
        <v>111583</v>
      </c>
      <c r="E44">
        <v>71641</v>
      </c>
      <c r="F44">
        <v>55211</v>
      </c>
      <c r="G44">
        <v>92960</v>
      </c>
      <c r="H44" s="42">
        <v>1.887</v>
      </c>
      <c r="I44" s="42">
        <v>1.27</v>
      </c>
      <c r="J44" s="42">
        <v>2.802</v>
      </c>
      <c r="L44" s="42">
        <f t="shared" si="0"/>
        <v>84.84742952336471</v>
      </c>
      <c r="M44" s="42">
        <f t="shared" si="1"/>
        <v>154.26801130335485</v>
      </c>
    </row>
    <row r="45" spans="1:13" x14ac:dyDescent="0.25">
      <c r="A45">
        <v>2011</v>
      </c>
      <c r="B45">
        <v>102038</v>
      </c>
      <c r="C45">
        <v>42006</v>
      </c>
      <c r="D45">
        <v>247863</v>
      </c>
      <c r="E45">
        <v>36314</v>
      </c>
      <c r="F45">
        <v>19419</v>
      </c>
      <c r="G45">
        <v>67908</v>
      </c>
      <c r="H45" s="42">
        <v>2.069</v>
      </c>
      <c r="I45" s="42">
        <v>1.284</v>
      </c>
      <c r="J45" s="42">
        <v>3.335</v>
      </c>
      <c r="L45" s="42">
        <f t="shared" si="0"/>
        <v>87.368796939932906</v>
      </c>
      <c r="M45" s="42">
        <f t="shared" si="1"/>
        <v>78.196682939518269</v>
      </c>
    </row>
    <row r="46" spans="1:13" x14ac:dyDescent="0.25">
      <c r="A46">
        <v>2012</v>
      </c>
      <c r="B46">
        <v>71675</v>
      </c>
      <c r="C46">
        <v>28890</v>
      </c>
      <c r="D46">
        <v>177827</v>
      </c>
      <c r="E46">
        <v>30276</v>
      </c>
      <c r="F46">
        <v>15187</v>
      </c>
      <c r="G46">
        <v>60358</v>
      </c>
      <c r="H46" s="42">
        <v>1.8009999999999999</v>
      </c>
      <c r="I46" s="42">
        <v>1.0860000000000001</v>
      </c>
      <c r="J46" s="42">
        <v>2.9870000000000001</v>
      </c>
      <c r="L46" s="42">
        <f t="shared" si="0"/>
        <v>83.486632804473388</v>
      </c>
      <c r="M46" s="42">
        <f t="shared" si="1"/>
        <v>65.194767105712813</v>
      </c>
    </row>
    <row r="47" spans="1:13" x14ac:dyDescent="0.25">
      <c r="A47">
        <v>2013</v>
      </c>
      <c r="B47">
        <v>47861</v>
      </c>
      <c r="C47">
        <v>18378</v>
      </c>
      <c r="D47">
        <v>124642</v>
      </c>
      <c r="E47">
        <v>33535</v>
      </c>
      <c r="F47">
        <v>16918</v>
      </c>
      <c r="G47">
        <v>66477</v>
      </c>
      <c r="H47" s="42">
        <v>1.397</v>
      </c>
      <c r="I47" s="42">
        <v>0.80600000000000005</v>
      </c>
      <c r="J47" s="42">
        <v>2.42</v>
      </c>
      <c r="L47" s="42">
        <f t="shared" si="0"/>
        <v>75.266213436971185</v>
      </c>
      <c r="M47" s="42">
        <f t="shared" si="1"/>
        <v>72.212528566854246</v>
      </c>
    </row>
    <row r="48" spans="1:13" x14ac:dyDescent="0.25">
      <c r="A48">
        <v>2014</v>
      </c>
      <c r="B48">
        <v>61352</v>
      </c>
      <c r="C48">
        <v>23861</v>
      </c>
      <c r="D48">
        <v>157749</v>
      </c>
      <c r="E48">
        <v>30149</v>
      </c>
      <c r="F48">
        <v>15468</v>
      </c>
      <c r="G48">
        <v>58766</v>
      </c>
      <c r="H48" s="42">
        <v>1.1120000000000001</v>
      </c>
      <c r="I48" s="42">
        <v>0.626</v>
      </c>
      <c r="J48" s="42">
        <v>1.9730000000000001</v>
      </c>
      <c r="L48" s="42">
        <f t="shared" si="0"/>
        <v>67.109949816823146</v>
      </c>
      <c r="M48" s="42">
        <f t="shared" si="1"/>
        <v>64.921291896886501</v>
      </c>
    </row>
    <row r="49" spans="1:13" x14ac:dyDescent="0.25">
      <c r="A49">
        <v>2015</v>
      </c>
      <c r="B49">
        <v>84109</v>
      </c>
      <c r="C49">
        <v>32587</v>
      </c>
      <c r="D49">
        <v>217095</v>
      </c>
      <c r="E49">
        <v>27977</v>
      </c>
      <c r="F49">
        <v>14708</v>
      </c>
      <c r="G49">
        <v>53215</v>
      </c>
      <c r="H49" s="42">
        <v>1.034</v>
      </c>
      <c r="I49" s="42">
        <v>0.56200000000000006</v>
      </c>
      <c r="J49" s="42">
        <v>1.901</v>
      </c>
      <c r="L49" s="42">
        <f t="shared" si="0"/>
        <v>64.441821502171393</v>
      </c>
      <c r="M49" s="42">
        <f t="shared" si="1"/>
        <v>60.244219821526201</v>
      </c>
    </row>
    <row r="50" spans="1:13" x14ac:dyDescent="0.25">
      <c r="A50">
        <v>2016</v>
      </c>
      <c r="B50">
        <v>179331</v>
      </c>
      <c r="C50">
        <v>71111</v>
      </c>
      <c r="D50">
        <v>452244</v>
      </c>
      <c r="E50">
        <v>30968</v>
      </c>
      <c r="F50">
        <v>16437</v>
      </c>
      <c r="G50">
        <v>58347</v>
      </c>
      <c r="H50" s="42">
        <v>1.0089999999999999</v>
      </c>
      <c r="I50" s="42">
        <v>0.55800000000000005</v>
      </c>
      <c r="J50" s="42">
        <v>1.8260000000000001</v>
      </c>
      <c r="L50" s="42">
        <f t="shared" si="0"/>
        <v>63.541661927869697</v>
      </c>
      <c r="M50" s="42">
        <f t="shared" si="1"/>
        <v>66.684883991601083</v>
      </c>
    </row>
    <row r="51" spans="1:13" x14ac:dyDescent="0.25">
      <c r="A51">
        <v>2017</v>
      </c>
      <c r="B51">
        <v>35078</v>
      </c>
      <c r="C51">
        <v>12685</v>
      </c>
      <c r="D51">
        <v>96996</v>
      </c>
      <c r="E51">
        <v>46654</v>
      </c>
      <c r="F51">
        <v>23532</v>
      </c>
      <c r="G51">
        <v>92497</v>
      </c>
      <c r="H51" s="42">
        <v>1.0980000000000001</v>
      </c>
      <c r="I51" s="42">
        <v>0.58899999999999997</v>
      </c>
      <c r="J51" s="42">
        <v>2.0449999999999999</v>
      </c>
      <c r="L51" s="42">
        <f t="shared" si="0"/>
        <v>66.646250794830692</v>
      </c>
      <c r="M51" s="42">
        <f t="shared" si="1"/>
        <v>100.46230230380253</v>
      </c>
    </row>
    <row r="52" spans="1:13" x14ac:dyDescent="0.25">
      <c r="A52">
        <v>2018</v>
      </c>
      <c r="B52">
        <v>70877</v>
      </c>
      <c r="C52">
        <v>24775</v>
      </c>
      <c r="D52">
        <v>202768</v>
      </c>
      <c r="E52">
        <v>47412</v>
      </c>
      <c r="F52">
        <v>23114</v>
      </c>
      <c r="G52">
        <v>97254</v>
      </c>
      <c r="H52" s="42">
        <v>1.212</v>
      </c>
      <c r="I52" s="42">
        <v>0.60699999999999998</v>
      </c>
      <c r="J52" s="42">
        <v>2.4239999999999999</v>
      </c>
      <c r="L52" s="42">
        <f t="shared" si="0"/>
        <v>70.239851913181113</v>
      </c>
      <c r="M52" s="42">
        <f t="shared" si="1"/>
        <v>102.09454016435646</v>
      </c>
    </row>
    <row r="53" spans="1:13" x14ac:dyDescent="0.25">
      <c r="A53">
        <v>2019</v>
      </c>
      <c r="B53">
        <v>79768</v>
      </c>
      <c r="C53">
        <v>23789</v>
      </c>
      <c r="D53">
        <v>267477</v>
      </c>
      <c r="E53">
        <v>33410</v>
      </c>
      <c r="F53">
        <v>15362</v>
      </c>
      <c r="G53">
        <v>72659</v>
      </c>
      <c r="H53" s="42">
        <v>1.2869999999999999</v>
      </c>
      <c r="I53" s="42">
        <v>0.53500000000000003</v>
      </c>
      <c r="J53" s="42">
        <v>3.0939999999999999</v>
      </c>
      <c r="L53" s="42">
        <f t="shared" si="0"/>
        <v>72.390216460280627</v>
      </c>
      <c r="M53" s="42">
        <f t="shared" si="1"/>
        <v>71.943360054229927</v>
      </c>
    </row>
    <row r="54" spans="1:13" x14ac:dyDescent="0.25">
      <c r="A54">
        <v>2020</v>
      </c>
      <c r="B54">
        <v>78982</v>
      </c>
      <c r="C54">
        <v>19140</v>
      </c>
      <c r="D54">
        <v>325930</v>
      </c>
      <c r="E54">
        <v>29109</v>
      </c>
      <c r="F54">
        <v>10939</v>
      </c>
      <c r="G54">
        <v>77461</v>
      </c>
      <c r="H54" s="42">
        <v>1.2969999999999999</v>
      </c>
      <c r="I54" s="42">
        <v>0.40600000000000003</v>
      </c>
      <c r="J54" s="42">
        <v>4.1459999999999999</v>
      </c>
      <c r="L54" s="42">
        <f t="shared" si="0"/>
        <v>72.664938396650328</v>
      </c>
      <c r="M54" s="42">
        <f t="shared" si="1"/>
        <v>62.681809871852103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23" workbookViewId="0">
      <selection activeCell="B57" sqref="B57"/>
    </sheetView>
  </sheetViews>
  <sheetFormatPr defaultRowHeight="15" x14ac:dyDescent="0.25"/>
  <cols>
    <col min="2" max="2" width="17.85546875" bestFit="1" customWidth="1"/>
  </cols>
  <sheetData>
    <row r="1" spans="1:11" x14ac:dyDescent="0.25">
      <c r="A1" t="s">
        <v>203</v>
      </c>
      <c r="B1">
        <v>1</v>
      </c>
      <c r="C1">
        <v>2</v>
      </c>
      <c r="D1">
        <v>3</v>
      </c>
      <c r="E1">
        <v>4</v>
      </c>
      <c r="F1">
        <v>5</v>
      </c>
      <c r="G1">
        <v>6</v>
      </c>
      <c r="H1">
        <v>7</v>
      </c>
      <c r="I1">
        <v>8</v>
      </c>
      <c r="J1">
        <v>9</v>
      </c>
      <c r="K1">
        <v>10</v>
      </c>
    </row>
    <row r="2" spans="1:11" x14ac:dyDescent="0.25">
      <c r="A2">
        <v>1968</v>
      </c>
      <c r="B2" s="42">
        <v>7.5110957509444097E-3</v>
      </c>
      <c r="C2" s="42">
        <v>3.59068475847956E-2</v>
      </c>
      <c r="D2" s="42">
        <v>8.4884426879080696E-2</v>
      </c>
      <c r="E2" s="42">
        <v>0.103456861660167</v>
      </c>
      <c r="F2" s="42">
        <v>0.15311917645787701</v>
      </c>
      <c r="G2" s="42">
        <v>0.15311917645787701</v>
      </c>
      <c r="H2" s="42">
        <v>0.15311917645787701</v>
      </c>
      <c r="I2" s="42">
        <v>0.15311917645787701</v>
      </c>
      <c r="J2" s="42">
        <v>0.15311917645787701</v>
      </c>
      <c r="K2" s="42">
        <v>0.15311917645787701</v>
      </c>
    </row>
    <row r="3" spans="1:11" x14ac:dyDescent="0.25">
      <c r="A3">
        <v>1969</v>
      </c>
      <c r="B3" s="42">
        <v>7.2823019203983102E-3</v>
      </c>
      <c r="C3" s="42">
        <v>3.4813097022405599E-2</v>
      </c>
      <c r="D3" s="42">
        <v>8.2298781079407204E-2</v>
      </c>
      <c r="E3" s="42">
        <v>0.10030548502214</v>
      </c>
      <c r="F3" s="42">
        <v>0.148455047005466</v>
      </c>
      <c r="G3" s="42">
        <v>0.148455047005466</v>
      </c>
      <c r="H3" s="42">
        <v>0.148455047005466</v>
      </c>
      <c r="I3" s="42">
        <v>0.148455047005466</v>
      </c>
      <c r="J3" s="42">
        <v>0.148455047005466</v>
      </c>
      <c r="K3" s="42">
        <v>0.148455047005466</v>
      </c>
    </row>
    <row r="4" spans="1:11" x14ac:dyDescent="0.25">
      <c r="A4">
        <v>1970</v>
      </c>
      <c r="B4" s="42">
        <v>7.1467928964071802E-3</v>
      </c>
      <c r="C4" s="42">
        <v>3.4165295152724699E-2</v>
      </c>
      <c r="D4" s="42">
        <v>8.0767365927765095E-2</v>
      </c>
      <c r="E4" s="42">
        <v>9.8439001247520294E-2</v>
      </c>
      <c r="F4" s="42">
        <v>0.14569259651300301</v>
      </c>
      <c r="G4" s="42">
        <v>0.14569259651300301</v>
      </c>
      <c r="H4" s="42">
        <v>0.14569259651300301</v>
      </c>
      <c r="I4" s="42">
        <v>0.14569259651300301</v>
      </c>
      <c r="J4" s="42">
        <v>0.14569259651300301</v>
      </c>
      <c r="K4" s="42">
        <v>0.14569259651300301</v>
      </c>
    </row>
    <row r="5" spans="1:11" x14ac:dyDescent="0.25">
      <c r="A5">
        <v>1971</v>
      </c>
      <c r="B5" s="42">
        <v>7.1846019199390604E-3</v>
      </c>
      <c r="C5" s="42">
        <v>3.4346041463290497E-2</v>
      </c>
      <c r="D5" s="42">
        <v>8.1194653423462104E-2</v>
      </c>
      <c r="E5" s="42">
        <v>9.8959777848797503E-2</v>
      </c>
      <c r="F5" s="42">
        <v>0.14646336109088101</v>
      </c>
      <c r="G5" s="42">
        <v>0.14646336109088101</v>
      </c>
      <c r="H5" s="42">
        <v>0.14646336109088101</v>
      </c>
      <c r="I5" s="42">
        <v>0.14646336109088101</v>
      </c>
      <c r="J5" s="42">
        <v>0.14646336109088101</v>
      </c>
      <c r="K5" s="42">
        <v>0.14646336109088101</v>
      </c>
    </row>
    <row r="6" spans="1:11" x14ac:dyDescent="0.25">
      <c r="A6">
        <v>1972</v>
      </c>
      <c r="B6" s="42">
        <v>7.3834731902831302E-3</v>
      </c>
      <c r="C6" s="42">
        <v>3.52967470101265E-2</v>
      </c>
      <c r="D6" s="42">
        <v>8.3442138259978593E-2</v>
      </c>
      <c r="E6" s="42">
        <v>0.10169900501170299</v>
      </c>
      <c r="F6" s="42">
        <v>0.15051749728430999</v>
      </c>
      <c r="G6" s="42">
        <v>0.15051749728430999</v>
      </c>
      <c r="H6" s="42">
        <v>0.15051749728430999</v>
      </c>
      <c r="I6" s="42">
        <v>0.15051749728430999</v>
      </c>
      <c r="J6" s="42">
        <v>0.15051749728430999</v>
      </c>
      <c r="K6" s="42">
        <v>0.15051749728430999</v>
      </c>
    </row>
    <row r="7" spans="1:11" x14ac:dyDescent="0.25">
      <c r="A7">
        <v>1973</v>
      </c>
      <c r="B7" s="42">
        <v>1.24738671052179E-2</v>
      </c>
      <c r="C7" s="42">
        <v>5.96314119526088E-2</v>
      </c>
      <c r="D7" s="42">
        <v>0.14096971937271699</v>
      </c>
      <c r="E7" s="42">
        <v>0.171813432588657</v>
      </c>
      <c r="F7" s="42">
        <v>0.25428889761601298</v>
      </c>
      <c r="G7" s="42">
        <v>0.25428889761601298</v>
      </c>
      <c r="H7" s="42">
        <v>0.25428889761601298</v>
      </c>
      <c r="I7" s="42">
        <v>0.25428889761601298</v>
      </c>
      <c r="J7" s="42">
        <v>0.25428889761601298</v>
      </c>
      <c r="K7" s="42">
        <v>0.25428889761601298</v>
      </c>
    </row>
    <row r="8" spans="1:11" x14ac:dyDescent="0.25">
      <c r="A8">
        <v>1974</v>
      </c>
      <c r="B8" s="42">
        <v>1.6482369983013102E-2</v>
      </c>
      <c r="C8" s="42">
        <v>7.8794088963896697E-2</v>
      </c>
      <c r="D8" s="42">
        <v>0.18627062894799501</v>
      </c>
      <c r="E8" s="42">
        <v>0.22702603291269</v>
      </c>
      <c r="F8" s="42">
        <v>0.33600515844251699</v>
      </c>
      <c r="G8" s="42">
        <v>0.33600515844251699</v>
      </c>
      <c r="H8" s="42">
        <v>0.33600515844251699</v>
      </c>
      <c r="I8" s="42">
        <v>0.33600515844251699</v>
      </c>
      <c r="J8" s="42">
        <v>0.33600515844251699</v>
      </c>
      <c r="K8" s="42">
        <v>0.33600515844251699</v>
      </c>
    </row>
    <row r="9" spans="1:11" x14ac:dyDescent="0.25">
      <c r="A9">
        <v>1975</v>
      </c>
      <c r="B9" s="42">
        <v>1.44365648530778E-2</v>
      </c>
      <c r="C9" s="42">
        <v>6.9014102737580393E-2</v>
      </c>
      <c r="D9" s="42">
        <v>0.163150567412499</v>
      </c>
      <c r="E9" s="42">
        <v>0.19884737758337101</v>
      </c>
      <c r="F9" s="42">
        <v>0.29429992566744501</v>
      </c>
      <c r="G9" s="42">
        <v>0.29429992566744501</v>
      </c>
      <c r="H9" s="42">
        <v>0.29429992566744501</v>
      </c>
      <c r="I9" s="42">
        <v>0.29429992566744501</v>
      </c>
      <c r="J9" s="42">
        <v>0.29429992566744501</v>
      </c>
      <c r="K9" s="42">
        <v>0.29429992566744501</v>
      </c>
    </row>
    <row r="10" spans="1:11" x14ac:dyDescent="0.25">
      <c r="A10">
        <v>1976</v>
      </c>
      <c r="B10" s="42">
        <v>1.15330615802795E-2</v>
      </c>
      <c r="C10" s="42">
        <v>5.5133884333333202E-2</v>
      </c>
      <c r="D10" s="42">
        <v>0.13033748401890399</v>
      </c>
      <c r="E10" s="42">
        <v>0.1588548989379</v>
      </c>
      <c r="F10" s="42">
        <v>0.23510988939108499</v>
      </c>
      <c r="G10" s="42">
        <v>0.23510988939108499</v>
      </c>
      <c r="H10" s="42">
        <v>0.23510988939108499</v>
      </c>
      <c r="I10" s="42">
        <v>0.23510988939108499</v>
      </c>
      <c r="J10" s="42">
        <v>0.23510988939108499</v>
      </c>
      <c r="K10" s="42">
        <v>0.23510988939108499</v>
      </c>
    </row>
    <row r="11" spans="1:11" x14ac:dyDescent="0.25">
      <c r="A11">
        <v>1977</v>
      </c>
      <c r="B11" s="42">
        <v>7.9186679047236301E-3</v>
      </c>
      <c r="C11" s="42">
        <v>3.7855249214972797E-2</v>
      </c>
      <c r="D11" s="42">
        <v>8.9490483016904807E-2</v>
      </c>
      <c r="E11" s="42">
        <v>0.10907070780568701</v>
      </c>
      <c r="F11" s="42">
        <v>0.16142783269168801</v>
      </c>
      <c r="G11" s="42">
        <v>0.16142783269168801</v>
      </c>
      <c r="H11" s="42">
        <v>0.16142783269168801</v>
      </c>
      <c r="I11" s="42">
        <v>0.16142783269168801</v>
      </c>
      <c r="J11" s="42">
        <v>0.16142783269168801</v>
      </c>
      <c r="K11" s="42">
        <v>0.16142783269168801</v>
      </c>
    </row>
    <row r="12" spans="1:11" x14ac:dyDescent="0.25">
      <c r="A12">
        <v>1978</v>
      </c>
      <c r="B12" s="42">
        <v>7.2098850357528001E-3</v>
      </c>
      <c r="C12" s="42">
        <v>3.4466907581377E-2</v>
      </c>
      <c r="D12" s="42">
        <v>8.14803830781929E-2</v>
      </c>
      <c r="E12" s="42">
        <v>9.9308024216812604E-2</v>
      </c>
      <c r="F12" s="42">
        <v>0.14697877588521399</v>
      </c>
      <c r="G12" s="42">
        <v>0.14697877588521399</v>
      </c>
      <c r="H12" s="42">
        <v>0.14697877588521399</v>
      </c>
      <c r="I12" s="42">
        <v>0.14697877588521399</v>
      </c>
      <c r="J12" s="42">
        <v>0.14697877588521399</v>
      </c>
      <c r="K12" s="42">
        <v>0.14697877588521399</v>
      </c>
    </row>
    <row r="13" spans="1:11" x14ac:dyDescent="0.25">
      <c r="A13">
        <v>1979</v>
      </c>
      <c r="B13" s="42">
        <v>7.1481642742950999E-3</v>
      </c>
      <c r="C13" s="42">
        <v>3.4171851034640703E-2</v>
      </c>
      <c r="D13" s="42">
        <v>8.0782864149317707E-2</v>
      </c>
      <c r="E13" s="42">
        <v>9.8457890429224204E-2</v>
      </c>
      <c r="F13" s="42">
        <v>0.14572055305353601</v>
      </c>
      <c r="G13" s="42">
        <v>0.14572055305353601</v>
      </c>
      <c r="H13" s="42">
        <v>0.14572055305353601</v>
      </c>
      <c r="I13" s="42">
        <v>0.14572055305353601</v>
      </c>
      <c r="J13" s="42">
        <v>0.14572055305353601</v>
      </c>
      <c r="K13" s="42">
        <v>0.14572055305353601</v>
      </c>
    </row>
    <row r="14" spans="1:11" x14ac:dyDescent="0.25">
      <c r="A14">
        <v>1980</v>
      </c>
      <c r="B14" s="42">
        <v>7.2703210205039203E-3</v>
      </c>
      <c r="C14" s="42">
        <v>3.47558222437713E-2</v>
      </c>
      <c r="D14" s="42">
        <v>8.2163382483150096E-2</v>
      </c>
      <c r="E14" s="42">
        <v>0.10014046165617101</v>
      </c>
      <c r="F14" s="42">
        <v>0.14821080760473401</v>
      </c>
      <c r="G14" s="42">
        <v>0.14821080760473401</v>
      </c>
      <c r="H14" s="42">
        <v>0.14821080760473401</v>
      </c>
      <c r="I14" s="42">
        <v>0.14821080760473401</v>
      </c>
      <c r="J14" s="42">
        <v>0.14821080760473401</v>
      </c>
      <c r="K14" s="42">
        <v>0.14821080760473401</v>
      </c>
    </row>
    <row r="15" spans="1:11" x14ac:dyDescent="0.25">
      <c r="A15">
        <v>1981</v>
      </c>
      <c r="B15" s="42">
        <v>7.4713555975478201E-3</v>
      </c>
      <c r="C15" s="42">
        <v>3.5716869493938701E-2</v>
      </c>
      <c r="D15" s="42">
        <v>8.4435315290437796E-2</v>
      </c>
      <c r="E15" s="42">
        <v>0.102909485925836</v>
      </c>
      <c r="F15" s="42">
        <v>0.15230904438631801</v>
      </c>
      <c r="G15" s="42">
        <v>0.15230904438631801</v>
      </c>
      <c r="H15" s="42">
        <v>0.15230904438631801</v>
      </c>
      <c r="I15" s="42">
        <v>0.15230904438631801</v>
      </c>
      <c r="J15" s="42">
        <v>0.15230904438631801</v>
      </c>
      <c r="K15" s="42">
        <v>0.15230904438631801</v>
      </c>
    </row>
    <row r="16" spans="1:11" x14ac:dyDescent="0.25">
      <c r="A16">
        <v>1982</v>
      </c>
      <c r="B16" s="42">
        <v>7.8808082749374508E-3</v>
      </c>
      <c r="C16" s="42">
        <v>3.76742609808422E-2</v>
      </c>
      <c r="D16" s="42">
        <v>8.9062623609593994E-2</v>
      </c>
      <c r="E16" s="42">
        <v>0.108549234160407</v>
      </c>
      <c r="F16" s="42">
        <v>0.16065603646832999</v>
      </c>
      <c r="G16" s="42">
        <v>0.16065603646832999</v>
      </c>
      <c r="H16" s="42">
        <v>0.16065603646832999</v>
      </c>
      <c r="I16" s="42">
        <v>0.16065603646832999</v>
      </c>
      <c r="J16" s="42">
        <v>0.16065603646832999</v>
      </c>
      <c r="K16" s="42">
        <v>0.16065603646832999</v>
      </c>
    </row>
    <row r="17" spans="1:11" x14ac:dyDescent="0.25">
      <c r="A17">
        <v>1983</v>
      </c>
      <c r="B17" s="42">
        <v>8.5779504962122596E-3</v>
      </c>
      <c r="C17" s="42">
        <v>4.1006954413900003E-2</v>
      </c>
      <c r="D17" s="42">
        <v>9.6941170211623406E-2</v>
      </c>
      <c r="E17" s="42">
        <v>0.118151580973097</v>
      </c>
      <c r="F17" s="42">
        <v>0.17486779016381401</v>
      </c>
      <c r="G17" s="42">
        <v>0.17486779016381401</v>
      </c>
      <c r="H17" s="42">
        <v>0.17486779016381401</v>
      </c>
      <c r="I17" s="42">
        <v>0.17486779016381401</v>
      </c>
      <c r="J17" s="42">
        <v>0.17486779016381401</v>
      </c>
      <c r="K17" s="42">
        <v>0.17486779016381401</v>
      </c>
    </row>
    <row r="18" spans="1:11" x14ac:dyDescent="0.25">
      <c r="A18">
        <v>1984</v>
      </c>
      <c r="B18" s="42">
        <v>8.4532605768652506E-3</v>
      </c>
      <c r="C18" s="42">
        <v>4.0410873352253199E-2</v>
      </c>
      <c r="D18" s="42">
        <v>9.5532023970871793E-2</v>
      </c>
      <c r="E18" s="42">
        <v>0.116434118146894</v>
      </c>
      <c r="F18" s="42">
        <v>0.17232589502679399</v>
      </c>
      <c r="G18" s="42">
        <v>0.17232589502679399</v>
      </c>
      <c r="H18" s="42">
        <v>0.17232589502679399</v>
      </c>
      <c r="I18" s="42">
        <v>0.17232589502679399</v>
      </c>
      <c r="J18" s="42">
        <v>0.17232589502679399</v>
      </c>
      <c r="K18" s="42">
        <v>0.17232589502679399</v>
      </c>
    </row>
    <row r="19" spans="1:11" x14ac:dyDescent="0.25">
      <c r="A19">
        <v>1985</v>
      </c>
      <c r="B19" s="42">
        <v>8.3720503779256099E-3</v>
      </c>
      <c r="C19" s="42">
        <v>4.0022647408616503E-2</v>
      </c>
      <c r="D19" s="42">
        <v>9.4614250929187294E-2</v>
      </c>
      <c r="E19" s="42">
        <v>0.11531553936748801</v>
      </c>
      <c r="F19" s="42">
        <v>0.17067036576795699</v>
      </c>
      <c r="G19" s="42">
        <v>0.17067036576795699</v>
      </c>
      <c r="H19" s="42">
        <v>0.17067036576795699</v>
      </c>
      <c r="I19" s="42">
        <v>0.17067036576795699</v>
      </c>
      <c r="J19" s="42">
        <v>0.17067036576795699</v>
      </c>
      <c r="K19" s="42">
        <v>0.17067036576795699</v>
      </c>
    </row>
    <row r="20" spans="1:11" x14ac:dyDescent="0.25">
      <c r="A20">
        <v>1986</v>
      </c>
      <c r="B20" s="42">
        <v>8.23642627286191E-3</v>
      </c>
      <c r="C20" s="42">
        <v>3.9374295393035497E-2</v>
      </c>
      <c r="D20" s="42">
        <v>9.3081535222844097E-2</v>
      </c>
      <c r="E20" s="42">
        <v>0.113447470481054</v>
      </c>
      <c r="F20" s="42">
        <v>0.16790556926372099</v>
      </c>
      <c r="G20" s="42">
        <v>0.16790556926372099</v>
      </c>
      <c r="H20" s="42">
        <v>0.16790556926372099</v>
      </c>
      <c r="I20" s="42">
        <v>0.16790556926372099</v>
      </c>
      <c r="J20" s="42">
        <v>0.16790556926372099</v>
      </c>
      <c r="K20" s="42">
        <v>0.16790556926372099</v>
      </c>
    </row>
    <row r="21" spans="1:11" x14ac:dyDescent="0.25">
      <c r="A21">
        <v>1987</v>
      </c>
      <c r="B21" s="42">
        <v>7.8929984050524395E-3</v>
      </c>
      <c r="C21" s="42">
        <v>3.7732535986060099E-2</v>
      </c>
      <c r="D21" s="42">
        <v>8.9200386759299893E-2</v>
      </c>
      <c r="E21" s="42">
        <v>0.10871713943638101</v>
      </c>
      <c r="F21" s="42">
        <v>0.160904541180028</v>
      </c>
      <c r="G21" s="42">
        <v>0.160904541180028</v>
      </c>
      <c r="H21" s="42">
        <v>0.160904541180028</v>
      </c>
      <c r="I21" s="42">
        <v>0.160904541180028</v>
      </c>
      <c r="J21" s="42">
        <v>0.160904541180028</v>
      </c>
      <c r="K21" s="42">
        <v>0.160904541180028</v>
      </c>
    </row>
    <row r="22" spans="1:11" x14ac:dyDescent="0.25">
      <c r="A22">
        <v>1988</v>
      </c>
      <c r="B22" s="42">
        <v>7.6161101571603704E-3</v>
      </c>
      <c r="C22" s="42">
        <v>3.6408869713554899E-2</v>
      </c>
      <c r="D22" s="42">
        <v>8.6071216128115205E-2</v>
      </c>
      <c r="E22" s="42">
        <v>0.104903316512622</v>
      </c>
      <c r="F22" s="42">
        <v>0.155259971879634</v>
      </c>
      <c r="G22" s="42">
        <v>0.155259971879634</v>
      </c>
      <c r="H22" s="42">
        <v>0.155259971879634</v>
      </c>
      <c r="I22" s="42">
        <v>0.155259971879634</v>
      </c>
      <c r="J22" s="42">
        <v>0.155259971879634</v>
      </c>
      <c r="K22" s="42">
        <v>0.155259971879634</v>
      </c>
    </row>
    <row r="23" spans="1:11" x14ac:dyDescent="0.25">
      <c r="A23">
        <v>1989</v>
      </c>
      <c r="B23" s="42">
        <v>7.4545821408682099E-3</v>
      </c>
      <c r="C23" s="42">
        <v>3.5636683862915498E-2</v>
      </c>
      <c r="D23" s="42">
        <v>8.4245755031290406E-2</v>
      </c>
      <c r="E23" s="42">
        <v>0.102678450502403</v>
      </c>
      <c r="F23" s="42">
        <v>0.151967105212821</v>
      </c>
      <c r="G23" s="42">
        <v>0.151967105212821</v>
      </c>
      <c r="H23" s="42">
        <v>0.151967105212821</v>
      </c>
      <c r="I23" s="42">
        <v>0.151967105212821</v>
      </c>
      <c r="J23" s="42">
        <v>0.151967105212821</v>
      </c>
      <c r="K23" s="42">
        <v>0.151967105212821</v>
      </c>
    </row>
    <row r="24" spans="1:11" x14ac:dyDescent="0.25">
      <c r="A24">
        <v>1990</v>
      </c>
      <c r="B24" s="42">
        <v>8.7458541904216498E-3</v>
      </c>
      <c r="C24" s="42">
        <v>4.1809619238954703E-2</v>
      </c>
      <c r="D24" s="42">
        <v>9.8838684146531394E-2</v>
      </c>
      <c r="E24" s="42">
        <v>0.120464264746549</v>
      </c>
      <c r="F24" s="42">
        <v>0.17829062968471099</v>
      </c>
      <c r="G24" s="42">
        <v>0.17829062968471099</v>
      </c>
      <c r="H24" s="42">
        <v>0.17829062968471099</v>
      </c>
      <c r="I24" s="42">
        <v>0.17829062968471099</v>
      </c>
      <c r="J24" s="42">
        <v>0.17829062968471099</v>
      </c>
      <c r="K24" s="42">
        <v>0.17829062968471099</v>
      </c>
    </row>
    <row r="25" spans="1:11" x14ac:dyDescent="0.25">
      <c r="A25">
        <v>1991</v>
      </c>
      <c r="B25" s="42">
        <v>1.02393440364098E-2</v>
      </c>
      <c r="C25" s="42">
        <v>4.8949258254020203E-2</v>
      </c>
      <c r="D25" s="42">
        <v>0.115716917873014</v>
      </c>
      <c r="E25" s="42">
        <v>0.14103540077125301</v>
      </c>
      <c r="F25" s="42">
        <v>0.208736511730237</v>
      </c>
      <c r="G25" s="42">
        <v>0.208736511730237</v>
      </c>
      <c r="H25" s="42">
        <v>0.208736511730237</v>
      </c>
      <c r="I25" s="42">
        <v>0.208736511730237</v>
      </c>
      <c r="J25" s="42">
        <v>0.208736511730237</v>
      </c>
      <c r="K25" s="42">
        <v>0.208736511730237</v>
      </c>
    </row>
    <row r="26" spans="1:11" x14ac:dyDescent="0.25">
      <c r="A26">
        <v>1992</v>
      </c>
      <c r="B26" s="42">
        <v>1.2107804603187E-2</v>
      </c>
      <c r="C26" s="42">
        <v>5.7881447512962203E-2</v>
      </c>
      <c r="D26" s="42">
        <v>0.136832772285748</v>
      </c>
      <c r="E26" s="42">
        <v>0.16677133501896199</v>
      </c>
      <c r="F26" s="42">
        <v>0.24682644597091999</v>
      </c>
      <c r="G26" s="42">
        <v>0.24682644597091999</v>
      </c>
      <c r="H26" s="42">
        <v>0.24682644597091999</v>
      </c>
      <c r="I26" s="42">
        <v>0.24682644597091999</v>
      </c>
      <c r="J26" s="42">
        <v>0.24682644597091999</v>
      </c>
      <c r="K26" s="42">
        <v>0.24682644597091999</v>
      </c>
    </row>
    <row r="27" spans="1:11" x14ac:dyDescent="0.25">
      <c r="A27">
        <v>1993</v>
      </c>
      <c r="B27" s="42">
        <v>1.41468404748726E-2</v>
      </c>
      <c r="C27" s="42">
        <v>6.7629073251236002E-2</v>
      </c>
      <c r="D27" s="42">
        <v>0.15987633305145299</v>
      </c>
      <c r="E27" s="42">
        <v>0.19485675146043999</v>
      </c>
      <c r="F27" s="42">
        <v>0.28839368246917801</v>
      </c>
      <c r="G27" s="42">
        <v>0.28839368246917801</v>
      </c>
      <c r="H27" s="42">
        <v>0.28839368246917801</v>
      </c>
      <c r="I27" s="42">
        <v>0.28839368246917801</v>
      </c>
      <c r="J27" s="42">
        <v>0.28839368246917801</v>
      </c>
      <c r="K27" s="42">
        <v>0.28839368246917801</v>
      </c>
    </row>
    <row r="28" spans="1:11" x14ac:dyDescent="0.25">
      <c r="A28">
        <v>1994</v>
      </c>
      <c r="B28" s="42">
        <v>1.7394588080149799E-2</v>
      </c>
      <c r="C28" s="42">
        <v>8.3154954177718995E-2</v>
      </c>
      <c r="D28" s="42">
        <v>0.19657979194254799</v>
      </c>
      <c r="E28" s="42">
        <v>0.23959080702937099</v>
      </c>
      <c r="F28" s="42">
        <v>0.35460139105824301</v>
      </c>
      <c r="G28" s="42">
        <v>0.35460139105824301</v>
      </c>
      <c r="H28" s="42">
        <v>0.35460139105824301</v>
      </c>
      <c r="I28" s="42">
        <v>0.35460139105824301</v>
      </c>
      <c r="J28" s="42">
        <v>0.35460139105824301</v>
      </c>
      <c r="K28" s="42">
        <v>0.35460139105824301</v>
      </c>
    </row>
    <row r="29" spans="1:11" x14ac:dyDescent="0.25">
      <c r="A29">
        <v>1995</v>
      </c>
      <c r="B29" s="42">
        <v>2.0333837743768599E-2</v>
      </c>
      <c r="C29" s="42">
        <v>9.7206058461930797E-2</v>
      </c>
      <c r="D29" s="42">
        <v>0.22979685259836999</v>
      </c>
      <c r="E29" s="42">
        <v>0.280075651839859</v>
      </c>
      <c r="F29" s="42">
        <v>0.41452014363716</v>
      </c>
      <c r="G29" s="42">
        <v>0.41452014363716</v>
      </c>
      <c r="H29" s="42">
        <v>0.41452014363716</v>
      </c>
      <c r="I29" s="42">
        <v>0.41452014363716</v>
      </c>
      <c r="J29" s="42">
        <v>0.41452014363716</v>
      </c>
      <c r="K29" s="42">
        <v>0.41452014363716</v>
      </c>
    </row>
    <row r="30" spans="1:11" x14ac:dyDescent="0.25">
      <c r="A30">
        <v>1996</v>
      </c>
      <c r="B30" s="42">
        <v>2.6694155669374699E-2</v>
      </c>
      <c r="C30" s="42">
        <v>0.12761160432610999</v>
      </c>
      <c r="D30" s="42">
        <v>0.30167610427958302</v>
      </c>
      <c r="E30" s="42">
        <v>0.36768184853378</v>
      </c>
      <c r="F30" s="42">
        <v>0.54417987306566995</v>
      </c>
      <c r="G30" s="42">
        <v>0.54417987306566995</v>
      </c>
      <c r="H30" s="42">
        <v>0.54417987306566995</v>
      </c>
      <c r="I30" s="42">
        <v>0.54417987306566995</v>
      </c>
      <c r="J30" s="42">
        <v>0.54417987306566995</v>
      </c>
      <c r="K30" s="42">
        <v>0.54417987306566995</v>
      </c>
    </row>
    <row r="31" spans="1:11" x14ac:dyDescent="0.25">
      <c r="A31">
        <v>1997</v>
      </c>
      <c r="B31" s="42">
        <v>3.3363463589119097E-2</v>
      </c>
      <c r="C31" s="42">
        <v>0.15949427909300001</v>
      </c>
      <c r="D31" s="42">
        <v>0.37704731498162097</v>
      </c>
      <c r="E31" s="42">
        <v>0.45954403345337702</v>
      </c>
      <c r="F31" s="42">
        <v>0.68013858935375104</v>
      </c>
      <c r="G31" s="42">
        <v>0.68013858935375104</v>
      </c>
      <c r="H31" s="42">
        <v>0.68013858935375104</v>
      </c>
      <c r="I31" s="42">
        <v>0.68013858935375104</v>
      </c>
      <c r="J31" s="42">
        <v>0.68013858935375104</v>
      </c>
      <c r="K31" s="42">
        <v>0.68013858935375104</v>
      </c>
    </row>
    <row r="32" spans="1:11" x14ac:dyDescent="0.25">
      <c r="A32">
        <v>1998</v>
      </c>
      <c r="B32" s="42">
        <v>3.9778546643110299E-2</v>
      </c>
      <c r="C32" s="42">
        <v>0.19016163004968401</v>
      </c>
      <c r="D32" s="42">
        <v>0.44954547856198501</v>
      </c>
      <c r="E32" s="42">
        <v>0.54790455794433401</v>
      </c>
      <c r="F32" s="42">
        <v>0.81091474595014501</v>
      </c>
      <c r="G32" s="42">
        <v>0.81091474595014501</v>
      </c>
      <c r="H32" s="42">
        <v>0.81091474595014501</v>
      </c>
      <c r="I32" s="42">
        <v>0.81091474595014501</v>
      </c>
      <c r="J32" s="42">
        <v>0.81091474595014501</v>
      </c>
      <c r="K32" s="42">
        <v>0.81091474595014501</v>
      </c>
    </row>
    <row r="33" spans="1:11" x14ac:dyDescent="0.25">
      <c r="A33">
        <v>1999</v>
      </c>
      <c r="B33" s="42">
        <v>4.7874335106794702E-2</v>
      </c>
      <c r="C33" s="42">
        <v>0.22886360537834499</v>
      </c>
      <c r="D33" s="42">
        <v>0.54103763718447695</v>
      </c>
      <c r="E33" s="42">
        <v>0.65941490142678305</v>
      </c>
      <c r="F33" s="42">
        <v>0.97595331068694502</v>
      </c>
      <c r="G33" s="42">
        <v>0.97595331068694502</v>
      </c>
      <c r="H33" s="42">
        <v>0.97595331068694502</v>
      </c>
      <c r="I33" s="42">
        <v>0.97595331068694502</v>
      </c>
      <c r="J33" s="42">
        <v>0.97595331068694502</v>
      </c>
      <c r="K33" s="42">
        <v>0.97595331068694502</v>
      </c>
    </row>
    <row r="34" spans="1:11" x14ac:dyDescent="0.25">
      <c r="A34">
        <v>2000</v>
      </c>
      <c r="B34" s="42">
        <v>5.4289357265148303E-2</v>
      </c>
      <c r="C34" s="42">
        <v>0.25953066522299201</v>
      </c>
      <c r="D34" s="42">
        <v>0.61353511257080395</v>
      </c>
      <c r="E34" s="42">
        <v>0.74777458714910106</v>
      </c>
      <c r="F34" s="42">
        <v>1.1067282258812601</v>
      </c>
      <c r="G34" s="42">
        <v>1.1067282258812601</v>
      </c>
      <c r="H34" s="42">
        <v>1.1067282258812601</v>
      </c>
      <c r="I34" s="42">
        <v>1.1067282258812601</v>
      </c>
      <c r="J34" s="42">
        <v>1.1067282258812601</v>
      </c>
      <c r="K34" s="42">
        <v>1.1067282258812601</v>
      </c>
    </row>
    <row r="35" spans="1:11" x14ac:dyDescent="0.25">
      <c r="A35">
        <v>2001</v>
      </c>
      <c r="B35" s="42">
        <v>4.7092415462546097E-2</v>
      </c>
      <c r="C35" s="42">
        <v>0.22512563286134399</v>
      </c>
      <c r="D35" s="42">
        <v>0.53220100361350997</v>
      </c>
      <c r="E35" s="42">
        <v>0.64864484135209599</v>
      </c>
      <c r="F35" s="42">
        <v>0.96001330726353795</v>
      </c>
      <c r="G35" s="42">
        <v>0.96001330726353795</v>
      </c>
      <c r="H35" s="42">
        <v>0.96001330726353795</v>
      </c>
      <c r="I35" s="42">
        <v>0.96001330726353795</v>
      </c>
      <c r="J35" s="42">
        <v>0.96001330726353795</v>
      </c>
      <c r="K35" s="42">
        <v>0.96001330726353795</v>
      </c>
    </row>
    <row r="36" spans="1:11" x14ac:dyDescent="0.25">
      <c r="A36">
        <v>2002</v>
      </c>
      <c r="B36" s="42">
        <v>3.7034104026882002E-2</v>
      </c>
      <c r="C36" s="42">
        <v>0.17704180226507099</v>
      </c>
      <c r="D36" s="42">
        <v>0.418529972129149</v>
      </c>
      <c r="E36" s="42">
        <v>0.51010296021530799</v>
      </c>
      <c r="F36" s="42">
        <v>0.75496727740936098</v>
      </c>
      <c r="G36" s="42">
        <v>0.75496727740936098</v>
      </c>
      <c r="H36" s="42">
        <v>0.75496727740936098</v>
      </c>
      <c r="I36" s="42">
        <v>0.75496727740936098</v>
      </c>
      <c r="J36" s="42">
        <v>0.75496727740936098</v>
      </c>
      <c r="K36" s="42">
        <v>0.75496727740936098</v>
      </c>
    </row>
    <row r="37" spans="1:11" x14ac:dyDescent="0.25">
      <c r="A37">
        <v>2003</v>
      </c>
      <c r="B37" s="42">
        <v>3.5454496364949101E-2</v>
      </c>
      <c r="C37" s="42">
        <v>0.16949047640776599</v>
      </c>
      <c r="D37" s="42">
        <v>0.40067850337905098</v>
      </c>
      <c r="E37" s="42">
        <v>0.48834564852914197</v>
      </c>
      <c r="F37" s="42">
        <v>0.72276582074555695</v>
      </c>
      <c r="G37" s="42">
        <v>0.72276582074555695</v>
      </c>
      <c r="H37" s="42">
        <v>0.72276582074555695</v>
      </c>
      <c r="I37" s="42">
        <v>0.72276582074555695</v>
      </c>
      <c r="J37" s="42">
        <v>0.72276582074555695</v>
      </c>
      <c r="K37" s="42">
        <v>0.72276582074555695</v>
      </c>
    </row>
    <row r="38" spans="1:11" x14ac:dyDescent="0.25">
      <c r="A38">
        <v>2004</v>
      </c>
      <c r="B38" s="42">
        <v>3.9479879152623597E-2</v>
      </c>
      <c r="C38" s="42">
        <v>0.18873384795036899</v>
      </c>
      <c r="D38" s="42">
        <v>0.44617017626282501</v>
      </c>
      <c r="E38" s="42">
        <v>0.54379075054921699</v>
      </c>
      <c r="F38" s="42">
        <v>0.80482619087183804</v>
      </c>
      <c r="G38" s="42">
        <v>0.80482619087183804</v>
      </c>
      <c r="H38" s="42">
        <v>0.80482619087183804</v>
      </c>
      <c r="I38" s="42">
        <v>0.80482619087183804</v>
      </c>
      <c r="J38" s="42">
        <v>0.80482619087183804</v>
      </c>
      <c r="K38" s="42">
        <v>0.80482619087183804</v>
      </c>
    </row>
    <row r="39" spans="1:11" x14ac:dyDescent="0.25">
      <c r="A39">
        <v>2005</v>
      </c>
      <c r="B39" s="42">
        <v>4.5067276406303897E-2</v>
      </c>
      <c r="C39" s="42">
        <v>0.21544444094984999</v>
      </c>
      <c r="D39" s="42">
        <v>0.50931449359691905</v>
      </c>
      <c r="E39" s="42">
        <v>0.62075083784962404</v>
      </c>
      <c r="F39" s="42">
        <v>0.91872936750474998</v>
      </c>
      <c r="G39" s="42">
        <v>0.91872936750474998</v>
      </c>
      <c r="H39" s="42">
        <v>0.91872936750474998</v>
      </c>
      <c r="I39" s="42">
        <v>0.91872936750474998</v>
      </c>
      <c r="J39" s="42">
        <v>0.91872936750474998</v>
      </c>
      <c r="K39" s="42">
        <v>0.91872936750474998</v>
      </c>
    </row>
    <row r="40" spans="1:11" x14ac:dyDescent="0.25">
      <c r="A40">
        <v>2006</v>
      </c>
      <c r="B40" s="42">
        <v>5.0833755019017497E-2</v>
      </c>
      <c r="C40" s="42">
        <v>0.24301113368195301</v>
      </c>
      <c r="D40" s="42">
        <v>0.57448264593862297</v>
      </c>
      <c r="E40" s="42">
        <v>0.70017756863345204</v>
      </c>
      <c r="F40" s="42">
        <v>1.0362832485253199</v>
      </c>
      <c r="G40" s="42">
        <v>1.0362832485253199</v>
      </c>
      <c r="H40" s="42">
        <v>1.0362832485253199</v>
      </c>
      <c r="I40" s="42">
        <v>1.0362832485253199</v>
      </c>
      <c r="J40" s="42">
        <v>1.0362832485253199</v>
      </c>
      <c r="K40" s="42">
        <v>1.0362832485253199</v>
      </c>
    </row>
    <row r="41" spans="1:11" x14ac:dyDescent="0.25">
      <c r="A41">
        <v>2007</v>
      </c>
      <c r="B41" s="42">
        <v>5.3168261140861303E-2</v>
      </c>
      <c r="C41" s="42">
        <v>0.254171257089017</v>
      </c>
      <c r="D41" s="42">
        <v>0.60086537633764703</v>
      </c>
      <c r="E41" s="42">
        <v>0.73233275409517995</v>
      </c>
      <c r="F41" s="42">
        <v>1.08387386202105</v>
      </c>
      <c r="G41" s="42">
        <v>1.08387386202105</v>
      </c>
      <c r="H41" s="42">
        <v>1.08387386202105</v>
      </c>
      <c r="I41" s="42">
        <v>1.08387386202105</v>
      </c>
      <c r="J41" s="42">
        <v>1.08387386202105</v>
      </c>
      <c r="K41" s="42">
        <v>1.08387386202105</v>
      </c>
    </row>
    <row r="42" spans="1:11" x14ac:dyDescent="0.25">
      <c r="A42">
        <v>2008</v>
      </c>
      <c r="B42" s="42">
        <v>4.8627124194313198E-2</v>
      </c>
      <c r="C42" s="42">
        <v>0.23246231905812001</v>
      </c>
      <c r="D42" s="42">
        <v>0.54954506038525297</v>
      </c>
      <c r="E42" s="42">
        <v>0.66978372097976202</v>
      </c>
      <c r="F42" s="42">
        <v>0.99129946642098898</v>
      </c>
      <c r="G42" s="42">
        <v>0.99129946642098898</v>
      </c>
      <c r="H42" s="42">
        <v>0.99129946642098898</v>
      </c>
      <c r="I42" s="42">
        <v>0.99129946642098898</v>
      </c>
      <c r="J42" s="42">
        <v>0.99129946642098898</v>
      </c>
      <c r="K42" s="42">
        <v>0.99129946642098898</v>
      </c>
    </row>
    <row r="43" spans="1:11" x14ac:dyDescent="0.25">
      <c r="A43">
        <v>2009</v>
      </c>
      <c r="B43" s="42">
        <v>6.6406401015670594E-2</v>
      </c>
      <c r="C43" s="42">
        <v>0.31745628054664199</v>
      </c>
      <c r="D43" s="42">
        <v>0.75047229834726203</v>
      </c>
      <c r="E43" s="42">
        <v>0.91467318098880401</v>
      </c>
      <c r="F43" s="42">
        <v>1.3537430186231501</v>
      </c>
      <c r="G43" s="42">
        <v>1.3537430186231501</v>
      </c>
      <c r="H43" s="42">
        <v>1.3537430186231501</v>
      </c>
      <c r="I43" s="42">
        <v>1.3537430186231501</v>
      </c>
      <c r="J43" s="42">
        <v>1.3537430186231501</v>
      </c>
      <c r="K43" s="42">
        <v>1.3537430186231501</v>
      </c>
    </row>
    <row r="44" spans="1:11" x14ac:dyDescent="0.25">
      <c r="A44">
        <v>2010</v>
      </c>
      <c r="B44" s="42">
        <v>9.2544274344634497E-2</v>
      </c>
      <c r="C44" s="42">
        <v>0.44240857311937298</v>
      </c>
      <c r="D44" s="42">
        <v>1.0458617423026499</v>
      </c>
      <c r="E44" s="42">
        <v>1.2746928684951899</v>
      </c>
      <c r="F44" s="42">
        <v>1.8865826696138901</v>
      </c>
      <c r="G44" s="42">
        <v>1.8865826696138901</v>
      </c>
      <c r="H44" s="42">
        <v>1.8865826696138901</v>
      </c>
      <c r="I44" s="42">
        <v>1.8865826696138901</v>
      </c>
      <c r="J44" s="42">
        <v>1.8865826696138901</v>
      </c>
      <c r="K44" s="42">
        <v>1.8865826696138901</v>
      </c>
    </row>
    <row r="45" spans="1:11" x14ac:dyDescent="0.25">
      <c r="A45">
        <v>2011</v>
      </c>
      <c r="B45" s="42">
        <v>0.10149838458258301</v>
      </c>
      <c r="C45" s="42">
        <v>0.485213761900392</v>
      </c>
      <c r="D45" s="42">
        <v>1.1470539705690499</v>
      </c>
      <c r="E45" s="42">
        <v>1.39802562511208</v>
      </c>
      <c r="F45" s="42">
        <v>2.0691187510338902</v>
      </c>
      <c r="G45" s="42">
        <v>2.0691187510338902</v>
      </c>
      <c r="H45" s="42">
        <v>2.0691187510338902</v>
      </c>
      <c r="I45" s="42">
        <v>2.0691187510338902</v>
      </c>
      <c r="J45" s="42">
        <v>2.0691187510338902</v>
      </c>
      <c r="K45" s="42">
        <v>2.0691187510338902</v>
      </c>
    </row>
    <row r="46" spans="1:11" x14ac:dyDescent="0.25">
      <c r="A46">
        <v>2012</v>
      </c>
      <c r="B46" s="42">
        <v>8.8331781100259202E-2</v>
      </c>
      <c r="C46" s="42">
        <v>0.42227071868465299</v>
      </c>
      <c r="D46" s="42">
        <v>0.99825549593894602</v>
      </c>
      <c r="E46" s="42">
        <v>1.2166705312386199</v>
      </c>
      <c r="F46" s="42">
        <v>1.8007079160758299</v>
      </c>
      <c r="G46" s="42">
        <v>1.8007079160758299</v>
      </c>
      <c r="H46" s="42">
        <v>1.8007079160758299</v>
      </c>
      <c r="I46" s="42">
        <v>1.8007079160758299</v>
      </c>
      <c r="J46" s="42">
        <v>1.8007079160758299</v>
      </c>
      <c r="K46" s="42">
        <v>1.8007079160758299</v>
      </c>
    </row>
    <row r="47" spans="1:11" x14ac:dyDescent="0.25">
      <c r="A47">
        <v>2013</v>
      </c>
      <c r="B47" s="42">
        <v>6.8528750244921194E-2</v>
      </c>
      <c r="C47" s="42">
        <v>0.32760218639357902</v>
      </c>
      <c r="D47" s="42">
        <v>0.77445740037974997</v>
      </c>
      <c r="E47" s="42">
        <v>0.94390614484464597</v>
      </c>
      <c r="F47" s="42">
        <v>1.3970086588059401</v>
      </c>
      <c r="G47" s="42">
        <v>1.3970086588059401</v>
      </c>
      <c r="H47" s="42">
        <v>1.3970086588059401</v>
      </c>
      <c r="I47" s="42">
        <v>1.3970086588059401</v>
      </c>
      <c r="J47" s="42">
        <v>1.3970086588059401</v>
      </c>
      <c r="K47" s="42">
        <v>1.3970086588059401</v>
      </c>
    </row>
    <row r="48" spans="1:11" x14ac:dyDescent="0.25">
      <c r="A48">
        <v>2014</v>
      </c>
      <c r="B48" s="42">
        <v>5.4534395716047401E-2</v>
      </c>
      <c r="C48" s="42">
        <v>0.26070207331051998</v>
      </c>
      <c r="D48" s="42">
        <v>0.616304342142308</v>
      </c>
      <c r="E48" s="42">
        <v>0.75114971508737904</v>
      </c>
      <c r="F48" s="42">
        <v>1.11172351379214</v>
      </c>
      <c r="G48" s="42">
        <v>1.11172351379214</v>
      </c>
      <c r="H48" s="42">
        <v>1.11172351379214</v>
      </c>
      <c r="I48" s="42">
        <v>1.11172351379214</v>
      </c>
      <c r="J48" s="42">
        <v>1.11172351379214</v>
      </c>
      <c r="K48" s="42">
        <v>1.11172351379214</v>
      </c>
    </row>
    <row r="49" spans="1:11" x14ac:dyDescent="0.25">
      <c r="A49">
        <v>2015</v>
      </c>
      <c r="B49" s="42">
        <v>5.0719855119893499E-2</v>
      </c>
      <c r="C49" s="42">
        <v>0.242466634390055</v>
      </c>
      <c r="D49" s="42">
        <v>0.57319543991977995</v>
      </c>
      <c r="E49" s="42">
        <v>0.69860872615060998</v>
      </c>
      <c r="F49" s="42">
        <v>1.0339613158365699</v>
      </c>
      <c r="G49" s="42">
        <v>1.0339613158365699</v>
      </c>
      <c r="H49" s="42">
        <v>1.0339613158365699</v>
      </c>
      <c r="I49" s="42">
        <v>1.0339613158365699</v>
      </c>
      <c r="J49" s="42">
        <v>1.0339613158365699</v>
      </c>
      <c r="K49" s="42">
        <v>1.0339613158365699</v>
      </c>
    </row>
    <row r="50" spans="1:11" x14ac:dyDescent="0.25">
      <c r="A50">
        <v>2016</v>
      </c>
      <c r="B50" s="42">
        <v>4.9499535789142998E-2</v>
      </c>
      <c r="C50" s="42">
        <v>0.23663288899964</v>
      </c>
      <c r="D50" s="42">
        <v>0.55940436196857801</v>
      </c>
      <c r="E50" s="42">
        <v>0.681800205480799</v>
      </c>
      <c r="F50" s="42">
        <v>1.0090842143941301</v>
      </c>
      <c r="G50" s="42">
        <v>1.0090842143941301</v>
      </c>
      <c r="H50" s="42">
        <v>1.0090842143941301</v>
      </c>
      <c r="I50" s="42">
        <v>1.0090842143941301</v>
      </c>
      <c r="J50" s="42">
        <v>1.0090842143941301</v>
      </c>
      <c r="K50" s="42">
        <v>1.0090842143941301</v>
      </c>
    </row>
    <row r="51" spans="1:11" x14ac:dyDescent="0.25">
      <c r="A51">
        <v>2017</v>
      </c>
      <c r="B51" s="42">
        <v>5.38480277027725E-2</v>
      </c>
      <c r="C51" s="42">
        <v>0.257420886056764</v>
      </c>
      <c r="D51" s="42">
        <v>0.60854755706502395</v>
      </c>
      <c r="E51" s="42">
        <v>0.74169577082253402</v>
      </c>
      <c r="F51" s="42">
        <v>1.0977314002012</v>
      </c>
      <c r="G51" s="42">
        <v>1.0977314002012</v>
      </c>
      <c r="H51" s="42">
        <v>1.0977314002012</v>
      </c>
      <c r="I51" s="42">
        <v>1.0977314002012</v>
      </c>
      <c r="J51" s="42">
        <v>1.0977314002012</v>
      </c>
      <c r="K51" s="42">
        <v>1.0977314002012</v>
      </c>
    </row>
    <row r="52" spans="1:11" x14ac:dyDescent="0.25">
      <c r="A52">
        <v>2018</v>
      </c>
      <c r="B52" s="42">
        <v>5.9477037198125797E-2</v>
      </c>
      <c r="C52" s="42">
        <v>0.284330406678652</v>
      </c>
      <c r="D52" s="42">
        <v>0.67216214283966202</v>
      </c>
      <c r="E52" s="42">
        <v>0.81922901975912299</v>
      </c>
      <c r="F52" s="42">
        <v>1.21248287279342</v>
      </c>
      <c r="G52" s="42">
        <v>1.21248287279342</v>
      </c>
      <c r="H52" s="42">
        <v>1.21248287279342</v>
      </c>
      <c r="I52" s="42">
        <v>1.21248287279342</v>
      </c>
      <c r="J52" s="42">
        <v>1.21248287279342</v>
      </c>
      <c r="K52" s="42">
        <v>1.21248287279342</v>
      </c>
    </row>
    <row r="53" spans="1:11" x14ac:dyDescent="0.25">
      <c r="A53">
        <v>2019</v>
      </c>
      <c r="B53" s="42">
        <v>6.3135888426067099E-2</v>
      </c>
      <c r="C53" s="42">
        <v>0.30182157144786897</v>
      </c>
      <c r="D53" s="42">
        <v>0.71351156771959001</v>
      </c>
      <c r="E53" s="42">
        <v>0.86962556346936204</v>
      </c>
      <c r="F53" s="42">
        <v>1.28707122919053</v>
      </c>
      <c r="G53" s="42">
        <v>1.28707122919053</v>
      </c>
      <c r="H53" s="42">
        <v>1.28707122919053</v>
      </c>
      <c r="I53" s="42">
        <v>1.28707122919053</v>
      </c>
      <c r="J53" s="42">
        <v>1.28707122919053</v>
      </c>
      <c r="K53" s="42">
        <v>1.28707122919053</v>
      </c>
    </row>
    <row r="54" spans="1:11" x14ac:dyDescent="0.25">
      <c r="A54">
        <v>2020</v>
      </c>
      <c r="B54" s="42">
        <v>6.36395878867244E-2</v>
      </c>
      <c r="C54" s="42">
        <v>0.304229510364117</v>
      </c>
      <c r="D54" s="42">
        <v>0.71920397818204695</v>
      </c>
      <c r="E54" s="42">
        <v>0.87656345471019304</v>
      </c>
      <c r="F54" s="42">
        <v>1.2973395108308501</v>
      </c>
      <c r="G54" s="42">
        <v>1.2973395108308501</v>
      </c>
      <c r="H54" s="42">
        <v>1.2973395108308501</v>
      </c>
      <c r="I54" s="42">
        <v>1.2973395108308501</v>
      </c>
      <c r="J54" s="42">
        <v>1.2973395108308501</v>
      </c>
      <c r="K54" s="42">
        <v>1.2973395108308501</v>
      </c>
    </row>
    <row r="56" spans="1:11" x14ac:dyDescent="0.25">
      <c r="B56" s="42">
        <f>AVERAGE(B54:F54)</f>
        <v>0.65219520839478629</v>
      </c>
    </row>
    <row r="57" spans="1:11" x14ac:dyDescent="0.25">
      <c r="B57" s="48">
        <f>1-EXP(-B56)</f>
        <v>0.4790989655768938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31" workbookViewId="0">
      <selection activeCell="I39" sqref="I39"/>
    </sheetView>
  </sheetViews>
  <sheetFormatPr defaultRowHeight="15" x14ac:dyDescent="0.25"/>
  <sheetData>
    <row r="1" spans="1:11" x14ac:dyDescent="0.25">
      <c r="A1" t="s">
        <v>202</v>
      </c>
      <c r="B1">
        <v>1</v>
      </c>
      <c r="C1">
        <v>2</v>
      </c>
      <c r="D1">
        <v>3</v>
      </c>
      <c r="E1">
        <v>4</v>
      </c>
      <c r="F1">
        <v>5</v>
      </c>
      <c r="G1">
        <v>6</v>
      </c>
      <c r="H1">
        <v>7</v>
      </c>
      <c r="I1">
        <v>8</v>
      </c>
      <c r="J1">
        <v>9</v>
      </c>
      <c r="K1">
        <v>10</v>
      </c>
    </row>
    <row r="2" spans="1:11" x14ac:dyDescent="0.25">
      <c r="A2">
        <v>1968</v>
      </c>
      <c r="B2" s="47">
        <v>43062</v>
      </c>
      <c r="C2">
        <v>7157</v>
      </c>
      <c r="D2">
        <v>10343</v>
      </c>
      <c r="E2">
        <v>7393</v>
      </c>
      <c r="F2">
        <v>2819</v>
      </c>
      <c r="G2">
        <v>1349</v>
      </c>
      <c r="H2">
        <v>721</v>
      </c>
      <c r="I2">
        <v>1658</v>
      </c>
      <c r="J2">
        <v>10425</v>
      </c>
      <c r="K2">
        <v>97</v>
      </c>
    </row>
    <row r="3" spans="1:11" x14ac:dyDescent="0.25">
      <c r="A3" s="47">
        <v>1969</v>
      </c>
      <c r="B3">
        <v>5692</v>
      </c>
      <c r="C3" s="47">
        <v>26359</v>
      </c>
      <c r="D3">
        <v>18057</v>
      </c>
      <c r="E3">
        <v>2027</v>
      </c>
      <c r="F3">
        <v>929</v>
      </c>
      <c r="G3">
        <v>855</v>
      </c>
      <c r="H3">
        <v>1099</v>
      </c>
      <c r="I3">
        <v>440</v>
      </c>
      <c r="J3">
        <v>462</v>
      </c>
      <c r="K3">
        <v>9656</v>
      </c>
    </row>
    <row r="4" spans="1:11" x14ac:dyDescent="0.25">
      <c r="A4">
        <v>1970</v>
      </c>
      <c r="B4" s="47">
        <v>20277</v>
      </c>
      <c r="C4">
        <v>3654</v>
      </c>
      <c r="D4" s="47">
        <v>33584</v>
      </c>
      <c r="E4">
        <v>8047</v>
      </c>
      <c r="F4">
        <v>2496</v>
      </c>
      <c r="G4">
        <v>451</v>
      </c>
      <c r="H4">
        <v>425</v>
      </c>
      <c r="I4">
        <v>1578</v>
      </c>
      <c r="J4">
        <v>1645</v>
      </c>
      <c r="K4">
        <v>4335</v>
      </c>
    </row>
    <row r="5" spans="1:11" x14ac:dyDescent="0.25">
      <c r="A5">
        <v>1971</v>
      </c>
      <c r="B5">
        <v>7156</v>
      </c>
      <c r="C5" s="47">
        <v>7389</v>
      </c>
      <c r="D5">
        <v>1702</v>
      </c>
      <c r="E5" s="47">
        <v>35931</v>
      </c>
      <c r="F5">
        <v>7620</v>
      </c>
      <c r="G5">
        <v>1753</v>
      </c>
      <c r="H5">
        <v>2203</v>
      </c>
      <c r="I5">
        <v>1526</v>
      </c>
      <c r="J5">
        <v>1879</v>
      </c>
      <c r="K5">
        <v>5517</v>
      </c>
    </row>
    <row r="6" spans="1:11" x14ac:dyDescent="0.25">
      <c r="A6">
        <v>1972</v>
      </c>
      <c r="B6">
        <v>1</v>
      </c>
      <c r="C6">
        <v>136</v>
      </c>
      <c r="D6" s="47">
        <v>4401</v>
      </c>
      <c r="E6">
        <v>5541</v>
      </c>
      <c r="F6" s="47">
        <v>24826</v>
      </c>
      <c r="G6">
        <v>4975</v>
      </c>
      <c r="H6">
        <v>5248</v>
      </c>
      <c r="I6">
        <v>77</v>
      </c>
      <c r="J6">
        <v>546</v>
      </c>
      <c r="K6">
        <v>6833</v>
      </c>
    </row>
    <row r="7" spans="1:11" x14ac:dyDescent="0.25">
      <c r="A7" s="47">
        <v>1973</v>
      </c>
      <c r="B7">
        <v>9176</v>
      </c>
      <c r="C7">
        <v>20624</v>
      </c>
      <c r="D7">
        <v>9649</v>
      </c>
      <c r="E7" s="47">
        <v>9333</v>
      </c>
      <c r="F7">
        <v>13972</v>
      </c>
      <c r="G7" s="47">
        <v>22293</v>
      </c>
      <c r="H7">
        <v>8317</v>
      </c>
      <c r="I7">
        <v>2771</v>
      </c>
      <c r="J7">
        <v>837</v>
      </c>
      <c r="K7">
        <v>1603</v>
      </c>
    </row>
    <row r="8" spans="1:11" x14ac:dyDescent="0.25">
      <c r="A8" s="47">
        <v>1974</v>
      </c>
      <c r="B8" s="47">
        <v>8618</v>
      </c>
      <c r="C8">
        <v>24340</v>
      </c>
      <c r="D8">
        <v>26703</v>
      </c>
      <c r="E8">
        <v>14602</v>
      </c>
      <c r="F8" s="47">
        <v>12594</v>
      </c>
      <c r="G8">
        <v>12417</v>
      </c>
      <c r="H8" s="47">
        <v>15377</v>
      </c>
      <c r="I8">
        <v>4053</v>
      </c>
      <c r="J8">
        <v>1714</v>
      </c>
      <c r="K8">
        <v>1749</v>
      </c>
    </row>
    <row r="9" spans="1:11" x14ac:dyDescent="0.25">
      <c r="A9">
        <v>1975</v>
      </c>
      <c r="B9" s="47">
        <v>14206</v>
      </c>
      <c r="C9" s="47">
        <v>24905</v>
      </c>
      <c r="D9">
        <v>13049</v>
      </c>
      <c r="E9">
        <v>11636</v>
      </c>
      <c r="F9">
        <v>7052</v>
      </c>
      <c r="G9" s="47">
        <v>7526</v>
      </c>
      <c r="H9">
        <v>5456</v>
      </c>
      <c r="I9" s="47">
        <v>3917</v>
      </c>
      <c r="J9">
        <v>825</v>
      </c>
      <c r="K9">
        <v>581</v>
      </c>
    </row>
    <row r="10" spans="1:11" x14ac:dyDescent="0.25">
      <c r="A10">
        <v>1976</v>
      </c>
      <c r="B10">
        <v>1686</v>
      </c>
      <c r="C10" s="47">
        <v>21171</v>
      </c>
      <c r="D10" s="47">
        <v>27110</v>
      </c>
      <c r="E10">
        <v>10982</v>
      </c>
      <c r="F10">
        <v>7740</v>
      </c>
      <c r="G10">
        <v>3868</v>
      </c>
      <c r="H10" s="47">
        <v>4922</v>
      </c>
      <c r="I10">
        <v>3977</v>
      </c>
      <c r="J10" s="47">
        <v>3123</v>
      </c>
      <c r="K10">
        <v>1165</v>
      </c>
    </row>
    <row r="11" spans="1:11" x14ac:dyDescent="0.25">
      <c r="A11">
        <v>1977</v>
      </c>
      <c r="B11">
        <v>740</v>
      </c>
      <c r="C11">
        <v>7136</v>
      </c>
      <c r="D11" s="47">
        <v>22566</v>
      </c>
      <c r="E11" s="47">
        <v>11319</v>
      </c>
      <c r="F11">
        <v>3683</v>
      </c>
      <c r="G11">
        <v>2570</v>
      </c>
      <c r="H11">
        <v>809</v>
      </c>
      <c r="I11" s="47">
        <v>1443</v>
      </c>
      <c r="J11">
        <v>897</v>
      </c>
      <c r="K11" s="47">
        <v>1721</v>
      </c>
    </row>
    <row r="12" spans="1:11" x14ac:dyDescent="0.25">
      <c r="A12">
        <v>1978</v>
      </c>
      <c r="B12">
        <v>2</v>
      </c>
      <c r="C12">
        <v>182</v>
      </c>
      <c r="D12">
        <v>3831</v>
      </c>
      <c r="E12" s="47">
        <v>14733</v>
      </c>
      <c r="F12" s="47">
        <v>11575</v>
      </c>
      <c r="G12">
        <v>6358</v>
      </c>
      <c r="H12">
        <v>3157</v>
      </c>
      <c r="I12">
        <v>1649</v>
      </c>
      <c r="J12" s="47">
        <v>1402</v>
      </c>
      <c r="K12">
        <v>2497</v>
      </c>
    </row>
    <row r="13" spans="1:11" x14ac:dyDescent="0.25">
      <c r="A13">
        <v>1979</v>
      </c>
      <c r="B13">
        <v>204</v>
      </c>
      <c r="C13">
        <v>480</v>
      </c>
      <c r="D13">
        <v>1189</v>
      </c>
      <c r="E13">
        <v>6615</v>
      </c>
      <c r="F13" s="47">
        <v>17202</v>
      </c>
      <c r="G13" s="47">
        <v>12321</v>
      </c>
      <c r="H13">
        <v>5590</v>
      </c>
      <c r="I13">
        <v>2282</v>
      </c>
      <c r="J13">
        <v>1702</v>
      </c>
      <c r="K13" s="47">
        <v>2457</v>
      </c>
    </row>
    <row r="14" spans="1:11" x14ac:dyDescent="0.25">
      <c r="A14">
        <v>1980</v>
      </c>
      <c r="B14">
        <v>6</v>
      </c>
      <c r="C14">
        <v>1455</v>
      </c>
      <c r="D14">
        <v>2156</v>
      </c>
      <c r="E14">
        <v>1463</v>
      </c>
      <c r="F14">
        <v>5087</v>
      </c>
      <c r="G14" s="47">
        <v>9833</v>
      </c>
      <c r="H14" s="47">
        <v>6148</v>
      </c>
      <c r="I14">
        <v>2692</v>
      </c>
      <c r="J14">
        <v>1604</v>
      </c>
      <c r="K14">
        <v>1998</v>
      </c>
    </row>
    <row r="15" spans="1:11" x14ac:dyDescent="0.25">
      <c r="A15">
        <v>1981</v>
      </c>
      <c r="B15">
        <v>6145</v>
      </c>
      <c r="C15">
        <v>2836</v>
      </c>
      <c r="D15">
        <v>5143</v>
      </c>
      <c r="E15">
        <v>1183</v>
      </c>
      <c r="F15">
        <v>1656</v>
      </c>
      <c r="G15">
        <v>4669</v>
      </c>
      <c r="H15" s="47">
        <v>7743</v>
      </c>
      <c r="I15" s="47">
        <v>3309</v>
      </c>
      <c r="J15">
        <v>1595</v>
      </c>
      <c r="K15">
        <v>1892</v>
      </c>
    </row>
    <row r="16" spans="1:11" x14ac:dyDescent="0.25">
      <c r="A16" s="47">
        <v>1982</v>
      </c>
      <c r="B16">
        <v>2145</v>
      </c>
      <c r="C16">
        <v>5899</v>
      </c>
      <c r="D16">
        <v>1609</v>
      </c>
      <c r="E16">
        <v>5004</v>
      </c>
      <c r="F16">
        <v>715</v>
      </c>
      <c r="G16">
        <v>1609</v>
      </c>
      <c r="H16">
        <v>2623</v>
      </c>
      <c r="I16" s="47">
        <v>4828</v>
      </c>
      <c r="J16" s="47">
        <v>1549</v>
      </c>
      <c r="K16">
        <v>2504</v>
      </c>
    </row>
    <row r="17" spans="1:11" x14ac:dyDescent="0.25">
      <c r="A17">
        <v>1983</v>
      </c>
      <c r="B17" s="47">
        <v>244</v>
      </c>
      <c r="C17">
        <v>1622</v>
      </c>
      <c r="D17">
        <v>2459</v>
      </c>
      <c r="E17">
        <v>915</v>
      </c>
      <c r="F17">
        <v>4012</v>
      </c>
      <c r="G17">
        <v>478</v>
      </c>
      <c r="H17">
        <v>946</v>
      </c>
      <c r="I17">
        <v>3119</v>
      </c>
      <c r="J17" s="47">
        <v>7770</v>
      </c>
      <c r="K17" s="47">
        <v>3601</v>
      </c>
    </row>
    <row r="18" spans="1:11" x14ac:dyDescent="0.25">
      <c r="A18">
        <v>1984</v>
      </c>
      <c r="B18">
        <v>60</v>
      </c>
      <c r="C18" s="47">
        <v>19774</v>
      </c>
      <c r="D18">
        <v>14060</v>
      </c>
      <c r="E18">
        <v>1413</v>
      </c>
      <c r="F18">
        <v>781</v>
      </c>
      <c r="G18">
        <v>1551</v>
      </c>
      <c r="H18">
        <v>339</v>
      </c>
      <c r="I18">
        <v>479</v>
      </c>
      <c r="J18">
        <v>2022</v>
      </c>
      <c r="K18" s="47">
        <v>5640</v>
      </c>
    </row>
    <row r="19" spans="1:11" x14ac:dyDescent="0.25">
      <c r="A19">
        <v>1985</v>
      </c>
      <c r="B19">
        <v>357</v>
      </c>
      <c r="C19">
        <v>511</v>
      </c>
      <c r="D19" s="47">
        <v>23790</v>
      </c>
      <c r="E19">
        <v>12844</v>
      </c>
      <c r="F19">
        <v>1252</v>
      </c>
      <c r="G19">
        <v>656</v>
      </c>
      <c r="H19">
        <v>2197</v>
      </c>
      <c r="I19">
        <v>289</v>
      </c>
      <c r="J19">
        <v>551</v>
      </c>
      <c r="K19">
        <v>7605</v>
      </c>
    </row>
    <row r="20" spans="1:11" x14ac:dyDescent="0.25">
      <c r="A20">
        <v>1986</v>
      </c>
      <c r="B20">
        <v>363</v>
      </c>
      <c r="C20">
        <v>4282</v>
      </c>
      <c r="D20">
        <v>3259</v>
      </c>
      <c r="E20" s="47">
        <v>40844</v>
      </c>
      <c r="F20">
        <v>11522</v>
      </c>
      <c r="G20">
        <v>933</v>
      </c>
      <c r="H20">
        <v>485</v>
      </c>
      <c r="I20">
        <v>635</v>
      </c>
      <c r="J20">
        <v>117</v>
      </c>
      <c r="K20">
        <v>1915</v>
      </c>
    </row>
    <row r="21" spans="1:11" x14ac:dyDescent="0.25">
      <c r="A21">
        <v>1987</v>
      </c>
      <c r="B21">
        <v>1291</v>
      </c>
      <c r="C21">
        <v>3118</v>
      </c>
      <c r="D21">
        <v>3358</v>
      </c>
      <c r="E21">
        <v>2288</v>
      </c>
      <c r="F21" s="47">
        <v>27133</v>
      </c>
      <c r="G21">
        <v>5692</v>
      </c>
      <c r="H21">
        <v>232</v>
      </c>
      <c r="I21">
        <v>183</v>
      </c>
      <c r="J21">
        <v>83</v>
      </c>
      <c r="K21">
        <v>716</v>
      </c>
    </row>
    <row r="22" spans="1:11" x14ac:dyDescent="0.25">
      <c r="A22" s="47">
        <v>1988</v>
      </c>
      <c r="B22">
        <v>117</v>
      </c>
      <c r="C22">
        <v>703</v>
      </c>
      <c r="D22">
        <v>1028</v>
      </c>
      <c r="E22">
        <v>1932</v>
      </c>
      <c r="F22">
        <v>2481</v>
      </c>
      <c r="G22" s="47">
        <v>24769</v>
      </c>
      <c r="H22">
        <v>4493</v>
      </c>
      <c r="I22">
        <v>227</v>
      </c>
      <c r="J22">
        <v>131</v>
      </c>
      <c r="K22">
        <v>572</v>
      </c>
    </row>
    <row r="23" spans="1:11" x14ac:dyDescent="0.25">
      <c r="A23">
        <v>1989</v>
      </c>
      <c r="B23" s="47">
        <v>2399</v>
      </c>
      <c r="C23">
        <v>8862</v>
      </c>
      <c r="D23">
        <v>1276</v>
      </c>
      <c r="E23">
        <v>937</v>
      </c>
      <c r="F23">
        <v>1541</v>
      </c>
      <c r="G23">
        <v>575</v>
      </c>
      <c r="H23" s="47">
        <v>20957</v>
      </c>
      <c r="I23">
        <v>2693</v>
      </c>
      <c r="J23">
        <v>369</v>
      </c>
      <c r="K23">
        <v>781</v>
      </c>
    </row>
    <row r="24" spans="1:11" x14ac:dyDescent="0.25">
      <c r="A24">
        <v>1990</v>
      </c>
      <c r="B24">
        <v>390</v>
      </c>
      <c r="C24" s="47">
        <v>6222</v>
      </c>
      <c r="D24">
        <v>9737</v>
      </c>
      <c r="E24">
        <v>1457</v>
      </c>
      <c r="F24">
        <v>888</v>
      </c>
      <c r="G24">
        <v>966</v>
      </c>
      <c r="H24">
        <v>639</v>
      </c>
      <c r="I24" s="47">
        <v>16765</v>
      </c>
      <c r="J24">
        <v>923</v>
      </c>
      <c r="K24">
        <v>277</v>
      </c>
    </row>
    <row r="25" spans="1:11" x14ac:dyDescent="0.25">
      <c r="A25">
        <v>1991</v>
      </c>
      <c r="B25">
        <v>646</v>
      </c>
      <c r="C25">
        <v>6106</v>
      </c>
      <c r="D25" s="47">
        <v>17808</v>
      </c>
      <c r="E25">
        <v>9560</v>
      </c>
      <c r="F25">
        <v>1212</v>
      </c>
      <c r="G25">
        <v>762</v>
      </c>
      <c r="H25">
        <v>1052</v>
      </c>
      <c r="I25">
        <v>849</v>
      </c>
      <c r="J25" s="47">
        <v>10964</v>
      </c>
      <c r="K25">
        <v>557</v>
      </c>
    </row>
    <row r="26" spans="1:11" x14ac:dyDescent="0.25">
      <c r="A26">
        <v>1992</v>
      </c>
      <c r="B26">
        <v>628</v>
      </c>
      <c r="C26">
        <v>2627</v>
      </c>
      <c r="D26">
        <v>3014</v>
      </c>
      <c r="E26" s="47">
        <v>14148</v>
      </c>
      <c r="F26">
        <v>8630</v>
      </c>
      <c r="G26">
        <v>1411</v>
      </c>
      <c r="H26">
        <v>733</v>
      </c>
      <c r="I26">
        <v>1048</v>
      </c>
      <c r="J26">
        <v>884</v>
      </c>
      <c r="K26" s="47">
        <v>11142</v>
      </c>
    </row>
    <row r="27" spans="1:11" x14ac:dyDescent="0.25">
      <c r="A27">
        <v>1993</v>
      </c>
      <c r="B27">
        <v>117</v>
      </c>
      <c r="C27">
        <v>4900</v>
      </c>
      <c r="D27">
        <v>8493</v>
      </c>
      <c r="E27">
        <v>4497</v>
      </c>
      <c r="F27" s="47">
        <v>13011</v>
      </c>
      <c r="G27">
        <v>7686</v>
      </c>
      <c r="H27">
        <v>1660</v>
      </c>
      <c r="I27">
        <v>651</v>
      </c>
      <c r="J27">
        <v>699</v>
      </c>
      <c r="K27">
        <v>6882</v>
      </c>
    </row>
    <row r="28" spans="1:11" x14ac:dyDescent="0.25">
      <c r="A28">
        <v>1994</v>
      </c>
      <c r="B28">
        <v>672</v>
      </c>
      <c r="C28">
        <v>231</v>
      </c>
      <c r="D28">
        <v>3896</v>
      </c>
      <c r="E28">
        <v>5905</v>
      </c>
      <c r="F28">
        <v>2856</v>
      </c>
      <c r="G28" s="47">
        <v>13672</v>
      </c>
      <c r="H28">
        <v>5977</v>
      </c>
      <c r="I28">
        <v>929</v>
      </c>
      <c r="J28">
        <v>244</v>
      </c>
      <c r="K28">
        <v>2925</v>
      </c>
    </row>
    <row r="29" spans="1:11" x14ac:dyDescent="0.25">
      <c r="A29">
        <v>1995</v>
      </c>
      <c r="B29">
        <v>10603</v>
      </c>
      <c r="C29">
        <v>14206</v>
      </c>
      <c r="D29">
        <v>698</v>
      </c>
      <c r="E29">
        <v>4674</v>
      </c>
      <c r="F29">
        <v>4093</v>
      </c>
      <c r="G29">
        <v>1768</v>
      </c>
      <c r="H29" s="47">
        <v>5757</v>
      </c>
      <c r="I29">
        <v>2281</v>
      </c>
      <c r="J29">
        <v>203</v>
      </c>
      <c r="K29">
        <v>590</v>
      </c>
    </row>
    <row r="30" spans="1:11" x14ac:dyDescent="0.25">
      <c r="A30" s="47">
        <v>1996</v>
      </c>
      <c r="B30">
        <v>2505</v>
      </c>
      <c r="C30">
        <v>8050</v>
      </c>
      <c r="D30">
        <v>7052</v>
      </c>
      <c r="E30">
        <v>1013</v>
      </c>
      <c r="F30">
        <v>5380</v>
      </c>
      <c r="G30">
        <v>6519</v>
      </c>
      <c r="H30">
        <v>1622</v>
      </c>
      <c r="I30" s="47">
        <v>7094</v>
      </c>
      <c r="J30">
        <v>1806</v>
      </c>
      <c r="K30">
        <v>893</v>
      </c>
    </row>
    <row r="31" spans="1:11" x14ac:dyDescent="0.25">
      <c r="A31">
        <v>1997</v>
      </c>
      <c r="B31" s="47">
        <v>5083</v>
      </c>
      <c r="C31">
        <v>11823</v>
      </c>
      <c r="D31">
        <v>10923</v>
      </c>
      <c r="E31">
        <v>4604</v>
      </c>
      <c r="F31">
        <v>638</v>
      </c>
      <c r="G31">
        <v>3709</v>
      </c>
      <c r="H31">
        <v>3081</v>
      </c>
      <c r="I31">
        <v>545</v>
      </c>
      <c r="J31" s="47">
        <v>4212</v>
      </c>
      <c r="K31">
        <v>785</v>
      </c>
    </row>
    <row r="32" spans="1:11" x14ac:dyDescent="0.25">
      <c r="A32">
        <v>1998</v>
      </c>
      <c r="B32">
        <v>1927</v>
      </c>
      <c r="C32" s="47">
        <v>18525</v>
      </c>
      <c r="D32">
        <v>9977</v>
      </c>
      <c r="E32">
        <v>9560</v>
      </c>
      <c r="F32">
        <v>4291</v>
      </c>
      <c r="G32">
        <v>505</v>
      </c>
      <c r="H32">
        <v>2432</v>
      </c>
      <c r="I32">
        <v>2024</v>
      </c>
      <c r="J32">
        <v>412</v>
      </c>
      <c r="K32" s="47">
        <v>1472</v>
      </c>
    </row>
    <row r="33" spans="1:11" x14ac:dyDescent="0.25">
      <c r="A33" s="47">
        <v>1999</v>
      </c>
      <c r="B33">
        <v>1348</v>
      </c>
      <c r="C33">
        <v>4463</v>
      </c>
      <c r="D33" s="47">
        <v>14625</v>
      </c>
      <c r="E33">
        <v>7509</v>
      </c>
      <c r="F33">
        <v>4698</v>
      </c>
      <c r="G33">
        <v>2049</v>
      </c>
      <c r="H33">
        <v>478</v>
      </c>
      <c r="I33">
        <v>681</v>
      </c>
      <c r="J33">
        <v>663</v>
      </c>
      <c r="K33">
        <v>354</v>
      </c>
    </row>
    <row r="34" spans="1:11" x14ac:dyDescent="0.25">
      <c r="A34">
        <v>2000</v>
      </c>
      <c r="B34" s="47">
        <v>28460</v>
      </c>
      <c r="C34">
        <v>2689</v>
      </c>
      <c r="D34">
        <v>1800</v>
      </c>
      <c r="E34" s="47">
        <v>5465</v>
      </c>
      <c r="F34">
        <v>2869</v>
      </c>
      <c r="G34">
        <v>2941</v>
      </c>
      <c r="H34">
        <v>458</v>
      </c>
      <c r="I34">
        <v>65</v>
      </c>
      <c r="J34">
        <v>195</v>
      </c>
      <c r="K34">
        <v>371</v>
      </c>
    </row>
    <row r="35" spans="1:11" x14ac:dyDescent="0.25">
      <c r="A35">
        <v>2001</v>
      </c>
      <c r="B35">
        <v>8215</v>
      </c>
      <c r="C35" s="47">
        <v>60111</v>
      </c>
      <c r="D35">
        <v>11234</v>
      </c>
      <c r="E35">
        <v>2482</v>
      </c>
      <c r="F35" s="47">
        <v>4184</v>
      </c>
      <c r="G35">
        <v>842</v>
      </c>
      <c r="H35">
        <v>870</v>
      </c>
      <c r="I35">
        <v>144</v>
      </c>
      <c r="J35">
        <v>33</v>
      </c>
      <c r="K35">
        <v>371</v>
      </c>
    </row>
    <row r="36" spans="1:11" x14ac:dyDescent="0.25">
      <c r="A36">
        <v>2002</v>
      </c>
      <c r="B36">
        <v>6088</v>
      </c>
      <c r="C36">
        <v>3832</v>
      </c>
      <c r="D36" s="47">
        <v>70334</v>
      </c>
      <c r="E36">
        <v>6047</v>
      </c>
      <c r="F36">
        <v>2275</v>
      </c>
      <c r="G36" s="47">
        <v>2136</v>
      </c>
      <c r="H36">
        <v>538</v>
      </c>
      <c r="I36">
        <v>407</v>
      </c>
      <c r="J36">
        <v>48</v>
      </c>
      <c r="K36">
        <v>73</v>
      </c>
    </row>
    <row r="37" spans="1:11" x14ac:dyDescent="0.25">
      <c r="A37" s="47">
        <v>2003</v>
      </c>
      <c r="B37">
        <v>3763</v>
      </c>
      <c r="C37">
        <v>4381</v>
      </c>
      <c r="D37">
        <v>5832</v>
      </c>
      <c r="E37" s="47">
        <v>73840</v>
      </c>
      <c r="F37">
        <v>8480</v>
      </c>
      <c r="G37">
        <v>1123</v>
      </c>
      <c r="H37" s="47">
        <v>1199</v>
      </c>
      <c r="I37">
        <v>32</v>
      </c>
      <c r="J37">
        <v>5</v>
      </c>
      <c r="K37">
        <v>0</v>
      </c>
    </row>
    <row r="38" spans="1:11" x14ac:dyDescent="0.25">
      <c r="A38">
        <v>2004</v>
      </c>
      <c r="B38" s="47">
        <v>27524</v>
      </c>
      <c r="C38">
        <v>24574</v>
      </c>
      <c r="D38">
        <v>6017</v>
      </c>
      <c r="E38">
        <v>4753</v>
      </c>
      <c r="F38" s="47">
        <v>56010</v>
      </c>
      <c r="G38">
        <v>2457</v>
      </c>
      <c r="H38">
        <v>1322</v>
      </c>
      <c r="I38" s="47">
        <v>606</v>
      </c>
      <c r="J38">
        <v>9</v>
      </c>
      <c r="K38">
        <v>0</v>
      </c>
    </row>
    <row r="39" spans="1:11" x14ac:dyDescent="0.25">
      <c r="A39" s="47">
        <v>2005</v>
      </c>
      <c r="B39">
        <v>17391</v>
      </c>
      <c r="C39" s="47">
        <v>42971</v>
      </c>
      <c r="D39">
        <v>24381</v>
      </c>
      <c r="E39">
        <v>4007</v>
      </c>
      <c r="F39">
        <v>3807</v>
      </c>
      <c r="G39" s="47">
        <v>40391</v>
      </c>
      <c r="H39">
        <v>1680</v>
      </c>
      <c r="I39">
        <v>746</v>
      </c>
      <c r="J39" s="47">
        <v>81</v>
      </c>
      <c r="K39">
        <v>45</v>
      </c>
    </row>
    <row r="40" spans="1:11" x14ac:dyDescent="0.25">
      <c r="A40">
        <v>2006</v>
      </c>
      <c r="B40" s="47">
        <v>31651</v>
      </c>
      <c r="C40">
        <v>14756</v>
      </c>
      <c r="D40" s="47">
        <v>41630</v>
      </c>
      <c r="E40">
        <v>21769</v>
      </c>
      <c r="F40">
        <v>3765</v>
      </c>
      <c r="G40">
        <v>1917</v>
      </c>
      <c r="H40" s="47">
        <v>17117</v>
      </c>
      <c r="I40">
        <v>448</v>
      </c>
      <c r="J40">
        <v>36</v>
      </c>
      <c r="K40" s="47">
        <v>0</v>
      </c>
    </row>
    <row r="41" spans="1:11" x14ac:dyDescent="0.25">
      <c r="A41">
        <v>2007</v>
      </c>
      <c r="B41">
        <v>2968</v>
      </c>
      <c r="C41" s="47">
        <v>31233</v>
      </c>
      <c r="D41">
        <v>22784</v>
      </c>
      <c r="E41" s="47">
        <v>43885</v>
      </c>
      <c r="F41">
        <v>11105</v>
      </c>
      <c r="G41">
        <v>2471</v>
      </c>
      <c r="H41">
        <v>1328</v>
      </c>
      <c r="I41" s="47">
        <v>4819</v>
      </c>
      <c r="J41">
        <v>39</v>
      </c>
      <c r="K41">
        <v>7</v>
      </c>
    </row>
    <row r="42" spans="1:11" x14ac:dyDescent="0.25">
      <c r="A42" s="47">
        <v>2008</v>
      </c>
      <c r="B42">
        <v>23622</v>
      </c>
      <c r="C42">
        <v>8120</v>
      </c>
      <c r="D42" s="47">
        <v>25964</v>
      </c>
      <c r="E42">
        <v>8655</v>
      </c>
      <c r="F42" s="47">
        <v>12703</v>
      </c>
      <c r="G42">
        <v>1631</v>
      </c>
      <c r="H42">
        <v>633</v>
      </c>
      <c r="I42">
        <v>218</v>
      </c>
      <c r="J42" s="47">
        <v>1033</v>
      </c>
      <c r="K42">
        <v>9</v>
      </c>
    </row>
    <row r="43" spans="1:11" x14ac:dyDescent="0.25">
      <c r="A43">
        <v>2009</v>
      </c>
      <c r="B43" s="47">
        <v>38026</v>
      </c>
      <c r="C43">
        <v>24443</v>
      </c>
      <c r="D43">
        <v>6613</v>
      </c>
      <c r="E43" s="47">
        <v>28416</v>
      </c>
      <c r="F43">
        <v>6363</v>
      </c>
      <c r="G43" s="47">
        <v>9425</v>
      </c>
      <c r="H43">
        <v>358</v>
      </c>
      <c r="I43">
        <v>127</v>
      </c>
      <c r="J43">
        <v>5</v>
      </c>
      <c r="K43" s="47">
        <v>482</v>
      </c>
    </row>
    <row r="44" spans="1:11" x14ac:dyDescent="0.25">
      <c r="A44" s="47">
        <v>2010</v>
      </c>
      <c r="B44">
        <v>5402</v>
      </c>
      <c r="C44" s="47">
        <v>31923</v>
      </c>
      <c r="D44">
        <v>28384</v>
      </c>
      <c r="E44">
        <v>3829</v>
      </c>
      <c r="F44" s="47">
        <v>13988</v>
      </c>
      <c r="G44">
        <v>2033</v>
      </c>
      <c r="H44" s="47">
        <v>3286</v>
      </c>
      <c r="I44">
        <v>83</v>
      </c>
      <c r="J44">
        <v>1</v>
      </c>
      <c r="K44">
        <v>132</v>
      </c>
    </row>
    <row r="45" spans="1:11" x14ac:dyDescent="0.25">
      <c r="A45">
        <v>2011</v>
      </c>
      <c r="B45" s="47">
        <v>2288</v>
      </c>
      <c r="C45">
        <v>1230</v>
      </c>
      <c r="D45" s="47">
        <v>11611</v>
      </c>
      <c r="E45">
        <v>6091</v>
      </c>
      <c r="F45">
        <v>639</v>
      </c>
      <c r="G45" s="47">
        <v>3100</v>
      </c>
      <c r="H45">
        <v>336</v>
      </c>
      <c r="I45" s="47">
        <v>474</v>
      </c>
      <c r="J45">
        <v>25</v>
      </c>
      <c r="K45">
        <v>40</v>
      </c>
    </row>
    <row r="46" spans="1:11" x14ac:dyDescent="0.25">
      <c r="A46">
        <v>2012</v>
      </c>
      <c r="B46">
        <v>193</v>
      </c>
      <c r="C46" s="47">
        <v>10775</v>
      </c>
      <c r="D46">
        <v>1969</v>
      </c>
      <c r="E46" s="47">
        <v>3142</v>
      </c>
      <c r="F46">
        <v>332</v>
      </c>
      <c r="G46">
        <v>34</v>
      </c>
      <c r="H46" s="47">
        <v>113</v>
      </c>
      <c r="I46">
        <v>7</v>
      </c>
      <c r="J46" s="47">
        <v>1</v>
      </c>
      <c r="K46">
        <v>0</v>
      </c>
    </row>
    <row r="47" spans="1:11" x14ac:dyDescent="0.25">
      <c r="A47">
        <v>2013</v>
      </c>
      <c r="B47">
        <v>574</v>
      </c>
      <c r="C47">
        <v>5685</v>
      </c>
      <c r="D47" s="47">
        <v>13651</v>
      </c>
      <c r="E47">
        <v>776</v>
      </c>
      <c r="F47" s="47">
        <v>1593</v>
      </c>
      <c r="G47">
        <v>101</v>
      </c>
      <c r="H47">
        <v>0</v>
      </c>
      <c r="I47" s="47">
        <v>0</v>
      </c>
      <c r="J47">
        <v>0</v>
      </c>
      <c r="K47" s="47">
        <v>0</v>
      </c>
    </row>
    <row r="48" spans="1:11" x14ac:dyDescent="0.25">
      <c r="A48" s="47">
        <v>2014</v>
      </c>
      <c r="B48">
        <v>1134</v>
      </c>
      <c r="C48">
        <v>3475</v>
      </c>
      <c r="D48">
        <v>6902</v>
      </c>
      <c r="E48" s="47">
        <v>4397</v>
      </c>
      <c r="F48">
        <v>119</v>
      </c>
      <c r="G48" s="47">
        <v>80</v>
      </c>
      <c r="H48">
        <v>0</v>
      </c>
      <c r="I48">
        <v>1</v>
      </c>
      <c r="J48" s="47">
        <v>0</v>
      </c>
      <c r="K48">
        <v>0</v>
      </c>
    </row>
    <row r="49" spans="1:11" x14ac:dyDescent="0.25">
      <c r="A49" s="47">
        <v>2015</v>
      </c>
      <c r="B49" s="47">
        <v>3541</v>
      </c>
      <c r="C49">
        <v>3908</v>
      </c>
      <c r="D49">
        <v>1593</v>
      </c>
      <c r="E49">
        <v>2704</v>
      </c>
      <c r="F49" s="47">
        <v>617</v>
      </c>
      <c r="G49">
        <v>68</v>
      </c>
      <c r="H49" s="47">
        <v>33</v>
      </c>
      <c r="I49">
        <v>0</v>
      </c>
      <c r="J49">
        <v>0</v>
      </c>
      <c r="K49" s="47">
        <v>0</v>
      </c>
    </row>
    <row r="50" spans="1:11" x14ac:dyDescent="0.25">
      <c r="A50">
        <v>2016</v>
      </c>
      <c r="B50" s="47">
        <v>4778</v>
      </c>
      <c r="C50" s="47">
        <v>8026</v>
      </c>
      <c r="D50">
        <v>5380</v>
      </c>
      <c r="E50">
        <v>2327</v>
      </c>
      <c r="F50">
        <v>2586</v>
      </c>
      <c r="G50" s="47">
        <v>589</v>
      </c>
      <c r="H50">
        <v>30</v>
      </c>
      <c r="I50" s="47">
        <v>0</v>
      </c>
      <c r="J50">
        <v>0</v>
      </c>
      <c r="K50">
        <v>0</v>
      </c>
    </row>
    <row r="51" spans="1:11" x14ac:dyDescent="0.25">
      <c r="A51">
        <v>2017</v>
      </c>
      <c r="B51">
        <v>0</v>
      </c>
      <c r="C51" s="47">
        <v>15050</v>
      </c>
      <c r="D51" s="47">
        <v>10260</v>
      </c>
      <c r="E51">
        <v>2548</v>
      </c>
      <c r="F51">
        <v>1598</v>
      </c>
      <c r="G51">
        <v>1118</v>
      </c>
      <c r="H51" s="47">
        <v>221</v>
      </c>
      <c r="I51">
        <v>0</v>
      </c>
      <c r="J51" s="47">
        <v>0</v>
      </c>
      <c r="K51">
        <v>0</v>
      </c>
    </row>
    <row r="52" spans="1:11" x14ac:dyDescent="0.25">
      <c r="A52">
        <v>2018</v>
      </c>
      <c r="B52">
        <v>71</v>
      </c>
      <c r="C52">
        <v>487</v>
      </c>
      <c r="D52" s="47">
        <v>27928</v>
      </c>
      <c r="E52" s="47">
        <v>3017</v>
      </c>
      <c r="F52">
        <v>707</v>
      </c>
      <c r="G52">
        <v>106</v>
      </c>
      <c r="H52">
        <v>145</v>
      </c>
      <c r="I52" s="47">
        <v>16</v>
      </c>
      <c r="J52">
        <v>0</v>
      </c>
      <c r="K52" s="47">
        <v>0</v>
      </c>
    </row>
    <row r="53" spans="1:11" x14ac:dyDescent="0.25">
      <c r="A53">
        <v>2019</v>
      </c>
      <c r="B53">
        <v>479</v>
      </c>
      <c r="C53">
        <v>5268</v>
      </c>
      <c r="D53">
        <v>8865</v>
      </c>
      <c r="E53" s="47">
        <v>10151</v>
      </c>
      <c r="F53" s="47">
        <v>1465</v>
      </c>
      <c r="G53">
        <v>160</v>
      </c>
      <c r="H53">
        <v>40</v>
      </c>
      <c r="I53">
        <v>8</v>
      </c>
      <c r="J53" s="47">
        <v>59</v>
      </c>
      <c r="K53">
        <v>0</v>
      </c>
    </row>
    <row r="54" spans="1:11" x14ac:dyDescent="0.25">
      <c r="A54">
        <v>2020</v>
      </c>
      <c r="B54">
        <v>2203</v>
      </c>
      <c r="C54">
        <v>6111</v>
      </c>
      <c r="D54">
        <v>7341</v>
      </c>
      <c r="E54">
        <v>1629</v>
      </c>
      <c r="F54" s="47">
        <v>4024</v>
      </c>
      <c r="G54" s="47">
        <v>307</v>
      </c>
      <c r="H54">
        <v>21</v>
      </c>
      <c r="I54">
        <v>8</v>
      </c>
      <c r="J54">
        <v>3</v>
      </c>
      <c r="K54" s="47">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topLeftCell="A30" workbookViewId="0">
      <selection activeCell="B61" sqref="B61"/>
    </sheetView>
  </sheetViews>
  <sheetFormatPr defaultRowHeight="15" x14ac:dyDescent="0.25"/>
  <sheetData>
    <row r="1" spans="1:11" x14ac:dyDescent="0.25">
      <c r="A1" t="s">
        <v>203</v>
      </c>
      <c r="B1">
        <v>1</v>
      </c>
      <c r="C1">
        <v>2</v>
      </c>
      <c r="D1">
        <v>3</v>
      </c>
      <c r="E1">
        <v>4</v>
      </c>
      <c r="F1">
        <v>5</v>
      </c>
      <c r="G1">
        <v>6</v>
      </c>
      <c r="H1">
        <v>7</v>
      </c>
      <c r="I1">
        <v>8</v>
      </c>
      <c r="J1">
        <v>9</v>
      </c>
      <c r="K1">
        <v>10</v>
      </c>
    </row>
    <row r="2" spans="1:11" x14ac:dyDescent="0.25">
      <c r="A2">
        <v>1968</v>
      </c>
      <c r="B2" s="42">
        <v>1543.5157700576201</v>
      </c>
      <c r="C2" s="42">
        <v>342.15931239726302</v>
      </c>
      <c r="D2" s="42">
        <v>105.860953704249</v>
      </c>
      <c r="E2" s="42">
        <v>42.173004945372398</v>
      </c>
      <c r="F2" s="42">
        <v>24.725749162653599</v>
      </c>
      <c r="G2" s="42">
        <v>23.844354134706101</v>
      </c>
      <c r="H2" s="42">
        <v>11.4655127561825</v>
      </c>
      <c r="I2" s="42">
        <v>16.230508919542</v>
      </c>
      <c r="J2" s="42">
        <v>132.90262320850599</v>
      </c>
      <c r="K2" s="42">
        <v>1.23666381044811</v>
      </c>
    </row>
    <row r="3" spans="1:11" x14ac:dyDescent="0.25">
      <c r="A3">
        <v>1969</v>
      </c>
      <c r="B3" s="42">
        <v>177.95451392826399</v>
      </c>
      <c r="C3" s="42">
        <v>1113.74883675716</v>
      </c>
      <c r="D3" s="42">
        <v>265.11799699236002</v>
      </c>
      <c r="E3" s="42">
        <v>62.286412939063197</v>
      </c>
      <c r="F3" s="42">
        <v>20.292603881430701</v>
      </c>
      <c r="G3" s="42">
        <v>15.068689604697401</v>
      </c>
      <c r="H3" s="42">
        <v>18.799053547217</v>
      </c>
      <c r="I3" s="42">
        <v>8.3836769153556805</v>
      </c>
      <c r="J3" s="42">
        <v>10.02923862187</v>
      </c>
      <c r="K3" s="42">
        <v>121.34756133085401</v>
      </c>
    </row>
    <row r="4" spans="1:11" x14ac:dyDescent="0.25">
      <c r="A4">
        <v>1970</v>
      </c>
      <c r="B4" s="42">
        <v>243.471891573508</v>
      </c>
      <c r="C4" s="42">
        <v>136.09442871608599</v>
      </c>
      <c r="D4" s="42">
        <v>783.58288892681605</v>
      </c>
      <c r="E4" s="42">
        <v>163.39373311754201</v>
      </c>
      <c r="F4" s="42">
        <v>42.661702430011502</v>
      </c>
      <c r="G4" s="42">
        <v>10.899664078815601</v>
      </c>
      <c r="H4" s="42">
        <v>9.9593506950526898</v>
      </c>
      <c r="I4" s="42">
        <v>15.862359045747301</v>
      </c>
      <c r="J4" s="42">
        <v>6.8868746028630001</v>
      </c>
      <c r="K4" s="42">
        <v>79.043074257245905</v>
      </c>
    </row>
    <row r="5" spans="1:11" x14ac:dyDescent="0.25">
      <c r="A5">
        <v>1971</v>
      </c>
      <c r="B5" s="42">
        <v>135.79196193836</v>
      </c>
      <c r="C5" s="42">
        <v>194.82596388518101</v>
      </c>
      <c r="D5" s="42">
        <v>95.960780129941398</v>
      </c>
      <c r="E5" s="42">
        <v>557.26999436326298</v>
      </c>
      <c r="F5" s="42">
        <v>100.087119636971</v>
      </c>
      <c r="G5" s="42">
        <v>30.031023314160301</v>
      </c>
      <c r="H5" s="42">
        <v>7.0287169147812696</v>
      </c>
      <c r="I5" s="42">
        <v>7.7968998056120897</v>
      </c>
      <c r="J5" s="42">
        <v>11.310379941113201</v>
      </c>
      <c r="K5" s="42">
        <v>54.477539931518699</v>
      </c>
    </row>
    <row r="6" spans="1:11" x14ac:dyDescent="0.25">
      <c r="A6">
        <v>1972</v>
      </c>
      <c r="B6" s="42">
        <v>211.24130205807501</v>
      </c>
      <c r="C6" s="42">
        <v>95.0989406280721</v>
      </c>
      <c r="D6" s="42">
        <v>140.94258986505599</v>
      </c>
      <c r="E6" s="42">
        <v>94.253676012677701</v>
      </c>
      <c r="F6" s="42">
        <v>335.91029724768299</v>
      </c>
      <c r="G6" s="42">
        <v>64.039712329367006</v>
      </c>
      <c r="H6" s="42">
        <v>26.607175939339701</v>
      </c>
      <c r="I6" s="42">
        <v>3.1927425662974298</v>
      </c>
      <c r="J6" s="42">
        <v>5.0417134995140804</v>
      </c>
      <c r="K6" s="42">
        <v>50.548215302542999</v>
      </c>
    </row>
    <row r="7" spans="1:11" x14ac:dyDescent="0.25">
      <c r="A7">
        <v>1973</v>
      </c>
      <c r="B7" s="42">
        <v>278.89454774303601</v>
      </c>
      <c r="C7" s="42">
        <v>215.805859116627</v>
      </c>
      <c r="D7" s="42">
        <v>94.787457889743294</v>
      </c>
      <c r="E7" s="42">
        <v>108.23695374466701</v>
      </c>
      <c r="F7" s="42">
        <v>87.219617438930797</v>
      </c>
      <c r="G7" s="42">
        <v>179.37009315517599</v>
      </c>
      <c r="H7" s="42">
        <v>45.538809508819597</v>
      </c>
      <c r="I7" s="42">
        <v>18.220419320235901</v>
      </c>
      <c r="J7" s="42">
        <v>2.5198438866430202</v>
      </c>
      <c r="K7" s="42">
        <v>21.946724084062598</v>
      </c>
    </row>
    <row r="8" spans="1:11" x14ac:dyDescent="0.25">
      <c r="A8">
        <v>1974</v>
      </c>
      <c r="B8" s="42">
        <v>385.08689708236602</v>
      </c>
      <c r="C8" s="42">
        <v>242.158086889071</v>
      </c>
      <c r="D8" s="42">
        <v>180.41504508064801</v>
      </c>
      <c r="E8" s="42">
        <v>78.800699599789993</v>
      </c>
      <c r="F8" s="42">
        <v>80.3746279813939</v>
      </c>
      <c r="G8" s="42">
        <v>65.072042086191203</v>
      </c>
      <c r="H8" s="42">
        <v>94.333253192352004</v>
      </c>
      <c r="I8" s="42">
        <v>24.723907024048799</v>
      </c>
      <c r="J8" s="42">
        <v>10.212042184157101</v>
      </c>
      <c r="K8" s="42">
        <v>12.7044232733003</v>
      </c>
    </row>
    <row r="9" spans="1:11" x14ac:dyDescent="0.25">
      <c r="A9">
        <v>1975</v>
      </c>
      <c r="B9" s="42">
        <v>432.45230199224301</v>
      </c>
      <c r="C9" s="42">
        <v>370.244079364897</v>
      </c>
      <c r="D9" s="42">
        <v>174.998480965422</v>
      </c>
      <c r="E9" s="42">
        <v>116.257699104362</v>
      </c>
      <c r="F9" s="42">
        <v>51.482740591024601</v>
      </c>
      <c r="G9" s="42">
        <v>53.200127616256303</v>
      </c>
      <c r="H9" s="42">
        <v>42.347389277130397</v>
      </c>
      <c r="I9" s="42">
        <v>46.502748141343801</v>
      </c>
      <c r="J9" s="42">
        <v>12.1733177281536</v>
      </c>
      <c r="K9" s="42">
        <v>10.7459615492659</v>
      </c>
    </row>
    <row r="10" spans="1:11" x14ac:dyDescent="0.25">
      <c r="A10">
        <v>1976</v>
      </c>
      <c r="B10" s="42">
        <v>202.707413596338</v>
      </c>
      <c r="C10" s="42">
        <v>422.14093829602803</v>
      </c>
      <c r="D10" s="42">
        <v>302.07394351487898</v>
      </c>
      <c r="E10" s="42">
        <v>117.09012105249499</v>
      </c>
      <c r="F10" s="42">
        <v>70.115842086717194</v>
      </c>
      <c r="G10" s="42">
        <v>29.890936964840499</v>
      </c>
      <c r="H10" s="42">
        <v>33.656849240568398</v>
      </c>
      <c r="I10" s="42">
        <v>26.169439283503898</v>
      </c>
      <c r="J10" s="42">
        <v>26.2462300661782</v>
      </c>
      <c r="K10" s="42">
        <v>12.3665270994706</v>
      </c>
    </row>
    <row r="11" spans="1:11" x14ac:dyDescent="0.25">
      <c r="A11">
        <v>1977</v>
      </c>
      <c r="B11" s="42">
        <v>69.015791112388399</v>
      </c>
      <c r="C11" s="42">
        <v>169.098033619696</v>
      </c>
      <c r="D11" s="42">
        <v>371.21841209956898</v>
      </c>
      <c r="E11" s="42">
        <v>214.17830394196901</v>
      </c>
      <c r="F11" s="42">
        <v>77.346893775549404</v>
      </c>
      <c r="G11" s="42">
        <v>43.747266013378301</v>
      </c>
      <c r="H11" s="42">
        <v>18.407102791158501</v>
      </c>
      <c r="I11" s="42">
        <v>21.205030879394702</v>
      </c>
      <c r="J11" s="42">
        <v>15.520797985166899</v>
      </c>
      <c r="K11" s="42">
        <v>24.398014336771698</v>
      </c>
    </row>
    <row r="12" spans="1:11" x14ac:dyDescent="0.25">
      <c r="A12">
        <v>1978</v>
      </c>
      <c r="B12" s="42">
        <v>59.115091539125601</v>
      </c>
      <c r="C12" s="42">
        <v>42.338935550425298</v>
      </c>
      <c r="D12" s="42">
        <v>124.443323146089</v>
      </c>
      <c r="E12" s="42">
        <v>294.71780810023301</v>
      </c>
      <c r="F12" s="42">
        <v>160.96658592833899</v>
      </c>
      <c r="G12" s="42">
        <v>61.901190380314297</v>
      </c>
      <c r="H12" s="42">
        <v>30.991717148928299</v>
      </c>
      <c r="I12" s="42">
        <v>14.1782466744862</v>
      </c>
      <c r="J12" s="42">
        <v>13.7824298001405</v>
      </c>
      <c r="K12" s="42">
        <v>25.540198385537401</v>
      </c>
    </row>
    <row r="13" spans="1:11" x14ac:dyDescent="0.25">
      <c r="A13">
        <v>1979</v>
      </c>
      <c r="B13" s="42">
        <v>140.041208113435</v>
      </c>
      <c r="C13" s="42">
        <v>40.670737808445899</v>
      </c>
      <c r="D13" s="42">
        <v>31.279799775255299</v>
      </c>
      <c r="E13" s="42">
        <v>96.117536497230404</v>
      </c>
      <c r="F13" s="42">
        <v>206.54222072209899</v>
      </c>
      <c r="G13" s="42">
        <v>110.684761161521</v>
      </c>
      <c r="H13" s="42">
        <v>44.8544199734784</v>
      </c>
      <c r="I13" s="42">
        <v>21.146846580599998</v>
      </c>
      <c r="J13" s="42">
        <v>10.2225852161846</v>
      </c>
      <c r="K13" s="42">
        <v>24.905291484328899</v>
      </c>
    </row>
    <row r="14" spans="1:11" x14ac:dyDescent="0.25">
      <c r="A14">
        <v>1980</v>
      </c>
      <c r="B14" s="42">
        <v>73.887477359758194</v>
      </c>
      <c r="C14" s="42">
        <v>108.78731636611499</v>
      </c>
      <c r="D14" s="42">
        <v>30.093056335649901</v>
      </c>
      <c r="E14" s="42">
        <v>24.990778709418802</v>
      </c>
      <c r="F14" s="42">
        <v>69.584350268942302</v>
      </c>
      <c r="G14" s="42">
        <v>134.12697324569501</v>
      </c>
      <c r="H14" s="42">
        <v>68.470653281684903</v>
      </c>
      <c r="I14" s="42">
        <v>29.735274422188901</v>
      </c>
      <c r="J14" s="42">
        <v>14.617022459061699</v>
      </c>
      <c r="K14" s="42">
        <v>22.9064512173493</v>
      </c>
    </row>
    <row r="15" spans="1:11" x14ac:dyDescent="0.25">
      <c r="A15">
        <v>1981</v>
      </c>
      <c r="B15" s="42">
        <v>128.15240130714699</v>
      </c>
      <c r="C15" s="42">
        <v>52.738204829262997</v>
      </c>
      <c r="D15" s="42">
        <v>86.770555305120098</v>
      </c>
      <c r="E15" s="42">
        <v>18.2324654274335</v>
      </c>
      <c r="F15" s="42">
        <v>19.255243137926499</v>
      </c>
      <c r="G15" s="42">
        <v>49.9387657832104</v>
      </c>
      <c r="H15" s="42">
        <v>91.870831728810103</v>
      </c>
      <c r="I15" s="42">
        <v>40.898330425961497</v>
      </c>
      <c r="J15" s="42">
        <v>19.530747934131298</v>
      </c>
      <c r="K15" s="42">
        <v>24.2685311000225</v>
      </c>
    </row>
    <row r="16" spans="1:11" x14ac:dyDescent="0.25">
      <c r="A16">
        <v>1982</v>
      </c>
      <c r="B16" s="42">
        <v>240.73133099288299</v>
      </c>
      <c r="C16" s="42">
        <v>88.906050846726401</v>
      </c>
      <c r="D16" s="42">
        <v>32.198571956512701</v>
      </c>
      <c r="E16" s="42">
        <v>63.485281123898197</v>
      </c>
      <c r="F16" s="42">
        <v>10.5742666807659</v>
      </c>
      <c r="G16" s="42">
        <v>14.2750790006379</v>
      </c>
      <c r="H16" s="42">
        <v>35.922096727042899</v>
      </c>
      <c r="I16" s="42">
        <v>68.851459973506707</v>
      </c>
      <c r="J16" s="42">
        <v>25.615276785389099</v>
      </c>
      <c r="K16" s="42">
        <v>30.0740732088511</v>
      </c>
    </row>
    <row r="17" spans="1:11" x14ac:dyDescent="0.25">
      <c r="A17">
        <v>1983</v>
      </c>
      <c r="B17" s="42">
        <v>483.55445834686901</v>
      </c>
      <c r="C17" s="42">
        <v>207.685686759894</v>
      </c>
      <c r="D17" s="42">
        <v>50.345701405753303</v>
      </c>
      <c r="E17" s="42">
        <v>18.456412174717801</v>
      </c>
      <c r="F17" s="42">
        <v>40.541374669474202</v>
      </c>
      <c r="G17" s="42">
        <v>6.0811403572098603</v>
      </c>
      <c r="H17" s="42">
        <v>9.2001996899596907</v>
      </c>
      <c r="I17" s="42">
        <v>27.449501015201999</v>
      </c>
      <c r="J17" s="42">
        <v>60.240355242262503</v>
      </c>
      <c r="K17" s="42">
        <v>40.4256246755861</v>
      </c>
    </row>
    <row r="18" spans="1:11" x14ac:dyDescent="0.25">
      <c r="A18">
        <v>1984</v>
      </c>
      <c r="B18" s="42">
        <v>90.454516365572701</v>
      </c>
      <c r="C18" s="42">
        <v>550.99984972303196</v>
      </c>
      <c r="D18" s="42">
        <v>206.67539302036599</v>
      </c>
      <c r="E18" s="42">
        <v>28.137002501549102</v>
      </c>
      <c r="F18" s="42">
        <v>11.584470134815399</v>
      </c>
      <c r="G18" s="42">
        <v>23.040840229927301</v>
      </c>
      <c r="H18" s="42">
        <v>3.8214140911460301</v>
      </c>
      <c r="I18" s="42">
        <v>5.8513402601890299</v>
      </c>
      <c r="J18" s="42">
        <v>18.739424729351899</v>
      </c>
      <c r="K18" s="42">
        <v>68.082523131435494</v>
      </c>
    </row>
    <row r="19" spans="1:11" x14ac:dyDescent="0.25">
      <c r="A19">
        <v>1985</v>
      </c>
      <c r="B19" s="42">
        <v>142.614403063917</v>
      </c>
      <c r="C19" s="42">
        <v>65.529466203118702</v>
      </c>
      <c r="D19" s="42">
        <v>561.52775608247896</v>
      </c>
      <c r="E19" s="42">
        <v>172.80538559006999</v>
      </c>
      <c r="F19" s="42">
        <v>16.369208780817399</v>
      </c>
      <c r="G19" s="42">
        <v>7.4490638189563496</v>
      </c>
      <c r="H19" s="42">
        <v>14.3119415053013</v>
      </c>
      <c r="I19" s="42">
        <v>2.39085701655199</v>
      </c>
      <c r="J19" s="42">
        <v>3.8033738192231898</v>
      </c>
      <c r="K19" s="42">
        <v>56.3825574552475</v>
      </c>
    </row>
    <row r="20" spans="1:11" x14ac:dyDescent="0.25">
      <c r="A20">
        <v>1986</v>
      </c>
      <c r="B20" s="42">
        <v>99.716897634615293</v>
      </c>
      <c r="C20" s="42">
        <v>109.585898033098</v>
      </c>
      <c r="D20" s="42">
        <v>53.308731993933698</v>
      </c>
      <c r="E20" s="42">
        <v>538.58690693073004</v>
      </c>
      <c r="F20" s="42">
        <v>129.88901618779701</v>
      </c>
      <c r="G20" s="42">
        <v>10.5688503725387</v>
      </c>
      <c r="H20" s="42">
        <v>5.41244055806352</v>
      </c>
      <c r="I20" s="42">
        <v>7.8594883388288599</v>
      </c>
      <c r="J20" s="42">
        <v>1.53676561871343</v>
      </c>
      <c r="K20" s="42">
        <v>28.049721707600899</v>
      </c>
    </row>
    <row r="21" spans="1:11" x14ac:dyDescent="0.25">
      <c r="A21">
        <v>1987</v>
      </c>
      <c r="B21" s="42">
        <v>97.499780212718903</v>
      </c>
      <c r="C21" s="42">
        <v>68.658492516586705</v>
      </c>
      <c r="D21" s="42">
        <v>75.261300549975104</v>
      </c>
      <c r="E21" s="42">
        <v>40.126286495442002</v>
      </c>
      <c r="F21" s="42">
        <v>425.55208425700198</v>
      </c>
      <c r="G21" s="42">
        <v>91.629691977651206</v>
      </c>
      <c r="H21" s="42">
        <v>6.5221776875308501</v>
      </c>
      <c r="I21" s="42">
        <v>3.7057755536295698</v>
      </c>
      <c r="J21" s="42">
        <v>4.2459495431882797</v>
      </c>
      <c r="K21" s="42">
        <v>16.6231745939882</v>
      </c>
    </row>
    <row r="22" spans="1:11" x14ac:dyDescent="0.25">
      <c r="A22">
        <v>1988</v>
      </c>
      <c r="B22" s="42">
        <v>266.80753332194899</v>
      </c>
      <c r="C22" s="42">
        <v>63.782812581439501</v>
      </c>
      <c r="D22" s="42">
        <v>39.352642346707697</v>
      </c>
      <c r="E22" s="42">
        <v>46.2226905083673</v>
      </c>
      <c r="F22" s="42">
        <v>27.315874027308102</v>
      </c>
      <c r="G22" s="42">
        <v>380.98411984415901</v>
      </c>
      <c r="H22" s="42">
        <v>60.198266385766402</v>
      </c>
      <c r="I22" s="42">
        <v>4.3712288300489703</v>
      </c>
      <c r="J22" s="42">
        <v>2.38586340439163</v>
      </c>
      <c r="K22" s="42">
        <v>11.718819566939301</v>
      </c>
    </row>
    <row r="23" spans="1:11" x14ac:dyDescent="0.25">
      <c r="A23">
        <v>1989</v>
      </c>
      <c r="B23" s="42">
        <v>341.231416442681</v>
      </c>
      <c r="C23" s="42">
        <v>250.80691452274499</v>
      </c>
      <c r="D23" s="42">
        <v>42.7831341820199</v>
      </c>
      <c r="E23" s="42">
        <v>24.228241468119599</v>
      </c>
      <c r="F23" s="42">
        <v>28.505750912018001</v>
      </c>
      <c r="G23" s="42">
        <v>15.7331512112623</v>
      </c>
      <c r="H23" s="42">
        <v>314.58154919164099</v>
      </c>
      <c r="I23" s="42">
        <v>33.8550595575323</v>
      </c>
      <c r="J23" s="42">
        <v>2.9903802932860502</v>
      </c>
      <c r="K23" s="42">
        <v>8.7660890476017297</v>
      </c>
    </row>
    <row r="24" spans="1:11" x14ac:dyDescent="0.25">
      <c r="A24">
        <v>1990</v>
      </c>
      <c r="B24" s="42">
        <v>145.58659417885301</v>
      </c>
      <c r="C24" s="42">
        <v>317.71164995707397</v>
      </c>
      <c r="D24" s="42">
        <v>206.006393724465</v>
      </c>
      <c r="E24" s="42">
        <v>29.907656185661999</v>
      </c>
      <c r="F24" s="42">
        <v>15.6110395603949</v>
      </c>
      <c r="G24" s="42">
        <v>18.146427863341199</v>
      </c>
      <c r="H24" s="42">
        <v>11.201914383437501</v>
      </c>
      <c r="I24" s="42">
        <v>237.64636478740101</v>
      </c>
      <c r="J24" s="42">
        <v>18.973468045066301</v>
      </c>
      <c r="K24" s="42">
        <v>6.9890404721644401</v>
      </c>
    </row>
    <row r="25" spans="1:11" x14ac:dyDescent="0.25">
      <c r="A25">
        <v>1991</v>
      </c>
      <c r="B25" s="42">
        <v>173.393750321916</v>
      </c>
      <c r="C25" s="42">
        <v>111.250632182628</v>
      </c>
      <c r="D25" s="42">
        <v>280.45912474978599</v>
      </c>
      <c r="E25" s="42">
        <v>148.12219832600201</v>
      </c>
      <c r="F25" s="42">
        <v>19.873935627890599</v>
      </c>
      <c r="G25" s="42">
        <v>9.8748300513672795</v>
      </c>
      <c r="H25" s="42">
        <v>12.197964873820601</v>
      </c>
      <c r="I25" s="42">
        <v>8.2186076049167092</v>
      </c>
      <c r="J25" s="42">
        <v>137.59132033412899</v>
      </c>
      <c r="K25" s="42">
        <v>14.6056636634712</v>
      </c>
    </row>
    <row r="26" spans="1:11" x14ac:dyDescent="0.25">
      <c r="A26">
        <v>1992</v>
      </c>
      <c r="B26" s="42">
        <v>147.10860539025001</v>
      </c>
      <c r="C26" s="42">
        <v>137.481251701172</v>
      </c>
      <c r="D26" s="42">
        <v>71.011714535328693</v>
      </c>
      <c r="E26" s="42">
        <v>207.25953407722901</v>
      </c>
      <c r="F26" s="42">
        <v>98.708213169924704</v>
      </c>
      <c r="G26" s="42">
        <v>13.2747105574648</v>
      </c>
      <c r="H26" s="42">
        <v>6.0867447359512097</v>
      </c>
      <c r="I26" s="42">
        <v>7.6822475657358797</v>
      </c>
      <c r="J26" s="42">
        <v>5.2971764996347401</v>
      </c>
      <c r="K26" s="42">
        <v>88.745250709612094</v>
      </c>
    </row>
    <row r="27" spans="1:11" x14ac:dyDescent="0.25">
      <c r="A27">
        <v>1993</v>
      </c>
      <c r="B27" s="42">
        <v>39.226551178537903</v>
      </c>
      <c r="C27" s="42">
        <v>111.77279091689999</v>
      </c>
      <c r="D27" s="42">
        <v>107.015585744726</v>
      </c>
      <c r="E27" s="42">
        <v>46.081817709537702</v>
      </c>
      <c r="F27" s="42">
        <v>137.70242701029201</v>
      </c>
      <c r="G27" s="42">
        <v>61.9573361390824</v>
      </c>
      <c r="H27" s="42">
        <v>8.8663453289097003</v>
      </c>
      <c r="I27" s="42">
        <v>3.6376404215667901</v>
      </c>
      <c r="J27" s="42">
        <v>4.4710292427615297</v>
      </c>
      <c r="K27" s="42">
        <v>44.080859536547301</v>
      </c>
    </row>
    <row r="28" spans="1:11" x14ac:dyDescent="0.25">
      <c r="A28">
        <v>1994</v>
      </c>
      <c r="B28" s="42">
        <v>137.33997597324199</v>
      </c>
      <c r="C28" s="42">
        <v>21.5537149382798</v>
      </c>
      <c r="D28" s="42">
        <v>74.693613089915502</v>
      </c>
      <c r="E28" s="42">
        <v>70.847571363098496</v>
      </c>
      <c r="F28" s="42">
        <v>26.615075813480299</v>
      </c>
      <c r="G28" s="42">
        <v>95.563433377738406</v>
      </c>
      <c r="H28" s="42">
        <v>38.481650581927198</v>
      </c>
      <c r="I28" s="42">
        <v>5.2566193804091998</v>
      </c>
      <c r="J28" s="42">
        <v>1.9845252957592201</v>
      </c>
      <c r="K28" s="42">
        <v>20.8871459403973</v>
      </c>
    </row>
    <row r="29" spans="1:11" x14ac:dyDescent="0.25">
      <c r="A29">
        <v>1995</v>
      </c>
      <c r="B29" s="42">
        <v>151.76118335829401</v>
      </c>
      <c r="C29" s="42">
        <v>103.85637617185</v>
      </c>
      <c r="D29" s="42">
        <v>13.030002462477899</v>
      </c>
      <c r="E29" s="42">
        <v>49.263885450999602</v>
      </c>
      <c r="F29" s="42">
        <v>43.305118668652803</v>
      </c>
      <c r="G29" s="42">
        <v>13.9594904838925</v>
      </c>
      <c r="H29" s="42">
        <v>51.804655942840697</v>
      </c>
      <c r="I29" s="42">
        <v>19.998274792906901</v>
      </c>
      <c r="J29" s="42">
        <v>2.6698497458321899</v>
      </c>
      <c r="K29" s="42">
        <v>9.1739049180006305</v>
      </c>
    </row>
    <row r="30" spans="1:11" x14ac:dyDescent="0.25">
      <c r="A30">
        <v>1996</v>
      </c>
      <c r="B30" s="42">
        <v>127.729907999025</v>
      </c>
      <c r="C30" s="42">
        <v>111.60051017220999</v>
      </c>
      <c r="D30" s="42">
        <v>59.428893026396103</v>
      </c>
      <c r="E30" s="42">
        <v>7.41343327035508</v>
      </c>
      <c r="F30" s="42">
        <v>29.4515099442322</v>
      </c>
      <c r="G30" s="42">
        <v>25.835140387555501</v>
      </c>
      <c r="H30" s="42">
        <v>6.6799870422929102</v>
      </c>
      <c r="I30" s="42">
        <v>29.174907388859399</v>
      </c>
      <c r="J30" s="42">
        <v>8.9553028894798601</v>
      </c>
      <c r="K30" s="42">
        <v>5.3304714638932298</v>
      </c>
    </row>
    <row r="31" spans="1:11" x14ac:dyDescent="0.25">
      <c r="A31">
        <v>1997</v>
      </c>
      <c r="B31" s="42">
        <v>165.38732659998701</v>
      </c>
      <c r="C31" s="42">
        <v>95.005141696278301</v>
      </c>
      <c r="D31" s="42">
        <v>74.072852952645803</v>
      </c>
      <c r="E31" s="42">
        <v>29.7530167026719</v>
      </c>
      <c r="F31" s="42">
        <v>3.8892994871386701</v>
      </c>
      <c r="G31" s="42">
        <v>14.586284362144699</v>
      </c>
      <c r="H31" s="42">
        <v>12.615936645546901</v>
      </c>
      <c r="I31" s="42">
        <v>2.7281721581298899</v>
      </c>
      <c r="J31" s="42">
        <v>13.258679802014701</v>
      </c>
      <c r="K31" s="42">
        <v>5.4486680578975104</v>
      </c>
    </row>
    <row r="32" spans="1:11" x14ac:dyDescent="0.25">
      <c r="A32">
        <v>1998</v>
      </c>
      <c r="B32" s="42">
        <v>78.671944725637005</v>
      </c>
      <c r="C32" s="42">
        <v>130.34041146573799</v>
      </c>
      <c r="D32" s="42">
        <v>57.409552792722501</v>
      </c>
      <c r="E32" s="42">
        <v>40.2046386569343</v>
      </c>
      <c r="F32" s="42">
        <v>13.7319605521588</v>
      </c>
      <c r="G32" s="42">
        <v>1.72181135425968</v>
      </c>
      <c r="H32" s="42">
        <v>6.0178485498710801</v>
      </c>
      <c r="I32" s="42">
        <v>5.2718982166972799</v>
      </c>
      <c r="J32" s="42">
        <v>1.05878267688133</v>
      </c>
      <c r="K32" s="42">
        <v>5.39635425662751</v>
      </c>
    </row>
    <row r="33" spans="1:11" x14ac:dyDescent="0.25">
      <c r="A33">
        <v>1999</v>
      </c>
      <c r="B33" s="42">
        <v>116.89608112116601</v>
      </c>
      <c r="C33" s="42">
        <v>52.214549193488502</v>
      </c>
      <c r="D33" s="42">
        <v>87.132986568398806</v>
      </c>
      <c r="E33" s="42">
        <v>29.096771355209899</v>
      </c>
      <c r="F33" s="42">
        <v>18.9908758248108</v>
      </c>
      <c r="G33" s="42">
        <v>4.6117556446554397</v>
      </c>
      <c r="H33" s="42">
        <v>0.71077953529736804</v>
      </c>
      <c r="I33" s="42">
        <v>1.9726988369809899</v>
      </c>
      <c r="J33" s="42">
        <v>1.76185568176444</v>
      </c>
      <c r="K33" s="42">
        <v>1.7903906847066799</v>
      </c>
    </row>
    <row r="34" spans="1:11" x14ac:dyDescent="0.25">
      <c r="A34">
        <v>2000</v>
      </c>
      <c r="B34" s="42">
        <v>470.917200304223</v>
      </c>
      <c r="C34" s="42">
        <v>86.135911482688996</v>
      </c>
      <c r="D34" s="42">
        <v>28.355685615749199</v>
      </c>
      <c r="E34" s="42">
        <v>41.481165880810899</v>
      </c>
      <c r="F34" s="42">
        <v>10.894552095649001</v>
      </c>
      <c r="G34" s="42">
        <v>6.6505762949391203</v>
      </c>
      <c r="H34" s="42">
        <v>1.1321140814769299</v>
      </c>
      <c r="I34" s="42">
        <v>0.19194039758805401</v>
      </c>
      <c r="J34" s="42">
        <v>0.56269266661930395</v>
      </c>
      <c r="K34" s="42">
        <v>1.02434891413914</v>
      </c>
    </row>
    <row r="35" spans="1:11" x14ac:dyDescent="0.25">
      <c r="A35">
        <v>2001</v>
      </c>
      <c r="B35" s="42">
        <v>97.915079937438705</v>
      </c>
      <c r="C35" s="42">
        <v>484.97075680995499</v>
      </c>
      <c r="D35" s="42">
        <v>58.544944505334897</v>
      </c>
      <c r="E35" s="42">
        <v>13.952032426098301</v>
      </c>
      <c r="F35" s="42">
        <v>16.338590550246501</v>
      </c>
      <c r="G35" s="42">
        <v>2.5112416408035401</v>
      </c>
      <c r="H35" s="42">
        <v>1.5441451469257299</v>
      </c>
      <c r="I35" s="42">
        <v>0.22960829905279301</v>
      </c>
      <c r="J35" s="42">
        <v>4.6343648883459002E-2</v>
      </c>
      <c r="K35" s="42">
        <v>0.39734692683866202</v>
      </c>
    </row>
    <row r="36" spans="1:11" x14ac:dyDescent="0.25">
      <c r="A36">
        <v>2002</v>
      </c>
      <c r="B36" s="42">
        <v>101.16741540554899</v>
      </c>
      <c r="C36" s="42">
        <v>66.616310064862603</v>
      </c>
      <c r="D36" s="42">
        <v>416.35780032755599</v>
      </c>
      <c r="E36" s="42">
        <v>30.933850753418501</v>
      </c>
      <c r="F36" s="42">
        <v>7.3515757331348901</v>
      </c>
      <c r="G36" s="42">
        <v>6.0626848033748804</v>
      </c>
      <c r="H36" s="42">
        <v>0.73738320173699001</v>
      </c>
      <c r="I36" s="42">
        <v>0.37605325906531001</v>
      </c>
      <c r="J36" s="42">
        <v>5.6619127155265299E-2</v>
      </c>
      <c r="K36" s="42">
        <v>9.4339334357419105E-2</v>
      </c>
    </row>
    <row r="37" spans="1:11" x14ac:dyDescent="0.25">
      <c r="A37">
        <v>2003</v>
      </c>
      <c r="B37" s="42">
        <v>203.730142662476</v>
      </c>
      <c r="C37" s="42">
        <v>67.180277217139704</v>
      </c>
      <c r="D37" s="42">
        <v>41.927642010925098</v>
      </c>
      <c r="E37" s="42">
        <v>313.46159149989802</v>
      </c>
      <c r="F37" s="42">
        <v>18.3101454921105</v>
      </c>
      <c r="G37" s="42">
        <v>3.64823570765732</v>
      </c>
      <c r="H37" s="42">
        <v>3.1701099611371801</v>
      </c>
      <c r="I37" s="42">
        <v>0.24505159623029699</v>
      </c>
      <c r="J37" s="42">
        <v>8.5993178013101398E-2</v>
      </c>
      <c r="K37" s="42">
        <v>3.4286558330026702E-2</v>
      </c>
    </row>
    <row r="38" spans="1:11" x14ac:dyDescent="0.25">
      <c r="A38">
        <v>2004</v>
      </c>
      <c r="B38" s="42">
        <v>317.87561305856002</v>
      </c>
      <c r="C38" s="42">
        <v>167.76550982483101</v>
      </c>
      <c r="D38" s="42">
        <v>41.126268254945401</v>
      </c>
      <c r="E38" s="42">
        <v>23.903798258010699</v>
      </c>
      <c r="F38" s="42">
        <v>201.85351841912001</v>
      </c>
      <c r="G38" s="42">
        <v>7.1881884212966698</v>
      </c>
      <c r="H38" s="42">
        <v>2.0305387581883099</v>
      </c>
      <c r="I38" s="42">
        <v>1.11153754543148</v>
      </c>
      <c r="J38" s="42">
        <v>7.9390496098757493E-2</v>
      </c>
      <c r="K38" s="42">
        <v>2.9252083370176301E-2</v>
      </c>
    </row>
    <row r="39" spans="1:11" x14ac:dyDescent="0.25">
      <c r="A39">
        <v>2005</v>
      </c>
      <c r="B39" s="42">
        <v>177.789001802087</v>
      </c>
      <c r="C39" s="42">
        <v>283.11267130473902</v>
      </c>
      <c r="D39" s="42">
        <v>111.211079680076</v>
      </c>
      <c r="E39" s="42">
        <v>20.6765851057669</v>
      </c>
      <c r="F39" s="42">
        <v>12.071636300981099</v>
      </c>
      <c r="G39" s="42">
        <v>100.018695975654</v>
      </c>
      <c r="H39" s="42">
        <v>2.8303970926432198</v>
      </c>
      <c r="I39" s="42">
        <v>0.83046856772681799</v>
      </c>
      <c r="J39" s="42">
        <v>0.196291443300078</v>
      </c>
      <c r="K39" s="42">
        <v>3.88668177858063E-2</v>
      </c>
    </row>
    <row r="40" spans="1:11" x14ac:dyDescent="0.25">
      <c r="A40">
        <v>2006</v>
      </c>
      <c r="B40" s="42">
        <v>254.932722741596</v>
      </c>
      <c r="C40" s="42">
        <v>136.13813811329601</v>
      </c>
      <c r="D40" s="42">
        <v>212.76969457718701</v>
      </c>
      <c r="E40" s="42">
        <v>56.499979874316999</v>
      </c>
      <c r="F40" s="42">
        <v>10.0978446874337</v>
      </c>
      <c r="G40" s="42">
        <v>4.4732928877723701</v>
      </c>
      <c r="H40" s="42">
        <v>38.765016479686103</v>
      </c>
      <c r="I40" s="42">
        <v>0.97646124193037098</v>
      </c>
      <c r="J40" s="42">
        <v>0.22702767318762199</v>
      </c>
      <c r="K40" s="42">
        <v>4.45146227519677E-2</v>
      </c>
    </row>
    <row r="41" spans="1:11" x14ac:dyDescent="0.25">
      <c r="A41">
        <v>2007</v>
      </c>
      <c r="B41" s="42">
        <v>83.308943543071194</v>
      </c>
      <c r="C41" s="42">
        <v>208.33020852307499</v>
      </c>
      <c r="D41" s="42">
        <v>84.782969038622198</v>
      </c>
      <c r="E41" s="42">
        <v>115.83545009715</v>
      </c>
      <c r="F41" s="42">
        <v>20.242825528446399</v>
      </c>
      <c r="G41" s="42">
        <v>3.3756748674505199</v>
      </c>
      <c r="H41" s="42">
        <v>1.4665527229055</v>
      </c>
      <c r="I41" s="42">
        <v>11.241522069503199</v>
      </c>
      <c r="J41" s="42">
        <v>0.205989414473052</v>
      </c>
      <c r="K41" s="42">
        <v>6.19507112787724E-2</v>
      </c>
    </row>
    <row r="42" spans="1:11" x14ac:dyDescent="0.25">
      <c r="A42">
        <v>2008</v>
      </c>
      <c r="B42" s="42">
        <v>156.35648541074301</v>
      </c>
      <c r="C42" s="42">
        <v>53.5337645500964</v>
      </c>
      <c r="D42" s="42">
        <v>142.57757981287099</v>
      </c>
      <c r="E42" s="42">
        <v>38.997114586463098</v>
      </c>
      <c r="F42" s="42">
        <v>50.036134527701897</v>
      </c>
      <c r="G42" s="42">
        <v>4.6548005728763604</v>
      </c>
      <c r="H42" s="42">
        <v>0.92919562150152302</v>
      </c>
      <c r="I42" s="42">
        <v>0.36151232150371598</v>
      </c>
      <c r="J42" s="42">
        <v>3.2557911158369301</v>
      </c>
      <c r="K42" s="42">
        <v>6.18688529496162E-2</v>
      </c>
    </row>
    <row r="43" spans="1:11" x14ac:dyDescent="0.25">
      <c r="A43">
        <v>2009</v>
      </c>
      <c r="B43" s="42">
        <v>149.93796514134601</v>
      </c>
      <c r="C43" s="42">
        <v>113.721386985555</v>
      </c>
      <c r="D43" s="42">
        <v>27.135158512137</v>
      </c>
      <c r="E43" s="42">
        <v>81.873263134812802</v>
      </c>
      <c r="F43" s="42">
        <v>17.023910669284501</v>
      </c>
      <c r="G43" s="42">
        <v>20.376740239488999</v>
      </c>
      <c r="H43" s="42">
        <v>1.1646775425688201</v>
      </c>
      <c r="I43" s="42">
        <v>0.21873524410957501</v>
      </c>
      <c r="J43" s="42">
        <v>7.99394251577525E-2</v>
      </c>
      <c r="K43" s="42">
        <v>1.3218776358764901</v>
      </c>
    </row>
    <row r="44" spans="1:11" x14ac:dyDescent="0.25">
      <c r="A44">
        <v>2010</v>
      </c>
      <c r="B44" s="42">
        <v>43.170080417041397</v>
      </c>
      <c r="C44" s="42">
        <v>106.89693864999499</v>
      </c>
      <c r="D44" s="42">
        <v>60.630872599886303</v>
      </c>
      <c r="E44" s="42">
        <v>8.7330936042848997</v>
      </c>
      <c r="F44" s="42">
        <v>29.507928857273001</v>
      </c>
      <c r="G44" s="42">
        <v>3.8858187279555301</v>
      </c>
      <c r="H44" s="42">
        <v>4.8277401271946596</v>
      </c>
      <c r="I44" s="42">
        <v>0.224690139483258</v>
      </c>
      <c r="J44" s="42">
        <v>3.0175499416202602E-2</v>
      </c>
      <c r="K44" s="42">
        <v>0.352393685159482</v>
      </c>
    </row>
    <row r="45" spans="1:11" x14ac:dyDescent="0.25">
      <c r="A45">
        <v>2011</v>
      </c>
      <c r="B45" s="42">
        <v>102.03807028531</v>
      </c>
      <c r="C45" s="42">
        <v>22.669163030311299</v>
      </c>
      <c r="D45" s="42">
        <v>49.866083365075703</v>
      </c>
      <c r="E45" s="42">
        <v>13.638161139712301</v>
      </c>
      <c r="F45" s="42">
        <v>1.63354055998048</v>
      </c>
      <c r="G45" s="42">
        <v>4.2029412548363503</v>
      </c>
      <c r="H45" s="42">
        <v>0.53739463470222804</v>
      </c>
      <c r="I45" s="42">
        <v>0.48608338235982701</v>
      </c>
      <c r="J45" s="42">
        <v>2.6862476439660499E-2</v>
      </c>
      <c r="K45" s="42">
        <v>4.5696092550582698E-2</v>
      </c>
    </row>
    <row r="46" spans="1:11" x14ac:dyDescent="0.25">
      <c r="A46">
        <v>2012</v>
      </c>
      <c r="B46" s="42">
        <v>71.675308659031799</v>
      </c>
      <c r="C46" s="42">
        <v>71.382522286506699</v>
      </c>
      <c r="D46" s="42">
        <v>9.5973276310066193</v>
      </c>
      <c r="E46" s="42">
        <v>13.3599068583689</v>
      </c>
      <c r="F46" s="42">
        <v>2.00487023643554</v>
      </c>
      <c r="G46" s="42">
        <v>0.164433485329811</v>
      </c>
      <c r="H46" s="42">
        <v>0.39008618105938803</v>
      </c>
      <c r="I46" s="42">
        <v>6.8110352244384803E-2</v>
      </c>
      <c r="J46" s="42">
        <v>3.35537723231343E-2</v>
      </c>
      <c r="K46" s="42">
        <v>7.4821216789400496E-3</v>
      </c>
    </row>
    <row r="47" spans="1:11" x14ac:dyDescent="0.25">
      <c r="A47">
        <v>2013</v>
      </c>
      <c r="B47" s="42">
        <v>47.861262286041402</v>
      </c>
      <c r="C47" s="42">
        <v>54.163062525834</v>
      </c>
      <c r="D47" s="42">
        <v>41.855794756116197</v>
      </c>
      <c r="E47" s="42">
        <v>2.5180691342533601</v>
      </c>
      <c r="F47" s="42">
        <v>3.1670831546246401</v>
      </c>
      <c r="G47" s="42">
        <v>0.25022420139809898</v>
      </c>
      <c r="H47" s="42">
        <v>2.2430852868351302E-2</v>
      </c>
      <c r="I47" s="42">
        <v>2.8230041842817601E-2</v>
      </c>
      <c r="J47" s="42">
        <v>1.0368213098532499E-2</v>
      </c>
      <c r="K47" s="42">
        <v>6.4936705939688897E-3</v>
      </c>
    </row>
    <row r="48" spans="1:11" x14ac:dyDescent="0.25">
      <c r="A48">
        <v>2014</v>
      </c>
      <c r="B48" s="42">
        <v>61.351628870427</v>
      </c>
      <c r="C48" s="42">
        <v>31.396988888636599</v>
      </c>
      <c r="D48" s="42">
        <v>34.8315163215768</v>
      </c>
      <c r="E48" s="42">
        <v>16.3062089179301</v>
      </c>
      <c r="F48" s="42">
        <v>0.75475807606723599</v>
      </c>
      <c r="G48" s="42">
        <v>0.50516157465116895</v>
      </c>
      <c r="H48" s="42">
        <v>2.2053758234300998E-2</v>
      </c>
      <c r="I48" s="42">
        <v>7.0228235441977599E-3</v>
      </c>
      <c r="J48" s="42">
        <v>6.08047120763326E-3</v>
      </c>
      <c r="K48" s="42">
        <v>3.8514882368577202E-3</v>
      </c>
    </row>
    <row r="49" spans="1:16" x14ac:dyDescent="0.25">
      <c r="A49">
        <v>2015</v>
      </c>
      <c r="B49" s="42">
        <v>84.109379477114103</v>
      </c>
      <c r="C49" s="42">
        <v>42.023291501135901</v>
      </c>
      <c r="D49" s="42">
        <v>16.8963114492465</v>
      </c>
      <c r="E49" s="42">
        <v>17.635320017809399</v>
      </c>
      <c r="F49" s="42">
        <v>4.8608816304528197</v>
      </c>
      <c r="G49" s="42">
        <v>0.219689532805138</v>
      </c>
      <c r="H49" s="42">
        <v>8.9115077167063406E-2</v>
      </c>
      <c r="I49" s="42">
        <v>5.2912919325132099E-3</v>
      </c>
      <c r="J49" s="42">
        <v>2.20207254120873E-3</v>
      </c>
      <c r="K49" s="42">
        <v>3.0352789276991499E-3</v>
      </c>
    </row>
    <row r="50" spans="1:16" x14ac:dyDescent="0.25">
      <c r="A50">
        <v>2016</v>
      </c>
      <c r="B50" s="42">
        <v>179.331075479145</v>
      </c>
      <c r="C50" s="42">
        <v>60.611465608102399</v>
      </c>
      <c r="D50" s="42">
        <v>21.2726533814972</v>
      </c>
      <c r="E50" s="42">
        <v>7.2908343864557903</v>
      </c>
      <c r="F50" s="42">
        <v>6.9321403532658898</v>
      </c>
      <c r="G50" s="42">
        <v>1.6241751576477601</v>
      </c>
      <c r="H50" s="42">
        <v>5.8362665586294299E-2</v>
      </c>
      <c r="I50" s="42">
        <v>1.1042126865154401E-2</v>
      </c>
      <c r="J50" s="42">
        <v>2.0117314230137101E-3</v>
      </c>
      <c r="K50" s="42">
        <v>1.99004581540182E-3</v>
      </c>
    </row>
    <row r="51" spans="1:16" x14ac:dyDescent="0.25">
      <c r="A51">
        <v>2017</v>
      </c>
      <c r="B51" s="42">
        <v>35.077625066061898</v>
      </c>
      <c r="C51" s="42">
        <v>168.92001494080799</v>
      </c>
      <c r="D51" s="42">
        <v>37.385319380692302</v>
      </c>
      <c r="E51" s="42">
        <v>8.1163412137410305</v>
      </c>
      <c r="F51" s="42">
        <v>2.74704150442733</v>
      </c>
      <c r="G51" s="42">
        <v>2.0584995541589799</v>
      </c>
      <c r="H51" s="42">
        <v>0.59708514835938598</v>
      </c>
      <c r="I51" s="42">
        <v>8.8697883606044092E-3</v>
      </c>
      <c r="J51" s="42">
        <v>3.62797954300715E-3</v>
      </c>
      <c r="K51" s="42">
        <v>1.4322149767155301E-3</v>
      </c>
    </row>
    <row r="52" spans="1:16" x14ac:dyDescent="0.25">
      <c r="A52">
        <v>2018</v>
      </c>
      <c r="B52" s="42">
        <v>70.877362180624004</v>
      </c>
      <c r="C52" s="42">
        <v>25.657469799294901</v>
      </c>
      <c r="D52" s="42">
        <v>119.89102695281601</v>
      </c>
      <c r="E52" s="42">
        <v>14.9738482498861</v>
      </c>
      <c r="F52" s="42">
        <v>2.7029282355703099</v>
      </c>
      <c r="G52" s="42">
        <v>0.60514708822957397</v>
      </c>
      <c r="H52" s="42">
        <v>0.48225621719594503</v>
      </c>
      <c r="I52" s="42">
        <v>0.15140177735836399</v>
      </c>
      <c r="J52" s="42">
        <v>2.4193546705406502E-3</v>
      </c>
      <c r="K52" s="42">
        <v>1.5024443741209501E-3</v>
      </c>
    </row>
    <row r="53" spans="1:16" x14ac:dyDescent="0.25">
      <c r="A53">
        <v>2019</v>
      </c>
      <c r="B53" s="42">
        <v>79.767809304981398</v>
      </c>
      <c r="C53" s="42">
        <v>52.726896214711097</v>
      </c>
      <c r="D53" s="42">
        <v>19.307380615751299</v>
      </c>
      <c r="E53" s="42">
        <v>41.860428319936801</v>
      </c>
      <c r="F53" s="42">
        <v>5.0265244338425203</v>
      </c>
      <c r="G53" s="42">
        <v>0.53678729512989598</v>
      </c>
      <c r="H53" s="42">
        <v>0.13910368790969699</v>
      </c>
      <c r="I53" s="42">
        <v>6.7703219825964195E-2</v>
      </c>
      <c r="J53" s="42">
        <v>6.1986979785436498E-2</v>
      </c>
      <c r="K53" s="42">
        <v>8.3861465430173302E-4</v>
      </c>
    </row>
    <row r="54" spans="1:16" x14ac:dyDescent="0.25">
      <c r="A54">
        <v>2020</v>
      </c>
      <c r="B54" s="42">
        <v>78.981911478165301</v>
      </c>
      <c r="C54" s="42">
        <v>56.8446273090658</v>
      </c>
      <c r="D54" s="42">
        <v>31.263715297644001</v>
      </c>
      <c r="E54" s="42">
        <v>7.0943794310578703</v>
      </c>
      <c r="F54" s="42">
        <v>13.5999603565533</v>
      </c>
      <c r="G54" s="42">
        <v>1.13399328156027</v>
      </c>
      <c r="H54" s="42">
        <v>0.106145916398887</v>
      </c>
      <c r="I54" s="42">
        <v>3.4039251546316103E-2</v>
      </c>
      <c r="J54" s="42">
        <v>1.54078523067797E-2</v>
      </c>
      <c r="K54" s="42">
        <v>1.00671129641033E-2</v>
      </c>
    </row>
    <row r="57" spans="1:16" x14ac:dyDescent="0.25">
      <c r="B57" s="42">
        <f>AVERAGE(B54:F54)</f>
        <v>37.556918774497255</v>
      </c>
    </row>
    <row r="60" spans="1:16" ht="15.75" thickBot="1" x14ac:dyDescent="0.3">
      <c r="E60" s="49">
        <v>78.98</v>
      </c>
      <c r="F60" s="49">
        <v>56.84</v>
      </c>
      <c r="G60" s="49">
        <v>31.26</v>
      </c>
      <c r="H60" s="49">
        <v>7.09</v>
      </c>
      <c r="I60" s="49">
        <v>13.6</v>
      </c>
      <c r="J60" s="49">
        <v>1.1299999999999999</v>
      </c>
      <c r="K60" s="49">
        <v>0.11</v>
      </c>
      <c r="L60" s="49">
        <v>0.03</v>
      </c>
      <c r="M60" s="49">
        <v>0.02</v>
      </c>
      <c r="N60" s="49">
        <v>0.01</v>
      </c>
      <c r="P60">
        <f>SUM(E60:N60)</f>
        <v>189.07</v>
      </c>
    </row>
    <row r="62" spans="1:16" x14ac:dyDescent="0.25">
      <c r="E62" s="47">
        <f>E60/P60</f>
        <v>0.41772888348230819</v>
      </c>
      <c r="F62" s="47">
        <f>F60/189.07</f>
        <v>0.30062939651980752</v>
      </c>
      <c r="G62" s="47">
        <f t="shared" ref="G62:N62" si="0">G60/189.07</f>
        <v>0.16533558999312425</v>
      </c>
      <c r="H62" s="47">
        <f t="shared" si="0"/>
        <v>3.7499338869201884E-2</v>
      </c>
      <c r="I62" s="47">
        <f t="shared" si="0"/>
        <v>7.1931030835140422E-2</v>
      </c>
      <c r="J62">
        <f t="shared" si="0"/>
        <v>5.9766224149785793E-3</v>
      </c>
      <c r="K62">
        <f t="shared" si="0"/>
        <v>5.8179510234304753E-4</v>
      </c>
      <c r="L62">
        <f t="shared" si="0"/>
        <v>1.5867139154810388E-4</v>
      </c>
      <c r="M62">
        <f t="shared" si="0"/>
        <v>1.0578092769873593E-4</v>
      </c>
      <c r="N62">
        <f t="shared" si="0"/>
        <v>5.2890463849367963E-5</v>
      </c>
    </row>
    <row r="64" spans="1:16" x14ac:dyDescent="0.25">
      <c r="E64">
        <f>SUM(E62:I62)</f>
        <v>0.9931242396995823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election activeCell="B2" sqref="B2:B54"/>
    </sheetView>
  </sheetViews>
  <sheetFormatPr defaultRowHeight="15" x14ac:dyDescent="0.25"/>
  <sheetData>
    <row r="1" spans="1:5" x14ac:dyDescent="0.25">
      <c r="B1" t="s">
        <v>201</v>
      </c>
      <c r="C1" t="s">
        <v>182</v>
      </c>
      <c r="D1" t="s">
        <v>183</v>
      </c>
      <c r="E1" t="s">
        <v>202</v>
      </c>
    </row>
    <row r="2" spans="1:5" x14ac:dyDescent="0.25">
      <c r="A2">
        <v>1968</v>
      </c>
      <c r="B2">
        <v>24669.225443040701</v>
      </c>
      <c r="C2">
        <v>19958.914840117399</v>
      </c>
      <c r="D2">
        <v>30491.170929610798</v>
      </c>
      <c r="E2">
        <v>1968</v>
      </c>
    </row>
    <row r="3" spans="1:5" x14ac:dyDescent="0.25">
      <c r="A3">
        <v>1969</v>
      </c>
      <c r="B3">
        <v>29488.9013559085</v>
      </c>
      <c r="C3">
        <v>13683.719540653199</v>
      </c>
      <c r="D3">
        <v>63549.6292214266</v>
      </c>
      <c r="E3">
        <v>1969</v>
      </c>
    </row>
    <row r="4" spans="1:5" x14ac:dyDescent="0.25">
      <c r="A4">
        <v>1970</v>
      </c>
      <c r="B4">
        <v>31913.357683892398</v>
      </c>
      <c r="C4">
        <v>13579.132557287299</v>
      </c>
      <c r="D4">
        <v>75002.021989504297</v>
      </c>
      <c r="E4">
        <v>1970</v>
      </c>
    </row>
    <row r="5" spans="1:5" x14ac:dyDescent="0.25">
      <c r="A5">
        <v>1971</v>
      </c>
      <c r="B5">
        <v>31613.859340119299</v>
      </c>
      <c r="C5">
        <v>14597.0793467043</v>
      </c>
      <c r="D5">
        <v>68468.224268610502</v>
      </c>
      <c r="E5">
        <v>1971</v>
      </c>
    </row>
    <row r="6" spans="1:5" x14ac:dyDescent="0.25">
      <c r="A6">
        <v>1972</v>
      </c>
      <c r="B6">
        <v>33090.797577652796</v>
      </c>
      <c r="C6">
        <v>30639.9853572024</v>
      </c>
      <c r="D6">
        <v>35737.643851967303</v>
      </c>
      <c r="E6">
        <v>1972</v>
      </c>
    </row>
    <row r="7" spans="1:5" x14ac:dyDescent="0.25">
      <c r="A7">
        <v>1973</v>
      </c>
      <c r="B7">
        <v>43829.595758959003</v>
      </c>
      <c r="C7">
        <v>39824.869559806102</v>
      </c>
      <c r="D7">
        <v>48237.0309213164</v>
      </c>
      <c r="E7">
        <v>1973</v>
      </c>
    </row>
    <row r="8" spans="1:5" x14ac:dyDescent="0.25">
      <c r="A8">
        <v>1974</v>
      </c>
      <c r="B8">
        <v>50535.948886128797</v>
      </c>
      <c r="C8">
        <v>46756.209496261901</v>
      </c>
      <c r="D8">
        <v>54621.239774058202</v>
      </c>
      <c r="E8">
        <v>1974</v>
      </c>
    </row>
    <row r="9" spans="1:5" x14ac:dyDescent="0.25">
      <c r="A9">
        <v>1975</v>
      </c>
      <c r="B9">
        <v>41497.101802605401</v>
      </c>
      <c r="C9">
        <v>36751.121790322402</v>
      </c>
      <c r="D9">
        <v>46855.969944004697</v>
      </c>
      <c r="E9">
        <v>1975</v>
      </c>
    </row>
    <row r="10" spans="1:5" x14ac:dyDescent="0.25">
      <c r="A10">
        <v>1976</v>
      </c>
      <c r="B10">
        <v>38028.550216975702</v>
      </c>
      <c r="C10">
        <v>34227.160836330098</v>
      </c>
      <c r="D10">
        <v>42252.1353296128</v>
      </c>
      <c r="E10">
        <v>1976</v>
      </c>
    </row>
    <row r="11" spans="1:5" x14ac:dyDescent="0.25">
      <c r="A11">
        <v>1977</v>
      </c>
      <c r="B11">
        <v>33086.088793357798</v>
      </c>
      <c r="C11">
        <v>29437.734859737298</v>
      </c>
      <c r="D11">
        <v>37186.600017217599</v>
      </c>
      <c r="E11">
        <v>1977</v>
      </c>
    </row>
    <row r="12" spans="1:5" x14ac:dyDescent="0.25">
      <c r="A12">
        <v>1978</v>
      </c>
      <c r="B12">
        <v>36082.090703394802</v>
      </c>
      <c r="C12">
        <v>20728.049884023199</v>
      </c>
      <c r="D12">
        <v>62809.44308859</v>
      </c>
      <c r="E12">
        <v>1978</v>
      </c>
    </row>
    <row r="13" spans="1:5" x14ac:dyDescent="0.25">
      <c r="A13">
        <v>1979</v>
      </c>
      <c r="B13">
        <v>35638.301640826197</v>
      </c>
      <c r="C13">
        <v>17195.402382472101</v>
      </c>
      <c r="D13">
        <v>73862.100786728799</v>
      </c>
      <c r="E13">
        <v>1979</v>
      </c>
    </row>
    <row r="14" spans="1:5" x14ac:dyDescent="0.25">
      <c r="A14">
        <v>1980</v>
      </c>
      <c r="B14">
        <v>30232.968503087199</v>
      </c>
      <c r="C14">
        <v>12116.208477944399</v>
      </c>
      <c r="D14">
        <v>75438.812906901599</v>
      </c>
      <c r="E14">
        <v>1980</v>
      </c>
    </row>
    <row r="15" spans="1:5" x14ac:dyDescent="0.25">
      <c r="A15">
        <v>1981</v>
      </c>
      <c r="B15">
        <v>25949.715549379001</v>
      </c>
      <c r="C15">
        <v>10348.835372990799</v>
      </c>
      <c r="D15">
        <v>65068.938950477903</v>
      </c>
      <c r="E15">
        <v>1981</v>
      </c>
    </row>
    <row r="16" spans="1:5" x14ac:dyDescent="0.25">
      <c r="A16">
        <v>1982</v>
      </c>
      <c r="B16">
        <v>23029.148424467701</v>
      </c>
      <c r="C16">
        <v>10676.382978280801</v>
      </c>
      <c r="D16">
        <v>49674.283719031999</v>
      </c>
      <c r="E16">
        <v>1982</v>
      </c>
    </row>
    <row r="17" spans="1:5" x14ac:dyDescent="0.25">
      <c r="A17">
        <v>1983</v>
      </c>
      <c r="B17">
        <v>24122.8888093122</v>
      </c>
      <c r="C17">
        <v>20799.352091163499</v>
      </c>
      <c r="D17">
        <v>27977.494777525299</v>
      </c>
      <c r="E17">
        <v>1983</v>
      </c>
    </row>
    <row r="18" spans="1:5" x14ac:dyDescent="0.25">
      <c r="A18">
        <v>1984</v>
      </c>
      <c r="B18">
        <v>27750.837949442499</v>
      </c>
      <c r="C18">
        <v>13291.104481684501</v>
      </c>
      <c r="D18">
        <v>57941.686332949401</v>
      </c>
      <c r="E18">
        <v>1984</v>
      </c>
    </row>
    <row r="19" spans="1:5" x14ac:dyDescent="0.25">
      <c r="A19">
        <v>1985</v>
      </c>
      <c r="B19">
        <v>38287.8928855923</v>
      </c>
      <c r="C19">
        <v>17449.113623572499</v>
      </c>
      <c r="D19">
        <v>84013.5936554496</v>
      </c>
      <c r="E19">
        <v>1985</v>
      </c>
    </row>
    <row r="20" spans="1:5" x14ac:dyDescent="0.25">
      <c r="A20">
        <v>1986</v>
      </c>
      <c r="B20">
        <v>43697.8311684933</v>
      </c>
      <c r="C20">
        <v>19718.747062456601</v>
      </c>
      <c r="D20">
        <v>96836.804224023406</v>
      </c>
      <c r="E20">
        <v>1986</v>
      </c>
    </row>
    <row r="21" spans="1:5" x14ac:dyDescent="0.25">
      <c r="A21">
        <v>1987</v>
      </c>
      <c r="B21">
        <v>46827.379669840499</v>
      </c>
      <c r="C21">
        <v>33237.1732466951</v>
      </c>
      <c r="D21">
        <v>65974.427803105296</v>
      </c>
      <c r="E21">
        <v>1987</v>
      </c>
    </row>
    <row r="22" spans="1:5" x14ac:dyDescent="0.25">
      <c r="A22">
        <v>1988</v>
      </c>
      <c r="B22">
        <v>43249.078932366298</v>
      </c>
      <c r="C22">
        <v>35061.603102916</v>
      </c>
      <c r="D22">
        <v>53348.468494371002</v>
      </c>
      <c r="E22">
        <v>1988</v>
      </c>
    </row>
    <row r="23" spans="1:5" x14ac:dyDescent="0.25">
      <c r="A23">
        <v>1989</v>
      </c>
      <c r="B23">
        <v>39241.249015182897</v>
      </c>
      <c r="C23">
        <v>35169.351040185902</v>
      </c>
      <c r="D23">
        <v>43784.590239156598</v>
      </c>
      <c r="E23">
        <v>1989</v>
      </c>
    </row>
    <row r="24" spans="1:5" x14ac:dyDescent="0.25">
      <c r="A24">
        <v>1990</v>
      </c>
      <c r="B24">
        <v>43985.119425281497</v>
      </c>
      <c r="C24">
        <v>20578.058773452201</v>
      </c>
      <c r="D24">
        <v>94017.164211437703</v>
      </c>
      <c r="E24">
        <v>1990</v>
      </c>
    </row>
    <row r="25" spans="1:5" x14ac:dyDescent="0.25">
      <c r="A25">
        <v>1991</v>
      </c>
      <c r="B25">
        <v>44888.417648998002</v>
      </c>
      <c r="C25">
        <v>19794.083866294601</v>
      </c>
      <c r="D25">
        <v>101796.579858994</v>
      </c>
      <c r="E25">
        <v>1991</v>
      </c>
    </row>
    <row r="26" spans="1:5" x14ac:dyDescent="0.25">
      <c r="A26">
        <v>1992</v>
      </c>
      <c r="B26">
        <v>46221.034228693497</v>
      </c>
      <c r="C26">
        <v>24950.0814017476</v>
      </c>
      <c r="D26">
        <v>85626.334069612101</v>
      </c>
      <c r="E26">
        <v>1992</v>
      </c>
    </row>
    <row r="27" spans="1:5" x14ac:dyDescent="0.25">
      <c r="A27">
        <v>1993</v>
      </c>
      <c r="B27">
        <v>44687.630923015902</v>
      </c>
      <c r="C27">
        <v>38674.522759831299</v>
      </c>
      <c r="D27">
        <v>51635.656111723802</v>
      </c>
      <c r="E27">
        <v>1993</v>
      </c>
    </row>
    <row r="28" spans="1:5" x14ac:dyDescent="0.25">
      <c r="A28">
        <v>1994</v>
      </c>
      <c r="B28">
        <v>41736.934884424903</v>
      </c>
      <c r="C28">
        <v>36028.065017628498</v>
      </c>
      <c r="D28">
        <v>48350.410511760099</v>
      </c>
      <c r="E28">
        <v>1994</v>
      </c>
    </row>
    <row r="29" spans="1:5" x14ac:dyDescent="0.25">
      <c r="A29">
        <v>1995</v>
      </c>
      <c r="B29">
        <v>35322.901590338697</v>
      </c>
      <c r="C29">
        <v>31811.772769101499</v>
      </c>
      <c r="D29">
        <v>39221.5607038612</v>
      </c>
      <c r="E29">
        <v>1995</v>
      </c>
    </row>
    <row r="30" spans="1:5" x14ac:dyDescent="0.25">
      <c r="A30">
        <v>1996</v>
      </c>
      <c r="B30">
        <v>36009.759544922803</v>
      </c>
      <c r="C30">
        <v>17293.6028199586</v>
      </c>
      <c r="D30">
        <v>74981.644714693306</v>
      </c>
      <c r="E30">
        <v>1996</v>
      </c>
    </row>
    <row r="31" spans="1:5" x14ac:dyDescent="0.25">
      <c r="A31">
        <v>1997</v>
      </c>
      <c r="B31">
        <v>34065.923171325703</v>
      </c>
      <c r="C31">
        <v>14299.2265287676</v>
      </c>
      <c r="D31">
        <v>81157.335271244097</v>
      </c>
      <c r="E31">
        <v>1997</v>
      </c>
    </row>
    <row r="32" spans="1:5" x14ac:dyDescent="0.25">
      <c r="A32">
        <v>1998</v>
      </c>
      <c r="B32">
        <v>32988.314449019803</v>
      </c>
      <c r="C32">
        <v>13578.419382669499</v>
      </c>
      <c r="D32">
        <v>80144.0034748334</v>
      </c>
      <c r="E32">
        <v>1998</v>
      </c>
    </row>
    <row r="33" spans="1:5" x14ac:dyDescent="0.25">
      <c r="A33">
        <v>1999</v>
      </c>
      <c r="B33">
        <v>33841.555850939301</v>
      </c>
      <c r="C33">
        <v>13396.942702496501</v>
      </c>
      <c r="D33">
        <v>85485.989441369704</v>
      </c>
      <c r="E33">
        <v>1999</v>
      </c>
    </row>
    <row r="34" spans="1:5" x14ac:dyDescent="0.25">
      <c r="A34">
        <v>2000</v>
      </c>
      <c r="B34">
        <v>30943.193852647801</v>
      </c>
      <c r="C34">
        <v>12953.999033997399</v>
      </c>
      <c r="D34">
        <v>73913.950687325094</v>
      </c>
      <c r="E34">
        <v>2000</v>
      </c>
    </row>
    <row r="35" spans="1:5" x14ac:dyDescent="0.25">
      <c r="A35">
        <v>2001</v>
      </c>
      <c r="B35">
        <v>44542.4373651676</v>
      </c>
      <c r="C35">
        <v>21309.316280801599</v>
      </c>
      <c r="D35">
        <v>93106.165410729998</v>
      </c>
      <c r="E35">
        <v>2001</v>
      </c>
    </row>
    <row r="36" spans="1:5" x14ac:dyDescent="0.25">
      <c r="A36">
        <v>2002</v>
      </c>
      <c r="B36">
        <v>62501.578804571502</v>
      </c>
      <c r="C36">
        <v>53186.477508883603</v>
      </c>
      <c r="D36">
        <v>73448.130728559307</v>
      </c>
      <c r="E36">
        <v>2002</v>
      </c>
    </row>
    <row r="37" spans="1:5" x14ac:dyDescent="0.25">
      <c r="A37">
        <v>2003</v>
      </c>
      <c r="B37">
        <v>66371.621941495207</v>
      </c>
      <c r="C37">
        <v>33793.540393004601</v>
      </c>
      <c r="D37">
        <v>130356.042838786</v>
      </c>
      <c r="E37">
        <v>2003</v>
      </c>
    </row>
    <row r="38" spans="1:5" x14ac:dyDescent="0.25">
      <c r="A38">
        <v>2004</v>
      </c>
      <c r="B38">
        <v>75864.305794303393</v>
      </c>
      <c r="C38">
        <v>68531.215338905604</v>
      </c>
      <c r="D38">
        <v>83982.063723656305</v>
      </c>
      <c r="E38">
        <v>2004</v>
      </c>
    </row>
    <row r="39" spans="1:5" x14ac:dyDescent="0.25">
      <c r="A39">
        <v>2005</v>
      </c>
      <c r="B39">
        <v>73287.975267888905</v>
      </c>
      <c r="C39">
        <v>67227.862361225998</v>
      </c>
      <c r="D39">
        <v>79894.364184997903</v>
      </c>
      <c r="E39">
        <v>2005</v>
      </c>
    </row>
    <row r="40" spans="1:5" x14ac:dyDescent="0.25">
      <c r="A40">
        <v>2006</v>
      </c>
      <c r="B40">
        <v>76076.863543507294</v>
      </c>
      <c r="C40">
        <v>70033.738635355796</v>
      </c>
      <c r="D40">
        <v>82641.442244746402</v>
      </c>
      <c r="E40">
        <v>2006</v>
      </c>
    </row>
    <row r="41" spans="1:5" x14ac:dyDescent="0.25">
      <c r="A41">
        <v>2007</v>
      </c>
      <c r="B41">
        <v>66931.025255022207</v>
      </c>
      <c r="C41">
        <v>61541.327287522399</v>
      </c>
      <c r="D41">
        <v>72792.744959153701</v>
      </c>
      <c r="E41">
        <v>2007</v>
      </c>
    </row>
    <row r="42" spans="1:5" x14ac:dyDescent="0.25">
      <c r="A42">
        <v>2008</v>
      </c>
      <c r="B42">
        <v>54425.365651566797</v>
      </c>
      <c r="C42">
        <v>30926.520321622698</v>
      </c>
      <c r="D42">
        <v>95779.298657008694</v>
      </c>
      <c r="E42">
        <v>2008</v>
      </c>
    </row>
    <row r="43" spans="1:5" x14ac:dyDescent="0.25">
      <c r="A43">
        <v>2009</v>
      </c>
      <c r="B43">
        <v>53819.831883886902</v>
      </c>
      <c r="C43">
        <v>50076.581753909501</v>
      </c>
      <c r="D43">
        <v>57842.891877972797</v>
      </c>
      <c r="E43">
        <v>2009</v>
      </c>
    </row>
    <row r="44" spans="1:5" x14ac:dyDescent="0.25">
      <c r="A44">
        <v>2010</v>
      </c>
      <c r="B44">
        <v>47108.367934842398</v>
      </c>
      <c r="C44">
        <v>44213.918794941303</v>
      </c>
      <c r="D44">
        <v>50192.301202181399</v>
      </c>
      <c r="E44">
        <v>2010</v>
      </c>
    </row>
    <row r="45" spans="1:5" x14ac:dyDescent="0.25">
      <c r="A45">
        <v>2011</v>
      </c>
      <c r="B45">
        <v>25251.940088130199</v>
      </c>
      <c r="C45">
        <v>12533.0715905137</v>
      </c>
      <c r="D45">
        <v>50878.2283424571</v>
      </c>
      <c r="E45">
        <v>2011</v>
      </c>
    </row>
    <row r="46" spans="1:5" x14ac:dyDescent="0.25">
      <c r="A46">
        <v>2012</v>
      </c>
      <c r="B46">
        <v>15792.2011759488</v>
      </c>
      <c r="C46">
        <v>7092.2357154010097</v>
      </c>
      <c r="D46">
        <v>35164.316019569298</v>
      </c>
      <c r="E46">
        <v>2012</v>
      </c>
    </row>
    <row r="47" spans="1:5" x14ac:dyDescent="0.25">
      <c r="A47">
        <v>2013</v>
      </c>
      <c r="B47">
        <v>15514.0818734488</v>
      </c>
      <c r="C47">
        <v>6615.4482323013199</v>
      </c>
      <c r="D47">
        <v>36382.528881545702</v>
      </c>
      <c r="E47">
        <v>2013</v>
      </c>
    </row>
    <row r="48" spans="1:5" x14ac:dyDescent="0.25">
      <c r="A48">
        <v>2014</v>
      </c>
      <c r="B48">
        <v>12862.969921497601</v>
      </c>
      <c r="C48">
        <v>5475.57756752552</v>
      </c>
      <c r="D48">
        <v>30217.0854418421</v>
      </c>
      <c r="E48">
        <v>2014</v>
      </c>
    </row>
    <row r="49" spans="1:5" x14ac:dyDescent="0.25">
      <c r="A49">
        <v>2015</v>
      </c>
      <c r="B49">
        <v>11337.8921967852</v>
      </c>
      <c r="C49">
        <v>4932.51860071602</v>
      </c>
      <c r="D49">
        <v>26061.290361330099</v>
      </c>
      <c r="E49">
        <v>2015</v>
      </c>
    </row>
    <row r="50" spans="1:5" x14ac:dyDescent="0.25">
      <c r="A50">
        <v>2016</v>
      </c>
      <c r="B50">
        <v>11958.4667462012</v>
      </c>
      <c r="C50">
        <v>5471.69529548638</v>
      </c>
      <c r="D50">
        <v>26135.396654482</v>
      </c>
      <c r="E50">
        <v>2016</v>
      </c>
    </row>
    <row r="51" spans="1:5" x14ac:dyDescent="0.25">
      <c r="A51">
        <v>2017</v>
      </c>
      <c r="B51">
        <v>18439.159905746001</v>
      </c>
      <c r="C51">
        <v>7949.1102695959598</v>
      </c>
      <c r="D51">
        <v>42772.411816970998</v>
      </c>
      <c r="E51">
        <v>2017</v>
      </c>
    </row>
    <row r="52" spans="1:5" x14ac:dyDescent="0.25">
      <c r="A52">
        <v>2018</v>
      </c>
      <c r="B52">
        <v>24816.2077327355</v>
      </c>
      <c r="C52">
        <v>10218.7783653641</v>
      </c>
      <c r="D52">
        <v>60265.928491183098</v>
      </c>
      <c r="E52">
        <v>2018</v>
      </c>
    </row>
    <row r="53" spans="1:5" x14ac:dyDescent="0.25">
      <c r="A53">
        <v>2019</v>
      </c>
      <c r="B53">
        <v>17807.201456349001</v>
      </c>
      <c r="C53">
        <v>7339.7159227663997</v>
      </c>
      <c r="D53">
        <v>43202.819706335598</v>
      </c>
      <c r="E53">
        <v>2019</v>
      </c>
    </row>
    <row r="54" spans="1:5" x14ac:dyDescent="0.25">
      <c r="A54">
        <v>2020</v>
      </c>
      <c r="B54">
        <v>15501.931095613199</v>
      </c>
      <c r="C54">
        <v>5844.5222740806803</v>
      </c>
      <c r="D54">
        <v>41117.110419591903</v>
      </c>
      <c r="E54">
        <v>2020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runs</vt:lpstr>
      <vt:lpstr>main runs</vt:lpstr>
      <vt:lpstr>retro</vt:lpstr>
      <vt:lpstr>partable</vt:lpstr>
      <vt:lpstr>modsummary</vt:lpstr>
      <vt:lpstr>ftable</vt:lpstr>
      <vt:lpstr>catch at age</vt:lpstr>
      <vt:lpstr>ntable</vt:lpstr>
      <vt:lpstr>catchtable</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Andrew (IML)</dc:creator>
  <cp:lastModifiedBy>Smith, Andrew (IML)</cp:lastModifiedBy>
  <dcterms:created xsi:type="dcterms:W3CDTF">2021-02-01T18:46:25Z</dcterms:created>
  <dcterms:modified xsi:type="dcterms:W3CDTF">2021-03-03T13:19:38Z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2021-02-01T18:53:22Z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e2cc655b-c1c8-485f-89a6-0000caa8982c</vt:lpwstr>
  </property>
</Properties>
</file>