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dip\Desktop\office data\companies\GME\GME Billing\2022\"/>
    </mc:Choice>
  </mc:AlternateContent>
  <xr:revisionPtr revIDLastSave="0" documentId="13_ncr:1_{9C4769F8-0D11-492B-88AE-6AC81B968404}" xr6:coauthVersionLast="47" xr6:coauthVersionMax="47" xr10:uidLastSave="{00000000-0000-0000-0000-000000000000}"/>
  <bookViews>
    <workbookView xWindow="-93" yWindow="-93" windowWidth="19386" windowHeight="12266" activeTab="2" xr2:uid="{00000000-000D-0000-FFFF-FFFF00000000}"/>
  </bookViews>
  <sheets>
    <sheet name="Jun 22" sheetId="2" r:id="rId1"/>
    <sheet name="may 22" sheetId="3" r:id="rId2"/>
    <sheet name="aPRIL" sheetId="4" r:id="rId3"/>
    <sheet name="Sheet1" sheetId="1" r:id="rId4"/>
  </sheets>
  <definedNames>
    <definedName name="_xlnm._FilterDatabase" localSheetId="0" hidden="1">'Jun 22'!$A$4:$S$4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0" i="2" l="1"/>
  <c r="AA19" i="2"/>
  <c r="Z19" i="2"/>
  <c r="AA18" i="2"/>
  <c r="Y18" i="2"/>
  <c r="AA17" i="2"/>
  <c r="G19" i="3"/>
  <c r="F18" i="3"/>
  <c r="G17" i="3"/>
  <c r="G20" i="4"/>
  <c r="G19" i="4"/>
  <c r="F19" i="4"/>
  <c r="G18" i="4"/>
  <c r="E18" i="4"/>
  <c r="G17" i="4"/>
  <c r="G16" i="4"/>
  <c r="G15" i="4"/>
  <c r="G14" i="4"/>
  <c r="G13" i="4"/>
  <c r="G12" i="4"/>
  <c r="G9" i="4"/>
  <c r="M19" i="4" l="1"/>
  <c r="M18" i="4"/>
  <c r="M20" i="4" s="1"/>
  <c r="M22" i="4" s="1"/>
  <c r="M24" i="4" s="1"/>
  <c r="N17" i="4"/>
  <c r="O17" i="4" s="1"/>
  <c r="N16" i="4"/>
  <c r="O16" i="4" s="1"/>
  <c r="N15" i="4"/>
  <c r="O15" i="4" s="1"/>
  <c r="N14" i="4"/>
  <c r="O14" i="4" s="1"/>
  <c r="N13" i="4"/>
  <c r="O13" i="4" s="1"/>
  <c r="O18" i="4" l="1"/>
  <c r="N18" i="4"/>
  <c r="E16" i="4" l="1"/>
  <c r="E15" i="4"/>
  <c r="E14" i="4"/>
  <c r="E13" i="4"/>
  <c r="E12" i="4"/>
  <c r="E9" i="4"/>
  <c r="E27" i="4" l="1"/>
  <c r="E16" i="3"/>
  <c r="G16" i="3" s="1"/>
  <c r="E15" i="3"/>
  <c r="G15" i="3" s="1"/>
  <c r="E14" i="3"/>
  <c r="G14" i="3" s="1"/>
  <c r="E13" i="3"/>
  <c r="G13" i="3" s="1"/>
  <c r="E12" i="3"/>
  <c r="G12" i="3" s="1"/>
  <c r="E9" i="3"/>
  <c r="G9" i="3" s="1"/>
  <c r="G18" i="3" l="1"/>
  <c r="S16" i="2"/>
  <c r="M16" i="2"/>
  <c r="R16" i="2" s="1"/>
  <c r="S15" i="2"/>
  <c r="M15" i="2"/>
  <c r="N15" i="2" s="1"/>
  <c r="S14" i="2"/>
  <c r="M14" i="2"/>
  <c r="O14" i="2" s="1"/>
  <c r="S13" i="2"/>
  <c r="M13" i="2"/>
  <c r="Q13" i="2" s="1"/>
  <c r="S12" i="2"/>
  <c r="M12" i="2"/>
  <c r="R12" i="2" s="1"/>
  <c r="S11" i="2"/>
  <c r="M11" i="2"/>
  <c r="R11" i="2" s="1"/>
  <c r="S10" i="2"/>
  <c r="M10" i="2"/>
  <c r="S9" i="2"/>
  <c r="M9" i="2"/>
  <c r="S8" i="2"/>
  <c r="M8" i="2"/>
  <c r="N8" i="2" s="1"/>
  <c r="S7" i="2"/>
  <c r="M7" i="2"/>
  <c r="N7" i="2" s="1"/>
  <c r="S6" i="2"/>
  <c r="M6" i="2"/>
  <c r="O6" i="2" s="1"/>
  <c r="S5" i="2"/>
  <c r="M5" i="2"/>
  <c r="Q5" i="2" s="1"/>
  <c r="O8" i="2" l="1"/>
  <c r="T8" i="2" s="1"/>
  <c r="Q8" i="2"/>
  <c r="R8" i="2"/>
  <c r="Q15" i="2"/>
  <c r="R15" i="2"/>
  <c r="N13" i="2"/>
  <c r="T13" i="2" s="1"/>
  <c r="W13" i="2" s="1"/>
  <c r="Y13" i="2" s="1"/>
  <c r="AA13" i="2" s="1"/>
  <c r="R13" i="2"/>
  <c r="O5" i="2"/>
  <c r="R5" i="2"/>
  <c r="Q7" i="2"/>
  <c r="O12" i="2"/>
  <c r="Q14" i="2"/>
  <c r="R7" i="2"/>
  <c r="R14" i="2"/>
  <c r="N16" i="2"/>
  <c r="N5" i="2"/>
  <c r="O16" i="2"/>
  <c r="O7" i="2"/>
  <c r="Q6" i="2"/>
  <c r="Q16" i="2"/>
  <c r="R6" i="2"/>
  <c r="O13" i="2"/>
  <c r="O15" i="2"/>
  <c r="T15" i="2" s="1"/>
  <c r="W15" i="2" s="1"/>
  <c r="Y15" i="2" s="1"/>
  <c r="AA15" i="2" s="1"/>
  <c r="O9" i="2"/>
  <c r="N10" i="2"/>
  <c r="Q9" i="2"/>
  <c r="O10" i="2"/>
  <c r="N11" i="2"/>
  <c r="R9" i="2"/>
  <c r="Q10" i="2"/>
  <c r="O11" i="2"/>
  <c r="N12" i="2"/>
  <c r="N9" i="2"/>
  <c r="R10" i="2"/>
  <c r="Q11" i="2"/>
  <c r="N6" i="2"/>
  <c r="Q12" i="2"/>
  <c r="N14" i="2"/>
  <c r="T14" i="2" s="1"/>
  <c r="W14" i="2" s="1"/>
  <c r="Y14" i="2" s="1"/>
  <c r="AA14" i="2" s="1"/>
  <c r="T6" i="2" l="1"/>
  <c r="T7" i="2"/>
  <c r="T5" i="2"/>
  <c r="T9" i="2"/>
  <c r="W9" i="2" s="1"/>
  <c r="Y9" i="2" s="1"/>
  <c r="AA9" i="2" s="1"/>
  <c r="T12" i="2"/>
  <c r="W12" i="2" s="1"/>
  <c r="Y12" i="2" s="1"/>
  <c r="AA12" i="2" s="1"/>
  <c r="T10" i="2"/>
  <c r="T16" i="2"/>
  <c r="W16" i="2" s="1"/>
  <c r="Y16" i="2" s="1"/>
  <c r="AA16" i="2" s="1"/>
  <c r="T11" i="2"/>
  <c r="T17" i="2" l="1"/>
</calcChain>
</file>

<file path=xl/sharedStrings.xml><?xml version="1.0" encoding="utf-8"?>
<sst xmlns="http://schemas.openxmlformats.org/spreadsheetml/2006/main" count="151" uniqueCount="77">
  <si>
    <t>Below is the list of employee involved along  with their allocated percentage for GME korea project for the month of June 2022</t>
  </si>
  <si>
    <t>For the equipment’s to  GME korea staffs, provide an equipment worth NPR 150K , if need to provide high end equipment like macbook then charge the excess amount in the monthly billing to Onesphere ( Cost of Macbook – NPR 150,000).</t>
  </si>
  <si>
    <t>SN</t>
  </si>
  <si>
    <t>Name</t>
  </si>
  <si>
    <t>Level/Position</t>
  </si>
  <si>
    <t>Designation</t>
  </si>
  <si>
    <t>Join Date</t>
  </si>
  <si>
    <t>Basic Salary</t>
  </si>
  <si>
    <t>Grade</t>
  </si>
  <si>
    <t>Technical Allowance</t>
  </si>
  <si>
    <t>General Allowance</t>
  </si>
  <si>
    <t>Communication Allowance</t>
  </si>
  <si>
    <t>Conveyance Allowance</t>
  </si>
  <si>
    <t>Lunch Allowance</t>
  </si>
  <si>
    <t>PF</t>
  </si>
  <si>
    <t>Incentive</t>
  </si>
  <si>
    <t>Dashain Allowance</t>
  </si>
  <si>
    <t>Vehicle Maintanance Allowance</t>
  </si>
  <si>
    <t>Leave Encashment</t>
  </si>
  <si>
    <t xml:space="preserve">Force Leave </t>
  </si>
  <si>
    <t>Gratuity 8.33%</t>
  </si>
  <si>
    <t>Total Amount</t>
  </si>
  <si>
    <t>Managemetn Cost</t>
  </si>
  <si>
    <t>Operation Cost</t>
  </si>
  <si>
    <t>Grand Total</t>
  </si>
  <si>
    <t>Involved %</t>
  </si>
  <si>
    <t>Anil Shrestha</t>
  </si>
  <si>
    <t>Officer Level</t>
  </si>
  <si>
    <t>Software Engineer</t>
  </si>
  <si>
    <t>Chetan Shrestha</t>
  </si>
  <si>
    <t>Sr. Officer</t>
  </si>
  <si>
    <t>Sr. Officer-Project Management</t>
  </si>
  <si>
    <t>Dhan Singh Saud</t>
  </si>
  <si>
    <t>Sr. Software Engineer</t>
  </si>
  <si>
    <t>Dibya Malla Thakuri</t>
  </si>
  <si>
    <t>Software Engineer-iOS</t>
  </si>
  <si>
    <t>Santosh Bhandary</t>
  </si>
  <si>
    <t>Sr. Engineer - Android</t>
  </si>
  <si>
    <t>Subash Sapkota</t>
  </si>
  <si>
    <t>Jr. Officer</t>
  </si>
  <si>
    <t>Associate Software Engineer</t>
  </si>
  <si>
    <t>Sumitra Pathak</t>
  </si>
  <si>
    <t>Quality Analyst</t>
  </si>
  <si>
    <t>Manish Adhikari</t>
  </si>
  <si>
    <t>Software Engineer - Ios</t>
  </si>
  <si>
    <t>Yeshwant P.B Pariyar</t>
  </si>
  <si>
    <t>UI/UX Engineer</t>
  </si>
  <si>
    <t>Sabin Koju</t>
  </si>
  <si>
    <t>Bimal Shrestha</t>
  </si>
  <si>
    <t>Ritesh Pokhrel</t>
  </si>
  <si>
    <t>Night Shift Allowance</t>
  </si>
  <si>
    <t>USD</t>
  </si>
  <si>
    <t>Mack book purchased for  Sabin Koju</t>
  </si>
  <si>
    <t>Below is the list of employee involved along  with their allocated percentage for GME korea project and DB optimization  for the month of May 2022</t>
  </si>
  <si>
    <t>Below is the list of employee involved along  with their allocated percentage for GME korea project and DB optimization  for the month of April 2022</t>
  </si>
  <si>
    <t xml:space="preserve">DB Optimization for April </t>
  </si>
  <si>
    <t>Total billing for April</t>
  </si>
  <si>
    <t>Mack Book purchased For :</t>
  </si>
  <si>
    <t>Staff Name</t>
  </si>
  <si>
    <t>Qty</t>
  </si>
  <si>
    <t>taxable Amount</t>
  </si>
  <si>
    <t>Vat</t>
  </si>
  <si>
    <t>Grant Total</t>
  </si>
  <si>
    <t>Santosh Bhandari</t>
  </si>
  <si>
    <t>TV Setup</t>
  </si>
  <si>
    <t>Budgeted Amount</t>
  </si>
  <si>
    <t>Excess Amount</t>
  </si>
  <si>
    <t>Exchange rate</t>
  </si>
  <si>
    <t xml:space="preserve">Amount NPR </t>
  </si>
  <si>
    <t>Amount as per MOU existing KRW</t>
  </si>
  <si>
    <t>New Staff cost plus 30% (KRW)</t>
  </si>
  <si>
    <t>Amount NPR</t>
  </si>
  <si>
    <t>TOTAL CTC</t>
  </si>
  <si>
    <t>As Per MOU</t>
  </si>
  <si>
    <t>Purchase of High End Laptop Excess charged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</si>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</sst>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9C0006"/>
      <name val="Times New Roman"/>
      <family val="1"/>
    </font>
    <font>
      <sz val="10"/>
      <color rgb="FF000000"/>
      <name val="Times New Roman"/>
      <family val="1"/>
    </font>
    <font>
      <b/>
      <u val="doubleAccounting"/>
      <sz val="10"/>
      <color theme="1"/>
      <name val="Times New Roman"/>
      <family val="1"/>
    </font>
    <font>
      <b/>
      <sz val="11"/>
      <color rgb="FF9C0006"/>
      <name val="Calibri"/>
      <family val="2"/>
      <scheme val="minor"/>
    </font>
    <font>
      <b/>
      <u val="doubleAccounting"/>
      <sz val="11"/>
      <color theme="0"/>
      <name val="Calibri"/>
      <family val="2"/>
      <scheme val="minor"/>
    </font>
    <font>
      <sz val="10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69">
    <xf numFmtId="0" fontId="0" fillId="0" borderId="0" xfId="0"/>
    <xf numFmtId="0" fontId="6" fillId="0" borderId="0" xfId="0" applyFont="1"/>
    <xf numFmtId="14" fontId="6" fillId="0" borderId="0" xfId="0" applyNumberFormat="1" applyFont="1"/>
    <xf numFmtId="164" fontId="6" fillId="0" borderId="0" xfId="1" applyNumberFormat="1" applyFont="1" applyBorder="1"/>
    <xf numFmtId="164" fontId="6" fillId="0" borderId="0" xfId="1" applyNumberFormat="1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2" borderId="7" xfId="2" applyNumberFormat="1" applyFont="1" applyBorder="1" applyAlignment="1" applyProtection="1">
      <alignment horizontal="center" vertical="center" wrapText="1" readingOrder="1"/>
    </xf>
    <xf numFmtId="0" fontId="8" fillId="2" borderId="7" xfId="2" applyNumberFormat="1" applyFont="1" applyBorder="1" applyAlignment="1" applyProtection="1">
      <alignment horizontal="left" vertical="center" wrapText="1" readingOrder="1"/>
    </xf>
    <xf numFmtId="14" fontId="8" fillId="2" borderId="7" xfId="2" applyNumberFormat="1" applyFont="1" applyBorder="1" applyAlignment="1" applyProtection="1">
      <alignment horizontal="left" vertical="center" wrapText="1" readingOrder="1"/>
    </xf>
    <xf numFmtId="164" fontId="8" fillId="2" borderId="7" xfId="2" applyNumberFormat="1" applyFont="1" applyBorder="1" applyAlignment="1" applyProtection="1">
      <alignment horizontal="left" vertical="center" wrapText="1" readingOrder="1"/>
    </xf>
    <xf numFmtId="164" fontId="8" fillId="2" borderId="7" xfId="2" applyNumberFormat="1" applyFont="1" applyBorder="1" applyAlignment="1">
      <alignment horizontal="left" vertical="center" wrapText="1" readingOrder="1"/>
    </xf>
    <xf numFmtId="43" fontId="6" fillId="0" borderId="0" xfId="1" applyFont="1"/>
    <xf numFmtId="3" fontId="9" fillId="0" borderId="7" xfId="0" applyNumberFormat="1" applyFont="1" applyBorder="1" applyAlignment="1">
      <alignment horizontal="center" vertical="center" wrapText="1" readingOrder="1"/>
    </xf>
    <xf numFmtId="4" fontId="9" fillId="0" borderId="7" xfId="0" applyNumberFormat="1" applyFont="1" applyBorder="1" applyAlignment="1">
      <alignment horizontal="left" vertical="center" wrapText="1" readingOrder="1"/>
    </xf>
    <xf numFmtId="14" fontId="9" fillId="0" borderId="7" xfId="0" applyNumberFormat="1" applyFont="1" applyBorder="1" applyAlignment="1">
      <alignment horizontal="right" vertical="center" wrapText="1" readingOrder="1"/>
    </xf>
    <xf numFmtId="164" fontId="9" fillId="0" borderId="7" xfId="1" applyNumberFormat="1" applyFont="1" applyBorder="1" applyAlignment="1" applyProtection="1">
      <alignment horizontal="right" vertical="center" wrapText="1" readingOrder="1"/>
    </xf>
    <xf numFmtId="164" fontId="6" fillId="0" borderId="7" xfId="1" applyNumberFormat="1" applyFont="1" applyBorder="1"/>
    <xf numFmtId="9" fontId="6" fillId="0" borderId="7" xfId="1" applyNumberFormat="1" applyFont="1" applyBorder="1"/>
    <xf numFmtId="43" fontId="6" fillId="0" borderId="0" xfId="0" applyNumberFormat="1" applyFont="1"/>
    <xf numFmtId="0" fontId="7" fillId="0" borderId="0" xfId="0" applyFont="1"/>
    <xf numFmtId="164" fontId="7" fillId="0" borderId="0" xfId="1" applyNumberFormat="1" applyFont="1" applyBorder="1"/>
    <xf numFmtId="164" fontId="7" fillId="0" borderId="13" xfId="1" applyNumberFormat="1" applyFont="1" applyBorder="1"/>
    <xf numFmtId="164" fontId="7" fillId="0" borderId="0" xfId="1" applyNumberFormat="1" applyFont="1"/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2" borderId="7" xfId="2" applyNumberFormat="1" applyFont="1" applyBorder="1" applyAlignment="1" applyProtection="1">
      <alignment horizontal="center" vertical="center" wrapText="1" readingOrder="1"/>
    </xf>
    <xf numFmtId="0" fontId="11" fillId="2" borderId="7" xfId="2" applyNumberFormat="1" applyFont="1" applyBorder="1" applyAlignment="1" applyProtection="1">
      <alignment horizontal="left" vertical="center" wrapText="1" readingOrder="1"/>
    </xf>
    <xf numFmtId="164" fontId="11" fillId="2" borderId="7" xfId="2" applyNumberFormat="1" applyFont="1" applyBorder="1" applyAlignment="1">
      <alignment horizontal="left" vertical="center" wrapText="1" readingOrder="1"/>
    </xf>
    <xf numFmtId="164" fontId="4" fillId="3" borderId="0" xfId="3" applyNumberFormat="1" applyFon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6" fillId="0" borderId="7" xfId="0" applyFont="1" applyBorder="1"/>
    <xf numFmtId="164" fontId="1" fillId="0" borderId="7" xfId="1" applyNumberFormat="1" applyFont="1" applyBorder="1"/>
    <xf numFmtId="0" fontId="7" fillId="0" borderId="11" xfId="0" applyFont="1" applyBorder="1"/>
    <xf numFmtId="0" fontId="7" fillId="0" borderId="12" xfId="0" applyFont="1" applyBorder="1"/>
    <xf numFmtId="43" fontId="7" fillId="0" borderId="12" xfId="0" applyNumberFormat="1" applyFont="1" applyBorder="1"/>
    <xf numFmtId="43" fontId="3" fillId="4" borderId="12" xfId="4" applyNumberFormat="1" applyFont="1" applyBorder="1"/>
    <xf numFmtId="0" fontId="3" fillId="4" borderId="12" xfId="4" applyFont="1" applyBorder="1"/>
    <xf numFmtId="164" fontId="12" fillId="4" borderId="13" xfId="1" applyNumberFormat="1" applyFont="1" applyFill="1" applyBorder="1"/>
    <xf numFmtId="43" fontId="11" fillId="2" borderId="7" xfId="1" applyFont="1" applyFill="1" applyBorder="1" applyAlignment="1">
      <alignment horizontal="left" vertical="center" wrapText="1" readingOrder="1"/>
    </xf>
    <xf numFmtId="164" fontId="6" fillId="0" borderId="7" xfId="0" applyNumberFormat="1" applyFont="1" applyBorder="1"/>
    <xf numFmtId="43" fontId="0" fillId="0" borderId="7" xfId="0" applyNumberFormat="1" applyBorder="1"/>
    <xf numFmtId="164" fontId="0" fillId="0" borderId="7" xfId="0" applyNumberFormat="1" applyBorder="1"/>
    <xf numFmtId="43" fontId="10" fillId="0" borderId="0" xfId="1" applyFont="1" applyBorder="1"/>
    <xf numFmtId="3" fontId="9" fillId="0" borderId="16" xfId="0" applyNumberFormat="1" applyFont="1" applyBorder="1" applyAlignment="1">
      <alignment horizontal="center" vertical="center" wrapText="1" readingOrder="1"/>
    </xf>
    <xf numFmtId="0" fontId="7" fillId="0" borderId="7" xfId="0" applyFont="1" applyBorder="1"/>
    <xf numFmtId="164" fontId="7" fillId="0" borderId="7" xfId="1" applyNumberFormat="1" applyFont="1" applyBorder="1"/>
    <xf numFmtId="164" fontId="6" fillId="0" borderId="7" xfId="1" applyNumberFormat="1" applyFont="1" applyBorder="1" applyAlignment="1">
      <alignment horizontal="left"/>
    </xf>
    <xf numFmtId="0" fontId="7" fillId="0" borderId="16" xfId="0" applyFont="1" applyBorder="1"/>
    <xf numFmtId="0" fontId="0" fillId="0" borderId="7" xfId="0" applyBorder="1"/>
    <xf numFmtId="43" fontId="7" fillId="0" borderId="7" xfId="1" applyFont="1" applyBorder="1"/>
    <xf numFmtId="164" fontId="4" fillId="0" borderId="7" xfId="0" applyNumberFormat="1" applyFont="1" applyBorder="1"/>
    <xf numFmtId="43" fontId="6" fillId="5" borderId="7" xfId="1" applyFont="1" applyFill="1" applyBorder="1"/>
    <xf numFmtId="164" fontId="6" fillId="5" borderId="7" xfId="1" applyNumberFormat="1" applyFont="1" applyFill="1" applyBorder="1"/>
    <xf numFmtId="164" fontId="6" fillId="0" borderId="7" xfId="1" applyNumberFormat="1" applyFont="1" applyBorder="1" applyAlignment="1"/>
    <xf numFmtId="14" fontId="7" fillId="0" borderId="7" xfId="0" applyNumberFormat="1" applyFont="1" applyBorder="1"/>
    <xf numFmtId="14" fontId="6" fillId="0" borderId="7" xfId="0" applyNumberFormat="1" applyFont="1" applyBorder="1"/>
    <xf numFmtId="4" fontId="13" fillId="0" borderId="7" xfId="0" applyNumberFormat="1" applyFont="1" applyBorder="1"/>
    <xf numFmtId="164" fontId="7" fillId="0" borderId="7" xfId="0" applyNumberFormat="1" applyFont="1" applyBorder="1"/>
  </cellXfs>
  <cellStyles count="5">
    <cellStyle name="Accent4" xfId="3" builtinId="41"/>
    <cellStyle name="Accent5" xfId="4" builtinId="45"/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2B6C-62BB-407A-9D93-4BA36DE414E4}">
  <sheetPr>
    <outlinePr summaryBelow="0"/>
  </sheetPr>
  <dimension ref="A1:AH20"/>
  <sheetViews>
    <sheetView showGridLines="0" workbookViewId="0">
      <pane xSplit="7" ySplit="11" topLeftCell="W12" activePane="bottomRight" state="frozen"/>
      <selection pane="topRight" activeCell="H1" sqref="H1"/>
      <selection pane="bottomLeft" activeCell="A10" sqref="A10"/>
      <selection pane="bottomRight" activeCell="AA20" sqref="AA20"/>
    </sheetView>
  </sheetViews>
  <sheetFormatPr defaultColWidth="8.87890625" defaultRowHeight="12.7" x14ac:dyDescent="0.4"/>
  <cols>
    <col min="1" max="1" width="5.52734375" style="1" customWidth="1"/>
    <col min="2" max="2" width="17.52734375" style="1" bestFit="1" customWidth="1"/>
    <col min="3" max="3" width="16.3515625" style="1" hidden="1" customWidth="1"/>
    <col min="4" max="4" width="26.64453125" style="1" hidden="1" customWidth="1"/>
    <col min="5" max="5" width="11.1171875" style="2" hidden="1" customWidth="1"/>
    <col min="6" max="6" width="9.64453125" style="3" hidden="1" customWidth="1"/>
    <col min="7" max="7" width="8.64453125" style="3" hidden="1" customWidth="1"/>
    <col min="8" max="9" width="12" style="3" hidden="1" customWidth="1"/>
    <col min="10" max="10" width="14.52734375" style="3" hidden="1" customWidth="1"/>
    <col min="11" max="11" width="12" style="3" hidden="1" customWidth="1"/>
    <col min="12" max="12" width="9.87890625" style="3" hidden="1" customWidth="1"/>
    <col min="13" max="13" width="8.64453125" style="3" hidden="1" customWidth="1"/>
    <col min="14" max="14" width="11.3515625" style="3" hidden="1" customWidth="1"/>
    <col min="15" max="15" width="12" style="3" hidden="1" customWidth="1"/>
    <col min="16" max="16" width="13.87890625" style="3" hidden="1" customWidth="1"/>
    <col min="17" max="17" width="13.3515625" style="3" hidden="1" customWidth="1"/>
    <col min="18" max="18" width="8.64453125" style="3" hidden="1" customWidth="1"/>
    <col min="19" max="19" width="11" style="3" hidden="1" customWidth="1"/>
    <col min="20" max="20" width="11.3515625" style="3" hidden="1" customWidth="1"/>
    <col min="21" max="21" width="12.1171875" style="3" hidden="1" customWidth="1"/>
    <col min="22" max="22" width="9.87890625" style="3" hidden="1" customWidth="1"/>
    <col min="23" max="23" width="12.64453125" style="3" customWidth="1"/>
    <col min="24" max="25" width="17.3515625" style="3" customWidth="1"/>
    <col min="26" max="26" width="8.87890625" style="1"/>
    <col min="27" max="27" width="13.52734375" style="1" bestFit="1" customWidth="1"/>
    <col min="28" max="28" width="12.64453125" style="1" bestFit="1" customWidth="1"/>
    <col min="29" max="30" width="8.87890625" style="1"/>
    <col min="31" max="31" width="12" style="1" bestFit="1" customWidth="1"/>
    <col min="32" max="244" width="8.87890625" style="1"/>
    <col min="245" max="245" width="5.52734375" style="1" customWidth="1"/>
    <col min="246" max="246" width="17.52734375" style="1" bestFit="1" customWidth="1"/>
    <col min="247" max="266" width="0" style="1" hidden="1" customWidth="1"/>
    <col min="267" max="267" width="12.64453125" style="1" customWidth="1"/>
    <col min="268" max="269" width="17.3515625" style="1" customWidth="1"/>
    <col min="270" max="270" width="8.87890625" style="1"/>
    <col min="271" max="282" width="0" style="1" hidden="1" customWidth="1"/>
    <col min="283" max="283" width="8.87890625" style="1"/>
    <col min="284" max="284" width="12.64453125" style="1" bestFit="1" customWidth="1"/>
    <col min="285" max="286" width="8.87890625" style="1"/>
    <col min="287" max="287" width="12" style="1" bestFit="1" customWidth="1"/>
    <col min="288" max="500" width="8.87890625" style="1"/>
    <col min="501" max="501" width="5.52734375" style="1" customWidth="1"/>
    <col min="502" max="502" width="17.52734375" style="1" bestFit="1" customWidth="1"/>
    <col min="503" max="522" width="0" style="1" hidden="1" customWidth="1"/>
    <col min="523" max="523" width="12.64453125" style="1" customWidth="1"/>
    <col min="524" max="525" width="17.3515625" style="1" customWidth="1"/>
    <col min="526" max="526" width="8.87890625" style="1"/>
    <col min="527" max="538" width="0" style="1" hidden="1" customWidth="1"/>
    <col min="539" max="539" width="8.87890625" style="1"/>
    <col min="540" max="540" width="12.64453125" style="1" bestFit="1" customWidth="1"/>
    <col min="541" max="542" width="8.87890625" style="1"/>
    <col min="543" max="543" width="12" style="1" bestFit="1" customWidth="1"/>
    <col min="544" max="756" width="8.87890625" style="1"/>
    <col min="757" max="757" width="5.52734375" style="1" customWidth="1"/>
    <col min="758" max="758" width="17.52734375" style="1" bestFit="1" customWidth="1"/>
    <col min="759" max="778" width="0" style="1" hidden="1" customWidth="1"/>
    <col min="779" max="779" width="12.64453125" style="1" customWidth="1"/>
    <col min="780" max="781" width="17.3515625" style="1" customWidth="1"/>
    <col min="782" max="782" width="8.87890625" style="1"/>
    <col min="783" max="794" width="0" style="1" hidden="1" customWidth="1"/>
    <col min="795" max="795" width="8.87890625" style="1"/>
    <col min="796" max="796" width="12.64453125" style="1" bestFit="1" customWidth="1"/>
    <col min="797" max="798" width="8.87890625" style="1"/>
    <col min="799" max="799" width="12" style="1" bestFit="1" customWidth="1"/>
    <col min="800" max="1012" width="8.87890625" style="1"/>
    <col min="1013" max="1013" width="5.52734375" style="1" customWidth="1"/>
    <col min="1014" max="1014" width="17.52734375" style="1" bestFit="1" customWidth="1"/>
    <col min="1015" max="1034" width="0" style="1" hidden="1" customWidth="1"/>
    <col min="1035" max="1035" width="12.64453125" style="1" customWidth="1"/>
    <col min="1036" max="1037" width="17.3515625" style="1" customWidth="1"/>
    <col min="1038" max="1038" width="8.87890625" style="1"/>
    <col min="1039" max="1050" width="0" style="1" hidden="1" customWidth="1"/>
    <col min="1051" max="1051" width="8.87890625" style="1"/>
    <col min="1052" max="1052" width="12.64453125" style="1" bestFit="1" customWidth="1"/>
    <col min="1053" max="1054" width="8.87890625" style="1"/>
    <col min="1055" max="1055" width="12" style="1" bestFit="1" customWidth="1"/>
    <col min="1056" max="1268" width="8.87890625" style="1"/>
    <col min="1269" max="1269" width="5.52734375" style="1" customWidth="1"/>
    <col min="1270" max="1270" width="17.52734375" style="1" bestFit="1" customWidth="1"/>
    <col min="1271" max="1290" width="0" style="1" hidden="1" customWidth="1"/>
    <col min="1291" max="1291" width="12.64453125" style="1" customWidth="1"/>
    <col min="1292" max="1293" width="17.3515625" style="1" customWidth="1"/>
    <col min="1294" max="1294" width="8.87890625" style="1"/>
    <col min="1295" max="1306" width="0" style="1" hidden="1" customWidth="1"/>
    <col min="1307" max="1307" width="8.87890625" style="1"/>
    <col min="1308" max="1308" width="12.64453125" style="1" bestFit="1" customWidth="1"/>
    <col min="1309" max="1310" width="8.87890625" style="1"/>
    <col min="1311" max="1311" width="12" style="1" bestFit="1" customWidth="1"/>
    <col min="1312" max="1524" width="8.87890625" style="1"/>
    <col min="1525" max="1525" width="5.52734375" style="1" customWidth="1"/>
    <col min="1526" max="1526" width="17.52734375" style="1" bestFit="1" customWidth="1"/>
    <col min="1527" max="1546" width="0" style="1" hidden="1" customWidth="1"/>
    <col min="1547" max="1547" width="12.64453125" style="1" customWidth="1"/>
    <col min="1548" max="1549" width="17.3515625" style="1" customWidth="1"/>
    <col min="1550" max="1550" width="8.87890625" style="1"/>
    <col min="1551" max="1562" width="0" style="1" hidden="1" customWidth="1"/>
    <col min="1563" max="1563" width="8.87890625" style="1"/>
    <col min="1564" max="1564" width="12.64453125" style="1" bestFit="1" customWidth="1"/>
    <col min="1565" max="1566" width="8.87890625" style="1"/>
    <col min="1567" max="1567" width="12" style="1" bestFit="1" customWidth="1"/>
    <col min="1568" max="1780" width="8.87890625" style="1"/>
    <col min="1781" max="1781" width="5.52734375" style="1" customWidth="1"/>
    <col min="1782" max="1782" width="17.52734375" style="1" bestFit="1" customWidth="1"/>
    <col min="1783" max="1802" width="0" style="1" hidden="1" customWidth="1"/>
    <col min="1803" max="1803" width="12.64453125" style="1" customWidth="1"/>
    <col min="1804" max="1805" width="17.3515625" style="1" customWidth="1"/>
    <col min="1806" max="1806" width="8.87890625" style="1"/>
    <col min="1807" max="1818" width="0" style="1" hidden="1" customWidth="1"/>
    <col min="1819" max="1819" width="8.87890625" style="1"/>
    <col min="1820" max="1820" width="12.64453125" style="1" bestFit="1" customWidth="1"/>
    <col min="1821" max="1822" width="8.87890625" style="1"/>
    <col min="1823" max="1823" width="12" style="1" bestFit="1" customWidth="1"/>
    <col min="1824" max="2036" width="8.87890625" style="1"/>
    <col min="2037" max="2037" width="5.52734375" style="1" customWidth="1"/>
    <col min="2038" max="2038" width="17.52734375" style="1" bestFit="1" customWidth="1"/>
    <col min="2039" max="2058" width="0" style="1" hidden="1" customWidth="1"/>
    <col min="2059" max="2059" width="12.64453125" style="1" customWidth="1"/>
    <col min="2060" max="2061" width="17.3515625" style="1" customWidth="1"/>
    <col min="2062" max="2062" width="8.87890625" style="1"/>
    <col min="2063" max="2074" width="0" style="1" hidden="1" customWidth="1"/>
    <col min="2075" max="2075" width="8.87890625" style="1"/>
    <col min="2076" max="2076" width="12.64453125" style="1" bestFit="1" customWidth="1"/>
    <col min="2077" max="2078" width="8.87890625" style="1"/>
    <col min="2079" max="2079" width="12" style="1" bestFit="1" customWidth="1"/>
    <col min="2080" max="2292" width="8.87890625" style="1"/>
    <col min="2293" max="2293" width="5.52734375" style="1" customWidth="1"/>
    <col min="2294" max="2294" width="17.52734375" style="1" bestFit="1" customWidth="1"/>
    <col min="2295" max="2314" width="0" style="1" hidden="1" customWidth="1"/>
    <col min="2315" max="2315" width="12.64453125" style="1" customWidth="1"/>
    <col min="2316" max="2317" width="17.3515625" style="1" customWidth="1"/>
    <col min="2318" max="2318" width="8.87890625" style="1"/>
    <col min="2319" max="2330" width="0" style="1" hidden="1" customWidth="1"/>
    <col min="2331" max="2331" width="8.87890625" style="1"/>
    <col min="2332" max="2332" width="12.64453125" style="1" bestFit="1" customWidth="1"/>
    <col min="2333" max="2334" width="8.87890625" style="1"/>
    <col min="2335" max="2335" width="12" style="1" bestFit="1" customWidth="1"/>
    <col min="2336" max="2548" width="8.87890625" style="1"/>
    <col min="2549" max="2549" width="5.52734375" style="1" customWidth="1"/>
    <col min="2550" max="2550" width="17.52734375" style="1" bestFit="1" customWidth="1"/>
    <col min="2551" max="2570" width="0" style="1" hidden="1" customWidth="1"/>
    <col min="2571" max="2571" width="12.64453125" style="1" customWidth="1"/>
    <col min="2572" max="2573" width="17.3515625" style="1" customWidth="1"/>
    <col min="2574" max="2574" width="8.87890625" style="1"/>
    <col min="2575" max="2586" width="0" style="1" hidden="1" customWidth="1"/>
    <col min="2587" max="2587" width="8.87890625" style="1"/>
    <col min="2588" max="2588" width="12.64453125" style="1" bestFit="1" customWidth="1"/>
    <col min="2589" max="2590" width="8.87890625" style="1"/>
    <col min="2591" max="2591" width="12" style="1" bestFit="1" customWidth="1"/>
    <col min="2592" max="2804" width="8.87890625" style="1"/>
    <col min="2805" max="2805" width="5.52734375" style="1" customWidth="1"/>
    <col min="2806" max="2806" width="17.52734375" style="1" bestFit="1" customWidth="1"/>
    <col min="2807" max="2826" width="0" style="1" hidden="1" customWidth="1"/>
    <col min="2827" max="2827" width="12.64453125" style="1" customWidth="1"/>
    <col min="2828" max="2829" width="17.3515625" style="1" customWidth="1"/>
    <col min="2830" max="2830" width="8.87890625" style="1"/>
    <col min="2831" max="2842" width="0" style="1" hidden="1" customWidth="1"/>
    <col min="2843" max="2843" width="8.87890625" style="1"/>
    <col min="2844" max="2844" width="12.64453125" style="1" bestFit="1" customWidth="1"/>
    <col min="2845" max="2846" width="8.87890625" style="1"/>
    <col min="2847" max="2847" width="12" style="1" bestFit="1" customWidth="1"/>
    <col min="2848" max="3060" width="8.87890625" style="1"/>
    <col min="3061" max="3061" width="5.52734375" style="1" customWidth="1"/>
    <col min="3062" max="3062" width="17.52734375" style="1" bestFit="1" customWidth="1"/>
    <col min="3063" max="3082" width="0" style="1" hidden="1" customWidth="1"/>
    <col min="3083" max="3083" width="12.64453125" style="1" customWidth="1"/>
    <col min="3084" max="3085" width="17.3515625" style="1" customWidth="1"/>
    <col min="3086" max="3086" width="8.87890625" style="1"/>
    <col min="3087" max="3098" width="0" style="1" hidden="1" customWidth="1"/>
    <col min="3099" max="3099" width="8.87890625" style="1"/>
    <col min="3100" max="3100" width="12.64453125" style="1" bestFit="1" customWidth="1"/>
    <col min="3101" max="3102" width="8.87890625" style="1"/>
    <col min="3103" max="3103" width="12" style="1" bestFit="1" customWidth="1"/>
    <col min="3104" max="3316" width="8.87890625" style="1"/>
    <col min="3317" max="3317" width="5.52734375" style="1" customWidth="1"/>
    <col min="3318" max="3318" width="17.52734375" style="1" bestFit="1" customWidth="1"/>
    <col min="3319" max="3338" width="0" style="1" hidden="1" customWidth="1"/>
    <col min="3339" max="3339" width="12.64453125" style="1" customWidth="1"/>
    <col min="3340" max="3341" width="17.3515625" style="1" customWidth="1"/>
    <col min="3342" max="3342" width="8.87890625" style="1"/>
    <col min="3343" max="3354" width="0" style="1" hidden="1" customWidth="1"/>
    <col min="3355" max="3355" width="8.87890625" style="1"/>
    <col min="3356" max="3356" width="12.64453125" style="1" bestFit="1" customWidth="1"/>
    <col min="3357" max="3358" width="8.87890625" style="1"/>
    <col min="3359" max="3359" width="12" style="1" bestFit="1" customWidth="1"/>
    <col min="3360" max="3572" width="8.87890625" style="1"/>
    <col min="3573" max="3573" width="5.52734375" style="1" customWidth="1"/>
    <col min="3574" max="3574" width="17.52734375" style="1" bestFit="1" customWidth="1"/>
    <col min="3575" max="3594" width="0" style="1" hidden="1" customWidth="1"/>
    <col min="3595" max="3595" width="12.64453125" style="1" customWidth="1"/>
    <col min="3596" max="3597" width="17.3515625" style="1" customWidth="1"/>
    <col min="3598" max="3598" width="8.87890625" style="1"/>
    <col min="3599" max="3610" width="0" style="1" hidden="1" customWidth="1"/>
    <col min="3611" max="3611" width="8.87890625" style="1"/>
    <col min="3612" max="3612" width="12.64453125" style="1" bestFit="1" customWidth="1"/>
    <col min="3613" max="3614" width="8.87890625" style="1"/>
    <col min="3615" max="3615" width="12" style="1" bestFit="1" customWidth="1"/>
    <col min="3616" max="3828" width="8.87890625" style="1"/>
    <col min="3829" max="3829" width="5.52734375" style="1" customWidth="1"/>
    <col min="3830" max="3830" width="17.52734375" style="1" bestFit="1" customWidth="1"/>
    <col min="3831" max="3850" width="0" style="1" hidden="1" customWidth="1"/>
    <col min="3851" max="3851" width="12.64453125" style="1" customWidth="1"/>
    <col min="3852" max="3853" width="17.3515625" style="1" customWidth="1"/>
    <col min="3854" max="3854" width="8.87890625" style="1"/>
    <col min="3855" max="3866" width="0" style="1" hidden="1" customWidth="1"/>
    <col min="3867" max="3867" width="8.87890625" style="1"/>
    <col min="3868" max="3868" width="12.64453125" style="1" bestFit="1" customWidth="1"/>
    <col min="3869" max="3870" width="8.87890625" style="1"/>
    <col min="3871" max="3871" width="12" style="1" bestFit="1" customWidth="1"/>
    <col min="3872" max="4084" width="8.87890625" style="1"/>
    <col min="4085" max="4085" width="5.52734375" style="1" customWidth="1"/>
    <col min="4086" max="4086" width="17.52734375" style="1" bestFit="1" customWidth="1"/>
    <col min="4087" max="4106" width="0" style="1" hidden="1" customWidth="1"/>
    <col min="4107" max="4107" width="12.64453125" style="1" customWidth="1"/>
    <col min="4108" max="4109" width="17.3515625" style="1" customWidth="1"/>
    <col min="4110" max="4110" width="8.87890625" style="1"/>
    <col min="4111" max="4122" width="0" style="1" hidden="1" customWidth="1"/>
    <col min="4123" max="4123" width="8.87890625" style="1"/>
    <col min="4124" max="4124" width="12.64453125" style="1" bestFit="1" customWidth="1"/>
    <col min="4125" max="4126" width="8.87890625" style="1"/>
    <col min="4127" max="4127" width="12" style="1" bestFit="1" customWidth="1"/>
    <col min="4128" max="4340" width="8.87890625" style="1"/>
    <col min="4341" max="4341" width="5.52734375" style="1" customWidth="1"/>
    <col min="4342" max="4342" width="17.52734375" style="1" bestFit="1" customWidth="1"/>
    <col min="4343" max="4362" width="0" style="1" hidden="1" customWidth="1"/>
    <col min="4363" max="4363" width="12.64453125" style="1" customWidth="1"/>
    <col min="4364" max="4365" width="17.3515625" style="1" customWidth="1"/>
    <col min="4366" max="4366" width="8.87890625" style="1"/>
    <col min="4367" max="4378" width="0" style="1" hidden="1" customWidth="1"/>
    <col min="4379" max="4379" width="8.87890625" style="1"/>
    <col min="4380" max="4380" width="12.64453125" style="1" bestFit="1" customWidth="1"/>
    <col min="4381" max="4382" width="8.87890625" style="1"/>
    <col min="4383" max="4383" width="12" style="1" bestFit="1" customWidth="1"/>
    <col min="4384" max="4596" width="8.87890625" style="1"/>
    <col min="4597" max="4597" width="5.52734375" style="1" customWidth="1"/>
    <col min="4598" max="4598" width="17.52734375" style="1" bestFit="1" customWidth="1"/>
    <col min="4599" max="4618" width="0" style="1" hidden="1" customWidth="1"/>
    <col min="4619" max="4619" width="12.64453125" style="1" customWidth="1"/>
    <col min="4620" max="4621" width="17.3515625" style="1" customWidth="1"/>
    <col min="4622" max="4622" width="8.87890625" style="1"/>
    <col min="4623" max="4634" width="0" style="1" hidden="1" customWidth="1"/>
    <col min="4635" max="4635" width="8.87890625" style="1"/>
    <col min="4636" max="4636" width="12.64453125" style="1" bestFit="1" customWidth="1"/>
    <col min="4637" max="4638" width="8.87890625" style="1"/>
    <col min="4639" max="4639" width="12" style="1" bestFit="1" customWidth="1"/>
    <col min="4640" max="4852" width="8.87890625" style="1"/>
    <col min="4853" max="4853" width="5.52734375" style="1" customWidth="1"/>
    <col min="4854" max="4854" width="17.52734375" style="1" bestFit="1" customWidth="1"/>
    <col min="4855" max="4874" width="0" style="1" hidden="1" customWidth="1"/>
    <col min="4875" max="4875" width="12.64453125" style="1" customWidth="1"/>
    <col min="4876" max="4877" width="17.3515625" style="1" customWidth="1"/>
    <col min="4878" max="4878" width="8.87890625" style="1"/>
    <col min="4879" max="4890" width="0" style="1" hidden="1" customWidth="1"/>
    <col min="4891" max="4891" width="8.87890625" style="1"/>
    <col min="4892" max="4892" width="12.64453125" style="1" bestFit="1" customWidth="1"/>
    <col min="4893" max="4894" width="8.87890625" style="1"/>
    <col min="4895" max="4895" width="12" style="1" bestFit="1" customWidth="1"/>
    <col min="4896" max="5108" width="8.87890625" style="1"/>
    <col min="5109" max="5109" width="5.52734375" style="1" customWidth="1"/>
    <col min="5110" max="5110" width="17.52734375" style="1" bestFit="1" customWidth="1"/>
    <col min="5111" max="5130" width="0" style="1" hidden="1" customWidth="1"/>
    <col min="5131" max="5131" width="12.64453125" style="1" customWidth="1"/>
    <col min="5132" max="5133" width="17.3515625" style="1" customWidth="1"/>
    <col min="5134" max="5134" width="8.87890625" style="1"/>
    <col min="5135" max="5146" width="0" style="1" hidden="1" customWidth="1"/>
    <col min="5147" max="5147" width="8.87890625" style="1"/>
    <col min="5148" max="5148" width="12.64453125" style="1" bestFit="1" customWidth="1"/>
    <col min="5149" max="5150" width="8.87890625" style="1"/>
    <col min="5151" max="5151" width="12" style="1" bestFit="1" customWidth="1"/>
    <col min="5152" max="5364" width="8.87890625" style="1"/>
    <col min="5365" max="5365" width="5.52734375" style="1" customWidth="1"/>
    <col min="5366" max="5366" width="17.52734375" style="1" bestFit="1" customWidth="1"/>
    <col min="5367" max="5386" width="0" style="1" hidden="1" customWidth="1"/>
    <col min="5387" max="5387" width="12.64453125" style="1" customWidth="1"/>
    <col min="5388" max="5389" width="17.3515625" style="1" customWidth="1"/>
    <col min="5390" max="5390" width="8.87890625" style="1"/>
    <col min="5391" max="5402" width="0" style="1" hidden="1" customWidth="1"/>
    <col min="5403" max="5403" width="8.87890625" style="1"/>
    <col min="5404" max="5404" width="12.64453125" style="1" bestFit="1" customWidth="1"/>
    <col min="5405" max="5406" width="8.87890625" style="1"/>
    <col min="5407" max="5407" width="12" style="1" bestFit="1" customWidth="1"/>
    <col min="5408" max="5620" width="8.87890625" style="1"/>
    <col min="5621" max="5621" width="5.52734375" style="1" customWidth="1"/>
    <col min="5622" max="5622" width="17.52734375" style="1" bestFit="1" customWidth="1"/>
    <col min="5623" max="5642" width="0" style="1" hidden="1" customWidth="1"/>
    <col min="5643" max="5643" width="12.64453125" style="1" customWidth="1"/>
    <col min="5644" max="5645" width="17.3515625" style="1" customWidth="1"/>
    <col min="5646" max="5646" width="8.87890625" style="1"/>
    <col min="5647" max="5658" width="0" style="1" hidden="1" customWidth="1"/>
    <col min="5659" max="5659" width="8.87890625" style="1"/>
    <col min="5660" max="5660" width="12.64453125" style="1" bestFit="1" customWidth="1"/>
    <col min="5661" max="5662" width="8.87890625" style="1"/>
    <col min="5663" max="5663" width="12" style="1" bestFit="1" customWidth="1"/>
    <col min="5664" max="5876" width="8.87890625" style="1"/>
    <col min="5877" max="5877" width="5.52734375" style="1" customWidth="1"/>
    <col min="5878" max="5878" width="17.52734375" style="1" bestFit="1" customWidth="1"/>
    <col min="5879" max="5898" width="0" style="1" hidden="1" customWidth="1"/>
    <col min="5899" max="5899" width="12.64453125" style="1" customWidth="1"/>
    <col min="5900" max="5901" width="17.3515625" style="1" customWidth="1"/>
    <col min="5902" max="5902" width="8.87890625" style="1"/>
    <col min="5903" max="5914" width="0" style="1" hidden="1" customWidth="1"/>
    <col min="5915" max="5915" width="8.87890625" style="1"/>
    <col min="5916" max="5916" width="12.64453125" style="1" bestFit="1" customWidth="1"/>
    <col min="5917" max="5918" width="8.87890625" style="1"/>
    <col min="5919" max="5919" width="12" style="1" bestFit="1" customWidth="1"/>
    <col min="5920" max="6132" width="8.87890625" style="1"/>
    <col min="6133" max="6133" width="5.52734375" style="1" customWidth="1"/>
    <col min="6134" max="6134" width="17.52734375" style="1" bestFit="1" customWidth="1"/>
    <col min="6135" max="6154" width="0" style="1" hidden="1" customWidth="1"/>
    <col min="6155" max="6155" width="12.64453125" style="1" customWidth="1"/>
    <col min="6156" max="6157" width="17.3515625" style="1" customWidth="1"/>
    <col min="6158" max="6158" width="8.87890625" style="1"/>
    <col min="6159" max="6170" width="0" style="1" hidden="1" customWidth="1"/>
    <col min="6171" max="6171" width="8.87890625" style="1"/>
    <col min="6172" max="6172" width="12.64453125" style="1" bestFit="1" customWidth="1"/>
    <col min="6173" max="6174" width="8.87890625" style="1"/>
    <col min="6175" max="6175" width="12" style="1" bestFit="1" customWidth="1"/>
    <col min="6176" max="6388" width="8.87890625" style="1"/>
    <col min="6389" max="6389" width="5.52734375" style="1" customWidth="1"/>
    <col min="6390" max="6390" width="17.52734375" style="1" bestFit="1" customWidth="1"/>
    <col min="6391" max="6410" width="0" style="1" hidden="1" customWidth="1"/>
    <col min="6411" max="6411" width="12.64453125" style="1" customWidth="1"/>
    <col min="6412" max="6413" width="17.3515625" style="1" customWidth="1"/>
    <col min="6414" max="6414" width="8.87890625" style="1"/>
    <col min="6415" max="6426" width="0" style="1" hidden="1" customWidth="1"/>
    <col min="6427" max="6427" width="8.87890625" style="1"/>
    <col min="6428" max="6428" width="12.64453125" style="1" bestFit="1" customWidth="1"/>
    <col min="6429" max="6430" width="8.87890625" style="1"/>
    <col min="6431" max="6431" width="12" style="1" bestFit="1" customWidth="1"/>
    <col min="6432" max="6644" width="8.87890625" style="1"/>
    <col min="6645" max="6645" width="5.52734375" style="1" customWidth="1"/>
    <col min="6646" max="6646" width="17.52734375" style="1" bestFit="1" customWidth="1"/>
    <col min="6647" max="6666" width="0" style="1" hidden="1" customWidth="1"/>
    <col min="6667" max="6667" width="12.64453125" style="1" customWidth="1"/>
    <col min="6668" max="6669" width="17.3515625" style="1" customWidth="1"/>
    <col min="6670" max="6670" width="8.87890625" style="1"/>
    <col min="6671" max="6682" width="0" style="1" hidden="1" customWidth="1"/>
    <col min="6683" max="6683" width="8.87890625" style="1"/>
    <col min="6684" max="6684" width="12.64453125" style="1" bestFit="1" customWidth="1"/>
    <col min="6685" max="6686" width="8.87890625" style="1"/>
    <col min="6687" max="6687" width="12" style="1" bestFit="1" customWidth="1"/>
    <col min="6688" max="6900" width="8.87890625" style="1"/>
    <col min="6901" max="6901" width="5.52734375" style="1" customWidth="1"/>
    <col min="6902" max="6902" width="17.52734375" style="1" bestFit="1" customWidth="1"/>
    <col min="6903" max="6922" width="0" style="1" hidden="1" customWidth="1"/>
    <col min="6923" max="6923" width="12.64453125" style="1" customWidth="1"/>
    <col min="6924" max="6925" width="17.3515625" style="1" customWidth="1"/>
    <col min="6926" max="6926" width="8.87890625" style="1"/>
    <col min="6927" max="6938" width="0" style="1" hidden="1" customWidth="1"/>
    <col min="6939" max="6939" width="8.87890625" style="1"/>
    <col min="6940" max="6940" width="12.64453125" style="1" bestFit="1" customWidth="1"/>
    <col min="6941" max="6942" width="8.87890625" style="1"/>
    <col min="6943" max="6943" width="12" style="1" bestFit="1" customWidth="1"/>
    <col min="6944" max="7156" width="8.87890625" style="1"/>
    <col min="7157" max="7157" width="5.52734375" style="1" customWidth="1"/>
    <col min="7158" max="7158" width="17.52734375" style="1" bestFit="1" customWidth="1"/>
    <col min="7159" max="7178" width="0" style="1" hidden="1" customWidth="1"/>
    <col min="7179" max="7179" width="12.64453125" style="1" customWidth="1"/>
    <col min="7180" max="7181" width="17.3515625" style="1" customWidth="1"/>
    <col min="7182" max="7182" width="8.87890625" style="1"/>
    <col min="7183" max="7194" width="0" style="1" hidden="1" customWidth="1"/>
    <col min="7195" max="7195" width="8.87890625" style="1"/>
    <col min="7196" max="7196" width="12.64453125" style="1" bestFit="1" customWidth="1"/>
    <col min="7197" max="7198" width="8.87890625" style="1"/>
    <col min="7199" max="7199" width="12" style="1" bestFit="1" customWidth="1"/>
    <col min="7200" max="7412" width="8.87890625" style="1"/>
    <col min="7413" max="7413" width="5.52734375" style="1" customWidth="1"/>
    <col min="7414" max="7414" width="17.52734375" style="1" bestFit="1" customWidth="1"/>
    <col min="7415" max="7434" width="0" style="1" hidden="1" customWidth="1"/>
    <col min="7435" max="7435" width="12.64453125" style="1" customWidth="1"/>
    <col min="7436" max="7437" width="17.3515625" style="1" customWidth="1"/>
    <col min="7438" max="7438" width="8.87890625" style="1"/>
    <col min="7439" max="7450" width="0" style="1" hidden="1" customWidth="1"/>
    <col min="7451" max="7451" width="8.87890625" style="1"/>
    <col min="7452" max="7452" width="12.64453125" style="1" bestFit="1" customWidth="1"/>
    <col min="7453" max="7454" width="8.87890625" style="1"/>
    <col min="7455" max="7455" width="12" style="1" bestFit="1" customWidth="1"/>
    <col min="7456" max="7668" width="8.87890625" style="1"/>
    <col min="7669" max="7669" width="5.52734375" style="1" customWidth="1"/>
    <col min="7670" max="7670" width="17.52734375" style="1" bestFit="1" customWidth="1"/>
    <col min="7671" max="7690" width="0" style="1" hidden="1" customWidth="1"/>
    <col min="7691" max="7691" width="12.64453125" style="1" customWidth="1"/>
    <col min="7692" max="7693" width="17.3515625" style="1" customWidth="1"/>
    <col min="7694" max="7694" width="8.87890625" style="1"/>
    <col min="7695" max="7706" width="0" style="1" hidden="1" customWidth="1"/>
    <col min="7707" max="7707" width="8.87890625" style="1"/>
    <col min="7708" max="7708" width="12.64453125" style="1" bestFit="1" customWidth="1"/>
    <col min="7709" max="7710" width="8.87890625" style="1"/>
    <col min="7711" max="7711" width="12" style="1" bestFit="1" customWidth="1"/>
    <col min="7712" max="7924" width="8.87890625" style="1"/>
    <col min="7925" max="7925" width="5.52734375" style="1" customWidth="1"/>
    <col min="7926" max="7926" width="17.52734375" style="1" bestFit="1" customWidth="1"/>
    <col min="7927" max="7946" width="0" style="1" hidden="1" customWidth="1"/>
    <col min="7947" max="7947" width="12.64453125" style="1" customWidth="1"/>
    <col min="7948" max="7949" width="17.3515625" style="1" customWidth="1"/>
    <col min="7950" max="7950" width="8.87890625" style="1"/>
    <col min="7951" max="7962" width="0" style="1" hidden="1" customWidth="1"/>
    <col min="7963" max="7963" width="8.87890625" style="1"/>
    <col min="7964" max="7964" width="12.64453125" style="1" bestFit="1" customWidth="1"/>
    <col min="7965" max="7966" width="8.87890625" style="1"/>
    <col min="7967" max="7967" width="12" style="1" bestFit="1" customWidth="1"/>
    <col min="7968" max="8180" width="8.87890625" style="1"/>
    <col min="8181" max="8181" width="5.52734375" style="1" customWidth="1"/>
    <col min="8182" max="8182" width="17.52734375" style="1" bestFit="1" customWidth="1"/>
    <col min="8183" max="8202" width="0" style="1" hidden="1" customWidth="1"/>
    <col min="8203" max="8203" width="12.64453125" style="1" customWidth="1"/>
    <col min="8204" max="8205" width="17.3515625" style="1" customWidth="1"/>
    <col min="8206" max="8206" width="8.87890625" style="1"/>
    <col min="8207" max="8218" width="0" style="1" hidden="1" customWidth="1"/>
    <col min="8219" max="8219" width="8.87890625" style="1"/>
    <col min="8220" max="8220" width="12.64453125" style="1" bestFit="1" customWidth="1"/>
    <col min="8221" max="8222" width="8.87890625" style="1"/>
    <col min="8223" max="8223" width="12" style="1" bestFit="1" customWidth="1"/>
    <col min="8224" max="8436" width="8.87890625" style="1"/>
    <col min="8437" max="8437" width="5.52734375" style="1" customWidth="1"/>
    <col min="8438" max="8438" width="17.52734375" style="1" bestFit="1" customWidth="1"/>
    <col min="8439" max="8458" width="0" style="1" hidden="1" customWidth="1"/>
    <col min="8459" max="8459" width="12.64453125" style="1" customWidth="1"/>
    <col min="8460" max="8461" width="17.3515625" style="1" customWidth="1"/>
    <col min="8462" max="8462" width="8.87890625" style="1"/>
    <col min="8463" max="8474" width="0" style="1" hidden="1" customWidth="1"/>
    <col min="8475" max="8475" width="8.87890625" style="1"/>
    <col min="8476" max="8476" width="12.64453125" style="1" bestFit="1" customWidth="1"/>
    <col min="8477" max="8478" width="8.87890625" style="1"/>
    <col min="8479" max="8479" width="12" style="1" bestFit="1" customWidth="1"/>
    <col min="8480" max="8692" width="8.87890625" style="1"/>
    <col min="8693" max="8693" width="5.52734375" style="1" customWidth="1"/>
    <col min="8694" max="8694" width="17.52734375" style="1" bestFit="1" customWidth="1"/>
    <col min="8695" max="8714" width="0" style="1" hidden="1" customWidth="1"/>
    <col min="8715" max="8715" width="12.64453125" style="1" customWidth="1"/>
    <col min="8716" max="8717" width="17.3515625" style="1" customWidth="1"/>
    <col min="8718" max="8718" width="8.87890625" style="1"/>
    <col min="8719" max="8730" width="0" style="1" hidden="1" customWidth="1"/>
    <col min="8731" max="8731" width="8.87890625" style="1"/>
    <col min="8732" max="8732" width="12.64453125" style="1" bestFit="1" customWidth="1"/>
    <col min="8733" max="8734" width="8.87890625" style="1"/>
    <col min="8735" max="8735" width="12" style="1" bestFit="1" customWidth="1"/>
    <col min="8736" max="8948" width="8.87890625" style="1"/>
    <col min="8949" max="8949" width="5.52734375" style="1" customWidth="1"/>
    <col min="8950" max="8950" width="17.52734375" style="1" bestFit="1" customWidth="1"/>
    <col min="8951" max="8970" width="0" style="1" hidden="1" customWidth="1"/>
    <col min="8971" max="8971" width="12.64453125" style="1" customWidth="1"/>
    <col min="8972" max="8973" width="17.3515625" style="1" customWidth="1"/>
    <col min="8974" max="8974" width="8.87890625" style="1"/>
    <col min="8975" max="8986" width="0" style="1" hidden="1" customWidth="1"/>
    <col min="8987" max="8987" width="8.87890625" style="1"/>
    <col min="8988" max="8988" width="12.64453125" style="1" bestFit="1" customWidth="1"/>
    <col min="8989" max="8990" width="8.87890625" style="1"/>
    <col min="8991" max="8991" width="12" style="1" bestFit="1" customWidth="1"/>
    <col min="8992" max="9204" width="8.87890625" style="1"/>
    <col min="9205" max="9205" width="5.52734375" style="1" customWidth="1"/>
    <col min="9206" max="9206" width="17.52734375" style="1" bestFit="1" customWidth="1"/>
    <col min="9207" max="9226" width="0" style="1" hidden="1" customWidth="1"/>
    <col min="9227" max="9227" width="12.64453125" style="1" customWidth="1"/>
    <col min="9228" max="9229" width="17.3515625" style="1" customWidth="1"/>
    <col min="9230" max="9230" width="8.87890625" style="1"/>
    <col min="9231" max="9242" width="0" style="1" hidden="1" customWidth="1"/>
    <col min="9243" max="9243" width="8.87890625" style="1"/>
    <col min="9244" max="9244" width="12.64453125" style="1" bestFit="1" customWidth="1"/>
    <col min="9245" max="9246" width="8.87890625" style="1"/>
    <col min="9247" max="9247" width="12" style="1" bestFit="1" customWidth="1"/>
    <col min="9248" max="9460" width="8.87890625" style="1"/>
    <col min="9461" max="9461" width="5.52734375" style="1" customWidth="1"/>
    <col min="9462" max="9462" width="17.52734375" style="1" bestFit="1" customWidth="1"/>
    <col min="9463" max="9482" width="0" style="1" hidden="1" customWidth="1"/>
    <col min="9483" max="9483" width="12.64453125" style="1" customWidth="1"/>
    <col min="9484" max="9485" width="17.3515625" style="1" customWidth="1"/>
    <col min="9486" max="9486" width="8.87890625" style="1"/>
    <col min="9487" max="9498" width="0" style="1" hidden="1" customWidth="1"/>
    <col min="9499" max="9499" width="8.87890625" style="1"/>
    <col min="9500" max="9500" width="12.64453125" style="1" bestFit="1" customWidth="1"/>
    <col min="9501" max="9502" width="8.87890625" style="1"/>
    <col min="9503" max="9503" width="12" style="1" bestFit="1" customWidth="1"/>
    <col min="9504" max="9716" width="8.87890625" style="1"/>
    <col min="9717" max="9717" width="5.52734375" style="1" customWidth="1"/>
    <col min="9718" max="9718" width="17.52734375" style="1" bestFit="1" customWidth="1"/>
    <col min="9719" max="9738" width="0" style="1" hidden="1" customWidth="1"/>
    <col min="9739" max="9739" width="12.64453125" style="1" customWidth="1"/>
    <col min="9740" max="9741" width="17.3515625" style="1" customWidth="1"/>
    <col min="9742" max="9742" width="8.87890625" style="1"/>
    <col min="9743" max="9754" width="0" style="1" hidden="1" customWidth="1"/>
    <col min="9755" max="9755" width="8.87890625" style="1"/>
    <col min="9756" max="9756" width="12.64453125" style="1" bestFit="1" customWidth="1"/>
    <col min="9757" max="9758" width="8.87890625" style="1"/>
    <col min="9759" max="9759" width="12" style="1" bestFit="1" customWidth="1"/>
    <col min="9760" max="9972" width="8.87890625" style="1"/>
    <col min="9973" max="9973" width="5.52734375" style="1" customWidth="1"/>
    <col min="9974" max="9974" width="17.52734375" style="1" bestFit="1" customWidth="1"/>
    <col min="9975" max="9994" width="0" style="1" hidden="1" customWidth="1"/>
    <col min="9995" max="9995" width="12.64453125" style="1" customWidth="1"/>
    <col min="9996" max="9997" width="17.3515625" style="1" customWidth="1"/>
    <col min="9998" max="9998" width="8.87890625" style="1"/>
    <col min="9999" max="10010" width="0" style="1" hidden="1" customWidth="1"/>
    <col min="10011" max="10011" width="8.87890625" style="1"/>
    <col min="10012" max="10012" width="12.64453125" style="1" bestFit="1" customWidth="1"/>
    <col min="10013" max="10014" width="8.87890625" style="1"/>
    <col min="10015" max="10015" width="12" style="1" bestFit="1" customWidth="1"/>
    <col min="10016" max="10228" width="8.87890625" style="1"/>
    <col min="10229" max="10229" width="5.52734375" style="1" customWidth="1"/>
    <col min="10230" max="10230" width="17.52734375" style="1" bestFit="1" customWidth="1"/>
    <col min="10231" max="10250" width="0" style="1" hidden="1" customWidth="1"/>
    <col min="10251" max="10251" width="12.64453125" style="1" customWidth="1"/>
    <col min="10252" max="10253" width="17.3515625" style="1" customWidth="1"/>
    <col min="10254" max="10254" width="8.87890625" style="1"/>
    <col min="10255" max="10266" width="0" style="1" hidden="1" customWidth="1"/>
    <col min="10267" max="10267" width="8.87890625" style="1"/>
    <col min="10268" max="10268" width="12.64453125" style="1" bestFit="1" customWidth="1"/>
    <col min="10269" max="10270" width="8.87890625" style="1"/>
    <col min="10271" max="10271" width="12" style="1" bestFit="1" customWidth="1"/>
    <col min="10272" max="10484" width="8.87890625" style="1"/>
    <col min="10485" max="10485" width="5.52734375" style="1" customWidth="1"/>
    <col min="10486" max="10486" width="17.52734375" style="1" bestFit="1" customWidth="1"/>
    <col min="10487" max="10506" width="0" style="1" hidden="1" customWidth="1"/>
    <col min="10507" max="10507" width="12.64453125" style="1" customWidth="1"/>
    <col min="10508" max="10509" width="17.3515625" style="1" customWidth="1"/>
    <col min="10510" max="10510" width="8.87890625" style="1"/>
    <col min="10511" max="10522" width="0" style="1" hidden="1" customWidth="1"/>
    <col min="10523" max="10523" width="8.87890625" style="1"/>
    <col min="10524" max="10524" width="12.64453125" style="1" bestFit="1" customWidth="1"/>
    <col min="10525" max="10526" width="8.87890625" style="1"/>
    <col min="10527" max="10527" width="12" style="1" bestFit="1" customWidth="1"/>
    <col min="10528" max="10740" width="8.87890625" style="1"/>
    <col min="10741" max="10741" width="5.52734375" style="1" customWidth="1"/>
    <col min="10742" max="10742" width="17.52734375" style="1" bestFit="1" customWidth="1"/>
    <col min="10743" max="10762" width="0" style="1" hidden="1" customWidth="1"/>
    <col min="10763" max="10763" width="12.64453125" style="1" customWidth="1"/>
    <col min="10764" max="10765" width="17.3515625" style="1" customWidth="1"/>
    <col min="10766" max="10766" width="8.87890625" style="1"/>
    <col min="10767" max="10778" width="0" style="1" hidden="1" customWidth="1"/>
    <col min="10779" max="10779" width="8.87890625" style="1"/>
    <col min="10780" max="10780" width="12.64453125" style="1" bestFit="1" customWidth="1"/>
    <col min="10781" max="10782" width="8.87890625" style="1"/>
    <col min="10783" max="10783" width="12" style="1" bestFit="1" customWidth="1"/>
    <col min="10784" max="10996" width="8.87890625" style="1"/>
    <col min="10997" max="10997" width="5.52734375" style="1" customWidth="1"/>
    <col min="10998" max="10998" width="17.52734375" style="1" bestFit="1" customWidth="1"/>
    <col min="10999" max="11018" width="0" style="1" hidden="1" customWidth="1"/>
    <col min="11019" max="11019" width="12.64453125" style="1" customWidth="1"/>
    <col min="11020" max="11021" width="17.3515625" style="1" customWidth="1"/>
    <col min="11022" max="11022" width="8.87890625" style="1"/>
    <col min="11023" max="11034" width="0" style="1" hidden="1" customWidth="1"/>
    <col min="11035" max="11035" width="8.87890625" style="1"/>
    <col min="11036" max="11036" width="12.64453125" style="1" bestFit="1" customWidth="1"/>
    <col min="11037" max="11038" width="8.87890625" style="1"/>
    <col min="11039" max="11039" width="12" style="1" bestFit="1" customWidth="1"/>
    <col min="11040" max="11252" width="8.87890625" style="1"/>
    <col min="11253" max="11253" width="5.52734375" style="1" customWidth="1"/>
    <col min="11254" max="11254" width="17.52734375" style="1" bestFit="1" customWidth="1"/>
    <col min="11255" max="11274" width="0" style="1" hidden="1" customWidth="1"/>
    <col min="11275" max="11275" width="12.64453125" style="1" customWidth="1"/>
    <col min="11276" max="11277" width="17.3515625" style="1" customWidth="1"/>
    <col min="11278" max="11278" width="8.87890625" style="1"/>
    <col min="11279" max="11290" width="0" style="1" hidden="1" customWidth="1"/>
    <col min="11291" max="11291" width="8.87890625" style="1"/>
    <col min="11292" max="11292" width="12.64453125" style="1" bestFit="1" customWidth="1"/>
    <col min="11293" max="11294" width="8.87890625" style="1"/>
    <col min="11295" max="11295" width="12" style="1" bestFit="1" customWidth="1"/>
    <col min="11296" max="11508" width="8.87890625" style="1"/>
    <col min="11509" max="11509" width="5.52734375" style="1" customWidth="1"/>
    <col min="11510" max="11510" width="17.52734375" style="1" bestFit="1" customWidth="1"/>
    <col min="11511" max="11530" width="0" style="1" hidden="1" customWidth="1"/>
    <col min="11531" max="11531" width="12.64453125" style="1" customWidth="1"/>
    <col min="11532" max="11533" width="17.3515625" style="1" customWidth="1"/>
    <col min="11534" max="11534" width="8.87890625" style="1"/>
    <col min="11535" max="11546" width="0" style="1" hidden="1" customWidth="1"/>
    <col min="11547" max="11547" width="8.87890625" style="1"/>
    <col min="11548" max="11548" width="12.64453125" style="1" bestFit="1" customWidth="1"/>
    <col min="11549" max="11550" width="8.87890625" style="1"/>
    <col min="11551" max="11551" width="12" style="1" bestFit="1" customWidth="1"/>
    <col min="11552" max="11764" width="8.87890625" style="1"/>
    <col min="11765" max="11765" width="5.52734375" style="1" customWidth="1"/>
    <col min="11766" max="11766" width="17.52734375" style="1" bestFit="1" customWidth="1"/>
    <col min="11767" max="11786" width="0" style="1" hidden="1" customWidth="1"/>
    <col min="11787" max="11787" width="12.64453125" style="1" customWidth="1"/>
    <col min="11788" max="11789" width="17.3515625" style="1" customWidth="1"/>
    <col min="11790" max="11790" width="8.87890625" style="1"/>
    <col min="11791" max="11802" width="0" style="1" hidden="1" customWidth="1"/>
    <col min="11803" max="11803" width="8.87890625" style="1"/>
    <col min="11804" max="11804" width="12.64453125" style="1" bestFit="1" customWidth="1"/>
    <col min="11805" max="11806" width="8.87890625" style="1"/>
    <col min="11807" max="11807" width="12" style="1" bestFit="1" customWidth="1"/>
    <col min="11808" max="12020" width="8.87890625" style="1"/>
    <col min="12021" max="12021" width="5.52734375" style="1" customWidth="1"/>
    <col min="12022" max="12022" width="17.52734375" style="1" bestFit="1" customWidth="1"/>
    <col min="12023" max="12042" width="0" style="1" hidden="1" customWidth="1"/>
    <col min="12043" max="12043" width="12.64453125" style="1" customWidth="1"/>
    <col min="12044" max="12045" width="17.3515625" style="1" customWidth="1"/>
    <col min="12046" max="12046" width="8.87890625" style="1"/>
    <col min="12047" max="12058" width="0" style="1" hidden="1" customWidth="1"/>
    <col min="12059" max="12059" width="8.87890625" style="1"/>
    <col min="12060" max="12060" width="12.64453125" style="1" bestFit="1" customWidth="1"/>
    <col min="12061" max="12062" width="8.87890625" style="1"/>
    <col min="12063" max="12063" width="12" style="1" bestFit="1" customWidth="1"/>
    <col min="12064" max="12276" width="8.87890625" style="1"/>
    <col min="12277" max="12277" width="5.52734375" style="1" customWidth="1"/>
    <col min="12278" max="12278" width="17.52734375" style="1" bestFit="1" customWidth="1"/>
    <col min="12279" max="12298" width="0" style="1" hidden="1" customWidth="1"/>
    <col min="12299" max="12299" width="12.64453125" style="1" customWidth="1"/>
    <col min="12300" max="12301" width="17.3515625" style="1" customWidth="1"/>
    <col min="12302" max="12302" width="8.87890625" style="1"/>
    <col min="12303" max="12314" width="0" style="1" hidden="1" customWidth="1"/>
    <col min="12315" max="12315" width="8.87890625" style="1"/>
    <col min="12316" max="12316" width="12.64453125" style="1" bestFit="1" customWidth="1"/>
    <col min="12317" max="12318" width="8.87890625" style="1"/>
    <col min="12319" max="12319" width="12" style="1" bestFit="1" customWidth="1"/>
    <col min="12320" max="12532" width="8.87890625" style="1"/>
    <col min="12533" max="12533" width="5.52734375" style="1" customWidth="1"/>
    <col min="12534" max="12534" width="17.52734375" style="1" bestFit="1" customWidth="1"/>
    <col min="12535" max="12554" width="0" style="1" hidden="1" customWidth="1"/>
    <col min="12555" max="12555" width="12.64453125" style="1" customWidth="1"/>
    <col min="12556" max="12557" width="17.3515625" style="1" customWidth="1"/>
    <col min="12558" max="12558" width="8.87890625" style="1"/>
    <col min="12559" max="12570" width="0" style="1" hidden="1" customWidth="1"/>
    <col min="12571" max="12571" width="8.87890625" style="1"/>
    <col min="12572" max="12572" width="12.64453125" style="1" bestFit="1" customWidth="1"/>
    <col min="12573" max="12574" width="8.87890625" style="1"/>
    <col min="12575" max="12575" width="12" style="1" bestFit="1" customWidth="1"/>
    <col min="12576" max="12788" width="8.87890625" style="1"/>
    <col min="12789" max="12789" width="5.52734375" style="1" customWidth="1"/>
    <col min="12790" max="12790" width="17.52734375" style="1" bestFit="1" customWidth="1"/>
    <col min="12791" max="12810" width="0" style="1" hidden="1" customWidth="1"/>
    <col min="12811" max="12811" width="12.64453125" style="1" customWidth="1"/>
    <col min="12812" max="12813" width="17.3515625" style="1" customWidth="1"/>
    <col min="12814" max="12814" width="8.87890625" style="1"/>
    <col min="12815" max="12826" width="0" style="1" hidden="1" customWidth="1"/>
    <col min="12827" max="12827" width="8.87890625" style="1"/>
    <col min="12828" max="12828" width="12.64453125" style="1" bestFit="1" customWidth="1"/>
    <col min="12829" max="12830" width="8.87890625" style="1"/>
    <col min="12831" max="12831" width="12" style="1" bestFit="1" customWidth="1"/>
    <col min="12832" max="13044" width="8.87890625" style="1"/>
    <col min="13045" max="13045" width="5.52734375" style="1" customWidth="1"/>
    <col min="13046" max="13046" width="17.52734375" style="1" bestFit="1" customWidth="1"/>
    <col min="13047" max="13066" width="0" style="1" hidden="1" customWidth="1"/>
    <col min="13067" max="13067" width="12.64453125" style="1" customWidth="1"/>
    <col min="13068" max="13069" width="17.3515625" style="1" customWidth="1"/>
    <col min="13070" max="13070" width="8.87890625" style="1"/>
    <col min="13071" max="13082" width="0" style="1" hidden="1" customWidth="1"/>
    <col min="13083" max="13083" width="8.87890625" style="1"/>
    <col min="13084" max="13084" width="12.64453125" style="1" bestFit="1" customWidth="1"/>
    <col min="13085" max="13086" width="8.87890625" style="1"/>
    <col min="13087" max="13087" width="12" style="1" bestFit="1" customWidth="1"/>
    <col min="13088" max="13300" width="8.87890625" style="1"/>
    <col min="13301" max="13301" width="5.52734375" style="1" customWidth="1"/>
    <col min="13302" max="13302" width="17.52734375" style="1" bestFit="1" customWidth="1"/>
    <col min="13303" max="13322" width="0" style="1" hidden="1" customWidth="1"/>
    <col min="13323" max="13323" width="12.64453125" style="1" customWidth="1"/>
    <col min="13324" max="13325" width="17.3515625" style="1" customWidth="1"/>
    <col min="13326" max="13326" width="8.87890625" style="1"/>
    <col min="13327" max="13338" width="0" style="1" hidden="1" customWidth="1"/>
    <col min="13339" max="13339" width="8.87890625" style="1"/>
    <col min="13340" max="13340" width="12.64453125" style="1" bestFit="1" customWidth="1"/>
    <col min="13341" max="13342" width="8.87890625" style="1"/>
    <col min="13343" max="13343" width="12" style="1" bestFit="1" customWidth="1"/>
    <col min="13344" max="13556" width="8.87890625" style="1"/>
    <col min="13557" max="13557" width="5.52734375" style="1" customWidth="1"/>
    <col min="13558" max="13558" width="17.52734375" style="1" bestFit="1" customWidth="1"/>
    <col min="13559" max="13578" width="0" style="1" hidden="1" customWidth="1"/>
    <col min="13579" max="13579" width="12.64453125" style="1" customWidth="1"/>
    <col min="13580" max="13581" width="17.3515625" style="1" customWidth="1"/>
    <col min="13582" max="13582" width="8.87890625" style="1"/>
    <col min="13583" max="13594" width="0" style="1" hidden="1" customWidth="1"/>
    <col min="13595" max="13595" width="8.87890625" style="1"/>
    <col min="13596" max="13596" width="12.64453125" style="1" bestFit="1" customWidth="1"/>
    <col min="13597" max="13598" width="8.87890625" style="1"/>
    <col min="13599" max="13599" width="12" style="1" bestFit="1" customWidth="1"/>
    <col min="13600" max="13812" width="8.87890625" style="1"/>
    <col min="13813" max="13813" width="5.52734375" style="1" customWidth="1"/>
    <col min="13814" max="13814" width="17.52734375" style="1" bestFit="1" customWidth="1"/>
    <col min="13815" max="13834" width="0" style="1" hidden="1" customWidth="1"/>
    <col min="13835" max="13835" width="12.64453125" style="1" customWidth="1"/>
    <col min="13836" max="13837" width="17.3515625" style="1" customWidth="1"/>
    <col min="13838" max="13838" width="8.87890625" style="1"/>
    <col min="13839" max="13850" width="0" style="1" hidden="1" customWidth="1"/>
    <col min="13851" max="13851" width="8.87890625" style="1"/>
    <col min="13852" max="13852" width="12.64453125" style="1" bestFit="1" customWidth="1"/>
    <col min="13853" max="13854" width="8.87890625" style="1"/>
    <col min="13855" max="13855" width="12" style="1" bestFit="1" customWidth="1"/>
    <col min="13856" max="14068" width="8.87890625" style="1"/>
    <col min="14069" max="14069" width="5.52734375" style="1" customWidth="1"/>
    <col min="14070" max="14070" width="17.52734375" style="1" bestFit="1" customWidth="1"/>
    <col min="14071" max="14090" width="0" style="1" hidden="1" customWidth="1"/>
    <col min="14091" max="14091" width="12.64453125" style="1" customWidth="1"/>
    <col min="14092" max="14093" width="17.3515625" style="1" customWidth="1"/>
    <col min="14094" max="14094" width="8.87890625" style="1"/>
    <col min="14095" max="14106" width="0" style="1" hidden="1" customWidth="1"/>
    <col min="14107" max="14107" width="8.87890625" style="1"/>
    <col min="14108" max="14108" width="12.64453125" style="1" bestFit="1" customWidth="1"/>
    <col min="14109" max="14110" width="8.87890625" style="1"/>
    <col min="14111" max="14111" width="12" style="1" bestFit="1" customWidth="1"/>
    <col min="14112" max="14324" width="8.87890625" style="1"/>
    <col min="14325" max="14325" width="5.52734375" style="1" customWidth="1"/>
    <col min="14326" max="14326" width="17.52734375" style="1" bestFit="1" customWidth="1"/>
    <col min="14327" max="14346" width="0" style="1" hidden="1" customWidth="1"/>
    <col min="14347" max="14347" width="12.64453125" style="1" customWidth="1"/>
    <col min="14348" max="14349" width="17.3515625" style="1" customWidth="1"/>
    <col min="14350" max="14350" width="8.87890625" style="1"/>
    <col min="14351" max="14362" width="0" style="1" hidden="1" customWidth="1"/>
    <col min="14363" max="14363" width="8.87890625" style="1"/>
    <col min="14364" max="14364" width="12.64453125" style="1" bestFit="1" customWidth="1"/>
    <col min="14365" max="14366" width="8.87890625" style="1"/>
    <col min="14367" max="14367" width="12" style="1" bestFit="1" customWidth="1"/>
    <col min="14368" max="14580" width="8.87890625" style="1"/>
    <col min="14581" max="14581" width="5.52734375" style="1" customWidth="1"/>
    <col min="14582" max="14582" width="17.52734375" style="1" bestFit="1" customWidth="1"/>
    <col min="14583" max="14602" width="0" style="1" hidden="1" customWidth="1"/>
    <col min="14603" max="14603" width="12.64453125" style="1" customWidth="1"/>
    <col min="14604" max="14605" width="17.3515625" style="1" customWidth="1"/>
    <col min="14606" max="14606" width="8.87890625" style="1"/>
    <col min="14607" max="14618" width="0" style="1" hidden="1" customWidth="1"/>
    <col min="14619" max="14619" width="8.87890625" style="1"/>
    <col min="14620" max="14620" width="12.64453125" style="1" bestFit="1" customWidth="1"/>
    <col min="14621" max="14622" width="8.87890625" style="1"/>
    <col min="14623" max="14623" width="12" style="1" bestFit="1" customWidth="1"/>
    <col min="14624" max="14836" width="8.87890625" style="1"/>
    <col min="14837" max="14837" width="5.52734375" style="1" customWidth="1"/>
    <col min="14838" max="14838" width="17.52734375" style="1" bestFit="1" customWidth="1"/>
    <col min="14839" max="14858" width="0" style="1" hidden="1" customWidth="1"/>
    <col min="14859" max="14859" width="12.64453125" style="1" customWidth="1"/>
    <col min="14860" max="14861" width="17.3515625" style="1" customWidth="1"/>
    <col min="14862" max="14862" width="8.87890625" style="1"/>
    <col min="14863" max="14874" width="0" style="1" hidden="1" customWidth="1"/>
    <col min="14875" max="14875" width="8.87890625" style="1"/>
    <col min="14876" max="14876" width="12.64453125" style="1" bestFit="1" customWidth="1"/>
    <col min="14877" max="14878" width="8.87890625" style="1"/>
    <col min="14879" max="14879" width="12" style="1" bestFit="1" customWidth="1"/>
    <col min="14880" max="15092" width="8.87890625" style="1"/>
    <col min="15093" max="15093" width="5.52734375" style="1" customWidth="1"/>
    <col min="15094" max="15094" width="17.52734375" style="1" bestFit="1" customWidth="1"/>
    <col min="15095" max="15114" width="0" style="1" hidden="1" customWidth="1"/>
    <col min="15115" max="15115" width="12.64453125" style="1" customWidth="1"/>
    <col min="15116" max="15117" width="17.3515625" style="1" customWidth="1"/>
    <col min="15118" max="15118" width="8.87890625" style="1"/>
    <col min="15119" max="15130" width="0" style="1" hidden="1" customWidth="1"/>
    <col min="15131" max="15131" width="8.87890625" style="1"/>
    <col min="15132" max="15132" width="12.64453125" style="1" bestFit="1" customWidth="1"/>
    <col min="15133" max="15134" width="8.87890625" style="1"/>
    <col min="15135" max="15135" width="12" style="1" bestFit="1" customWidth="1"/>
    <col min="15136" max="15348" width="8.87890625" style="1"/>
    <col min="15349" max="15349" width="5.52734375" style="1" customWidth="1"/>
    <col min="15350" max="15350" width="17.52734375" style="1" bestFit="1" customWidth="1"/>
    <col min="15351" max="15370" width="0" style="1" hidden="1" customWidth="1"/>
    <col min="15371" max="15371" width="12.64453125" style="1" customWidth="1"/>
    <col min="15372" max="15373" width="17.3515625" style="1" customWidth="1"/>
    <col min="15374" max="15374" width="8.87890625" style="1"/>
    <col min="15375" max="15386" width="0" style="1" hidden="1" customWidth="1"/>
    <col min="15387" max="15387" width="8.87890625" style="1"/>
    <col min="15388" max="15388" width="12.64453125" style="1" bestFit="1" customWidth="1"/>
    <col min="15389" max="15390" width="8.87890625" style="1"/>
    <col min="15391" max="15391" width="12" style="1" bestFit="1" customWidth="1"/>
    <col min="15392" max="15604" width="8.87890625" style="1"/>
    <col min="15605" max="15605" width="5.52734375" style="1" customWidth="1"/>
    <col min="15606" max="15606" width="17.52734375" style="1" bestFit="1" customWidth="1"/>
    <col min="15607" max="15626" width="0" style="1" hidden="1" customWidth="1"/>
    <col min="15627" max="15627" width="12.64453125" style="1" customWidth="1"/>
    <col min="15628" max="15629" width="17.3515625" style="1" customWidth="1"/>
    <col min="15630" max="15630" width="8.87890625" style="1"/>
    <col min="15631" max="15642" width="0" style="1" hidden="1" customWidth="1"/>
    <col min="15643" max="15643" width="8.87890625" style="1"/>
    <col min="15644" max="15644" width="12.64453125" style="1" bestFit="1" customWidth="1"/>
    <col min="15645" max="15646" width="8.87890625" style="1"/>
    <col min="15647" max="15647" width="12" style="1" bestFit="1" customWidth="1"/>
    <col min="15648" max="15860" width="8.87890625" style="1"/>
    <col min="15861" max="15861" width="5.52734375" style="1" customWidth="1"/>
    <col min="15862" max="15862" width="17.52734375" style="1" bestFit="1" customWidth="1"/>
    <col min="15863" max="15882" width="0" style="1" hidden="1" customWidth="1"/>
    <col min="15883" max="15883" width="12.64453125" style="1" customWidth="1"/>
    <col min="15884" max="15885" width="17.3515625" style="1" customWidth="1"/>
    <col min="15886" max="15886" width="8.87890625" style="1"/>
    <col min="15887" max="15898" width="0" style="1" hidden="1" customWidth="1"/>
    <col min="15899" max="15899" width="8.87890625" style="1"/>
    <col min="15900" max="15900" width="12.64453125" style="1" bestFit="1" customWidth="1"/>
    <col min="15901" max="15902" width="8.87890625" style="1"/>
    <col min="15903" max="15903" width="12" style="1" bestFit="1" customWidth="1"/>
    <col min="15904" max="16116" width="8.87890625" style="1"/>
    <col min="16117" max="16117" width="5.52734375" style="1" customWidth="1"/>
    <col min="16118" max="16118" width="17.52734375" style="1" bestFit="1" customWidth="1"/>
    <col min="16119" max="16138" width="0" style="1" hidden="1" customWidth="1"/>
    <col min="16139" max="16139" width="12.64453125" style="1" customWidth="1"/>
    <col min="16140" max="16141" width="17.3515625" style="1" customWidth="1"/>
    <col min="16142" max="16142" width="8.87890625" style="1"/>
    <col min="16143" max="16154" width="0" style="1" hidden="1" customWidth="1"/>
    <col min="16155" max="16155" width="8.87890625" style="1"/>
    <col min="16156" max="16156" width="12.64453125" style="1" bestFit="1" customWidth="1"/>
    <col min="16157" max="16158" width="8.87890625" style="1"/>
    <col min="16159" max="16159" width="12" style="1" bestFit="1" customWidth="1"/>
    <col min="16160" max="16384" width="8.87890625" style="1"/>
  </cols>
  <sheetData>
    <row r="1" spans="1:31" ht="13" thickBot="1" x14ac:dyDescent="0.45"/>
    <row r="2" spans="1:31" ht="14.45" customHeight="1" x14ac:dyDescent="0.4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31" ht="14.45" customHeight="1" x14ac:dyDescent="0.4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31" ht="42.6" customHeight="1" x14ac:dyDescent="0.4">
      <c r="A4" s="11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5" t="s">
        <v>15</v>
      </c>
      <c r="O4" s="15" t="s">
        <v>16</v>
      </c>
      <c r="P4" s="15" t="s">
        <v>17</v>
      </c>
      <c r="Q4" s="15" t="s">
        <v>18</v>
      </c>
      <c r="R4" s="15" t="s">
        <v>19</v>
      </c>
      <c r="S4" s="15" t="s">
        <v>20</v>
      </c>
      <c r="T4" s="15" t="s">
        <v>21</v>
      </c>
      <c r="U4" s="15" t="s">
        <v>22</v>
      </c>
      <c r="V4" s="15" t="s">
        <v>23</v>
      </c>
      <c r="W4" s="33" t="s">
        <v>72</v>
      </c>
      <c r="X4" s="15" t="s">
        <v>25</v>
      </c>
      <c r="Y4" s="49" t="s">
        <v>68</v>
      </c>
      <c r="Z4" s="49" t="s">
        <v>69</v>
      </c>
      <c r="AA4" s="49" t="s">
        <v>70</v>
      </c>
      <c r="AE4" s="16"/>
    </row>
    <row r="5" spans="1:31" ht="14.25" customHeight="1" x14ac:dyDescent="0.5">
      <c r="A5" s="17">
        <v>1</v>
      </c>
      <c r="B5" s="18" t="s">
        <v>26</v>
      </c>
      <c r="C5" s="18" t="s">
        <v>27</v>
      </c>
      <c r="D5" s="18" t="s">
        <v>28</v>
      </c>
      <c r="E5" s="19">
        <v>44153</v>
      </c>
      <c r="F5" s="20">
        <v>24500</v>
      </c>
      <c r="G5" s="20">
        <v>0</v>
      </c>
      <c r="H5" s="20">
        <v>5000</v>
      </c>
      <c r="I5" s="20">
        <v>18050</v>
      </c>
      <c r="J5" s="20">
        <v>1000</v>
      </c>
      <c r="K5" s="20">
        <v>2500</v>
      </c>
      <c r="L5" s="20">
        <v>2500</v>
      </c>
      <c r="M5" s="20">
        <f t="shared" ref="M5:M16" si="0">10%*(F5+G5)</f>
        <v>2450</v>
      </c>
      <c r="N5" s="20">
        <f t="shared" ref="N5:N16" si="1">(F5+G5+H5+I5+M5)*2/12</f>
        <v>8333.3333333333339</v>
      </c>
      <c r="O5" s="20">
        <f t="shared" ref="O5:O16" si="2">(F5+G5+H5+I5+M5)/12</f>
        <v>4166.666666666667</v>
      </c>
      <c r="P5" s="20">
        <v>750</v>
      </c>
      <c r="Q5" s="20">
        <f t="shared" ref="Q5:Q16" si="3">((F5+G5+H5+I5+M5)/30*25)/12</f>
        <v>3472.2222222222226</v>
      </c>
      <c r="R5" s="20">
        <f t="shared" ref="R5:R16" si="4">((F5+G5+H5+I5+M5)/2)/12</f>
        <v>2083.3333333333335</v>
      </c>
      <c r="S5" s="20">
        <f t="shared" ref="S5:S16" si="5">(F5+G5)*8.33%</f>
        <v>2040.85</v>
      </c>
      <c r="T5" s="21">
        <f t="shared" ref="T5:T16" si="6">SUM(F5:S5)</f>
        <v>76846.405555555553</v>
      </c>
      <c r="U5" s="21">
        <v>12000</v>
      </c>
      <c r="V5" s="21">
        <v>15000</v>
      </c>
      <c r="W5" s="21" t="s">
        <v>73</v>
      </c>
      <c r="X5" s="22">
        <v>1</v>
      </c>
      <c r="Y5" s="62">
        <v>0</v>
      </c>
      <c r="Z5" s="21">
        <v>1320000</v>
      </c>
      <c r="AA5" s="51">
        <v>0</v>
      </c>
      <c r="AE5" s="16"/>
    </row>
    <row r="6" spans="1:31" ht="14.25" customHeight="1" x14ac:dyDescent="0.5">
      <c r="A6" s="17">
        <v>2</v>
      </c>
      <c r="B6" s="18" t="s">
        <v>29</v>
      </c>
      <c r="C6" s="18" t="s">
        <v>30</v>
      </c>
      <c r="D6" s="18" t="s">
        <v>31</v>
      </c>
      <c r="E6" s="19">
        <v>42598</v>
      </c>
      <c r="F6" s="20">
        <v>35500</v>
      </c>
      <c r="G6" s="20">
        <v>0</v>
      </c>
      <c r="H6" s="20">
        <v>3000</v>
      </c>
      <c r="I6" s="20">
        <v>25950</v>
      </c>
      <c r="J6" s="20">
        <v>1000</v>
      </c>
      <c r="K6" s="20">
        <v>2500</v>
      </c>
      <c r="L6" s="20">
        <v>2500</v>
      </c>
      <c r="M6" s="20">
        <f t="shared" si="0"/>
        <v>3550</v>
      </c>
      <c r="N6" s="20">
        <f t="shared" si="1"/>
        <v>11333.333333333334</v>
      </c>
      <c r="O6" s="20">
        <f t="shared" si="2"/>
        <v>5666.666666666667</v>
      </c>
      <c r="P6" s="20">
        <v>750</v>
      </c>
      <c r="Q6" s="20">
        <f t="shared" si="3"/>
        <v>4722.2222222222217</v>
      </c>
      <c r="R6" s="20">
        <f t="shared" si="4"/>
        <v>2833.3333333333335</v>
      </c>
      <c r="S6" s="20">
        <f t="shared" si="5"/>
        <v>2957.15</v>
      </c>
      <c r="T6" s="21">
        <f t="shared" si="6"/>
        <v>102262.70555555554</v>
      </c>
      <c r="U6" s="21">
        <v>12000</v>
      </c>
      <c r="V6" s="21">
        <v>15000</v>
      </c>
      <c r="W6" s="21" t="s">
        <v>73</v>
      </c>
      <c r="X6" s="22">
        <v>1</v>
      </c>
      <c r="Y6" s="62">
        <v>0</v>
      </c>
      <c r="Z6" s="21">
        <v>1320000</v>
      </c>
      <c r="AA6" s="51">
        <v>0</v>
      </c>
      <c r="AE6" s="23"/>
    </row>
    <row r="7" spans="1:31" ht="14.25" customHeight="1" x14ac:dyDescent="0.5">
      <c r="A7" s="17">
        <v>3</v>
      </c>
      <c r="B7" s="18" t="s">
        <v>32</v>
      </c>
      <c r="C7" s="18" t="s">
        <v>30</v>
      </c>
      <c r="D7" s="18" t="s">
        <v>33</v>
      </c>
      <c r="E7" s="19">
        <v>42603</v>
      </c>
      <c r="F7" s="20">
        <v>39300</v>
      </c>
      <c r="G7" s="20">
        <v>7000</v>
      </c>
      <c r="H7" s="20">
        <v>15000</v>
      </c>
      <c r="I7" s="20">
        <v>29070</v>
      </c>
      <c r="J7" s="20">
        <v>1000</v>
      </c>
      <c r="K7" s="20">
        <v>2500</v>
      </c>
      <c r="L7" s="20">
        <v>2500</v>
      </c>
      <c r="M7" s="20">
        <f t="shared" si="0"/>
        <v>4630</v>
      </c>
      <c r="N7" s="20">
        <f t="shared" si="1"/>
        <v>15833.333333333334</v>
      </c>
      <c r="O7" s="20">
        <f t="shared" si="2"/>
        <v>7916.666666666667</v>
      </c>
      <c r="P7" s="20">
        <v>750</v>
      </c>
      <c r="Q7" s="20">
        <f t="shared" si="3"/>
        <v>6597.2222222222217</v>
      </c>
      <c r="R7" s="20">
        <f t="shared" si="4"/>
        <v>3958.3333333333335</v>
      </c>
      <c r="S7" s="20">
        <f t="shared" si="5"/>
        <v>3856.79</v>
      </c>
      <c r="T7" s="21">
        <f t="shared" si="6"/>
        <v>139912.34555555557</v>
      </c>
      <c r="U7" s="21">
        <v>12000</v>
      </c>
      <c r="V7" s="21">
        <v>15000</v>
      </c>
      <c r="W7" s="21" t="s">
        <v>73</v>
      </c>
      <c r="X7" s="22">
        <v>1</v>
      </c>
      <c r="Y7" s="62">
        <v>0</v>
      </c>
      <c r="Z7" s="21">
        <v>1320000</v>
      </c>
      <c r="AA7" s="51">
        <v>0</v>
      </c>
    </row>
    <row r="8" spans="1:31" ht="14.25" customHeight="1" x14ac:dyDescent="0.5">
      <c r="A8" s="17">
        <v>4</v>
      </c>
      <c r="B8" s="18" t="s">
        <v>34</v>
      </c>
      <c r="C8" s="18" t="s">
        <v>27</v>
      </c>
      <c r="D8" s="18" t="s">
        <v>35</v>
      </c>
      <c r="E8" s="19">
        <v>44013</v>
      </c>
      <c r="F8" s="20">
        <v>27800</v>
      </c>
      <c r="G8" s="20">
        <v>2000</v>
      </c>
      <c r="H8" s="20">
        <v>17000</v>
      </c>
      <c r="I8" s="20">
        <v>20220</v>
      </c>
      <c r="J8" s="20">
        <v>1000</v>
      </c>
      <c r="K8" s="20">
        <v>2500</v>
      </c>
      <c r="L8" s="20">
        <v>2500</v>
      </c>
      <c r="M8" s="20">
        <f t="shared" si="0"/>
        <v>2980</v>
      </c>
      <c r="N8" s="20">
        <f t="shared" si="1"/>
        <v>11666.666666666666</v>
      </c>
      <c r="O8" s="20">
        <f t="shared" si="2"/>
        <v>5833.333333333333</v>
      </c>
      <c r="P8" s="20">
        <v>750</v>
      </c>
      <c r="Q8" s="20">
        <f t="shared" si="3"/>
        <v>4861.1111111111113</v>
      </c>
      <c r="R8" s="20">
        <f t="shared" si="4"/>
        <v>2916.6666666666665</v>
      </c>
      <c r="S8" s="20">
        <f t="shared" si="5"/>
        <v>2482.34</v>
      </c>
      <c r="T8" s="21">
        <f t="shared" si="6"/>
        <v>104510.11777777778</v>
      </c>
      <c r="U8" s="21">
        <v>12000</v>
      </c>
      <c r="V8" s="21">
        <v>15000</v>
      </c>
      <c r="W8" s="21" t="s">
        <v>73</v>
      </c>
      <c r="X8" s="22">
        <v>1</v>
      </c>
      <c r="Y8" s="62">
        <v>0</v>
      </c>
      <c r="Z8" s="21">
        <v>1320000</v>
      </c>
      <c r="AA8" s="51">
        <v>0</v>
      </c>
    </row>
    <row r="9" spans="1:31" ht="14.25" customHeight="1" x14ac:dyDescent="0.5">
      <c r="A9" s="17">
        <v>5</v>
      </c>
      <c r="B9" s="18" t="s">
        <v>36</v>
      </c>
      <c r="C9" s="18" t="s">
        <v>30</v>
      </c>
      <c r="D9" s="18" t="s">
        <v>37</v>
      </c>
      <c r="E9" s="19">
        <v>44032</v>
      </c>
      <c r="F9" s="20">
        <v>31600</v>
      </c>
      <c r="G9" s="20">
        <v>3000</v>
      </c>
      <c r="H9" s="20">
        <v>9000</v>
      </c>
      <c r="I9" s="20">
        <v>22940</v>
      </c>
      <c r="J9" s="20">
        <v>1000</v>
      </c>
      <c r="K9" s="20">
        <v>2500</v>
      </c>
      <c r="L9" s="20">
        <v>2500</v>
      </c>
      <c r="M9" s="20">
        <f t="shared" si="0"/>
        <v>3460</v>
      </c>
      <c r="N9" s="20">
        <f t="shared" si="1"/>
        <v>11666.666666666666</v>
      </c>
      <c r="O9" s="20">
        <f t="shared" si="2"/>
        <v>5833.333333333333</v>
      </c>
      <c r="P9" s="20">
        <v>750</v>
      </c>
      <c r="Q9" s="20">
        <f t="shared" si="3"/>
        <v>4861.1111111111113</v>
      </c>
      <c r="R9" s="20">
        <f t="shared" si="4"/>
        <v>2916.6666666666665</v>
      </c>
      <c r="S9" s="20">
        <f t="shared" si="5"/>
        <v>2882.18</v>
      </c>
      <c r="T9" s="21">
        <f t="shared" si="6"/>
        <v>104909.95777777777</v>
      </c>
      <c r="U9" s="21">
        <v>12000</v>
      </c>
      <c r="V9" s="21">
        <v>15000</v>
      </c>
      <c r="W9" s="21">
        <f t="shared" ref="W9:W16" si="7">T9+V9+U9</f>
        <v>131909.95777777777</v>
      </c>
      <c r="X9" s="22">
        <v>1</v>
      </c>
      <c r="Y9" s="21">
        <f t="shared" ref="Y9" si="8">X9*W9</f>
        <v>131909.95777777777</v>
      </c>
      <c r="Z9" s="21">
        <v>0</v>
      </c>
      <c r="AA9" s="52">
        <f>Y9/0.097*130%</f>
        <v>1767865.4135166095</v>
      </c>
    </row>
    <row r="10" spans="1:31" ht="15" customHeight="1" x14ac:dyDescent="0.5">
      <c r="A10" s="17">
        <v>6</v>
      </c>
      <c r="B10" s="18" t="s">
        <v>38</v>
      </c>
      <c r="C10" s="18" t="s">
        <v>39</v>
      </c>
      <c r="D10" s="18" t="s">
        <v>40</v>
      </c>
      <c r="E10" s="19">
        <v>44102</v>
      </c>
      <c r="F10" s="20">
        <v>19000</v>
      </c>
      <c r="G10" s="20">
        <v>0</v>
      </c>
      <c r="H10" s="20">
        <v>15000</v>
      </c>
      <c r="I10" s="20">
        <v>14100</v>
      </c>
      <c r="J10" s="20">
        <v>1000</v>
      </c>
      <c r="K10" s="20">
        <v>2500</v>
      </c>
      <c r="L10" s="20">
        <v>2500</v>
      </c>
      <c r="M10" s="20">
        <f t="shared" si="0"/>
        <v>1900</v>
      </c>
      <c r="N10" s="20">
        <f t="shared" si="1"/>
        <v>8333.3333333333339</v>
      </c>
      <c r="O10" s="20">
        <f t="shared" si="2"/>
        <v>4166.666666666667</v>
      </c>
      <c r="P10" s="20">
        <v>750</v>
      </c>
      <c r="Q10" s="20">
        <f t="shared" si="3"/>
        <v>3472.2222222222226</v>
      </c>
      <c r="R10" s="20">
        <f t="shared" si="4"/>
        <v>2083.3333333333335</v>
      </c>
      <c r="S10" s="20">
        <f t="shared" si="5"/>
        <v>1582.7</v>
      </c>
      <c r="T10" s="21">
        <f t="shared" si="6"/>
        <v>76388.255555555545</v>
      </c>
      <c r="U10" s="21">
        <v>12000</v>
      </c>
      <c r="V10" s="21">
        <v>15000</v>
      </c>
      <c r="W10" s="21" t="s">
        <v>73</v>
      </c>
      <c r="X10" s="22">
        <v>1</v>
      </c>
      <c r="Y10" s="62">
        <v>0</v>
      </c>
      <c r="Z10" s="21">
        <v>1320000</v>
      </c>
      <c r="AA10" s="52">
        <v>0</v>
      </c>
    </row>
    <row r="11" spans="1:31" ht="14.25" customHeight="1" x14ac:dyDescent="0.5">
      <c r="A11" s="17">
        <v>7</v>
      </c>
      <c r="B11" s="18" t="s">
        <v>41</v>
      </c>
      <c r="C11" s="18" t="s">
        <v>27</v>
      </c>
      <c r="D11" s="18" t="s">
        <v>42</v>
      </c>
      <c r="E11" s="19">
        <v>43136</v>
      </c>
      <c r="F11" s="20">
        <v>24500</v>
      </c>
      <c r="G11" s="20">
        <v>0</v>
      </c>
      <c r="H11" s="20">
        <v>0</v>
      </c>
      <c r="I11" s="20">
        <v>18050</v>
      </c>
      <c r="J11" s="20">
        <v>1000</v>
      </c>
      <c r="K11" s="20">
        <v>2500</v>
      </c>
      <c r="L11" s="20">
        <v>2500</v>
      </c>
      <c r="M11" s="20">
        <f t="shared" si="0"/>
        <v>2450</v>
      </c>
      <c r="N11" s="20">
        <f t="shared" si="1"/>
        <v>7500</v>
      </c>
      <c r="O11" s="20">
        <f t="shared" si="2"/>
        <v>3750</v>
      </c>
      <c r="P11" s="20">
        <v>750</v>
      </c>
      <c r="Q11" s="20">
        <f t="shared" si="3"/>
        <v>3125</v>
      </c>
      <c r="R11" s="20">
        <f t="shared" si="4"/>
        <v>1875</v>
      </c>
      <c r="S11" s="20">
        <f t="shared" si="5"/>
        <v>2040.85</v>
      </c>
      <c r="T11" s="21">
        <f t="shared" si="6"/>
        <v>70040.850000000006</v>
      </c>
      <c r="U11" s="21">
        <v>12000</v>
      </c>
      <c r="V11" s="21">
        <v>15000</v>
      </c>
      <c r="W11" s="21" t="s">
        <v>73</v>
      </c>
      <c r="X11" s="22">
        <v>1</v>
      </c>
      <c r="Y11" s="62">
        <v>0</v>
      </c>
      <c r="Z11" s="21">
        <v>1320000</v>
      </c>
      <c r="AA11" s="52">
        <v>0</v>
      </c>
    </row>
    <row r="12" spans="1:31" ht="14.25" customHeight="1" x14ac:dyDescent="0.5">
      <c r="A12" s="17">
        <v>8</v>
      </c>
      <c r="B12" s="18" t="s">
        <v>43</v>
      </c>
      <c r="C12" s="18" t="s">
        <v>27</v>
      </c>
      <c r="D12" s="18" t="s">
        <v>44</v>
      </c>
      <c r="E12" s="19">
        <v>44614</v>
      </c>
      <c r="F12" s="20">
        <v>24500</v>
      </c>
      <c r="G12" s="20"/>
      <c r="H12" s="20">
        <v>25000</v>
      </c>
      <c r="I12" s="20">
        <v>18050</v>
      </c>
      <c r="J12" s="20">
        <v>1000</v>
      </c>
      <c r="K12" s="20">
        <v>2500</v>
      </c>
      <c r="L12" s="20">
        <v>2500</v>
      </c>
      <c r="M12" s="20">
        <f t="shared" si="0"/>
        <v>2450</v>
      </c>
      <c r="N12" s="20">
        <f t="shared" si="1"/>
        <v>11666.666666666666</v>
      </c>
      <c r="O12" s="20">
        <f t="shared" si="2"/>
        <v>5833.333333333333</v>
      </c>
      <c r="P12" s="20">
        <v>750</v>
      </c>
      <c r="Q12" s="20">
        <f t="shared" si="3"/>
        <v>4861.1111111111113</v>
      </c>
      <c r="R12" s="20">
        <f t="shared" si="4"/>
        <v>2916.6666666666665</v>
      </c>
      <c r="S12" s="20">
        <f t="shared" si="5"/>
        <v>2040.85</v>
      </c>
      <c r="T12" s="21">
        <f t="shared" si="6"/>
        <v>104068.62777777779</v>
      </c>
      <c r="U12" s="21">
        <v>12000</v>
      </c>
      <c r="V12" s="21">
        <v>15000</v>
      </c>
      <c r="W12" s="21">
        <f t="shared" si="7"/>
        <v>131068.62777777779</v>
      </c>
      <c r="X12" s="22">
        <v>1</v>
      </c>
      <c r="Y12" s="21">
        <f>X12*W12</f>
        <v>131068.62777777779</v>
      </c>
      <c r="Z12" s="21">
        <v>0</v>
      </c>
      <c r="AA12" s="52">
        <f t="shared" ref="AA12:AA18" si="9">Y12/0.097*130%</f>
        <v>1756589.8568155786</v>
      </c>
    </row>
    <row r="13" spans="1:31" ht="14.25" customHeight="1" x14ac:dyDescent="0.5">
      <c r="A13" s="17">
        <v>9</v>
      </c>
      <c r="B13" s="18" t="s">
        <v>45</v>
      </c>
      <c r="C13" s="18" t="s">
        <v>27</v>
      </c>
      <c r="D13" s="18" t="s">
        <v>46</v>
      </c>
      <c r="E13" s="19">
        <v>44620</v>
      </c>
      <c r="F13" s="20">
        <v>24500</v>
      </c>
      <c r="G13" s="20">
        <v>0</v>
      </c>
      <c r="H13" s="20">
        <v>10000</v>
      </c>
      <c r="I13" s="20">
        <v>18050</v>
      </c>
      <c r="J13" s="20">
        <v>1000</v>
      </c>
      <c r="K13" s="20">
        <v>2500</v>
      </c>
      <c r="L13" s="20">
        <v>2500</v>
      </c>
      <c r="M13" s="20">
        <f t="shared" si="0"/>
        <v>2450</v>
      </c>
      <c r="N13" s="20">
        <f t="shared" si="1"/>
        <v>9166.6666666666661</v>
      </c>
      <c r="O13" s="20">
        <f t="shared" si="2"/>
        <v>4583.333333333333</v>
      </c>
      <c r="P13" s="20">
        <v>750</v>
      </c>
      <c r="Q13" s="20">
        <f t="shared" si="3"/>
        <v>3819.4444444444439</v>
      </c>
      <c r="R13" s="20">
        <f t="shared" si="4"/>
        <v>2291.6666666666665</v>
      </c>
      <c r="S13" s="20">
        <f t="shared" si="5"/>
        <v>2040.85</v>
      </c>
      <c r="T13" s="21">
        <f t="shared" si="6"/>
        <v>83651.961111111115</v>
      </c>
      <c r="U13" s="21">
        <v>12000</v>
      </c>
      <c r="V13" s="21">
        <v>15000</v>
      </c>
      <c r="W13" s="21">
        <f t="shared" si="7"/>
        <v>110651.96111111112</v>
      </c>
      <c r="X13" s="22">
        <v>1</v>
      </c>
      <c r="Y13" s="21">
        <f>X13*W13</f>
        <v>110651.96111111112</v>
      </c>
      <c r="Z13" s="21">
        <v>0</v>
      </c>
      <c r="AA13" s="52">
        <f t="shared" si="9"/>
        <v>1482964.4272623141</v>
      </c>
    </row>
    <row r="14" spans="1:31" ht="14.25" customHeight="1" x14ac:dyDescent="0.5">
      <c r="A14" s="17">
        <v>10</v>
      </c>
      <c r="B14" s="18" t="s">
        <v>47</v>
      </c>
      <c r="C14" s="18" t="s">
        <v>39</v>
      </c>
      <c r="D14" s="18" t="s">
        <v>40</v>
      </c>
      <c r="E14" s="19">
        <v>44634</v>
      </c>
      <c r="F14" s="20">
        <v>21800</v>
      </c>
      <c r="G14" s="20">
        <v>0</v>
      </c>
      <c r="H14" s="20">
        <v>0</v>
      </c>
      <c r="I14" s="20">
        <v>16020</v>
      </c>
      <c r="J14" s="20">
        <v>1000</v>
      </c>
      <c r="K14" s="20">
        <v>2500</v>
      </c>
      <c r="L14" s="20">
        <v>2500</v>
      </c>
      <c r="M14" s="20">
        <f t="shared" si="0"/>
        <v>2180</v>
      </c>
      <c r="N14" s="20">
        <f t="shared" si="1"/>
        <v>6666.666666666667</v>
      </c>
      <c r="O14" s="20">
        <f t="shared" si="2"/>
        <v>3333.3333333333335</v>
      </c>
      <c r="P14" s="20">
        <v>750</v>
      </c>
      <c r="Q14" s="20">
        <f t="shared" si="3"/>
        <v>2777.7777777777774</v>
      </c>
      <c r="R14" s="20">
        <f t="shared" si="4"/>
        <v>1666.6666666666667</v>
      </c>
      <c r="S14" s="20">
        <f t="shared" si="5"/>
        <v>1815.94</v>
      </c>
      <c r="T14" s="21">
        <f t="shared" si="6"/>
        <v>63010.384444444448</v>
      </c>
      <c r="U14" s="21">
        <v>12000</v>
      </c>
      <c r="V14" s="21">
        <v>15000</v>
      </c>
      <c r="W14" s="21">
        <f t="shared" si="7"/>
        <v>90010.38444444444</v>
      </c>
      <c r="X14" s="22">
        <v>1</v>
      </c>
      <c r="Y14" s="21">
        <f>X14*W14</f>
        <v>90010.38444444444</v>
      </c>
      <c r="Z14" s="21">
        <v>0</v>
      </c>
      <c r="AA14" s="52">
        <f t="shared" si="9"/>
        <v>1206324.7399770904</v>
      </c>
    </row>
    <row r="15" spans="1:31" ht="14.25" customHeight="1" x14ac:dyDescent="0.5">
      <c r="A15" s="17">
        <v>11</v>
      </c>
      <c r="B15" s="18" t="s">
        <v>48</v>
      </c>
      <c r="C15" s="18" t="s">
        <v>39</v>
      </c>
      <c r="D15" s="18" t="s">
        <v>40</v>
      </c>
      <c r="E15" s="19">
        <v>44635</v>
      </c>
      <c r="F15" s="20">
        <v>21800</v>
      </c>
      <c r="G15" s="20">
        <v>0</v>
      </c>
      <c r="H15" s="20">
        <v>0</v>
      </c>
      <c r="I15" s="20">
        <v>16020</v>
      </c>
      <c r="J15" s="20">
        <v>1000</v>
      </c>
      <c r="K15" s="20">
        <v>2500</v>
      </c>
      <c r="L15" s="20">
        <v>2500</v>
      </c>
      <c r="M15" s="20">
        <f t="shared" si="0"/>
        <v>2180</v>
      </c>
      <c r="N15" s="20">
        <f t="shared" si="1"/>
        <v>6666.666666666667</v>
      </c>
      <c r="O15" s="20">
        <f t="shared" si="2"/>
        <v>3333.3333333333335</v>
      </c>
      <c r="P15" s="20">
        <v>750</v>
      </c>
      <c r="Q15" s="20">
        <f t="shared" si="3"/>
        <v>2777.7777777777774</v>
      </c>
      <c r="R15" s="20">
        <f t="shared" si="4"/>
        <v>1666.6666666666667</v>
      </c>
      <c r="S15" s="20">
        <f t="shared" si="5"/>
        <v>1815.94</v>
      </c>
      <c r="T15" s="21">
        <f t="shared" si="6"/>
        <v>63010.384444444448</v>
      </c>
      <c r="U15" s="21">
        <v>12000</v>
      </c>
      <c r="V15" s="21">
        <v>15000</v>
      </c>
      <c r="W15" s="21">
        <f t="shared" si="7"/>
        <v>90010.38444444444</v>
      </c>
      <c r="X15" s="22">
        <v>1</v>
      </c>
      <c r="Y15" s="21">
        <f>X15*W15</f>
        <v>90010.38444444444</v>
      </c>
      <c r="Z15" s="21">
        <v>0</v>
      </c>
      <c r="AA15" s="52">
        <f t="shared" si="9"/>
        <v>1206324.7399770904</v>
      </c>
    </row>
    <row r="16" spans="1:31" ht="14.25" customHeight="1" x14ac:dyDescent="0.5">
      <c r="A16" s="17">
        <v>12</v>
      </c>
      <c r="B16" s="18" t="s">
        <v>49</v>
      </c>
      <c r="C16" s="18" t="s">
        <v>39</v>
      </c>
      <c r="D16" s="18" t="s">
        <v>40</v>
      </c>
      <c r="E16" s="19">
        <v>44621</v>
      </c>
      <c r="F16" s="20">
        <v>19000</v>
      </c>
      <c r="G16" s="20">
        <v>0</v>
      </c>
      <c r="H16" s="20">
        <v>0</v>
      </c>
      <c r="I16" s="20">
        <v>14100</v>
      </c>
      <c r="J16" s="20">
        <v>1000</v>
      </c>
      <c r="K16" s="20">
        <v>2500</v>
      </c>
      <c r="L16" s="20">
        <v>2500</v>
      </c>
      <c r="M16" s="20">
        <f t="shared" si="0"/>
        <v>1900</v>
      </c>
      <c r="N16" s="20">
        <f t="shared" si="1"/>
        <v>5833.333333333333</v>
      </c>
      <c r="O16" s="20">
        <f t="shared" si="2"/>
        <v>2916.6666666666665</v>
      </c>
      <c r="P16" s="20">
        <v>750</v>
      </c>
      <c r="Q16" s="20">
        <f t="shared" si="3"/>
        <v>2430.5555555555557</v>
      </c>
      <c r="R16" s="20">
        <f t="shared" si="4"/>
        <v>1458.3333333333333</v>
      </c>
      <c r="S16" s="20">
        <f t="shared" si="5"/>
        <v>1582.7</v>
      </c>
      <c r="T16" s="21">
        <f t="shared" si="6"/>
        <v>55971.588888888888</v>
      </c>
      <c r="U16" s="21">
        <v>12000</v>
      </c>
      <c r="V16" s="21">
        <v>15000</v>
      </c>
      <c r="W16" s="21">
        <f t="shared" si="7"/>
        <v>82971.588888888888</v>
      </c>
      <c r="X16" s="22">
        <v>1</v>
      </c>
      <c r="Y16" s="21">
        <f>X16*W16</f>
        <v>82971.588888888888</v>
      </c>
      <c r="Z16" s="21">
        <v>0</v>
      </c>
      <c r="AA16" s="52">
        <f t="shared" si="9"/>
        <v>1111990.3665521191</v>
      </c>
    </row>
    <row r="17" spans="1:27" s="24" customFormat="1" ht="14.35" x14ac:dyDescent="0.5">
      <c r="A17" s="55"/>
      <c r="B17" s="55"/>
      <c r="C17" s="55"/>
      <c r="D17" s="55"/>
      <c r="E17" s="65"/>
      <c r="F17" s="56"/>
      <c r="G17" s="56"/>
      <c r="H17" s="56"/>
      <c r="I17" s="56"/>
      <c r="J17" s="56"/>
      <c r="K17" s="56"/>
      <c r="L17" s="56"/>
      <c r="M17" s="21"/>
      <c r="N17" s="21"/>
      <c r="O17" s="56"/>
      <c r="P17" s="56"/>
      <c r="Q17" s="56"/>
      <c r="R17" s="56"/>
      <c r="S17" s="56"/>
      <c r="T17" s="56">
        <f>SUM(T5:T16)</f>
        <v>1044583.5844444444</v>
      </c>
      <c r="U17" s="56"/>
      <c r="V17" s="56"/>
      <c r="W17" s="57" t="s">
        <v>50</v>
      </c>
      <c r="X17" s="57"/>
      <c r="Y17" s="21">
        <v>28000</v>
      </c>
      <c r="Z17" s="55"/>
      <c r="AA17" s="52">
        <f t="shared" si="9"/>
        <v>375257.73195876292</v>
      </c>
    </row>
    <row r="18" spans="1:27" ht="14.35" x14ac:dyDescent="0.5">
      <c r="A18" s="41"/>
      <c r="B18" s="41"/>
      <c r="C18" s="41"/>
      <c r="D18" s="41"/>
      <c r="E18" s="6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57" t="s">
        <v>52</v>
      </c>
      <c r="X18" s="57"/>
      <c r="Y18" s="67">
        <f>(269911-150000)</f>
        <v>119911</v>
      </c>
      <c r="Z18" s="41"/>
      <c r="AA18" s="52">
        <f>Y18/0.097</f>
        <v>1236195.8762886599</v>
      </c>
    </row>
    <row r="19" spans="1:27" x14ac:dyDescent="0.4">
      <c r="A19" s="41"/>
      <c r="B19" s="41"/>
      <c r="C19" s="41"/>
      <c r="D19" s="41"/>
      <c r="E19" s="66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57" t="s">
        <v>75</v>
      </c>
      <c r="X19" s="57"/>
      <c r="Y19" s="21"/>
      <c r="Z19" s="50">
        <f>SUM(Z5:Z18)</f>
        <v>7920000</v>
      </c>
      <c r="AA19" s="50">
        <f>SUM(AA5:AA18)</f>
        <v>10143513.152348226</v>
      </c>
    </row>
    <row r="20" spans="1:27" x14ac:dyDescent="0.4">
      <c r="A20" s="41"/>
      <c r="B20" s="41"/>
      <c r="C20" s="41"/>
      <c r="D20" s="41"/>
      <c r="E20" s="6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57" t="s">
        <v>24</v>
      </c>
      <c r="X20" s="57"/>
      <c r="Y20" s="21"/>
      <c r="Z20" s="41"/>
      <c r="AA20" s="68">
        <f>AA19+Z19</f>
        <v>18063513.152348228</v>
      </c>
    </row>
  </sheetData>
  <autoFilter ref="A4:S4" xr:uid="{46AEFC3A-AF4C-48B8-801B-CC5406613A11}"/>
  <mergeCells count="5">
    <mergeCell ref="W20:X20"/>
    <mergeCell ref="A2:Y3"/>
    <mergeCell ref="W18:X18"/>
    <mergeCell ref="W17:X17"/>
    <mergeCell ref="W19:X19"/>
  </mergeCells>
  <pageMargins left="0" right="0" top="0.36000001430511475" bottom="0.37000000476837158" header="0.3" footer="0.3"/>
  <pageSetup paperSize="9" orientation="portrait" errors="blank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C0BA-4B3C-4722-9827-EC25A2AB580C}">
  <dimension ref="A1:G19"/>
  <sheetViews>
    <sheetView workbookViewId="0">
      <selection activeCell="G5" sqref="G5:G17"/>
    </sheetView>
  </sheetViews>
  <sheetFormatPr defaultRowHeight="14.35" x14ac:dyDescent="0.5"/>
  <cols>
    <col min="1" max="1" width="5.52734375" style="1" customWidth="1"/>
    <col min="2" max="2" width="17.52734375" style="1" bestFit="1" customWidth="1"/>
    <col min="3" max="3" width="12.64453125" style="3" customWidth="1"/>
    <col min="4" max="5" width="17.3515625" style="3" customWidth="1"/>
    <col min="6" max="6" width="10.87890625" bestFit="1" customWidth="1"/>
    <col min="7" max="7" width="12.52734375" bestFit="1" customWidth="1"/>
  </cols>
  <sheetData>
    <row r="1" spans="1:7" ht="14.7" thickBot="1" x14ac:dyDescent="0.55000000000000004"/>
    <row r="2" spans="1:7" x14ac:dyDescent="0.5">
      <c r="A2" s="5" t="s">
        <v>53</v>
      </c>
      <c r="B2" s="6"/>
      <c r="C2" s="6"/>
      <c r="D2" s="6"/>
      <c r="E2" s="7"/>
    </row>
    <row r="3" spans="1:7" x14ac:dyDescent="0.5">
      <c r="A3" s="28"/>
      <c r="B3" s="29"/>
      <c r="C3" s="29"/>
      <c r="D3" s="29"/>
      <c r="E3" s="30"/>
    </row>
    <row r="4" spans="1:7" ht="71.7" x14ac:dyDescent="0.5">
      <c r="A4" s="31" t="s">
        <v>2</v>
      </c>
      <c r="B4" s="32" t="s">
        <v>3</v>
      </c>
      <c r="C4" s="33" t="s">
        <v>72</v>
      </c>
      <c r="D4" s="33" t="s">
        <v>25</v>
      </c>
      <c r="E4" s="33" t="s">
        <v>71</v>
      </c>
      <c r="F4" s="49" t="s">
        <v>69</v>
      </c>
      <c r="G4" s="49" t="s">
        <v>70</v>
      </c>
    </row>
    <row r="5" spans="1:7" x14ac:dyDescent="0.5">
      <c r="A5" s="17">
        <v>1</v>
      </c>
      <c r="B5" s="18" t="s">
        <v>26</v>
      </c>
      <c r="C5" s="21" t="s">
        <v>73</v>
      </c>
      <c r="D5" s="22">
        <v>1</v>
      </c>
      <c r="E5" s="62">
        <v>0</v>
      </c>
      <c r="F5" s="21">
        <v>1320000</v>
      </c>
      <c r="G5" s="51">
        <v>0</v>
      </c>
    </row>
    <row r="6" spans="1:7" x14ac:dyDescent="0.5">
      <c r="A6" s="17">
        <v>2</v>
      </c>
      <c r="B6" s="18" t="s">
        <v>29</v>
      </c>
      <c r="C6" s="21" t="s">
        <v>73</v>
      </c>
      <c r="D6" s="22">
        <v>1</v>
      </c>
      <c r="E6" s="62">
        <v>0</v>
      </c>
      <c r="F6" s="21">
        <v>1320000</v>
      </c>
      <c r="G6" s="51">
        <v>0</v>
      </c>
    </row>
    <row r="7" spans="1:7" x14ac:dyDescent="0.5">
      <c r="A7" s="17">
        <v>3</v>
      </c>
      <c r="B7" s="18" t="s">
        <v>32</v>
      </c>
      <c r="C7" s="21" t="s">
        <v>73</v>
      </c>
      <c r="D7" s="22">
        <v>1</v>
      </c>
      <c r="E7" s="62">
        <v>0</v>
      </c>
      <c r="F7" s="21">
        <v>1320000</v>
      </c>
      <c r="G7" s="51">
        <v>0</v>
      </c>
    </row>
    <row r="8" spans="1:7" x14ac:dyDescent="0.5">
      <c r="A8" s="17">
        <v>4</v>
      </c>
      <c r="B8" s="18" t="s">
        <v>34</v>
      </c>
      <c r="C8" s="21" t="s">
        <v>73</v>
      </c>
      <c r="D8" s="22">
        <v>1</v>
      </c>
      <c r="E8" s="62">
        <v>0</v>
      </c>
      <c r="F8" s="21">
        <v>1320000</v>
      </c>
      <c r="G8" s="51">
        <v>0</v>
      </c>
    </row>
    <row r="9" spans="1:7" x14ac:dyDescent="0.5">
      <c r="A9" s="17">
        <v>5</v>
      </c>
      <c r="B9" s="18" t="s">
        <v>36</v>
      </c>
      <c r="C9" s="21">
        <v>131909.95777777777</v>
      </c>
      <c r="D9" s="22">
        <v>1</v>
      </c>
      <c r="E9" s="21">
        <f t="shared" ref="E9" si="0">D9*C9</f>
        <v>131909.95777777777</v>
      </c>
      <c r="F9" s="21">
        <v>0</v>
      </c>
      <c r="G9" s="52">
        <f>E9/0.097*130%</f>
        <v>1767865.4135166095</v>
      </c>
    </row>
    <row r="10" spans="1:7" x14ac:dyDescent="0.5">
      <c r="A10" s="17">
        <v>6</v>
      </c>
      <c r="B10" s="18" t="s">
        <v>38</v>
      </c>
      <c r="C10" s="21" t="s">
        <v>73</v>
      </c>
      <c r="D10" s="22">
        <v>1</v>
      </c>
      <c r="E10" s="62">
        <v>0</v>
      </c>
      <c r="F10" s="21">
        <v>1320000</v>
      </c>
      <c r="G10" s="52">
        <v>0</v>
      </c>
    </row>
    <row r="11" spans="1:7" x14ac:dyDescent="0.5">
      <c r="A11" s="17">
        <v>7</v>
      </c>
      <c r="B11" s="18" t="s">
        <v>41</v>
      </c>
      <c r="C11" s="21" t="s">
        <v>73</v>
      </c>
      <c r="D11" s="22">
        <v>1</v>
      </c>
      <c r="E11" s="62">
        <v>0</v>
      </c>
      <c r="F11" s="21">
        <v>1320000</v>
      </c>
      <c r="G11" s="52">
        <v>0</v>
      </c>
    </row>
    <row r="12" spans="1:7" x14ac:dyDescent="0.5">
      <c r="A12" s="17">
        <v>8</v>
      </c>
      <c r="B12" s="18" t="s">
        <v>43</v>
      </c>
      <c r="C12" s="21">
        <v>103846.40555555555</v>
      </c>
      <c r="D12" s="22">
        <v>1</v>
      </c>
      <c r="E12" s="21">
        <f>D12*C12</f>
        <v>103846.40555555555</v>
      </c>
      <c r="F12" s="21">
        <v>0</v>
      </c>
      <c r="G12" s="52">
        <f t="shared" ref="G12:G17" si="1">E12/0.097*130%</f>
        <v>1391755.9507445588</v>
      </c>
    </row>
    <row r="13" spans="1:7" x14ac:dyDescent="0.5">
      <c r="A13" s="17">
        <v>9</v>
      </c>
      <c r="B13" s="18" t="s">
        <v>45</v>
      </c>
      <c r="C13" s="21">
        <v>110651.96111111112</v>
      </c>
      <c r="D13" s="22">
        <v>1</v>
      </c>
      <c r="E13" s="21">
        <f>D13*C13</f>
        <v>110651.96111111112</v>
      </c>
      <c r="F13" s="21">
        <v>0</v>
      </c>
      <c r="G13" s="52">
        <f t="shared" si="1"/>
        <v>1482964.4272623141</v>
      </c>
    </row>
    <row r="14" spans="1:7" x14ac:dyDescent="0.5">
      <c r="A14" s="17">
        <v>10</v>
      </c>
      <c r="B14" s="18" t="s">
        <v>47</v>
      </c>
      <c r="C14" s="21">
        <v>90010.38444444444</v>
      </c>
      <c r="D14" s="22">
        <v>1</v>
      </c>
      <c r="E14" s="21">
        <f>D14*C14</f>
        <v>90010.38444444444</v>
      </c>
      <c r="F14" s="21">
        <v>0</v>
      </c>
      <c r="G14" s="52">
        <f t="shared" si="1"/>
        <v>1206324.7399770904</v>
      </c>
    </row>
    <row r="15" spans="1:7" x14ac:dyDescent="0.5">
      <c r="A15" s="17">
        <v>11</v>
      </c>
      <c r="B15" s="18" t="s">
        <v>48</v>
      </c>
      <c r="C15" s="21">
        <v>90010.38444444444</v>
      </c>
      <c r="D15" s="22">
        <v>1</v>
      </c>
      <c r="E15" s="21">
        <f>D15*C15</f>
        <v>90010.38444444444</v>
      </c>
      <c r="F15" s="21">
        <v>0</v>
      </c>
      <c r="G15" s="52">
        <f t="shared" si="1"/>
        <v>1206324.7399770904</v>
      </c>
    </row>
    <row r="16" spans="1:7" x14ac:dyDescent="0.5">
      <c r="A16" s="17">
        <v>12</v>
      </c>
      <c r="B16" s="18" t="s">
        <v>49</v>
      </c>
      <c r="C16" s="21">
        <v>82971.588888888888</v>
      </c>
      <c r="D16" s="22">
        <v>1</v>
      </c>
      <c r="E16" s="21">
        <f>D16*C16</f>
        <v>82971.588888888888</v>
      </c>
      <c r="F16" s="21">
        <v>0</v>
      </c>
      <c r="G16" s="52">
        <f t="shared" si="1"/>
        <v>1111990.3665521191</v>
      </c>
    </row>
    <row r="17" spans="1:7" x14ac:dyDescent="0.5">
      <c r="A17" s="24"/>
      <c r="B17" s="24"/>
      <c r="C17" s="57" t="s">
        <v>50</v>
      </c>
      <c r="D17" s="57"/>
      <c r="E17" s="21">
        <v>28000</v>
      </c>
      <c r="F17" s="59"/>
      <c r="G17" s="52">
        <f t="shared" si="1"/>
        <v>375257.73195876292</v>
      </c>
    </row>
    <row r="18" spans="1:7" x14ac:dyDescent="0.5">
      <c r="C18" s="57" t="s">
        <v>75</v>
      </c>
      <c r="D18" s="57"/>
      <c r="E18" s="21"/>
      <c r="F18" s="21">
        <f t="shared" ref="F18:G18" si="2">SUM(F5:F17)</f>
        <v>7920000</v>
      </c>
      <c r="G18" s="21">
        <f t="shared" si="2"/>
        <v>8542483.3699885458</v>
      </c>
    </row>
    <row r="19" spans="1:7" x14ac:dyDescent="0.5">
      <c r="C19" s="57" t="s">
        <v>76</v>
      </c>
      <c r="D19" s="57"/>
      <c r="E19" s="64"/>
      <c r="F19" s="59"/>
      <c r="G19" s="61">
        <f>F18+G18</f>
        <v>16462483.369988546</v>
      </c>
    </row>
  </sheetData>
  <mergeCells count="4">
    <mergeCell ref="A2:E3"/>
    <mergeCell ref="C18:D18"/>
    <mergeCell ref="C17:D17"/>
    <mergeCell ref="C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5B31-122A-41DE-B990-7D73BE7AC8D0}">
  <dimension ref="A1:R27"/>
  <sheetViews>
    <sheetView tabSelected="1" workbookViewId="0">
      <selection activeCell="C23" sqref="C23"/>
    </sheetView>
  </sheetViews>
  <sheetFormatPr defaultRowHeight="14.35" x14ac:dyDescent="0.5"/>
  <cols>
    <col min="1" max="1" width="5.52734375" style="1" customWidth="1"/>
    <col min="2" max="2" width="17.52734375" style="1" bestFit="1" customWidth="1"/>
    <col min="3" max="3" width="12.64453125" style="3" customWidth="1"/>
    <col min="4" max="4" width="23.76171875" style="3" customWidth="1"/>
    <col min="5" max="5" width="17.3515625" style="3" customWidth="1"/>
    <col min="6" max="6" width="15.76171875" customWidth="1"/>
    <col min="7" max="7" width="13.1171875" customWidth="1"/>
  </cols>
  <sheetData>
    <row r="1" spans="1:18" ht="14.7" thickBot="1" x14ac:dyDescent="0.55000000000000004"/>
    <row r="2" spans="1:18" x14ac:dyDescent="0.5">
      <c r="A2" s="5" t="s">
        <v>54</v>
      </c>
      <c r="B2" s="6"/>
      <c r="C2" s="6"/>
      <c r="D2" s="6"/>
      <c r="E2" s="7"/>
    </row>
    <row r="3" spans="1:18" x14ac:dyDescent="0.5">
      <c r="A3" s="28"/>
      <c r="B3" s="29"/>
      <c r="C3" s="29"/>
      <c r="D3" s="29"/>
      <c r="E3" s="30"/>
      <c r="I3" s="1"/>
      <c r="J3" s="1"/>
      <c r="K3" s="1"/>
      <c r="L3" s="1"/>
      <c r="M3" s="4"/>
      <c r="N3" s="4"/>
      <c r="O3" s="4"/>
      <c r="P3" s="1"/>
      <c r="Q3" s="1"/>
      <c r="R3" s="1"/>
    </row>
    <row r="4" spans="1:18" ht="43.35" thickBot="1" x14ac:dyDescent="0.55000000000000004">
      <c r="A4" s="31" t="s">
        <v>2</v>
      </c>
      <c r="B4" s="32" t="s">
        <v>3</v>
      </c>
      <c r="C4" s="33" t="s">
        <v>72</v>
      </c>
      <c r="D4" s="33" t="s">
        <v>25</v>
      </c>
      <c r="E4" s="49" t="s">
        <v>68</v>
      </c>
      <c r="F4" s="49" t="s">
        <v>69</v>
      </c>
      <c r="G4" s="49" t="s">
        <v>70</v>
      </c>
      <c r="I4" s="1"/>
      <c r="J4" s="1"/>
      <c r="K4" s="1"/>
      <c r="L4" s="1"/>
      <c r="M4" s="4"/>
      <c r="N4" s="4"/>
      <c r="O4" s="4"/>
      <c r="P4" s="1"/>
      <c r="Q4" s="1"/>
      <c r="R4" s="1"/>
    </row>
    <row r="5" spans="1:18" x14ac:dyDescent="0.5">
      <c r="A5" s="54">
        <v>1</v>
      </c>
      <c r="B5" s="18" t="s">
        <v>26</v>
      </c>
      <c r="C5" s="21" t="s">
        <v>73</v>
      </c>
      <c r="D5" s="22">
        <v>1</v>
      </c>
      <c r="E5" s="62">
        <v>0</v>
      </c>
      <c r="F5" s="21">
        <v>1320000</v>
      </c>
      <c r="G5" s="51">
        <v>0</v>
      </c>
      <c r="I5" s="35" t="s">
        <v>1</v>
      </c>
      <c r="J5" s="36"/>
      <c r="K5" s="36"/>
      <c r="L5" s="36"/>
      <c r="M5" s="36"/>
      <c r="N5" s="36"/>
      <c r="O5" s="36"/>
      <c r="P5" s="36"/>
      <c r="Q5" s="36"/>
      <c r="R5" s="37"/>
    </row>
    <row r="6" spans="1:18" ht="14.7" thickBot="1" x14ac:dyDescent="0.55000000000000004">
      <c r="A6" s="54">
        <v>2</v>
      </c>
      <c r="B6" s="18" t="s">
        <v>29</v>
      </c>
      <c r="C6" s="21" t="s">
        <v>73</v>
      </c>
      <c r="D6" s="22">
        <v>1</v>
      </c>
      <c r="E6" s="63">
        <v>0</v>
      </c>
      <c r="F6" s="21">
        <v>1320000</v>
      </c>
      <c r="G6" s="51">
        <v>0</v>
      </c>
      <c r="I6" s="38"/>
      <c r="J6" s="39"/>
      <c r="K6" s="39"/>
      <c r="L6" s="39"/>
      <c r="M6" s="39"/>
      <c r="N6" s="39"/>
      <c r="O6" s="39"/>
      <c r="P6" s="39"/>
      <c r="Q6" s="39"/>
      <c r="R6" s="40"/>
    </row>
    <row r="7" spans="1:18" x14ac:dyDescent="0.5">
      <c r="A7" s="54">
        <v>3</v>
      </c>
      <c r="B7" s="18" t="s">
        <v>32</v>
      </c>
      <c r="C7" s="21" t="s">
        <v>73</v>
      </c>
      <c r="D7" s="22">
        <v>1</v>
      </c>
      <c r="E7" s="63">
        <v>0</v>
      </c>
      <c r="F7" s="21">
        <v>1320000</v>
      </c>
      <c r="G7" s="51">
        <v>0</v>
      </c>
      <c r="I7" s="1"/>
      <c r="J7" s="1"/>
      <c r="K7" s="1"/>
      <c r="L7" s="1"/>
      <c r="M7" s="4"/>
      <c r="N7" s="4"/>
      <c r="O7" s="4"/>
      <c r="P7" s="1"/>
      <c r="Q7" s="1"/>
      <c r="R7" s="1"/>
    </row>
    <row r="8" spans="1:18" x14ac:dyDescent="0.5">
      <c r="A8" s="54">
        <v>4</v>
      </c>
      <c r="B8" s="18" t="s">
        <v>34</v>
      </c>
      <c r="C8" s="21" t="s">
        <v>73</v>
      </c>
      <c r="D8" s="22">
        <v>1</v>
      </c>
      <c r="E8" s="63">
        <v>0</v>
      </c>
      <c r="F8" s="21">
        <v>1320000</v>
      </c>
      <c r="G8" s="51">
        <v>0</v>
      </c>
      <c r="I8" s="1"/>
      <c r="J8" s="1"/>
      <c r="K8" s="1"/>
      <c r="L8" s="1"/>
      <c r="M8" s="4"/>
      <c r="N8" s="4"/>
      <c r="O8" s="4"/>
      <c r="P8" s="1"/>
      <c r="Q8" s="1"/>
      <c r="R8" s="1"/>
    </row>
    <row r="9" spans="1:18" x14ac:dyDescent="0.5">
      <c r="A9" s="54">
        <v>5</v>
      </c>
      <c r="B9" s="18" t="s">
        <v>36</v>
      </c>
      <c r="C9" s="21">
        <v>131909.95777777777</v>
      </c>
      <c r="D9" s="22">
        <v>1</v>
      </c>
      <c r="E9" s="21">
        <f t="shared" ref="E6:E11" si="0">D9*C9</f>
        <v>131909.95777777777</v>
      </c>
      <c r="F9" s="21">
        <v>0</v>
      </c>
      <c r="G9" s="52">
        <f>E9/0.097*130%</f>
        <v>1767865.4135166095</v>
      </c>
      <c r="I9" s="1"/>
      <c r="J9" s="1"/>
      <c r="K9" s="1"/>
      <c r="L9" s="1"/>
      <c r="M9" s="4"/>
      <c r="N9" s="4"/>
      <c r="O9" s="4"/>
      <c r="P9" s="1"/>
      <c r="Q9" s="1"/>
      <c r="R9" s="1"/>
    </row>
    <row r="10" spans="1:18" x14ac:dyDescent="0.5">
      <c r="A10" s="54">
        <v>6</v>
      </c>
      <c r="B10" s="18" t="s">
        <v>38</v>
      </c>
      <c r="C10" s="21" t="s">
        <v>73</v>
      </c>
      <c r="D10" s="22">
        <v>1</v>
      </c>
      <c r="E10" s="63">
        <v>0</v>
      </c>
      <c r="F10" s="21">
        <v>1320000</v>
      </c>
      <c r="G10" s="52">
        <v>0</v>
      </c>
      <c r="I10" s="1"/>
      <c r="J10" s="1"/>
      <c r="K10" s="1"/>
      <c r="L10" s="1"/>
      <c r="M10" s="4"/>
      <c r="N10" s="4"/>
      <c r="O10" s="4"/>
      <c r="P10" s="1"/>
      <c r="Q10" s="1"/>
      <c r="R10" s="1"/>
    </row>
    <row r="11" spans="1:18" x14ac:dyDescent="0.5">
      <c r="A11" s="54">
        <v>7</v>
      </c>
      <c r="B11" s="18" t="s">
        <v>41</v>
      </c>
      <c r="C11" s="21" t="s">
        <v>73</v>
      </c>
      <c r="D11" s="22">
        <v>1</v>
      </c>
      <c r="E11" s="63">
        <v>0</v>
      </c>
      <c r="F11" s="21">
        <v>1320000</v>
      </c>
      <c r="G11" s="52">
        <v>0</v>
      </c>
      <c r="I11" s="24" t="s">
        <v>57</v>
      </c>
      <c r="J11" s="1"/>
      <c r="K11" s="1"/>
      <c r="L11" s="1"/>
      <c r="M11" s="4"/>
      <c r="N11" s="4"/>
      <c r="O11" s="4"/>
      <c r="P11" s="1"/>
      <c r="Q11" s="1"/>
      <c r="R11" s="1"/>
    </row>
    <row r="12" spans="1:18" x14ac:dyDescent="0.5">
      <c r="A12" s="54">
        <v>8</v>
      </c>
      <c r="B12" s="18" t="s">
        <v>43</v>
      </c>
      <c r="C12" s="21">
        <v>103846.40555555555</v>
      </c>
      <c r="D12" s="22">
        <v>1</v>
      </c>
      <c r="E12" s="21">
        <f>D12*C12</f>
        <v>103846.40555555555</v>
      </c>
      <c r="F12" s="21">
        <v>0</v>
      </c>
      <c r="G12" s="52">
        <f t="shared" ref="G12:G18" si="1">E12/0.097*130%</f>
        <v>1391755.9507445588</v>
      </c>
      <c r="I12" s="1"/>
      <c r="J12" s="1" t="s">
        <v>58</v>
      </c>
      <c r="K12" s="1"/>
      <c r="L12" s="1" t="s">
        <v>59</v>
      </c>
      <c r="M12" s="4" t="s">
        <v>60</v>
      </c>
      <c r="N12" s="4" t="s">
        <v>61</v>
      </c>
      <c r="O12" s="4" t="s">
        <v>62</v>
      </c>
      <c r="P12" s="1"/>
      <c r="Q12" s="1"/>
      <c r="R12" s="1"/>
    </row>
    <row r="13" spans="1:18" x14ac:dyDescent="0.5">
      <c r="A13" s="54">
        <v>9</v>
      </c>
      <c r="B13" s="18" t="s">
        <v>45</v>
      </c>
      <c r="C13" s="21">
        <v>110651.96111111112</v>
      </c>
      <c r="D13" s="22">
        <v>1</v>
      </c>
      <c r="E13" s="21">
        <f>D13*C13</f>
        <v>110651.96111111112</v>
      </c>
      <c r="F13" s="21">
        <v>0</v>
      </c>
      <c r="G13" s="52">
        <f t="shared" si="1"/>
        <v>1482964.4272623141</v>
      </c>
      <c r="I13" s="1">
        <v>1</v>
      </c>
      <c r="J13" s="41" t="s">
        <v>34</v>
      </c>
      <c r="K13" s="41"/>
      <c r="L13" s="41">
        <v>1</v>
      </c>
      <c r="M13" s="42">
        <v>276106.19</v>
      </c>
      <c r="N13" s="21">
        <f>M13*13%</f>
        <v>35893.804700000001</v>
      </c>
      <c r="O13" s="21">
        <f>N13+M13</f>
        <v>311999.99469999998</v>
      </c>
      <c r="P13" s="1"/>
      <c r="Q13" s="1"/>
      <c r="R13" s="1"/>
    </row>
    <row r="14" spans="1:18" x14ac:dyDescent="0.5">
      <c r="A14" s="54">
        <v>10</v>
      </c>
      <c r="B14" s="18" t="s">
        <v>47</v>
      </c>
      <c r="C14" s="21">
        <v>90010.38444444444</v>
      </c>
      <c r="D14" s="22">
        <v>1</v>
      </c>
      <c r="E14" s="21">
        <f>D14*C14</f>
        <v>90010.38444444444</v>
      </c>
      <c r="F14" s="21">
        <v>0</v>
      </c>
      <c r="G14" s="52">
        <f t="shared" si="1"/>
        <v>1206324.7399770904</v>
      </c>
      <c r="I14" s="1">
        <v>2</v>
      </c>
      <c r="J14" s="41" t="s">
        <v>63</v>
      </c>
      <c r="K14" s="41"/>
      <c r="L14" s="41">
        <v>1</v>
      </c>
      <c r="M14" s="42">
        <v>269911.5</v>
      </c>
      <c r="N14" s="21">
        <f>M14*13%</f>
        <v>35088.495000000003</v>
      </c>
      <c r="O14" s="21">
        <f>N14+M14</f>
        <v>304999.995</v>
      </c>
      <c r="P14" s="1"/>
      <c r="Q14" s="1"/>
      <c r="R14" s="1"/>
    </row>
    <row r="15" spans="1:18" x14ac:dyDescent="0.5">
      <c r="A15" s="54">
        <v>11</v>
      </c>
      <c r="B15" s="18" t="s">
        <v>48</v>
      </c>
      <c r="C15" s="21">
        <v>90010.38444444444</v>
      </c>
      <c r="D15" s="22">
        <v>1</v>
      </c>
      <c r="E15" s="21">
        <f>D15*C15</f>
        <v>90010.38444444444</v>
      </c>
      <c r="F15" s="21">
        <v>0</v>
      </c>
      <c r="G15" s="52">
        <f t="shared" si="1"/>
        <v>1206324.7399770904</v>
      </c>
      <c r="I15" s="1">
        <v>3</v>
      </c>
      <c r="J15" s="41" t="s">
        <v>43</v>
      </c>
      <c r="K15" s="41"/>
      <c r="L15" s="41">
        <v>1</v>
      </c>
      <c r="M15" s="42">
        <v>269911.5</v>
      </c>
      <c r="N15" s="21">
        <f>M15*13%</f>
        <v>35088.495000000003</v>
      </c>
      <c r="O15" s="21">
        <f>N15+M15</f>
        <v>304999.995</v>
      </c>
      <c r="P15" s="1"/>
      <c r="Q15" s="1"/>
      <c r="R15" s="1"/>
    </row>
    <row r="16" spans="1:18" x14ac:dyDescent="0.5">
      <c r="A16" s="54">
        <v>12</v>
      </c>
      <c r="B16" s="18" t="s">
        <v>49</v>
      </c>
      <c r="C16" s="21">
        <v>82971.588888888888</v>
      </c>
      <c r="D16" s="22">
        <v>1</v>
      </c>
      <c r="E16" s="21">
        <f>D16*C16</f>
        <v>82971.588888888888</v>
      </c>
      <c r="F16" s="21">
        <v>0</v>
      </c>
      <c r="G16" s="52">
        <f t="shared" si="1"/>
        <v>1111990.3665521191</v>
      </c>
      <c r="I16" s="1">
        <v>4</v>
      </c>
      <c r="J16" s="41" t="s">
        <v>45</v>
      </c>
      <c r="K16" s="41"/>
      <c r="L16" s="41">
        <v>1</v>
      </c>
      <c r="M16" s="42">
        <v>269911.5</v>
      </c>
      <c r="N16" s="21">
        <f>M16*13%</f>
        <v>35088.495000000003</v>
      </c>
      <c r="O16" s="21">
        <f>N16+M16</f>
        <v>304999.995</v>
      </c>
      <c r="P16" s="1"/>
      <c r="Q16" s="1"/>
      <c r="R16" s="1"/>
    </row>
    <row r="17" spans="1:18" x14ac:dyDescent="0.5">
      <c r="A17" s="24"/>
      <c r="B17" s="58"/>
      <c r="C17" s="57" t="s">
        <v>50</v>
      </c>
      <c r="D17" s="57"/>
      <c r="E17" s="21">
        <v>28000</v>
      </c>
      <c r="F17" s="56">
        <v>0</v>
      </c>
      <c r="G17" s="52">
        <f t="shared" si="1"/>
        <v>375257.73195876292</v>
      </c>
      <c r="I17" s="1">
        <v>5</v>
      </c>
      <c r="J17" s="41" t="s">
        <v>64</v>
      </c>
      <c r="K17" s="41"/>
      <c r="L17" s="41">
        <v>1</v>
      </c>
      <c r="M17" s="42">
        <v>126381</v>
      </c>
      <c r="N17" s="21">
        <f>M17*13%</f>
        <v>16429.53</v>
      </c>
      <c r="O17" s="21">
        <f>N17+M17</f>
        <v>142810.53</v>
      </c>
      <c r="P17" s="1"/>
      <c r="Q17" s="1"/>
      <c r="R17" s="1"/>
    </row>
    <row r="18" spans="1:18" x14ac:dyDescent="0.5">
      <c r="C18" s="57" t="s">
        <v>74</v>
      </c>
      <c r="D18" s="57"/>
      <c r="E18" s="21">
        <f>M20</f>
        <v>612221.68999999994</v>
      </c>
      <c r="F18" s="59"/>
      <c r="G18" s="52">
        <f>E18/0.097</f>
        <v>6311563.8144329889</v>
      </c>
      <c r="I18" s="1"/>
      <c r="J18" s="1"/>
      <c r="K18" s="1"/>
      <c r="L18" s="1"/>
      <c r="M18" s="27">
        <f>SUM(M13:M17)</f>
        <v>1212221.69</v>
      </c>
      <c r="N18" s="27">
        <f>SUM(N13:N17)</f>
        <v>157588.81969999999</v>
      </c>
      <c r="O18" s="27">
        <f>SUM(O13:O17)</f>
        <v>1369810.5097000001</v>
      </c>
      <c r="P18" s="1"/>
      <c r="Q18" s="1"/>
      <c r="R18" s="1"/>
    </row>
    <row r="19" spans="1:18" ht="14.7" thickBot="1" x14ac:dyDescent="0.55000000000000004">
      <c r="C19" s="56" t="s">
        <v>75</v>
      </c>
      <c r="D19" s="21"/>
      <c r="E19" s="21"/>
      <c r="F19" s="52">
        <f>SUM(F5:F18)</f>
        <v>7920000</v>
      </c>
      <c r="G19" s="52">
        <f>SUM(G5:G18)</f>
        <v>14854047.184421536</v>
      </c>
      <c r="I19" s="1"/>
      <c r="J19" s="1"/>
      <c r="K19" s="1" t="s">
        <v>65</v>
      </c>
      <c r="L19" s="1">
        <v>4</v>
      </c>
      <c r="M19" s="4">
        <f>L19*150000</f>
        <v>600000</v>
      </c>
      <c r="N19" s="4"/>
      <c r="O19" s="4"/>
      <c r="P19" s="1"/>
      <c r="Q19" s="24"/>
      <c r="R19" s="24"/>
    </row>
    <row r="20" spans="1:18" ht="14.7" thickBot="1" x14ac:dyDescent="0.55000000000000004">
      <c r="C20" s="56" t="s">
        <v>24</v>
      </c>
      <c r="D20" s="56"/>
      <c r="E20" s="60"/>
      <c r="F20" s="59"/>
      <c r="G20" s="61">
        <f>G19+F19</f>
        <v>22774047.184421536</v>
      </c>
      <c r="I20" s="24"/>
      <c r="J20" s="24"/>
      <c r="K20" s="43" t="s">
        <v>66</v>
      </c>
      <c r="L20" s="44"/>
      <c r="M20" s="26">
        <f>M18-M19</f>
        <v>612221.68999999994</v>
      </c>
      <c r="N20" s="27"/>
      <c r="O20" s="27"/>
      <c r="P20" s="24"/>
      <c r="Q20" s="1"/>
      <c r="R20" s="1"/>
    </row>
    <row r="21" spans="1:18" ht="14.7" thickBot="1" x14ac:dyDescent="0.55000000000000004">
      <c r="I21" s="1"/>
      <c r="J21" s="1"/>
      <c r="K21" s="1" t="s">
        <v>67</v>
      </c>
      <c r="L21" s="1"/>
      <c r="M21" s="4">
        <v>120</v>
      </c>
      <c r="N21" s="4"/>
      <c r="O21" s="4"/>
      <c r="P21" s="1"/>
      <c r="Q21" s="1"/>
      <c r="R21" s="1"/>
    </row>
    <row r="22" spans="1:18" ht="14.7" thickBot="1" x14ac:dyDescent="0.55000000000000004">
      <c r="C22" s="25"/>
      <c r="D22" s="25"/>
      <c r="E22" s="25"/>
      <c r="I22" s="1"/>
      <c r="J22" s="1"/>
      <c r="K22" s="43" t="s">
        <v>51</v>
      </c>
      <c r="L22" s="45"/>
      <c r="M22" s="26">
        <f>M20/M21</f>
        <v>5101.8474166666665</v>
      </c>
      <c r="N22" s="4"/>
      <c r="O22" s="4"/>
      <c r="P22" s="1"/>
      <c r="Q22" s="1"/>
      <c r="R22" s="1"/>
    </row>
    <row r="23" spans="1:18" ht="14.7" thickBot="1" x14ac:dyDescent="0.55000000000000004">
      <c r="I23" s="1"/>
      <c r="J23" s="1"/>
      <c r="K23" s="1"/>
      <c r="L23" s="23"/>
      <c r="M23" s="4"/>
      <c r="N23" s="4"/>
      <c r="O23" s="4"/>
      <c r="P23" s="1"/>
      <c r="Q23" s="1"/>
      <c r="R23" s="1"/>
    </row>
    <row r="24" spans="1:18" ht="16.7" thickBot="1" x14ac:dyDescent="0.85">
      <c r="C24" s="25"/>
      <c r="D24" s="25"/>
      <c r="E24" s="53"/>
      <c r="I24" s="46"/>
      <c r="J24" s="47"/>
      <c r="K24" s="47"/>
      <c r="L24" s="46"/>
      <c r="M24" s="48">
        <f>M22+D26</f>
        <v>5101.8474166666665</v>
      </c>
      <c r="N24" s="4"/>
      <c r="O24" s="4"/>
      <c r="P24" s="1"/>
      <c r="Q24" s="1"/>
      <c r="R24" s="1"/>
    </row>
    <row r="25" spans="1:18" x14ac:dyDescent="0.5">
      <c r="I25" s="1"/>
      <c r="J25" s="1"/>
      <c r="K25" s="1"/>
      <c r="L25" s="1"/>
      <c r="M25" s="4"/>
      <c r="N25" s="4"/>
      <c r="O25" s="4"/>
      <c r="P25" s="1"/>
      <c r="Q25" s="1"/>
      <c r="R25" s="1"/>
    </row>
    <row r="26" spans="1:18" x14ac:dyDescent="0.5">
      <c r="C26" s="3" t="s">
        <v>55</v>
      </c>
      <c r="E26" s="3">
        <v>3000</v>
      </c>
      <c r="I26" s="1"/>
      <c r="J26" s="1"/>
      <c r="K26" s="1"/>
      <c r="L26" s="1"/>
      <c r="M26" s="4"/>
      <c r="N26" s="4"/>
      <c r="O26" s="4"/>
      <c r="P26" s="1"/>
      <c r="Q26" s="1"/>
      <c r="R26" s="1"/>
    </row>
    <row r="27" spans="1:18" x14ac:dyDescent="0.5">
      <c r="A27" s="24"/>
      <c r="B27" s="24"/>
      <c r="C27" s="34" t="s">
        <v>56</v>
      </c>
      <c r="D27" s="34"/>
      <c r="E27" s="34">
        <f>E24+E26</f>
        <v>3000</v>
      </c>
      <c r="I27" s="1"/>
      <c r="J27" s="1"/>
      <c r="K27" s="1"/>
      <c r="L27" s="1"/>
      <c r="M27" s="4"/>
      <c r="N27" s="4"/>
      <c r="O27" s="4"/>
      <c r="P27" s="1"/>
      <c r="Q27" s="1"/>
      <c r="R27" s="1"/>
    </row>
  </sheetData>
  <mergeCells count="4">
    <mergeCell ref="A2:E3"/>
    <mergeCell ref="C18:D18"/>
    <mergeCell ref="I5:R6"/>
    <mergeCell ref="C17:D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F19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 22</vt:lpstr>
      <vt:lpstr>may 22</vt:lpstr>
      <vt:lpstr>aPRIL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Mandip</dc:creator>
  <cp:lastModifiedBy>Mandip</cp:lastModifiedBy>
  <dcterms:created xsi:type="dcterms:W3CDTF">2015-06-05T18:17:20Z</dcterms:created>
  <dcterms:modified xsi:type="dcterms:W3CDTF">2022-07-14T11:27:30Z</dcterms:modified>
</cp:coreProperties>
</file>