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3622986-my.sharepoint.com/personal/bonnie_huang_partner_com_tw/Documents/Bonnie BDM/ITP/01. ITP Management/"/>
    </mc:Choice>
  </mc:AlternateContent>
  <xr:revisionPtr revIDLastSave="458" documentId="8_{2D6E8151-77A2-477C-BD1D-5C963858202E}" xr6:coauthVersionLast="47" xr6:coauthVersionMax="47" xr10:uidLastSave="{2C4A041E-08AC-45E4-A024-5B44F36263F9}"/>
  <bookViews>
    <workbookView xWindow="-98" yWindow="-98" windowWidth="19396" windowHeight="11475" activeTab="1" xr2:uid="{B19E49C4-93AC-41DD-9630-16F30743FEA3}"/>
  </bookViews>
  <sheets>
    <sheet name="Revision" sheetId="16" r:id="rId1"/>
    <sheet name="Windows POS &amp; Box PC ITP" sheetId="1" r:id="rId2"/>
    <sheet name="Optionals" sheetId="2" r:id="rId3"/>
    <sheet name="A E Series Peripherals" sheetId="3" r:id="rId4"/>
    <sheet name="G Series Peripherals" sheetId="4" r:id="rId5"/>
    <sheet name="Audrey-2 Peripherals" sheetId="5" r:id="rId6"/>
    <sheet name="J14 Peripherals" sheetId="6" r:id="rId7"/>
    <sheet name="C Series Peripherals" sheetId="7" r:id="rId8"/>
    <sheet name="BOX PC Alfa Peripherals" sheetId="8" r:id="rId9"/>
    <sheet name="License" sheetId="9" r:id="rId10"/>
    <sheet name="M10" sheetId="10" r:id="rId11"/>
    <sheet name="KDS A5 &amp; A7 Steam Proof" sheetId="11" r:id="rId12"/>
    <sheet name="PS-103.107 Stand" sheetId="12" r:id="rId13"/>
    <sheet name="External IO BOX" sheetId="13" r:id="rId14"/>
    <sheet name="Payment Brackets (PTU)" sheetId="14" r:id="rId15"/>
    <sheet name="IoT (Partner brand)" sheetId="15" r:id="rId16"/>
  </sheets>
  <definedNames>
    <definedName name="_xlnm._FilterDatabase" localSheetId="15" hidden="1">'IoT (Partner brand)'!$B$10:$F$36</definedName>
    <definedName name="_xlnm._FilterDatabase" localSheetId="1" hidden="1">'Windows POS &amp; Box PC ITP'!$A$3:$O$149</definedName>
    <definedName name="_xlnm.Print_Area" localSheetId="15">'IoT (Partner brand)'!$A$1:$F$36</definedName>
    <definedName name="_xlnm.Print_Area" localSheetId="9">License!$A$1:$E$3</definedName>
    <definedName name="_xlnm.Print_Titles" localSheetId="15">'IoT (Partner brand)'!$8:$10</definedName>
    <definedName name="_xlnm.Print_Titles" localSheetId="9">License!#REF!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0" i="1" l="1"/>
  <c r="L120" i="1"/>
  <c r="K120" i="1"/>
  <c r="N120" i="1" s="1"/>
  <c r="M67" i="1"/>
  <c r="M143" i="1"/>
  <c r="M130" i="1"/>
  <c r="M123" i="1"/>
  <c r="M114" i="1"/>
  <c r="M105" i="1"/>
  <c r="M103" i="1"/>
  <c r="M101" i="1"/>
  <c r="M88" i="1"/>
  <c r="M69" i="1"/>
  <c r="M50" i="1"/>
  <c r="M30" i="1"/>
  <c r="M17" i="1"/>
  <c r="M137" i="1"/>
  <c r="M124" i="1"/>
  <c r="M121" i="1"/>
  <c r="M112" i="1"/>
  <c r="M104" i="1"/>
  <c r="M102" i="1"/>
  <c r="M99" i="1"/>
  <c r="M86" i="1"/>
  <c r="M44" i="1"/>
  <c r="M43" i="1"/>
  <c r="M24" i="1"/>
  <c r="M11" i="1"/>
  <c r="M10" i="1"/>
  <c r="E48" i="15"/>
  <c r="E47" i="15"/>
  <c r="E22" i="15"/>
  <c r="E16" i="15"/>
  <c r="E15" i="15"/>
  <c r="E12" i="15"/>
  <c r="E11" i="15"/>
  <c r="H8" i="13"/>
  <c r="F21" i="12"/>
  <c r="F19" i="12"/>
  <c r="E21" i="12"/>
  <c r="D21" i="12"/>
  <c r="D19" i="12" s="1"/>
  <c r="E19" i="12"/>
  <c r="H11" i="12"/>
  <c r="H9" i="12" s="1"/>
  <c r="G11" i="12"/>
  <c r="G9" i="12" s="1"/>
  <c r="F11" i="12"/>
  <c r="F9" i="12" s="1"/>
  <c r="E11" i="12"/>
  <c r="E9" i="12" s="1"/>
  <c r="D11" i="12"/>
  <c r="D9" i="12"/>
  <c r="E15" i="12" s="1"/>
  <c r="H8" i="12"/>
  <c r="G8" i="12"/>
  <c r="F8" i="12"/>
  <c r="E8" i="12"/>
  <c r="D8" i="12"/>
  <c r="G35" i="10"/>
  <c r="D23" i="7"/>
  <c r="D9" i="7"/>
  <c r="D8" i="7"/>
  <c r="F8" i="7"/>
  <c r="D42" i="6"/>
  <c r="D41" i="6" s="1"/>
  <c r="F13" i="6"/>
  <c r="D6" i="6"/>
  <c r="D4" i="6"/>
  <c r="D3" i="6"/>
  <c r="D45" i="5"/>
  <c r="D44" i="5" s="1"/>
  <c r="F13" i="5"/>
  <c r="D6" i="5"/>
  <c r="D4" i="5"/>
  <c r="D3" i="5"/>
  <c r="D66" i="4"/>
  <c r="D65" i="4"/>
  <c r="D6" i="4"/>
  <c r="D4" i="4"/>
  <c r="G3" i="4"/>
  <c r="D3" i="4"/>
  <c r="D158" i="3"/>
  <c r="D157" i="3" s="1"/>
  <c r="D9" i="3"/>
  <c r="D6" i="3"/>
  <c r="D5" i="3"/>
  <c r="D4" i="3"/>
  <c r="D3" i="3"/>
  <c r="K141" i="1"/>
  <c r="K140" i="1"/>
  <c r="K139" i="1"/>
  <c r="K138" i="1"/>
  <c r="K128" i="1"/>
  <c r="K127" i="1"/>
  <c r="K126" i="1"/>
  <c r="K125" i="1"/>
  <c r="K92" i="1"/>
  <c r="K91" i="1"/>
  <c r="K90" i="1"/>
  <c r="K89" i="1"/>
  <c r="K79" i="1"/>
  <c r="K78" i="1"/>
  <c r="K77" i="1"/>
  <c r="K76" i="1"/>
  <c r="K60" i="1"/>
  <c r="K59" i="1"/>
  <c r="K58" i="1"/>
  <c r="K57" i="1"/>
  <c r="K48" i="1"/>
  <c r="K47" i="1"/>
  <c r="K46" i="1"/>
  <c r="K45" i="1"/>
  <c r="K28" i="1"/>
  <c r="K27" i="1"/>
  <c r="K26" i="1"/>
  <c r="K25" i="1"/>
  <c r="K15" i="1"/>
  <c r="K14" i="1"/>
  <c r="K13" i="1"/>
  <c r="K12" i="1"/>
  <c r="L143" i="1"/>
  <c r="L142" i="1"/>
  <c r="L137" i="1"/>
  <c r="L130" i="1"/>
  <c r="L129" i="1"/>
  <c r="L124" i="1"/>
  <c r="L123" i="1"/>
  <c r="L122" i="1"/>
  <c r="L121" i="1"/>
  <c r="L114" i="1"/>
  <c r="L113" i="1"/>
  <c r="L112" i="1"/>
  <c r="L105" i="1"/>
  <c r="L104" i="1"/>
  <c r="L103" i="1"/>
  <c r="L102" i="1"/>
  <c r="L101" i="1"/>
  <c r="L100" i="1"/>
  <c r="L99" i="1"/>
  <c r="L88" i="1"/>
  <c r="L87" i="1"/>
  <c r="L86" i="1"/>
  <c r="L69" i="1"/>
  <c r="L68" i="1"/>
  <c r="L67" i="1"/>
  <c r="L50" i="1"/>
  <c r="L49" i="1"/>
  <c r="L44" i="1"/>
  <c r="L43" i="1"/>
  <c r="L30" i="1"/>
  <c r="L29" i="1"/>
  <c r="L24" i="1"/>
  <c r="L17" i="1"/>
  <c r="L16" i="1"/>
  <c r="L11" i="1"/>
  <c r="L10" i="1"/>
  <c r="I5" i="2"/>
  <c r="E7" i="12" l="1"/>
  <c r="F7" i="12"/>
  <c r="G7" i="12"/>
  <c r="H7" i="12"/>
  <c r="D7" i="12"/>
  <c r="K149" i="1"/>
  <c r="K148" i="1"/>
  <c r="K147" i="1"/>
  <c r="K146" i="1"/>
  <c r="K145" i="1"/>
  <c r="K144" i="1"/>
  <c r="K143" i="1"/>
  <c r="K142" i="1"/>
  <c r="K137" i="1"/>
  <c r="K136" i="1"/>
  <c r="K135" i="1"/>
  <c r="K134" i="1"/>
  <c r="K133" i="1"/>
  <c r="K132" i="1"/>
  <c r="K131" i="1"/>
  <c r="K130" i="1"/>
  <c r="K129" i="1"/>
  <c r="K124" i="1"/>
  <c r="K123" i="1"/>
  <c r="K122" i="1"/>
  <c r="K121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88" i="1"/>
  <c r="K87" i="1"/>
  <c r="K86" i="1"/>
  <c r="K85" i="1"/>
  <c r="K84" i="1"/>
  <c r="K83" i="1"/>
  <c r="K82" i="1"/>
  <c r="K81" i="1"/>
  <c r="K80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56" i="1"/>
  <c r="K55" i="1"/>
  <c r="K54" i="1"/>
  <c r="K53" i="1"/>
  <c r="K52" i="1"/>
  <c r="K51" i="1"/>
  <c r="K50" i="1"/>
  <c r="K49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4" i="1"/>
  <c r="K23" i="1"/>
  <c r="K22" i="1"/>
  <c r="K21" i="1"/>
  <c r="K20" i="1"/>
  <c r="K19" i="1"/>
  <c r="K18" i="1"/>
  <c r="K17" i="1"/>
  <c r="K16" i="1"/>
  <c r="K11" i="1"/>
  <c r="K10" i="1"/>
  <c r="N10" i="1" s="1"/>
  <c r="K9" i="1"/>
  <c r="K8" i="1"/>
  <c r="K7" i="1"/>
  <c r="K6" i="1"/>
  <c r="K5" i="1"/>
  <c r="K4" i="1"/>
  <c r="E11" i="2"/>
  <c r="I4" i="2"/>
  <c r="L145" i="1" l="1"/>
  <c r="L119" i="1"/>
  <c r="L93" i="1"/>
  <c r="L74" i="1"/>
  <c r="L55" i="1"/>
  <c r="L35" i="1"/>
  <c r="L14" i="1"/>
  <c r="N14" i="1" s="1"/>
  <c r="L144" i="1"/>
  <c r="L118" i="1"/>
  <c r="L92" i="1"/>
  <c r="L73" i="1"/>
  <c r="N73" i="1" s="1"/>
  <c r="L54" i="1"/>
  <c r="L34" i="1"/>
  <c r="L13" i="1"/>
  <c r="L115" i="1"/>
  <c r="L70" i="1"/>
  <c r="N70" i="1" s="1"/>
  <c r="L31" i="1"/>
  <c r="L8" i="1"/>
  <c r="L138" i="1"/>
  <c r="L85" i="1"/>
  <c r="L48" i="1"/>
  <c r="L7" i="1"/>
  <c r="L110" i="1"/>
  <c r="N110" i="1" s="1"/>
  <c r="L65" i="1"/>
  <c r="L27" i="1"/>
  <c r="L109" i="1"/>
  <c r="L64" i="1"/>
  <c r="L26" i="1"/>
  <c r="L5" i="1"/>
  <c r="L108" i="1"/>
  <c r="N108" i="1" s="1"/>
  <c r="L45" i="1"/>
  <c r="L4" i="1"/>
  <c r="N4" i="1" s="1"/>
  <c r="L133" i="1"/>
  <c r="L81" i="1"/>
  <c r="L42" i="1"/>
  <c r="L80" i="1"/>
  <c r="L41" i="1"/>
  <c r="L36" i="1"/>
  <c r="L141" i="1"/>
  <c r="L117" i="1"/>
  <c r="L91" i="1"/>
  <c r="L72" i="1"/>
  <c r="L53" i="1"/>
  <c r="L33" i="1"/>
  <c r="L12" i="1"/>
  <c r="N12" i="1" s="1"/>
  <c r="L140" i="1"/>
  <c r="L116" i="1"/>
  <c r="L90" i="1"/>
  <c r="L71" i="1"/>
  <c r="N71" i="1" s="1"/>
  <c r="L52" i="1"/>
  <c r="L32" i="1"/>
  <c r="L9" i="1"/>
  <c r="L139" i="1"/>
  <c r="L89" i="1"/>
  <c r="L51" i="1"/>
  <c r="L111" i="1"/>
  <c r="L66" i="1"/>
  <c r="L28" i="1"/>
  <c r="L136" i="1"/>
  <c r="L84" i="1"/>
  <c r="L47" i="1"/>
  <c r="L6" i="1"/>
  <c r="L135" i="1"/>
  <c r="L83" i="1"/>
  <c r="L46" i="1"/>
  <c r="L134" i="1"/>
  <c r="L82" i="1"/>
  <c r="L63" i="1"/>
  <c r="L25" i="1"/>
  <c r="L107" i="1"/>
  <c r="L62" i="1"/>
  <c r="L23" i="1"/>
  <c r="L132" i="1"/>
  <c r="L106" i="1"/>
  <c r="N106" i="1" s="1"/>
  <c r="L61" i="1"/>
  <c r="L22" i="1"/>
  <c r="L131" i="1"/>
  <c r="L98" i="1"/>
  <c r="L79" i="1"/>
  <c r="L60" i="1"/>
  <c r="L40" i="1"/>
  <c r="L21" i="1"/>
  <c r="L149" i="1"/>
  <c r="L128" i="1"/>
  <c r="L97" i="1"/>
  <c r="L78" i="1"/>
  <c r="L59" i="1"/>
  <c r="L39" i="1"/>
  <c r="L20" i="1"/>
  <c r="L148" i="1"/>
  <c r="L127" i="1"/>
  <c r="L96" i="1"/>
  <c r="L77" i="1"/>
  <c r="L58" i="1"/>
  <c r="L38" i="1"/>
  <c r="L19" i="1"/>
  <c r="L147" i="1"/>
  <c r="L126" i="1"/>
  <c r="L95" i="1"/>
  <c r="L76" i="1"/>
  <c r="L57" i="1"/>
  <c r="L37" i="1"/>
  <c r="L18" i="1"/>
  <c r="N18" i="1" s="1"/>
  <c r="L146" i="1"/>
  <c r="L125" i="1"/>
  <c r="L94" i="1"/>
  <c r="L75" i="1"/>
  <c r="N75" i="1" s="1"/>
  <c r="L56" i="1"/>
  <c r="L15" i="1"/>
  <c r="E12" i="2"/>
  <c r="I16" i="2"/>
  <c r="I15" i="2"/>
  <c r="I3" i="2"/>
  <c r="M148" i="1"/>
  <c r="M146" i="1"/>
  <c r="M144" i="1"/>
  <c r="N143" i="1"/>
  <c r="N130" i="1"/>
  <c r="N123" i="1"/>
  <c r="M141" i="1"/>
  <c r="M140" i="1"/>
  <c r="M139" i="1"/>
  <c r="M138" i="1"/>
  <c r="N114" i="1"/>
  <c r="M135" i="1"/>
  <c r="M133" i="1"/>
  <c r="M131" i="1"/>
  <c r="N105" i="1"/>
  <c r="N103" i="1"/>
  <c r="N101" i="1"/>
  <c r="M128" i="1"/>
  <c r="M127" i="1"/>
  <c r="M126" i="1"/>
  <c r="M125" i="1"/>
  <c r="N88" i="1"/>
  <c r="N69" i="1"/>
  <c r="N50" i="1"/>
  <c r="N30" i="1"/>
  <c r="N17" i="1"/>
  <c r="M119" i="1"/>
  <c r="M117" i="1"/>
  <c r="M115" i="1"/>
  <c r="M142" i="1"/>
  <c r="M129" i="1"/>
  <c r="M97" i="1"/>
  <c r="M95" i="1"/>
  <c r="M93" i="1"/>
  <c r="N113" i="1"/>
  <c r="N100" i="1"/>
  <c r="N87" i="1"/>
  <c r="M84" i="1"/>
  <c r="M82" i="1"/>
  <c r="M80" i="1"/>
  <c r="M74" i="1"/>
  <c r="M72" i="1"/>
  <c r="N68" i="1"/>
  <c r="M49" i="1"/>
  <c r="M29" i="1"/>
  <c r="M16" i="1"/>
  <c r="M65" i="1"/>
  <c r="M63" i="1"/>
  <c r="M61" i="1"/>
  <c r="M60" i="1"/>
  <c r="M59" i="1"/>
  <c r="M58" i="1"/>
  <c r="M57" i="1"/>
  <c r="M55" i="1"/>
  <c r="M53" i="1"/>
  <c r="M51" i="1"/>
  <c r="N137" i="1"/>
  <c r="N124" i="1"/>
  <c r="N121" i="1"/>
  <c r="M48" i="1"/>
  <c r="M47" i="1"/>
  <c r="M46" i="1"/>
  <c r="M45" i="1"/>
  <c r="N112" i="1"/>
  <c r="N104" i="1"/>
  <c r="M41" i="1"/>
  <c r="M39" i="1"/>
  <c r="M37" i="1"/>
  <c r="M35" i="1"/>
  <c r="M33" i="1"/>
  <c r="M31" i="1"/>
  <c r="N102" i="1"/>
  <c r="N99" i="1"/>
  <c r="N86" i="1"/>
  <c r="M28" i="1"/>
  <c r="M27" i="1"/>
  <c r="M26" i="1"/>
  <c r="M25" i="1"/>
  <c r="N67" i="1"/>
  <c r="M22" i="1"/>
  <c r="M20" i="1"/>
  <c r="N44" i="1"/>
  <c r="N43" i="1"/>
  <c r="N24" i="1"/>
  <c r="M15" i="1"/>
  <c r="M13" i="1"/>
  <c r="N11" i="1"/>
  <c r="M8" i="1"/>
  <c r="M6" i="1"/>
  <c r="N48" i="1" l="1"/>
  <c r="N29" i="1"/>
  <c r="N122" i="1"/>
  <c r="N142" i="1"/>
  <c r="N84" i="1"/>
  <c r="N117" i="1"/>
  <c r="N25" i="1"/>
  <c r="N46" i="1"/>
  <c r="N26" i="1"/>
  <c r="N47" i="1"/>
  <c r="N16" i="1"/>
  <c r="N49" i="1"/>
  <c r="N8" i="1"/>
  <c r="N72" i="1"/>
  <c r="N138" i="1"/>
  <c r="N129" i="1"/>
  <c r="N119" i="1"/>
  <c r="N127" i="1"/>
  <c r="N93" i="1"/>
  <c r="N63" i="1"/>
  <c r="N95" i="1"/>
  <c r="N41" i="1"/>
  <c r="N78" i="1"/>
  <c r="N92" i="1"/>
  <c r="N80" i="1"/>
  <c r="N90" i="1"/>
  <c r="N139" i="1"/>
  <c r="N39" i="1"/>
  <c r="N59" i="1"/>
  <c r="N77" i="1"/>
  <c r="N91" i="1"/>
  <c r="N126" i="1"/>
  <c r="N148" i="1"/>
  <c r="N60" i="1"/>
  <c r="N61" i="1"/>
  <c r="N79" i="1"/>
  <c r="N115" i="1"/>
  <c r="N45" i="1"/>
  <c r="N28" i="1"/>
  <c r="N135" i="1"/>
  <c r="I6" i="2"/>
  <c r="E13" i="2"/>
  <c r="I7" i="2" s="1"/>
  <c r="N125" i="1"/>
  <c r="N20" i="1"/>
  <c r="N140" i="1"/>
  <c r="N22" i="1"/>
  <c r="N141" i="1"/>
  <c r="N65" i="1"/>
  <c r="N82" i="1"/>
  <c r="N97" i="1"/>
  <c r="N128" i="1"/>
  <c r="N6" i="1"/>
  <c r="N27" i="1"/>
  <c r="N144" i="1"/>
  <c r="N13" i="1"/>
  <c r="N51" i="1"/>
  <c r="N131" i="1"/>
  <c r="N146" i="1"/>
  <c r="N31" i="1"/>
  <c r="N53" i="1"/>
  <c r="N133" i="1"/>
  <c r="N33" i="1"/>
  <c r="N55" i="1"/>
  <c r="N35" i="1"/>
  <c r="N57" i="1"/>
  <c r="N74" i="1"/>
  <c r="N89" i="1"/>
  <c r="N15" i="1"/>
  <c r="N37" i="1"/>
  <c r="N58" i="1"/>
  <c r="N76" i="1"/>
</calcChain>
</file>

<file path=xl/sharedStrings.xml><?xml version="1.0" encoding="utf-8"?>
<sst xmlns="http://schemas.openxmlformats.org/spreadsheetml/2006/main" count="2679" uniqueCount="1099">
  <si>
    <t>Terminal</t>
  </si>
  <si>
    <t>Platform</t>
    <phoneticPr fontId="4" type="noConversion"/>
  </si>
  <si>
    <t>Size</t>
    <phoneticPr fontId="5" type="noConversion"/>
  </si>
  <si>
    <t>PCB Version</t>
    <phoneticPr fontId="5" type="noConversion"/>
  </si>
  <si>
    <t>DDR4 RAM</t>
    <phoneticPr fontId="5" type="noConversion"/>
  </si>
  <si>
    <t>DDR5 RAM</t>
    <phoneticPr fontId="5" type="noConversion"/>
  </si>
  <si>
    <t>Storage</t>
    <phoneticPr fontId="5" type="noConversion"/>
  </si>
  <si>
    <t>Adaptor</t>
    <phoneticPr fontId="5" type="noConversion"/>
  </si>
  <si>
    <t>Base</t>
    <phoneticPr fontId="5" type="noConversion"/>
  </si>
  <si>
    <t>CPU ITP</t>
    <phoneticPr fontId="5" type="noConversion"/>
  </si>
  <si>
    <t>RAM ITP</t>
    <phoneticPr fontId="5" type="noConversion"/>
  </si>
  <si>
    <t>SSD ITP</t>
    <phoneticPr fontId="5" type="noConversion"/>
  </si>
  <si>
    <t>ITP w/o RAM &amp; SSD</t>
    <phoneticPr fontId="5" type="noConversion"/>
  </si>
  <si>
    <t>ITP</t>
    <phoneticPr fontId="5" type="noConversion"/>
  </si>
  <si>
    <t>A4-1-AL</t>
    <phoneticPr fontId="5" type="noConversion"/>
  </si>
  <si>
    <t>15*</t>
    <phoneticPr fontId="5" type="noConversion"/>
  </si>
  <si>
    <t>4G</t>
    <phoneticPr fontId="5" type="noConversion"/>
  </si>
  <si>
    <t>128G - 4*4</t>
    <phoneticPr fontId="5" type="noConversion"/>
  </si>
  <si>
    <t>90W</t>
    <phoneticPr fontId="5" type="noConversion"/>
  </si>
  <si>
    <t>A Base</t>
    <phoneticPr fontId="5" type="noConversion"/>
  </si>
  <si>
    <t>A4-1-E</t>
  </si>
  <si>
    <t>J6412</t>
  </si>
  <si>
    <t>128G - 3*4</t>
    <phoneticPr fontId="5" type="noConversion"/>
  </si>
  <si>
    <t>65W</t>
  </si>
  <si>
    <t>A4-2-E</t>
    <phoneticPr fontId="5" type="noConversion"/>
  </si>
  <si>
    <t>A4-2-M</t>
    <phoneticPr fontId="5" type="noConversion"/>
  </si>
  <si>
    <t>125U</t>
    <phoneticPr fontId="5" type="noConversion"/>
  </si>
  <si>
    <t>8G</t>
    <phoneticPr fontId="5" type="noConversion"/>
  </si>
  <si>
    <t>135U</t>
    <phoneticPr fontId="5" type="noConversion"/>
  </si>
  <si>
    <t>155U</t>
    <phoneticPr fontId="5" type="noConversion"/>
  </si>
  <si>
    <t>165U</t>
    <phoneticPr fontId="5" type="noConversion"/>
  </si>
  <si>
    <t>A5-2-E</t>
    <phoneticPr fontId="5" type="noConversion"/>
  </si>
  <si>
    <t>15.6"</t>
    <phoneticPr fontId="5" type="noConversion"/>
  </si>
  <si>
    <t>A7-1-E</t>
    <phoneticPr fontId="5" type="noConversion"/>
  </si>
  <si>
    <t>21.5"</t>
    <phoneticPr fontId="5" type="noConversion"/>
  </si>
  <si>
    <t>A7-2-E</t>
    <phoneticPr fontId="5" type="noConversion"/>
  </si>
  <si>
    <t>A4-2-T</t>
    <phoneticPr fontId="5" type="noConversion"/>
  </si>
  <si>
    <t>Alfa</t>
    <phoneticPr fontId="5" type="noConversion"/>
  </si>
  <si>
    <t>NA</t>
    <phoneticPr fontId="5" type="noConversion"/>
  </si>
  <si>
    <t>A5-2-M</t>
    <phoneticPr fontId="5" type="noConversion"/>
  </si>
  <si>
    <t>Alfa-Mini</t>
    <phoneticPr fontId="5" type="noConversion"/>
  </si>
  <si>
    <t>Alfa-Pro</t>
    <phoneticPr fontId="5" type="noConversion"/>
  </si>
  <si>
    <t>180W</t>
    <phoneticPr fontId="5" type="noConversion"/>
  </si>
  <si>
    <t>C10-1-E</t>
    <phoneticPr fontId="5" type="noConversion"/>
  </si>
  <si>
    <t>10.1"</t>
    <phoneticPr fontId="5" type="noConversion"/>
  </si>
  <si>
    <t>72W</t>
  </si>
  <si>
    <t>A5-2-T</t>
    <phoneticPr fontId="5" type="noConversion"/>
  </si>
  <si>
    <t>A7-1-AL</t>
    <phoneticPr fontId="5" type="noConversion"/>
  </si>
  <si>
    <t>120W</t>
    <phoneticPr fontId="5" type="noConversion"/>
  </si>
  <si>
    <t>C14-1-E</t>
    <phoneticPr fontId="5" type="noConversion"/>
  </si>
  <si>
    <t>14"</t>
    <phoneticPr fontId="5" type="noConversion"/>
  </si>
  <si>
    <t>G4-1-E</t>
    <phoneticPr fontId="5" type="noConversion"/>
  </si>
  <si>
    <t>T Base</t>
    <phoneticPr fontId="5" type="noConversion"/>
  </si>
  <si>
    <t>A7-2-M</t>
    <phoneticPr fontId="5" type="noConversion"/>
  </si>
  <si>
    <t>G5-1-E</t>
    <phoneticPr fontId="5" type="noConversion"/>
  </si>
  <si>
    <t>J14-1-E</t>
    <phoneticPr fontId="5" type="noConversion"/>
  </si>
  <si>
    <t>T base</t>
    <phoneticPr fontId="5" type="noConversion"/>
  </si>
  <si>
    <t>V5-1-E</t>
    <phoneticPr fontId="5" type="noConversion"/>
  </si>
  <si>
    <t>A7-2-T</t>
    <phoneticPr fontId="5" type="noConversion"/>
  </si>
  <si>
    <t>A4-2-N</t>
    <phoneticPr fontId="5" type="noConversion"/>
  </si>
  <si>
    <t>N305</t>
    <phoneticPr fontId="5" type="noConversion"/>
  </si>
  <si>
    <t>A5-2-N</t>
    <phoneticPr fontId="5" type="noConversion"/>
  </si>
  <si>
    <t>A7-2-N</t>
    <phoneticPr fontId="5" type="noConversion"/>
  </si>
  <si>
    <t>90W</t>
  </si>
  <si>
    <t>Alfa-MAX</t>
    <phoneticPr fontId="5" type="noConversion"/>
  </si>
  <si>
    <t>H610</t>
  </si>
  <si>
    <t>Q670</t>
  </si>
  <si>
    <t>G4-1-N</t>
    <phoneticPr fontId="5" type="noConversion"/>
  </si>
  <si>
    <t>G5-1-N</t>
    <phoneticPr fontId="5" type="noConversion"/>
  </si>
  <si>
    <t>J14-1-N</t>
    <phoneticPr fontId="5" type="noConversion"/>
  </si>
  <si>
    <t>V5-1-N</t>
    <phoneticPr fontId="5" type="noConversion"/>
  </si>
  <si>
    <t>C10-1-N</t>
    <phoneticPr fontId="5" type="noConversion"/>
  </si>
  <si>
    <t>C14-1-N</t>
    <phoneticPr fontId="5" type="noConversion"/>
  </si>
  <si>
    <t>G4-1-AL</t>
    <phoneticPr fontId="5" type="noConversion"/>
  </si>
  <si>
    <t>G5-1-AL</t>
    <phoneticPr fontId="5" type="noConversion"/>
  </si>
  <si>
    <t>N97</t>
    <phoneticPr fontId="5" type="noConversion"/>
  </si>
  <si>
    <t>J14-1-M</t>
    <phoneticPr fontId="5" type="noConversion"/>
  </si>
  <si>
    <t>J14-1-T</t>
    <phoneticPr fontId="5" type="noConversion"/>
  </si>
  <si>
    <t>V5-1-M</t>
    <phoneticPr fontId="5" type="noConversion"/>
  </si>
  <si>
    <t>V5-1-T</t>
    <phoneticPr fontId="5" type="noConversion"/>
  </si>
  <si>
    <t>65W</t>
    <phoneticPr fontId="5" type="noConversion"/>
  </si>
  <si>
    <t>Remark</t>
    <phoneticPr fontId="4" type="noConversion"/>
  </si>
  <si>
    <t>RAM</t>
    <phoneticPr fontId="4" type="noConversion"/>
  </si>
  <si>
    <t>Size</t>
    <phoneticPr fontId="4" type="noConversion"/>
  </si>
  <si>
    <t>DDR4</t>
    <phoneticPr fontId="4" type="noConversion"/>
  </si>
  <si>
    <t>4G</t>
    <phoneticPr fontId="4" type="noConversion"/>
  </si>
  <si>
    <t>8G</t>
    <phoneticPr fontId="4" type="noConversion"/>
  </si>
  <si>
    <t>16G</t>
    <phoneticPr fontId="4" type="noConversion"/>
  </si>
  <si>
    <t>32G</t>
    <phoneticPr fontId="4" type="noConversion"/>
  </si>
  <si>
    <t>na</t>
    <phoneticPr fontId="4" type="noConversion"/>
  </si>
  <si>
    <t>DDR5</t>
    <phoneticPr fontId="4" type="noConversion"/>
  </si>
  <si>
    <t>48G</t>
    <phoneticPr fontId="4" type="noConversion"/>
  </si>
  <si>
    <t>ITP</t>
    <phoneticPr fontId="4" type="noConversion"/>
  </si>
  <si>
    <t>m.2 GEN 4*4</t>
    <phoneticPr fontId="4" type="noConversion"/>
  </si>
  <si>
    <t>128G</t>
    <phoneticPr fontId="4" type="noConversion"/>
  </si>
  <si>
    <t>256G</t>
    <phoneticPr fontId="4" type="noConversion"/>
  </si>
  <si>
    <t>512G</t>
    <phoneticPr fontId="4" type="noConversion"/>
  </si>
  <si>
    <t>1TB</t>
    <phoneticPr fontId="4" type="noConversion"/>
  </si>
  <si>
    <t>m.2 GEN 3*4</t>
    <phoneticPr fontId="4" type="noConversion"/>
  </si>
  <si>
    <t>Option</t>
    <phoneticPr fontId="4" type="noConversion"/>
  </si>
  <si>
    <t>Description</t>
    <phoneticPr fontId="4" type="noConversion"/>
  </si>
  <si>
    <t>Storage</t>
    <phoneticPr fontId="4" type="noConversion"/>
  </si>
  <si>
    <t>DDR4 4G upgrade to 8G</t>
    <phoneticPr fontId="4" type="noConversion"/>
  </si>
  <si>
    <t>DDR4 8G upgrade to 16G</t>
    <phoneticPr fontId="4" type="noConversion"/>
  </si>
  <si>
    <t>GEN 3*4 128G upgrade to 256G</t>
    <phoneticPr fontId="4" type="noConversion"/>
  </si>
  <si>
    <t>GEN 4*4 128G upgrade to 256G</t>
    <phoneticPr fontId="4" type="noConversion"/>
  </si>
  <si>
    <t>GEN 4*4 256G upgrade to 512G</t>
    <phoneticPr fontId="4" type="noConversion"/>
  </si>
  <si>
    <t>T base upgrade to D base</t>
    <phoneticPr fontId="4" type="noConversion"/>
  </si>
  <si>
    <t>T base upgrade to A base</t>
    <phoneticPr fontId="4" type="noConversion"/>
  </si>
  <si>
    <t>65W to 90W</t>
    <phoneticPr fontId="4" type="noConversion"/>
  </si>
  <si>
    <t>90W to 120W</t>
    <phoneticPr fontId="4" type="noConversion"/>
  </si>
  <si>
    <t>65W to 180W</t>
    <phoneticPr fontId="4" type="noConversion"/>
  </si>
  <si>
    <t xml:space="preserve">90W to 180W </t>
    <phoneticPr fontId="4" type="noConversion"/>
  </si>
  <si>
    <t>120W to 180W</t>
    <phoneticPr fontId="4" type="noConversion"/>
  </si>
  <si>
    <t>Brown Carton to Color Carton</t>
    <phoneticPr fontId="4" type="noConversion"/>
  </si>
  <si>
    <t>Anti-Glare -- A4 only</t>
    <phoneticPr fontId="4" type="noConversion"/>
  </si>
  <si>
    <t>Upgrades / Downgrades</t>
    <phoneticPr fontId="4" type="noConversion"/>
  </si>
  <si>
    <t>Remove T base</t>
    <phoneticPr fontId="4" type="noConversion"/>
  </si>
  <si>
    <t>Remove A base</t>
    <phoneticPr fontId="4" type="noConversion"/>
  </si>
  <si>
    <t>A base to D base</t>
    <phoneticPr fontId="4" type="noConversion"/>
  </si>
  <si>
    <t>A base to T base</t>
    <phoneticPr fontId="4" type="noConversion"/>
  </si>
  <si>
    <t>*By request, project base</t>
    <phoneticPr fontId="4" type="noConversion"/>
  </si>
  <si>
    <t>Date</t>
    <phoneticPr fontId="4" type="noConversion"/>
  </si>
  <si>
    <t>*vPro Essential</t>
    <phoneticPr fontId="4" type="noConversion"/>
  </si>
  <si>
    <r>
      <rPr>
        <sz val="9"/>
        <color rgb="FFFF0000"/>
        <rFont val="Arial"/>
        <family val="2"/>
      </rPr>
      <t>*vPro Essential</t>
    </r>
    <r>
      <rPr>
        <sz val="9"/>
        <color theme="1"/>
        <rFont val="Arial"/>
        <family val="2"/>
      </rPr>
      <t xml:space="preserve">
*By request, project base</t>
    </r>
    <phoneticPr fontId="4" type="noConversion"/>
  </si>
  <si>
    <t>*vPro Enterprise</t>
    <phoneticPr fontId="4" type="noConversion"/>
  </si>
  <si>
    <r>
      <rPr>
        <sz val="9"/>
        <color rgb="FFFF0000"/>
        <rFont val="Arial"/>
        <family val="2"/>
      </rPr>
      <t>*vPro Enterprise</t>
    </r>
    <r>
      <rPr>
        <sz val="9"/>
        <color theme="1"/>
        <rFont val="Arial"/>
        <family val="2"/>
      </rPr>
      <t xml:space="preserve">
*By request, project base</t>
    </r>
    <phoneticPr fontId="4" type="noConversion"/>
  </si>
  <si>
    <t>i3-1215UE</t>
  </si>
  <si>
    <t>i5-1245UE</t>
  </si>
  <si>
    <t>i7-1265UE</t>
  </si>
  <si>
    <t>i3-1115G4E</t>
  </si>
  <si>
    <t>i5-1145G7E</t>
  </si>
  <si>
    <t>i7-1185G7E</t>
  </si>
  <si>
    <t>*By request, project base, MOQ 100pcs</t>
    <phoneticPr fontId="4" type="noConversion"/>
  </si>
  <si>
    <t>i3-1115G4</t>
  </si>
  <si>
    <t>i3-1215U</t>
  </si>
  <si>
    <t>i5-1145G7</t>
  </si>
  <si>
    <t>i5-1245U</t>
  </si>
  <si>
    <t>i7-1185G7</t>
  </si>
  <si>
    <t>i7-1265U</t>
  </si>
  <si>
    <t xml:space="preserve"> i3-12100TE - H610</t>
    <phoneticPr fontId="4" type="noConversion"/>
  </si>
  <si>
    <t>i3-12100T - H610</t>
    <phoneticPr fontId="5" type="noConversion"/>
  </si>
  <si>
    <t>i5-12500TE - Q670</t>
    <phoneticPr fontId="4" type="noConversion"/>
  </si>
  <si>
    <t>i5-12500T - Q670</t>
    <phoneticPr fontId="5" type="noConversion"/>
  </si>
  <si>
    <t>i7-12700TE - Q670</t>
    <phoneticPr fontId="4" type="noConversion"/>
  </si>
  <si>
    <t>i7-12700T - Q670</t>
    <phoneticPr fontId="5" type="noConversion"/>
  </si>
  <si>
    <t>Limited Supply</t>
    <phoneticPr fontId="4" type="noConversion"/>
  </si>
  <si>
    <t>A base</t>
    <phoneticPr fontId="4" type="noConversion"/>
  </si>
  <si>
    <t>T base</t>
    <phoneticPr fontId="4" type="noConversion"/>
  </si>
  <si>
    <t>D base</t>
    <phoneticPr fontId="4" type="noConversion"/>
  </si>
  <si>
    <t>60W Adapter</t>
    <phoneticPr fontId="4" type="noConversion"/>
  </si>
  <si>
    <t>90W Adapter</t>
    <phoneticPr fontId="4" type="noConversion"/>
  </si>
  <si>
    <t>120W Adapter</t>
    <phoneticPr fontId="4" type="noConversion"/>
  </si>
  <si>
    <t>180W Adapter</t>
    <phoneticPr fontId="4" type="noConversion"/>
  </si>
  <si>
    <t>ITP or ITP adder</t>
    <phoneticPr fontId="4" type="noConversion"/>
  </si>
  <si>
    <t>Valid till Apr/E 2026</t>
    <phoneticPr fontId="4" type="noConversion"/>
  </si>
  <si>
    <t>T base in industrial packing (6pcs in one carton), MOQ 6pcs</t>
  </si>
  <si>
    <t>A base in industrial packing (4pcs in one carton), MOQ 4pcs</t>
  </si>
  <si>
    <t>D base in industrial packing (5pcs in one carton), MOQ 5pcs</t>
    <phoneticPr fontId="5" type="noConversion"/>
  </si>
  <si>
    <t>Date:</t>
    <phoneticPr fontId="5" type="noConversion"/>
  </si>
  <si>
    <t>NEW</t>
    <phoneticPr fontId="5" type="noConversion"/>
  </si>
  <si>
    <t>A5/E5/A4/A7 10.1" 2nd Display 
(A5 needs AR-100 separately, E5 needs ER-100 separately, A4 needs AR-104, A7 needs AR-107 separately)</t>
    <phoneticPr fontId="20" type="noConversion"/>
  </si>
  <si>
    <t>ITP</t>
    <phoneticPr fontId="20" type="noConversion"/>
  </si>
  <si>
    <t>Remark</t>
    <phoneticPr fontId="20" type="noConversion"/>
  </si>
  <si>
    <t xml:space="preserve">2614551101302 </t>
    <phoneticPr fontId="20" type="noConversion"/>
  </si>
  <si>
    <t>CD-101C+JST Cable Only/9cm/PTU/NO Logo/Silver/1.1/GP</t>
  </si>
  <si>
    <t>2614151101313</t>
    <phoneticPr fontId="20" type="noConversion"/>
  </si>
  <si>
    <t>CD-101C+JST Cable Only/9cm/NO Logo/Black/1.1/G+</t>
  </si>
  <si>
    <t xml:space="preserve">2614551101304 </t>
    <phoneticPr fontId="20" type="noConversion"/>
  </si>
  <si>
    <t>CD-101C+JST Cable Only/PCT/9cm/PTU/NO Logo/Silver/1.1/GP</t>
  </si>
  <si>
    <t>2614151101314</t>
    <phoneticPr fontId="20" type="noConversion"/>
  </si>
  <si>
    <t>CD-101C+JST Cable Only/PCT/9cm/NO Logo/Black/1.1/G+</t>
  </si>
  <si>
    <t>2614151101315</t>
    <phoneticPr fontId="5" type="noConversion"/>
  </si>
  <si>
    <t>CD-101C+JST Cable Only/9cm/NO Logo/White+Silver/1.1/G+</t>
  </si>
  <si>
    <t>White+Silver</t>
  </si>
  <si>
    <t>2614151101317</t>
    <phoneticPr fontId="5" type="noConversion"/>
  </si>
  <si>
    <t>CD-101C+JST Cable Only/9cm/Partner Logo/Black/1.1/G+</t>
  </si>
  <si>
    <t>W/Partner logo</t>
  </si>
  <si>
    <t>2614151101318</t>
    <phoneticPr fontId="5" type="noConversion"/>
  </si>
  <si>
    <t>CD-101C+JST Cable Only/PCT/9cm/Partner Logo/Black/1.1/G+</t>
  </si>
  <si>
    <t xml:space="preserve">1721217210031  </t>
    <phoneticPr fontId="5" type="noConversion"/>
  </si>
  <si>
    <t>Cable/JST4P(wire-wire)(2.0)+USB-A/150cm/CD-101C/G+</t>
    <phoneticPr fontId="5" type="noConversion"/>
  </si>
  <si>
    <t>Conversion  to USB Type A head for CD-101C with 150cm cable length, so can be used to all POSs with USB Type A port</t>
    <phoneticPr fontId="5" type="noConversion"/>
  </si>
  <si>
    <t>1721217210032</t>
    <phoneticPr fontId="5" type="noConversion"/>
  </si>
  <si>
    <t>Cable/JST4P(wire-wire)(2.0)+USB-A/72cm/CD-101C/G+</t>
    <phoneticPr fontId="5" type="noConversion"/>
  </si>
  <si>
    <t>Conversion  to USB Type A head for CD-101C with 72cm cable length, so can be used to all POSs with USB Type A port</t>
    <phoneticPr fontId="5" type="noConversion"/>
  </si>
  <si>
    <t>E5 Peripherals</t>
    <phoneticPr fontId="20" type="noConversion"/>
  </si>
  <si>
    <t>790500SB91100</t>
  </si>
  <si>
    <t>MSR Module/ID123/E5-1/Black/GP</t>
  </si>
  <si>
    <t>MSR only</t>
    <phoneticPr fontId="20" type="noConversion"/>
  </si>
  <si>
    <t>790500SB91701</t>
    <phoneticPr fontId="5" type="noConversion"/>
  </si>
  <si>
    <t>Multi Reader/ID123+RFID(MD-550V+)/E5-1/Black/GP</t>
  </si>
  <si>
    <t>MSR+RFID</t>
    <phoneticPr fontId="20" type="noConversion"/>
  </si>
  <si>
    <t>790500SB91800</t>
  </si>
  <si>
    <t>Multi Reader/ID123+IC Card/E5-1/Black/GP</t>
  </si>
  <si>
    <t>MSR+EMV certified IC card</t>
    <phoneticPr fontId="20" type="noConversion"/>
  </si>
  <si>
    <t>790500SB91A00</t>
  </si>
  <si>
    <t>Multi Reader/ID123+iButton/E5-1/Black/GP</t>
  </si>
  <si>
    <t>MSR+iButton (Non-Magnetic)</t>
    <phoneticPr fontId="20" type="noConversion"/>
  </si>
  <si>
    <t>790500SB91A10</t>
  </si>
  <si>
    <t>Multi Reader/ID123+iButton(Magnetic Probe)/E5-1/Black/GP</t>
  </si>
  <si>
    <t>MSR+iButton (Magnetic)</t>
    <phoneticPr fontId="20" type="noConversion"/>
  </si>
  <si>
    <t>790500SB91B00</t>
  </si>
  <si>
    <t>Multi Reader/ID123+RFID+IC Card/E5-1/Black/GP</t>
  </si>
  <si>
    <t>MSR+RFID+EMV certified IC card</t>
    <phoneticPr fontId="20" type="noConversion"/>
  </si>
  <si>
    <t>790500SB91900</t>
    <phoneticPr fontId="5" type="noConversion"/>
  </si>
  <si>
    <t>Multi Reader/ID123+Fingerprint/E5-1/Black/GP</t>
    <phoneticPr fontId="5" type="noConversion"/>
  </si>
  <si>
    <t>MSR+Fingerprint</t>
    <phoneticPr fontId="5" type="noConversion"/>
  </si>
  <si>
    <t>790500SB91C00</t>
  </si>
  <si>
    <t>Multi Reader/ID123+Fingerprint+IC Card/E5-1/Black/GP</t>
  </si>
  <si>
    <t>MSR+Fingerprint+EMV certified IC Card</t>
    <phoneticPr fontId="20" type="noConversion"/>
  </si>
  <si>
    <t>790500SB91E01</t>
    <phoneticPr fontId="5" type="noConversion"/>
  </si>
  <si>
    <t>Multi Reader/ID123+Fingerprint+RFID on Side(RF-551V)/E5-1/Black/GP</t>
  </si>
  <si>
    <t>MSR + Fingerprint+RFID</t>
    <phoneticPr fontId="5" type="noConversion"/>
  </si>
  <si>
    <t>By Request</t>
  </si>
  <si>
    <t>E5 Fingerprint (Multi Reader)</t>
    <phoneticPr fontId="5" type="noConversion"/>
  </si>
  <si>
    <t>790B500SB0000</t>
  </si>
  <si>
    <t>VFD Module/CD7220/BOE/12V/E5-1/Black C/GP</t>
  </si>
  <si>
    <t>VFD</t>
    <phoneticPr fontId="20" type="noConversion"/>
  </si>
  <si>
    <t>790500SB92200</t>
    <phoneticPr fontId="5" type="noConversion"/>
  </si>
  <si>
    <t xml:space="preserve">Additional 2 x COM Port </t>
    <phoneticPr fontId="20" type="noConversion"/>
  </si>
  <si>
    <t>790500SB92300</t>
    <phoneticPr fontId="5" type="noConversion"/>
  </si>
  <si>
    <t>Additional 1 x COM + 1 x LPT Port</t>
    <phoneticPr fontId="20" type="noConversion"/>
  </si>
  <si>
    <t>*Only available for Kabylake and Skylake</t>
    <phoneticPr fontId="5" type="noConversion"/>
  </si>
  <si>
    <t>790500SB92100</t>
    <phoneticPr fontId="5" type="noConversion"/>
  </si>
  <si>
    <t>Additional 1 x COM + 2 x USB 3.0/2.0</t>
    <phoneticPr fontId="20" type="noConversion"/>
  </si>
  <si>
    <t>790500SB92400</t>
    <phoneticPr fontId="5" type="noConversion"/>
  </si>
  <si>
    <r>
      <rPr>
        <sz val="12"/>
        <color indexed="8"/>
        <rFont val="Calibri"/>
        <family val="2"/>
      </rPr>
      <t>Additional 2 x USB3.0</t>
    </r>
    <r>
      <rPr>
        <strike/>
        <sz val="12"/>
        <color indexed="10"/>
        <rFont val="Calibri"/>
        <family val="2"/>
      </rPr>
      <t>/2.0</t>
    </r>
    <r>
      <rPr>
        <sz val="12"/>
        <color indexed="8"/>
        <rFont val="Calibri"/>
        <family val="2"/>
      </rPr>
      <t xml:space="preserve"> + 1 x 12V &amp; 1 x 24V Powered USB</t>
    </r>
    <r>
      <rPr>
        <sz val="10"/>
        <color indexed="8"/>
        <rFont val="Calibri"/>
        <family val="2"/>
      </rPr>
      <t xml:space="preserve">
</t>
    </r>
    <r>
      <rPr>
        <sz val="10"/>
        <color indexed="10"/>
        <rFont val="Calibri"/>
        <family val="2"/>
      </rPr>
      <t>(This spec will use the internal USB port reserved for CD-101C. If your customer really need both working, the maintenance USB port at the side of E5 needs to be removed.)</t>
    </r>
    <phoneticPr fontId="29" type="noConversion"/>
  </si>
  <si>
    <r>
      <t xml:space="preserve">Must apply with 180W adapter
</t>
    </r>
    <r>
      <rPr>
        <b/>
        <sz val="10"/>
        <color indexed="10"/>
        <rFont val="Calibri"/>
        <family val="2"/>
      </rPr>
      <t>*Only available for Kabylake and Skylake</t>
    </r>
    <phoneticPr fontId="5" type="noConversion"/>
  </si>
  <si>
    <t>By Request</t>
    <phoneticPr fontId="5" type="noConversion"/>
  </si>
  <si>
    <t>Additional 2 x USB2.0 + 1 x 12V &amp; 1 x 24V Powered USB</t>
  </si>
  <si>
    <t>Must apply with 180W adapter
*Only available for Alder lake (E5-1-AL)</t>
    <phoneticPr fontId="5" type="noConversion"/>
  </si>
  <si>
    <t>Additional LAN for E5 (SG project)</t>
    <phoneticPr fontId="5" type="noConversion"/>
  </si>
  <si>
    <t>1pcs: 98
5pcs 26
30pcs 20
50pcs 20</t>
    <phoneticPr fontId="5" type="noConversion"/>
  </si>
  <si>
    <t>Built-in directly into FG</t>
    <phoneticPr fontId="5" type="noConversion"/>
  </si>
  <si>
    <t>790500SB92500</t>
    <phoneticPr fontId="5" type="noConversion"/>
  </si>
  <si>
    <t>1pcs: 105
5pcs 30
30pcs 24
50pcs 24</t>
    <phoneticPr fontId="5" type="noConversion"/>
  </si>
  <si>
    <t>Purchase seperately (790 with packing)</t>
    <phoneticPr fontId="5" type="noConversion"/>
  </si>
  <si>
    <t>Upgrade from 90W to 180W</t>
  </si>
  <si>
    <t xml:space="preserve">7900ER1000000 </t>
    <phoneticPr fontId="5" type="noConversion"/>
  </si>
  <si>
    <t>ER-100/Black/GP       ER-100 hinge</t>
    <phoneticPr fontId="5" type="noConversion"/>
  </si>
  <si>
    <t>For CD-70, CD-101C bracket for E5 only</t>
    <phoneticPr fontId="20" type="noConversion"/>
  </si>
  <si>
    <t>79050A5199103</t>
  </si>
  <si>
    <r>
      <rPr>
        <sz val="12"/>
        <color indexed="8"/>
        <rFont val="Calibri"/>
        <family val="2"/>
      </rPr>
      <t>Wifi+BT Kit/6E AX210/GP(E5/Ax/Gx-K/A/B/</t>
    </r>
    <r>
      <rPr>
        <sz val="12"/>
        <color indexed="10"/>
        <rFont val="Calibri"/>
        <family val="2"/>
      </rPr>
      <t>E/T/AL,BW-xxx-W,C1x-E)</t>
    </r>
    <phoneticPr fontId="5" type="noConversion"/>
  </si>
  <si>
    <t>WIFI 6E, J1900/ J3455/ Kabylake/ Skylake/ Elkhart Lake/ Alder Lake/ N97 &amp; N305 (with M.2 to PCIe board)</t>
    <phoneticPr fontId="5" type="noConversion"/>
  </si>
  <si>
    <t>79050A5199104</t>
    <phoneticPr fontId="5" type="noConversion"/>
  </si>
  <si>
    <t>Wifi+BT Kit/6E AX210/Ax-E,AL,T,C10-1E/GP(W/O M.2-PCIE)</t>
    <phoneticPr fontId="5" type="noConversion"/>
  </si>
  <si>
    <r>
      <t>WIFI 6, Alder Lake / Elkhart Lake/ TigerLake/ N97 &amp; N305 only support WIFI 6</t>
    </r>
    <r>
      <rPr>
        <sz val="10"/>
        <color indexed="10"/>
        <rFont val="Calibri"/>
        <family val="2"/>
      </rPr>
      <t>E
(W/O M.2 to PCIe board)</t>
    </r>
    <phoneticPr fontId="5" type="noConversion"/>
  </si>
  <si>
    <t>79050A5199100</t>
    <phoneticPr fontId="5" type="noConversion"/>
  </si>
  <si>
    <t>Wifi Antenna Kit/A5,E5/GP  (Antenna only)</t>
    <phoneticPr fontId="5" type="noConversion"/>
  </si>
  <si>
    <r>
      <t>For A5/A4/E5/</t>
    </r>
    <r>
      <rPr>
        <sz val="10"/>
        <color indexed="10"/>
        <rFont val="Calibri"/>
        <family val="2"/>
      </rPr>
      <t>A7/G4/G5/BW-215</t>
    </r>
    <r>
      <rPr>
        <sz val="10"/>
        <color indexed="8"/>
        <rFont val="Calibri"/>
        <family val="2"/>
      </rPr>
      <t xml:space="preserve"> (Antenna only)</t>
    </r>
    <phoneticPr fontId="20" type="noConversion"/>
  </si>
  <si>
    <t>77050A5199200</t>
    <phoneticPr fontId="5" type="noConversion"/>
  </si>
  <si>
    <t>Assy/Camera Kit/5M/A5,E5/GP</t>
    <phoneticPr fontId="5" type="noConversion"/>
  </si>
  <si>
    <t>For A5/E5 embedded only, Factory Option (not for AG Panel) 
MOQ TBC</t>
    <phoneticPr fontId="20" type="noConversion"/>
  </si>
  <si>
    <t>790500SB99100</t>
    <phoneticPr fontId="5" type="noConversion"/>
  </si>
  <si>
    <r>
      <t xml:space="preserve">E5+Power adaptor/RP-700 mounting bracket
</t>
    </r>
    <r>
      <rPr>
        <sz val="12"/>
        <color indexed="10"/>
        <rFont val="Calibri"/>
        <family val="2"/>
      </rPr>
      <t>RP-700+Adaptor Bracket Kit for Wall Mount/E5-1/Black</t>
    </r>
    <phoneticPr fontId="5" type="noConversion"/>
  </si>
  <si>
    <t>MOQ 2pcs: $185
MOQ 64pcs: $88
MOQ 96pcs: $76
MOQ 192pcs: $65</t>
    <phoneticPr fontId="5" type="noConversion"/>
  </si>
  <si>
    <t>*PPR 1160 for CCL</t>
    <phoneticPr fontId="5" type="noConversion"/>
  </si>
  <si>
    <t>A5 Peripherals</t>
    <phoneticPr fontId="20" type="noConversion"/>
  </si>
  <si>
    <t>79050A5191100</t>
    <phoneticPr fontId="5" type="noConversion"/>
  </si>
  <si>
    <t>MSR Module/ID123/A5-1/Black/GP</t>
  </si>
  <si>
    <t>MSR only Black</t>
    <phoneticPr fontId="20" type="noConversion"/>
  </si>
  <si>
    <t>79050A5191105</t>
    <phoneticPr fontId="5" type="noConversion"/>
  </si>
  <si>
    <t>MSR Module/ID123(Beep)A5-1-E,AL/Black/GP</t>
    <phoneticPr fontId="5" type="noConversion"/>
  </si>
  <si>
    <t>MSR only Black
MSR Beep default disabled</t>
    <phoneticPr fontId="5" type="noConversion"/>
  </si>
  <si>
    <t>79050A5191101</t>
    <phoneticPr fontId="5" type="noConversion"/>
  </si>
  <si>
    <t>MSR Module/ID123/A5-1/Silver/GP</t>
  </si>
  <si>
    <t>MSR only Silver</t>
    <phoneticPr fontId="20" type="noConversion"/>
  </si>
  <si>
    <t>79050A5191700</t>
    <phoneticPr fontId="5" type="noConversion"/>
  </si>
  <si>
    <t>Multi Reader/ID123+RFID(MD-550L+)/A5-1/Black/GP</t>
  </si>
  <si>
    <t>MSR+RFID Black</t>
    <phoneticPr fontId="20" type="noConversion"/>
  </si>
  <si>
    <t>79050A5191701</t>
    <phoneticPr fontId="5" type="noConversion"/>
  </si>
  <si>
    <t>Multi Reader/ID123+RFID(MD-550L+)/A5-1/Silver/GP</t>
    <phoneticPr fontId="5" type="noConversion"/>
  </si>
  <si>
    <t>MSR+RFID Silver</t>
    <phoneticPr fontId="20" type="noConversion"/>
  </si>
  <si>
    <t>79050A5191704</t>
    <phoneticPr fontId="5" type="noConversion"/>
  </si>
  <si>
    <t>Multi Reader/ID123+RFID on Side(RF-551V)/A5-1/Black/GP</t>
    <phoneticPr fontId="5" type="noConversion"/>
  </si>
  <si>
    <t>MSR+RFID  on Side Black</t>
    <phoneticPr fontId="20" type="noConversion"/>
  </si>
  <si>
    <t>79050A5191705</t>
    <phoneticPr fontId="5" type="noConversion"/>
  </si>
  <si>
    <t>Multi Reader/ID123+RFID on Side(RF-551V)/A5-1/PTAU/Black/GP</t>
    <phoneticPr fontId="5" type="noConversion"/>
  </si>
  <si>
    <t>MSR+RFID  on Side Black
PTAU only</t>
    <phoneticPr fontId="20" type="noConversion"/>
  </si>
  <si>
    <t>79050A5191800</t>
  </si>
  <si>
    <t>Multi Reader/ID123+EMV IC Card/A5-1/Black/GP</t>
    <phoneticPr fontId="5" type="noConversion"/>
  </si>
  <si>
    <t>MSR+EMV certified IC card Black, please check MOQ when order</t>
    <phoneticPr fontId="20" type="noConversion"/>
  </si>
  <si>
    <t>79050A5191900</t>
    <phoneticPr fontId="5" type="noConversion"/>
  </si>
  <si>
    <t>Multi Reader/ID123+Fingerprint/A5-1/Black/GP</t>
    <phoneticPr fontId="5" type="noConversion"/>
  </si>
  <si>
    <t>MSR+Fingerprint Black</t>
    <phoneticPr fontId="5" type="noConversion"/>
  </si>
  <si>
    <t>79050A5191A00</t>
    <phoneticPr fontId="20" type="noConversion"/>
  </si>
  <si>
    <t>Multi Reader/ID123+iButton/A5-1/Black/GP</t>
  </si>
  <si>
    <t>MSR+iButton Black (Non-Magnetic)</t>
    <phoneticPr fontId="20" type="noConversion"/>
  </si>
  <si>
    <t>79050A5191A10</t>
    <phoneticPr fontId="20" type="noConversion"/>
  </si>
  <si>
    <t>Multi Reader/ID123+iButton(Magnetic Probe)/A5-1/Black/GP</t>
  </si>
  <si>
    <t>MSR+iButton Black (Magnetic)</t>
    <phoneticPr fontId="20" type="noConversion"/>
  </si>
  <si>
    <t>79050A5191B00</t>
  </si>
  <si>
    <t>Multi Reader/ID123+RFID+EMV IC Card/A5-1/Black/GP</t>
    <phoneticPr fontId="5" type="noConversion"/>
  </si>
  <si>
    <t>MSR+RFID+EMV certified IC card Black</t>
    <phoneticPr fontId="20" type="noConversion"/>
  </si>
  <si>
    <t>79050A5191C00</t>
  </si>
  <si>
    <t>Multi Reader/ID123+Fingerprint+EMV IC Card/A5-1/Black/GP</t>
    <phoneticPr fontId="5" type="noConversion"/>
  </si>
  <si>
    <t>MSR+Fingerprint+EMV certified IC Card Black</t>
    <phoneticPr fontId="20" type="noConversion"/>
  </si>
  <si>
    <t>79050A5191400</t>
    <phoneticPr fontId="5" type="noConversion"/>
  </si>
  <si>
    <t>Multi Reader/RFID(MD-550L+)/A5-1/Black/GP</t>
    <phoneticPr fontId="5" type="noConversion"/>
  </si>
  <si>
    <t>RFID only Black</t>
    <phoneticPr fontId="5" type="noConversion"/>
  </si>
  <si>
    <t>79050A7191301</t>
    <phoneticPr fontId="5" type="noConversion"/>
  </si>
  <si>
    <t>BIO Module/Fingerprint/A4,A7,G4,G5,AD215/Black/GP</t>
    <phoneticPr fontId="5" type="noConversion"/>
  </si>
  <si>
    <t>Fingerprint only Black</t>
    <phoneticPr fontId="5" type="noConversion"/>
  </si>
  <si>
    <t>790B50A510010</t>
    <phoneticPr fontId="5" type="noConversion"/>
  </si>
  <si>
    <r>
      <t>VFD Module/CD7220/BOE/12V/A5-1/</t>
    </r>
    <r>
      <rPr>
        <sz val="12"/>
        <color indexed="10"/>
        <rFont val="Calibri"/>
        <family val="2"/>
      </rPr>
      <t>S/</t>
    </r>
    <r>
      <rPr>
        <sz val="12"/>
        <color indexed="8"/>
        <rFont val="Calibri"/>
        <family val="2"/>
      </rPr>
      <t>Black C/GP</t>
    </r>
    <phoneticPr fontId="5" type="noConversion"/>
  </si>
  <si>
    <r>
      <rPr>
        <sz val="10"/>
        <color indexed="10"/>
        <rFont val="Calibri"/>
        <family val="2"/>
      </rPr>
      <t>New</t>
    </r>
    <r>
      <rPr>
        <sz val="10"/>
        <color indexed="8"/>
        <rFont val="Calibri"/>
        <family val="2"/>
      </rPr>
      <t xml:space="preserve"> VFD Cover </t>
    </r>
    <r>
      <rPr>
        <sz val="10"/>
        <color indexed="10"/>
        <rFont val="Calibri"/>
        <family val="2"/>
      </rPr>
      <t>"S"</t>
    </r>
    <phoneticPr fontId="20" type="noConversion"/>
  </si>
  <si>
    <t>790B50A510011</t>
    <phoneticPr fontId="5" type="noConversion"/>
  </si>
  <si>
    <r>
      <t>VFD Module/CD7220/BOE/12V/A5-1/</t>
    </r>
    <r>
      <rPr>
        <sz val="12"/>
        <color indexed="10"/>
        <rFont val="Calibri"/>
        <family val="2"/>
      </rPr>
      <t>S</t>
    </r>
    <r>
      <rPr>
        <sz val="12"/>
        <color indexed="8"/>
        <rFont val="Calibri"/>
        <family val="2"/>
      </rPr>
      <t>/Silver/GP</t>
    </r>
    <phoneticPr fontId="5" type="noConversion"/>
  </si>
  <si>
    <t>7900AR1000010</t>
    <phoneticPr fontId="5" type="noConversion"/>
  </si>
  <si>
    <r>
      <t>AR-100/</t>
    </r>
    <r>
      <rPr>
        <sz val="12"/>
        <color indexed="10"/>
        <rFont val="Calibri"/>
        <family val="2"/>
      </rPr>
      <t>S</t>
    </r>
    <r>
      <rPr>
        <sz val="12"/>
        <color indexed="8"/>
        <rFont val="Calibri"/>
        <family val="2"/>
      </rPr>
      <t>/1.1/Black/GP   AR-100 hinge with hinge cover</t>
    </r>
    <phoneticPr fontId="5" type="noConversion"/>
  </si>
  <si>
    <r>
      <rPr>
        <sz val="10"/>
        <color indexed="10"/>
        <rFont val="Calibri"/>
        <family val="2"/>
      </rPr>
      <t>AS-100 for A stand
New</t>
    </r>
    <r>
      <rPr>
        <sz val="10"/>
        <color indexed="8"/>
        <rFont val="Calibri"/>
        <family val="2"/>
      </rPr>
      <t xml:space="preserve"> VFD Cover
For CD-70, CD-101C bracket for A5 only</t>
    </r>
    <phoneticPr fontId="20" type="noConversion"/>
  </si>
  <si>
    <t xml:space="preserve">7900AR1000110 </t>
    <phoneticPr fontId="5" type="noConversion"/>
  </si>
  <si>
    <r>
      <t xml:space="preserve">AR-100 </t>
    </r>
    <r>
      <rPr>
        <sz val="12"/>
        <color indexed="10"/>
        <rFont val="Calibri"/>
        <family val="2"/>
      </rPr>
      <t>Plus/S</t>
    </r>
    <r>
      <rPr>
        <sz val="12"/>
        <color indexed="8"/>
        <rFont val="Calibri"/>
        <family val="2"/>
      </rPr>
      <t xml:space="preserve">/1.1/Black/GP  AR-100 hinge with hinge cover
</t>
    </r>
    <r>
      <rPr>
        <sz val="12"/>
        <color indexed="10"/>
        <rFont val="Calibri"/>
        <family val="2"/>
      </rPr>
      <t xml:space="preserve"> (Strength Enhancement edition)</t>
    </r>
    <phoneticPr fontId="5" type="noConversion"/>
  </si>
  <si>
    <r>
      <rPr>
        <sz val="10"/>
        <color indexed="10"/>
        <rFont val="Calibri"/>
        <family val="2"/>
      </rPr>
      <t>AS-100 for A stand
New</t>
    </r>
    <r>
      <rPr>
        <sz val="10"/>
        <color indexed="8"/>
        <rFont val="Calibri"/>
        <family val="2"/>
      </rPr>
      <t xml:space="preserve"> VFD Cover with </t>
    </r>
    <r>
      <rPr>
        <sz val="10"/>
        <color indexed="10"/>
        <rFont val="Calibri"/>
        <family val="2"/>
      </rPr>
      <t>Strength Enhancement for PTU</t>
    </r>
    <r>
      <rPr>
        <sz val="10"/>
        <color indexed="8"/>
        <rFont val="Calibri"/>
        <family val="2"/>
      </rPr>
      <t xml:space="preserve">
For CD-70, CD-101C bracket for A5 only</t>
    </r>
    <phoneticPr fontId="20" type="noConversion"/>
  </si>
  <si>
    <t>7900AR1000011</t>
  </si>
  <si>
    <r>
      <t>AR-100/</t>
    </r>
    <r>
      <rPr>
        <sz val="12"/>
        <color indexed="10"/>
        <rFont val="Calibri"/>
        <family val="2"/>
      </rPr>
      <t>S</t>
    </r>
    <r>
      <rPr>
        <sz val="12"/>
        <color indexed="8"/>
        <rFont val="Calibri"/>
        <family val="2"/>
      </rPr>
      <t>/1.1/Silver/GP    AR-100 hinge with hinge cover</t>
    </r>
    <phoneticPr fontId="5" type="noConversion"/>
  </si>
  <si>
    <r>
      <rPr>
        <sz val="10"/>
        <color indexed="10"/>
        <rFont val="Calibri"/>
        <family val="2"/>
      </rPr>
      <t>New</t>
    </r>
    <r>
      <rPr>
        <sz val="10"/>
        <color indexed="8"/>
        <rFont val="Calibri"/>
        <family val="2"/>
      </rPr>
      <t xml:space="preserve"> VFD Cover
For CD-70, CD-101C bracket for A5 only</t>
    </r>
    <phoneticPr fontId="20" type="noConversion"/>
  </si>
  <si>
    <t>7900AS1000000</t>
  </si>
  <si>
    <t>AS-100/Black/GP   AS-100 hinge</t>
    <phoneticPr fontId="5" type="noConversion"/>
  </si>
  <si>
    <t>VESA 75x75 2nd display bracket for A series</t>
    <phoneticPr fontId="20" type="noConversion"/>
  </si>
  <si>
    <t>7905000000025</t>
    <phoneticPr fontId="5" type="noConversion"/>
  </si>
  <si>
    <t>VESA Bracket Kit/100-75/M4 Screw/Black</t>
  </si>
  <si>
    <t>MOQ 1pcs: $80
MOQ 20pcs: $10
MOQ 50pcs: $8</t>
    <phoneticPr fontId="5" type="noConversion"/>
  </si>
  <si>
    <t>A Stand VESA Wall Mount 75 convert to 100 bracket
Connect to AS-100</t>
    <phoneticPr fontId="5" type="noConversion"/>
  </si>
  <si>
    <t>79050A5103001</t>
    <phoneticPr fontId="5" type="noConversion"/>
  </si>
  <si>
    <t>Base Kit/A5-1/BC/B+G/Partner Logo/GP</t>
    <phoneticPr fontId="5" type="noConversion"/>
  </si>
  <si>
    <t>A series stand with A5 POS Terminal Packing</t>
    <phoneticPr fontId="20" type="noConversion"/>
  </si>
  <si>
    <t>79050A5199400</t>
    <phoneticPr fontId="5" type="noConversion"/>
  </si>
  <si>
    <r>
      <t xml:space="preserve">A5 KDS kit (A5 not included </t>
    </r>
    <r>
      <rPr>
        <sz val="12"/>
        <color indexed="10"/>
        <rFont val="Calibri"/>
        <family val="2"/>
      </rPr>
      <t>&amp; no water proof)</t>
    </r>
    <r>
      <rPr>
        <sz val="12"/>
        <color indexed="8"/>
        <rFont val="Calibri"/>
        <family val="2"/>
      </rPr>
      <t xml:space="preserve">
</t>
    </r>
    <r>
      <rPr>
        <sz val="12"/>
        <color indexed="10"/>
        <rFont val="Calibri"/>
        <family val="2"/>
      </rPr>
      <t>KDS Kit(No waterproof)/A5/Black</t>
    </r>
    <phoneticPr fontId="5" type="noConversion"/>
  </si>
  <si>
    <t>MOQ 1pc = $270
MOQ 5pc = $135
MOQ 10pc = $130
MOQ 25pc = $125</t>
    <phoneticPr fontId="5" type="noConversion"/>
  </si>
  <si>
    <t>Recommend applying KDS Kit with A5 finished product when manufacturing</t>
    <phoneticPr fontId="5" type="noConversion"/>
  </si>
  <si>
    <t>A5 KDS sealing applied</t>
    <phoneticPr fontId="5" type="noConversion"/>
  </si>
  <si>
    <r>
      <t xml:space="preserve">A5 2D Scanner and Camera when position as </t>
    </r>
    <r>
      <rPr>
        <b/>
        <sz val="16"/>
        <color indexed="10"/>
        <rFont val="Calibri"/>
        <family val="2"/>
      </rPr>
      <t>Landscape</t>
    </r>
    <r>
      <rPr>
        <sz val="12"/>
        <color indexed="8"/>
        <rFont val="Calibri"/>
        <family val="2"/>
      </rPr>
      <t xml:space="preserve"> mode</t>
    </r>
    <r>
      <rPr>
        <sz val="12"/>
        <color indexed="8"/>
        <rFont val="Calibri"/>
        <family val="2"/>
      </rPr>
      <t xml:space="preserve"> (</t>
    </r>
    <r>
      <rPr>
        <b/>
        <sz val="16"/>
        <color indexed="10"/>
        <rFont val="Calibri"/>
        <family val="2"/>
      </rPr>
      <t>must purchase Side Kit + Scanner/Camera</t>
    </r>
    <r>
      <rPr>
        <sz val="12"/>
        <color indexed="8"/>
        <rFont val="Calibri"/>
        <family val="2"/>
      </rPr>
      <t>)</t>
    </r>
    <phoneticPr fontId="5" type="noConversion"/>
  </si>
  <si>
    <t xml:space="preserve">79050A5199000      </t>
    <phoneticPr fontId="5" type="noConversion"/>
  </si>
  <si>
    <t xml:space="preserve">  SCN-300,CAMERA-300 on Side Kit/A5/Black/GP
(MOQ 10pcs)</t>
    <phoneticPr fontId="5" type="noConversion"/>
  </si>
  <si>
    <r>
      <t xml:space="preserve">Side Kit to install SCN-300 or CAMERA-300 at the </t>
    </r>
    <r>
      <rPr>
        <sz val="10"/>
        <color indexed="10"/>
        <rFont val="Calibri"/>
        <family val="2"/>
      </rPr>
      <t>Right-hand</t>
    </r>
    <r>
      <rPr>
        <sz val="10"/>
        <color indexed="8"/>
        <rFont val="Calibri"/>
        <family val="2"/>
      </rPr>
      <t xml:space="preserve"> of Screen (</t>
    </r>
    <r>
      <rPr>
        <sz val="10"/>
        <color indexed="10"/>
        <rFont val="Calibri"/>
        <family val="2"/>
      </rPr>
      <t>need to purchase SCN-300 or CAMERA-300 separately</t>
    </r>
    <r>
      <rPr>
        <sz val="10"/>
        <color indexed="8"/>
        <rFont val="Calibri"/>
        <family val="2"/>
      </rPr>
      <t xml:space="preserve">) </t>
    </r>
    <phoneticPr fontId="20" type="noConversion"/>
  </si>
  <si>
    <t>79050A7199216</t>
    <phoneticPr fontId="5" type="noConversion"/>
  </si>
  <si>
    <t>SCN-300/2D(N4680)/A4,A7,G4,G5/1.1/B+G</t>
    <phoneticPr fontId="5" type="noConversion"/>
  </si>
  <si>
    <r>
      <t xml:space="preserve">2D Scanner - install at the </t>
    </r>
    <r>
      <rPr>
        <sz val="10"/>
        <color indexed="10"/>
        <rFont val="Calibri"/>
        <family val="2"/>
      </rPr>
      <t>Top / Right-hand</t>
    </r>
    <r>
      <rPr>
        <sz val="10"/>
        <color indexed="8"/>
        <rFont val="Calibri"/>
        <family val="2"/>
      </rPr>
      <t xml:space="preserve"> of Screen</t>
    </r>
    <phoneticPr fontId="20" type="noConversion"/>
  </si>
  <si>
    <t>79050A7199325</t>
    <phoneticPr fontId="5" type="noConversion"/>
  </si>
  <si>
    <t>CAMERA-300/8M/AV5180A1D/A4,A7,G4,G5/1.1/B+G/GP</t>
    <phoneticPr fontId="5" type="noConversion"/>
  </si>
  <si>
    <t>Camera - install at the Top / Right-hand of Screen</t>
  </si>
  <si>
    <t>A4 Peripherals</t>
    <phoneticPr fontId="20" type="noConversion"/>
  </si>
  <si>
    <t>79050A4191105</t>
    <phoneticPr fontId="5" type="noConversion"/>
  </si>
  <si>
    <t>MSR Module/ID123/A4-1/1.1/Black/GP</t>
    <phoneticPr fontId="5" type="noConversion"/>
  </si>
  <si>
    <t>79050A4191107</t>
  </si>
  <si>
    <t>MSR Module/ID123(Beep)/A4-1/1.1/Black/GP</t>
  </si>
  <si>
    <t>MSR only Black
MSR Beep default disabled</t>
  </si>
  <si>
    <t xml:space="preserve"> 79050A4191106</t>
    <phoneticPr fontId="5" type="noConversion"/>
  </si>
  <si>
    <t>MSR Module/ID123/A4-1/1.1/Silver/GP</t>
    <phoneticPr fontId="5" type="noConversion"/>
  </si>
  <si>
    <t xml:space="preserve">79050A4191700 </t>
    <phoneticPr fontId="5" type="noConversion"/>
  </si>
  <si>
    <t>Multi Reader/ID123+RFID(MD-550L+)/A4-1/Black/GP</t>
    <phoneticPr fontId="5" type="noConversion"/>
  </si>
  <si>
    <t>79050A4191701</t>
    <phoneticPr fontId="5" type="noConversion"/>
  </si>
  <si>
    <t>Multi Reader/ID123+RFID(MD-550L+)/A4-1/Silver/GP</t>
    <phoneticPr fontId="5" type="noConversion"/>
  </si>
  <si>
    <t>79050A4191703</t>
    <phoneticPr fontId="5" type="noConversion"/>
  </si>
  <si>
    <t>Multi Reader/ID123+RFID on Side(RF-551V)/A4-1/Black/GP</t>
    <phoneticPr fontId="5" type="noConversion"/>
  </si>
  <si>
    <t>79050A4191704</t>
    <phoneticPr fontId="5" type="noConversion"/>
  </si>
  <si>
    <t>Multi Reader/ID123+RFID on Side(RF-551V)/A4-1/PTAU/Black/GP</t>
    <phoneticPr fontId="5" type="noConversion"/>
  </si>
  <si>
    <t>79050A4191800</t>
    <phoneticPr fontId="5" type="noConversion"/>
  </si>
  <si>
    <t>Multi Reader/ID123+EMV IC Card/A4-1/Black/GP</t>
    <phoneticPr fontId="5" type="noConversion"/>
  </si>
  <si>
    <t>79050A4191801</t>
    <phoneticPr fontId="5" type="noConversion"/>
  </si>
  <si>
    <t>Multi Reader/ID123+EMV IC Card/A4-1/Silver/GP</t>
    <phoneticPr fontId="5" type="noConversion"/>
  </si>
  <si>
    <t>79050A4191900</t>
    <phoneticPr fontId="5" type="noConversion"/>
  </si>
  <si>
    <t>Multi Reader/ID123+Fingerprint/A4-1/Black/GP</t>
    <phoneticPr fontId="5" type="noConversion"/>
  </si>
  <si>
    <t>79050A4191901</t>
    <phoneticPr fontId="5" type="noConversion"/>
  </si>
  <si>
    <t>Multi Reader/ID123+Fingerprint/A4-1/Silver/GP</t>
    <phoneticPr fontId="5" type="noConversion"/>
  </si>
  <si>
    <t>MSR+Fingerprint Silver</t>
    <phoneticPr fontId="5" type="noConversion"/>
  </si>
  <si>
    <t xml:space="preserve">79050A4191A00 </t>
    <phoneticPr fontId="5" type="noConversion"/>
  </si>
  <si>
    <t>Multi Reader/ID123+iButton/A4-1/Black/GP</t>
    <phoneticPr fontId="5" type="noConversion"/>
  </si>
  <si>
    <t xml:space="preserve"> 79050A4191A01 </t>
    <phoneticPr fontId="5" type="noConversion"/>
  </si>
  <si>
    <t>Multi Reader/ID123+iButton/A4-1/Silver/GP</t>
    <phoneticPr fontId="5" type="noConversion"/>
  </si>
  <si>
    <t>MSR+iButton Silver (Non-Magnetic)</t>
    <phoneticPr fontId="20" type="noConversion"/>
  </si>
  <si>
    <t xml:space="preserve">79050A4191A10 </t>
    <phoneticPr fontId="5" type="noConversion"/>
  </si>
  <si>
    <t>Multi Reader/ID123+iButton(Magnetic Probe)/A4-1/Black/GP</t>
    <phoneticPr fontId="5" type="noConversion"/>
  </si>
  <si>
    <t>79050A4191A11</t>
    <phoneticPr fontId="5" type="noConversion"/>
  </si>
  <si>
    <t>Multi Reader/ID123+iButton(Magnetic Probe)/A4-1/Silver/GP</t>
    <phoneticPr fontId="5" type="noConversion"/>
  </si>
  <si>
    <t>MSR+iButton Silver (Magnetic)</t>
    <phoneticPr fontId="20" type="noConversion"/>
  </si>
  <si>
    <t>79050A4191B00</t>
    <phoneticPr fontId="5" type="noConversion"/>
  </si>
  <si>
    <t>Multi Reader/ID123+RFID+EMV IC Card/A4-1/Black/GP</t>
    <phoneticPr fontId="5" type="noConversion"/>
  </si>
  <si>
    <t>79050A4191B01</t>
    <phoneticPr fontId="5" type="noConversion"/>
  </si>
  <si>
    <t>Multi Reader/ID123+RFID+EMV IC Card/A4-1/Silver/GP</t>
    <phoneticPr fontId="5" type="noConversion"/>
  </si>
  <si>
    <t>MSR+RFID+EMV certified IC card Silver</t>
    <phoneticPr fontId="20" type="noConversion"/>
  </si>
  <si>
    <t>79050A4191C00</t>
    <phoneticPr fontId="5" type="noConversion"/>
  </si>
  <si>
    <t>Multi Reader/ID123+Fingerprint+EMV IC Card/A4-1/Black/GP</t>
    <phoneticPr fontId="5" type="noConversion"/>
  </si>
  <si>
    <t>79050A4191C01</t>
    <phoneticPr fontId="5" type="noConversion"/>
  </si>
  <si>
    <t>Multi Reader/ID123+Fingerprint+EMV IC Card/A4-1/Silver/GP</t>
    <phoneticPr fontId="5" type="noConversion"/>
  </si>
  <si>
    <t>MSR+Fingerprint+EMV certified IC Card Silver</t>
    <phoneticPr fontId="20" type="noConversion"/>
  </si>
  <si>
    <t>79050A4191400</t>
    <phoneticPr fontId="5" type="noConversion"/>
  </si>
  <si>
    <t>Multi Reader/RFID(MD-550L+)/A4-1/Black/GP</t>
    <phoneticPr fontId="5" type="noConversion"/>
  </si>
  <si>
    <t xml:space="preserve">790B50A410000 </t>
    <phoneticPr fontId="5" type="noConversion"/>
  </si>
  <si>
    <t>VFD Module/CD7220/BOE/12V/A4-1/Black/GP</t>
    <phoneticPr fontId="5" type="noConversion"/>
  </si>
  <si>
    <t>VFD Black</t>
    <phoneticPr fontId="5" type="noConversion"/>
  </si>
  <si>
    <t xml:space="preserve">790B50A410001 </t>
    <phoneticPr fontId="5" type="noConversion"/>
  </si>
  <si>
    <t xml:space="preserve">VFD Module/CD7220/BOE/12V/A4-1/Silver/GP </t>
    <phoneticPr fontId="5" type="noConversion"/>
  </si>
  <si>
    <t>VFD Silver</t>
    <phoneticPr fontId="5" type="noConversion"/>
  </si>
  <si>
    <t>7900AR1040000</t>
    <phoneticPr fontId="5" type="noConversion"/>
  </si>
  <si>
    <t>AR-104/Black/GP   AR-104 Hinge</t>
    <phoneticPr fontId="5" type="noConversion"/>
  </si>
  <si>
    <t>For CD-70, CD-101C bracket for A4 only</t>
    <phoneticPr fontId="20" type="noConversion"/>
  </si>
  <si>
    <t xml:space="preserve">7900AR1040100 </t>
    <phoneticPr fontId="5" type="noConversion"/>
  </si>
  <si>
    <r>
      <t xml:space="preserve">AR-104 Plus/Black/GP
</t>
    </r>
    <r>
      <rPr>
        <sz val="12"/>
        <color indexed="10"/>
        <rFont val="Calibri"/>
        <family val="2"/>
      </rPr>
      <t xml:space="preserve"> (Strength Enhancement edition)</t>
    </r>
    <phoneticPr fontId="5" type="noConversion"/>
  </si>
  <si>
    <r>
      <rPr>
        <sz val="10"/>
        <color indexed="8"/>
        <rFont val="Calibri"/>
        <family val="2"/>
      </rPr>
      <t xml:space="preserve">VFD Cover with </t>
    </r>
    <r>
      <rPr>
        <sz val="10"/>
        <color indexed="10"/>
        <rFont val="Calibri"/>
        <family val="2"/>
      </rPr>
      <t>Strength Enhancement for PTU</t>
    </r>
    <r>
      <rPr>
        <sz val="10"/>
        <color indexed="8"/>
        <rFont val="Calibri"/>
        <family val="2"/>
      </rPr>
      <t xml:space="preserve">
For CD-70, CD-101C bracket for A5 only</t>
    </r>
    <phoneticPr fontId="20" type="noConversion"/>
  </si>
  <si>
    <t>7900AR1040001</t>
    <phoneticPr fontId="5" type="noConversion"/>
  </si>
  <si>
    <t>AR-104/Silver/GP   AR-104 Hinge</t>
    <phoneticPr fontId="5" type="noConversion"/>
  </si>
  <si>
    <t>Wifi Antenna Kit/A5,E5/GP</t>
    <phoneticPr fontId="5" type="noConversion"/>
  </si>
  <si>
    <r>
      <t xml:space="preserve">A4 2D Scanner and Camera when position as </t>
    </r>
    <r>
      <rPr>
        <b/>
        <sz val="16"/>
        <color indexed="10"/>
        <rFont val="Calibri"/>
        <family val="2"/>
      </rPr>
      <t>Landscape</t>
    </r>
    <r>
      <rPr>
        <sz val="12"/>
        <color indexed="8"/>
        <rFont val="Calibri"/>
        <family val="2"/>
      </rPr>
      <t xml:space="preserve"> mode</t>
    </r>
    <phoneticPr fontId="5" type="noConversion"/>
  </si>
  <si>
    <t>A7 Peripherals</t>
    <phoneticPr fontId="20" type="noConversion"/>
  </si>
  <si>
    <t>79050A7191100</t>
    <phoneticPr fontId="5" type="noConversion"/>
  </si>
  <si>
    <t>MSR Module/ID123/A7-1/Black/GP</t>
    <phoneticPr fontId="5" type="noConversion"/>
  </si>
  <si>
    <t>79050A7191102</t>
  </si>
  <si>
    <t>MSR Module/ID123(Beep)/A7-1-E,AL/Black/GP</t>
  </si>
  <si>
    <t>79050A7191101</t>
    <phoneticPr fontId="5" type="noConversion"/>
  </si>
  <si>
    <t>MSR Module/ID123/A7-1/Silver/GP</t>
    <phoneticPr fontId="5" type="noConversion"/>
  </si>
  <si>
    <t>79050A7191700</t>
    <phoneticPr fontId="5" type="noConversion"/>
  </si>
  <si>
    <t>Multi Reader/ID123+RFID(MD-550L+)/A7-1/Black/GP</t>
    <phoneticPr fontId="5" type="noConversion"/>
  </si>
  <si>
    <t>79050A7191701</t>
    <phoneticPr fontId="5" type="noConversion"/>
  </si>
  <si>
    <t>Multi Reader/ID123+RFID(MD-550L+)/A7-1/Silver/GP</t>
    <phoneticPr fontId="5" type="noConversion"/>
  </si>
  <si>
    <t>79050A7191800</t>
    <phoneticPr fontId="5" type="noConversion"/>
  </si>
  <si>
    <t>Multi Reader/ID123+EMV IC Card/A7-1/Black/GP</t>
    <phoneticPr fontId="5" type="noConversion"/>
  </si>
  <si>
    <t>MSR+EMV certified IC card Black</t>
    <phoneticPr fontId="20" type="noConversion"/>
  </si>
  <si>
    <t>79050A7191801</t>
    <phoneticPr fontId="5" type="noConversion"/>
  </si>
  <si>
    <t>Multi Reader/ID123+EMV IC Card/A7-1/Silver/GP</t>
    <phoneticPr fontId="5" type="noConversion"/>
  </si>
  <si>
    <t>MSR+EMV certified IC card Silver</t>
    <phoneticPr fontId="20" type="noConversion"/>
  </si>
  <si>
    <t>79050A7191900</t>
    <phoneticPr fontId="5" type="noConversion"/>
  </si>
  <si>
    <t>Multi Reader/ID123+Fingerprint/A7-1/Black/GP</t>
    <phoneticPr fontId="5" type="noConversion"/>
  </si>
  <si>
    <t>79050A7191901</t>
    <phoneticPr fontId="5" type="noConversion"/>
  </si>
  <si>
    <t>Multi Reader/ID123+Fingerprint/A7-1/Silver/GP</t>
    <phoneticPr fontId="5" type="noConversion"/>
  </si>
  <si>
    <t>79050A7191A00</t>
    <phoneticPr fontId="5" type="noConversion"/>
  </si>
  <si>
    <t>Multi Reader/ID123+iButton/A7-1/Black/GP</t>
    <phoneticPr fontId="5" type="noConversion"/>
  </si>
  <si>
    <t>79050A7191A01</t>
    <phoneticPr fontId="5" type="noConversion"/>
  </si>
  <si>
    <t>Multi Reader/ID123+iButton/A7-1/Silver/GP</t>
    <phoneticPr fontId="5" type="noConversion"/>
  </si>
  <si>
    <t>79050A7191A10</t>
    <phoneticPr fontId="5" type="noConversion"/>
  </si>
  <si>
    <t>Multi Reader/ID123+iButton(Magnetic Probe)/A7-1/Black/GP</t>
    <phoneticPr fontId="5" type="noConversion"/>
  </si>
  <si>
    <t>79050A7191A11</t>
    <phoneticPr fontId="5" type="noConversion"/>
  </si>
  <si>
    <t>Multi Reader/ID123+iButton(Magnetic Probe)/A7-1/Silver/GP</t>
    <phoneticPr fontId="5" type="noConversion"/>
  </si>
  <si>
    <t>79050A7191B00</t>
    <phoneticPr fontId="5" type="noConversion"/>
  </si>
  <si>
    <t>Multi Reader/ID123+RFID+EMV IC Card/A7-1/Black/GP</t>
    <phoneticPr fontId="5" type="noConversion"/>
  </si>
  <si>
    <t>79050A7191B01</t>
    <phoneticPr fontId="5" type="noConversion"/>
  </si>
  <si>
    <t>Multi Reader/ID123+RFID+EMV IC Card/A7-1/Silver/GP</t>
    <phoneticPr fontId="5" type="noConversion"/>
  </si>
  <si>
    <t>79050A7191C00</t>
    <phoneticPr fontId="5" type="noConversion"/>
  </si>
  <si>
    <t>Multi Reader/ID123+Fingerprint+EMV IC Card/A7-1/Black/GP</t>
    <phoneticPr fontId="5" type="noConversion"/>
  </si>
  <si>
    <t>79050A7191C01</t>
    <phoneticPr fontId="5" type="noConversion"/>
  </si>
  <si>
    <t>Multi Reader/ID123+Fingerprint+EMV IC Card/A7-1/Silver/GP</t>
    <phoneticPr fontId="5" type="noConversion"/>
  </si>
  <si>
    <t>Fingerprint only Black</t>
  </si>
  <si>
    <t>790B50A710000</t>
    <phoneticPr fontId="5" type="noConversion"/>
  </si>
  <si>
    <t>VFD Module/CD7220/BOE/12V/A7-1/Black/GP</t>
    <phoneticPr fontId="5" type="noConversion"/>
  </si>
  <si>
    <t>790B50A710001</t>
    <phoneticPr fontId="5" type="noConversion"/>
  </si>
  <si>
    <t>VFD Module/CD7220/BOE/12V/A7-1/Silver/GP</t>
    <phoneticPr fontId="5" type="noConversion"/>
  </si>
  <si>
    <t xml:space="preserve">7900AR1070000 </t>
  </si>
  <si>
    <t>AR-107/Black/GP   AR-107 Hinge</t>
    <phoneticPr fontId="5" type="noConversion"/>
  </si>
  <si>
    <t>For CD-70, CD-101C bracket for A7 only</t>
    <phoneticPr fontId="20" type="noConversion"/>
  </si>
  <si>
    <t xml:space="preserve">7900AR1070100 </t>
    <phoneticPr fontId="5" type="noConversion"/>
  </si>
  <si>
    <r>
      <t xml:space="preserve">AR-107 Plus/Black/GP
</t>
    </r>
    <r>
      <rPr>
        <sz val="12"/>
        <color indexed="10"/>
        <rFont val="Calibri"/>
        <family val="2"/>
      </rPr>
      <t xml:space="preserve"> (Strength Enhancement edition)</t>
    </r>
    <phoneticPr fontId="5" type="noConversion"/>
  </si>
  <si>
    <t xml:space="preserve">7900AR1070001 </t>
  </si>
  <si>
    <t>AR-107/Silver/GP   AR-107 Hinge</t>
    <phoneticPr fontId="5" type="noConversion"/>
  </si>
  <si>
    <t xml:space="preserve">79050A7193100 </t>
    <phoneticPr fontId="5" type="noConversion"/>
  </si>
  <si>
    <t>Option IO Kit/Com x2/A7/GP</t>
    <phoneticPr fontId="5" type="noConversion"/>
  </si>
  <si>
    <t>*Only available for Kabylake and Skylake</t>
  </si>
  <si>
    <t xml:space="preserve">79050A7193200 </t>
    <phoneticPr fontId="5" type="noConversion"/>
  </si>
  <si>
    <t>Option IO Kit/Com+USB3.0x2/A7-K/GP</t>
    <phoneticPr fontId="5" type="noConversion"/>
  </si>
  <si>
    <t>A7-1-K Core-I only</t>
    <phoneticPr fontId="5" type="noConversion"/>
  </si>
  <si>
    <t>79050A7193201</t>
    <phoneticPr fontId="5" type="noConversion"/>
  </si>
  <si>
    <t>Option IO Kit/Com+USB2.0x2/A7-A,A7-B/GP</t>
    <phoneticPr fontId="5" type="noConversion"/>
  </si>
  <si>
    <t xml:space="preserve">J3455 / J1900/ J6412/ ALi3/ALi5/ALi7/AL N97/AL i3-N305 </t>
    <phoneticPr fontId="5" type="noConversion"/>
  </si>
  <si>
    <t xml:space="preserve">79050A7193300 </t>
    <phoneticPr fontId="5" type="noConversion"/>
  </si>
  <si>
    <t>Option IO Kit/Com+LPT/A7/GP</t>
    <phoneticPr fontId="5" type="noConversion"/>
  </si>
  <si>
    <t xml:space="preserve">79050A7193500 </t>
    <phoneticPr fontId="5" type="noConversion"/>
  </si>
  <si>
    <t>Option IO Kit/Power USBx2 Kit For TOP/A7-1/GP</t>
    <phoneticPr fontId="5" type="noConversion"/>
  </si>
  <si>
    <t>Must apply with 180W adapter</t>
    <phoneticPr fontId="5" type="noConversion"/>
  </si>
  <si>
    <t xml:space="preserve">79050A7193600 </t>
    <phoneticPr fontId="5" type="noConversion"/>
  </si>
  <si>
    <t>Option IO Kit/USBx2+Power USBx2/A7-1/GP</t>
    <phoneticPr fontId="5" type="noConversion"/>
  </si>
  <si>
    <t>A7-1-K Core-I only, Must apply with 180W adapter</t>
    <phoneticPr fontId="5" type="noConversion"/>
  </si>
  <si>
    <r>
      <t xml:space="preserve">A7 2D Scanner and Camera when position as </t>
    </r>
    <r>
      <rPr>
        <b/>
        <sz val="16"/>
        <color indexed="10"/>
        <rFont val="Calibri"/>
        <family val="2"/>
      </rPr>
      <t>Landscape</t>
    </r>
    <r>
      <rPr>
        <sz val="12"/>
        <color indexed="8"/>
        <rFont val="Calibri"/>
        <family val="2"/>
      </rPr>
      <t xml:space="preserve"> mode</t>
    </r>
    <phoneticPr fontId="5" type="noConversion"/>
  </si>
  <si>
    <r>
      <t xml:space="preserve">2D Scanner - install at the </t>
    </r>
    <r>
      <rPr>
        <sz val="10"/>
        <color indexed="10"/>
        <rFont val="Calibri"/>
        <family val="2"/>
      </rPr>
      <t xml:space="preserve">Top / Right / Left-hand side </t>
    </r>
    <r>
      <rPr>
        <sz val="10"/>
        <color indexed="8"/>
        <rFont val="Calibri"/>
        <family val="2"/>
      </rPr>
      <t xml:space="preserve"> of Screen</t>
    </r>
    <phoneticPr fontId="20" type="noConversion"/>
  </si>
  <si>
    <t xml:space="preserve">79050A5103006 </t>
    <phoneticPr fontId="5" type="noConversion"/>
  </si>
  <si>
    <t>A Base Kit/B+G/Partner Logo/GP</t>
    <phoneticPr fontId="5" type="noConversion"/>
  </si>
  <si>
    <t>A base in industrial packing (4pcs in one carton), MOQ 4pcs
*Can only be applied on A7!!!
*If installed on A4/A5/A5-2, then it's difficult for service</t>
    <phoneticPr fontId="5" type="noConversion"/>
  </si>
  <si>
    <t>79050A7199401</t>
    <phoneticPr fontId="5" type="noConversion"/>
  </si>
  <si>
    <t>A7 KDS kit (A7 not included &amp; no water proof)</t>
    <phoneticPr fontId="5" type="noConversion"/>
  </si>
  <si>
    <t>MOQ 1pc = $290
MOQ 5pc = $145
MOQ 10pc = $140
MOQ 25pc = $135</t>
    <phoneticPr fontId="5" type="noConversion"/>
  </si>
  <si>
    <t>Recommend applying KDS Kit with A7 finished product when manufacturing</t>
    <phoneticPr fontId="5" type="noConversion"/>
  </si>
  <si>
    <t>A7 KDS sealing applied</t>
    <phoneticPr fontId="5" type="noConversion"/>
  </si>
  <si>
    <t>Expansion IO Box for A series</t>
    <phoneticPr fontId="20" type="noConversion"/>
  </si>
  <si>
    <t xml:space="preserve">7900EX1000200    </t>
    <phoneticPr fontId="5" type="noConversion"/>
  </si>
  <si>
    <t>EX-100/Power USBx4+180W Kit/GP   
Powered USB (install underneath A series Base)</t>
    <phoneticPr fontId="5" type="noConversion"/>
  </si>
  <si>
    <t>For A series existing base</t>
    <phoneticPr fontId="20" type="noConversion"/>
  </si>
  <si>
    <t xml:space="preserve">7900EX1010300   </t>
    <phoneticPr fontId="5" type="noConversion"/>
  </si>
  <si>
    <t>EX-101/USB3.0x7+120W Kit/GP
USB 3.0 x 7 (install underneath A series Base)</t>
    <phoneticPr fontId="5" type="noConversion"/>
  </si>
  <si>
    <t>Stand</t>
    <phoneticPr fontId="20" type="noConversion"/>
  </si>
  <si>
    <t>79050A5230000</t>
    <phoneticPr fontId="5" type="noConversion"/>
  </si>
  <si>
    <t>T Base Kit/Black/W/O Logo/GP</t>
  </si>
  <si>
    <t>T base in industrial packing (6pcs in one carton), MOQ 6pcs</t>
    <phoneticPr fontId="5" type="noConversion"/>
  </si>
  <si>
    <t>79050A5230001</t>
    <phoneticPr fontId="5" type="noConversion"/>
  </si>
  <si>
    <t>79050A5103005</t>
    <phoneticPr fontId="5" type="noConversion"/>
  </si>
  <si>
    <t>A Base Kit/New Hinge Cover/B+G/Partner Logo/GP</t>
    <phoneticPr fontId="5" type="noConversion"/>
  </si>
  <si>
    <t>A base in industrial packing (4pcs in one carton), MOQ 4pcs
*Cannot be applied on A7!!!
*New stand is easier for service (do not need to take out stand to be able to change the RAM/SSD)</t>
    <phoneticPr fontId="5" type="noConversion"/>
  </si>
  <si>
    <t>79050A5103006</t>
    <phoneticPr fontId="5" type="noConversion"/>
  </si>
  <si>
    <t>A base in industrial packing (4pcs in one carton), MOQ 4pcs
*Only be applied on A7!!!</t>
    <phoneticPr fontId="5" type="noConversion"/>
  </si>
  <si>
    <t>Adapter</t>
    <phoneticPr fontId="20" type="noConversion"/>
  </si>
  <si>
    <t>180W adapter</t>
    <phoneticPr fontId="5" type="noConversion"/>
  </si>
  <si>
    <t>120W adapter</t>
    <phoneticPr fontId="5" type="noConversion"/>
  </si>
  <si>
    <t>90W adapter</t>
    <phoneticPr fontId="5" type="noConversion"/>
  </si>
  <si>
    <t>65W adapter</t>
    <phoneticPr fontId="5" type="noConversion"/>
  </si>
  <si>
    <t>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</t>
    <phoneticPr fontId="5" type="noConversion"/>
  </si>
  <si>
    <t>New</t>
    <phoneticPr fontId="5" type="noConversion"/>
  </si>
  <si>
    <t>G Series 10.1" 2nd Display 
(G4 needs GR-104, G5 needs GR-100 separately)</t>
    <phoneticPr fontId="20" type="noConversion"/>
  </si>
  <si>
    <t>CD-101C+JST Cable Only/9cm/NO Logo/Black/1.1/G+</t>
    <phoneticPr fontId="20" type="noConversion"/>
  </si>
  <si>
    <t>CD-101C+JST Cable Only/PCT/9cm/NO Logo/Black/1.1/G+</t>
    <phoneticPr fontId="20" type="noConversion"/>
  </si>
  <si>
    <t>2614151101317</t>
  </si>
  <si>
    <t>2614151101318</t>
  </si>
  <si>
    <t>G5 Peripherals</t>
    <phoneticPr fontId="20" type="noConversion"/>
  </si>
  <si>
    <t>79050G4191100</t>
    <phoneticPr fontId="5" type="noConversion"/>
  </si>
  <si>
    <t>MSR Module/ID123/G4-1,G5-1/Black/GP</t>
    <phoneticPr fontId="5" type="noConversion"/>
  </si>
  <si>
    <t>79050G4191101</t>
  </si>
  <si>
    <t>MSR Module/ID123(Beep)/G4-1,G5-1/Black/GP</t>
  </si>
  <si>
    <t>79050G4191900</t>
    <phoneticPr fontId="5" type="noConversion"/>
  </si>
  <si>
    <t>Multi Reader/ID123+Fingerprint/G4-1,G5-1/Black/GP</t>
    <phoneticPr fontId="5" type="noConversion"/>
  </si>
  <si>
    <t>790B50G510000</t>
    <phoneticPr fontId="5" type="noConversion"/>
  </si>
  <si>
    <t>VFD Module/CD7220/BOE/12V/G5-1/Black/GP</t>
    <phoneticPr fontId="5" type="noConversion"/>
  </si>
  <si>
    <t xml:space="preserve">79050G4191400      </t>
    <phoneticPr fontId="5" type="noConversion"/>
  </si>
  <si>
    <t>Multi Reader/RFID(MD-550L+)/G4-1,G5-1/Black/GP</t>
    <phoneticPr fontId="5" type="noConversion"/>
  </si>
  <si>
    <t>RFID Only</t>
    <phoneticPr fontId="5" type="noConversion"/>
  </si>
  <si>
    <t>79050G4191700</t>
    <phoneticPr fontId="5" type="noConversion"/>
  </si>
  <si>
    <t>MSR+RFID
Multi Reader/ID123+RFID(MD-550L+)/G4-1,G5-1/Black/GP</t>
  </si>
  <si>
    <t>By Request to apply P/N</t>
    <phoneticPr fontId="5" type="noConversion"/>
  </si>
  <si>
    <t>79050G4191800</t>
    <phoneticPr fontId="5" type="noConversion"/>
  </si>
  <si>
    <t>Multi Reader/ID123+EMV IC Card/G4-1,G5-1/Black/GP</t>
    <phoneticPr fontId="5" type="noConversion"/>
  </si>
  <si>
    <t xml:space="preserve">	79050G4191600</t>
  </si>
  <si>
    <t>Multi Reader/iButton/G4-1,G5-1/Black/GP</t>
  </si>
  <si>
    <t>iButton Black (Non-Magnetic)</t>
  </si>
  <si>
    <t>79050G4191601</t>
  </si>
  <si>
    <t>Multi Reader/iButton(Magnetic Probe)/G4-1,G5-1/Black/GP</t>
  </si>
  <si>
    <t>iButton Black (Magnetic)</t>
  </si>
  <si>
    <t>MSR+iButton</t>
    <phoneticPr fontId="5" type="noConversion"/>
  </si>
  <si>
    <t>79050G4191A00</t>
    <phoneticPr fontId="5" type="noConversion"/>
  </si>
  <si>
    <t>MSR+iButton(Magnetic Probe)
Multi Reader/ID123+iButton(Magnetic Probe)/G4-1,G5-1/Black/GP</t>
  </si>
  <si>
    <t>MSR+RFID+EMV IC Card</t>
    <phoneticPr fontId="5" type="noConversion"/>
  </si>
  <si>
    <t>79050G4191C00</t>
    <phoneticPr fontId="5" type="noConversion"/>
  </si>
  <si>
    <t>Multi Reader/ID123+Fingerprint+EMV IC Card/G4-1,G5-1/Black/GP</t>
    <phoneticPr fontId="5" type="noConversion"/>
  </si>
  <si>
    <t xml:space="preserve"> BIO Module/Fingerprint/A4,A7,G4,G5,AD215/Black/GP</t>
    <phoneticPr fontId="5" type="noConversion"/>
  </si>
  <si>
    <t xml:space="preserve">Figerprinter only </t>
    <phoneticPr fontId="5" type="noConversion"/>
  </si>
  <si>
    <t>Wifi+BT Kit/6E AX210/GP(E5/Ax/Gx-K/A/B/E/T/AL,BW-xxx-W,C1x-E)</t>
  </si>
  <si>
    <r>
      <rPr>
        <strike/>
        <sz val="12"/>
        <color indexed="10"/>
        <rFont val="Calibri"/>
        <family val="2"/>
      </rPr>
      <t>WIFI 6, J1900/ J3455/ Kabylake/ Skylake only</t>
    </r>
    <r>
      <rPr>
        <sz val="12"/>
        <color indexed="10"/>
        <rFont val="Calibri"/>
        <family val="2"/>
      </rPr>
      <t xml:space="preserve">
WIFI 6E, J1900/ J3455/ Kabylake/ Skylake/ Elkhart Lake/ Alder Lake/ N97 &amp; N305 (with M.2 to PCIe board)</t>
    </r>
    <phoneticPr fontId="5" type="noConversion"/>
  </si>
  <si>
    <r>
      <t>WIFI 6, Alder Lake / Elkhart Lake/ TigerLake/ N97 &amp; N305 only support WIFI 6</t>
    </r>
    <r>
      <rPr>
        <sz val="12"/>
        <color indexed="10"/>
        <rFont val="Calibri"/>
        <family val="2"/>
      </rPr>
      <t>E
(W/O M.2 to PCIe board)</t>
    </r>
    <phoneticPr fontId="5" type="noConversion"/>
  </si>
  <si>
    <t>For A5/A4/E5/A7/G4/G5/BW-215 (Antenna only)</t>
    <phoneticPr fontId="5" type="noConversion"/>
  </si>
  <si>
    <t>7900GS1010000</t>
    <phoneticPr fontId="5" type="noConversion"/>
  </si>
  <si>
    <t>GS-101+DB-100/Black/GP</t>
    <phoneticPr fontId="5" type="noConversion"/>
  </si>
  <si>
    <t>Required GS-101+DB-100 together  (Package already assemble GS-101 with DB-100)
VESA 75x75 2nd display bracket for G series</t>
    <phoneticPr fontId="5" type="noConversion"/>
  </si>
  <si>
    <t>7900GR1000000</t>
    <phoneticPr fontId="5" type="noConversion"/>
  </si>
  <si>
    <t>GR-100/Black/GP</t>
    <phoneticPr fontId="5" type="noConversion"/>
  </si>
  <si>
    <t>For CD-70, CD-101C bracket for G5 only  (VFD position)</t>
    <phoneticPr fontId="5" type="noConversion"/>
  </si>
  <si>
    <r>
      <t xml:space="preserve">G5 2D Scanner and Camera when position as </t>
    </r>
    <r>
      <rPr>
        <b/>
        <sz val="16"/>
        <color indexed="10"/>
        <rFont val="Calibri"/>
        <family val="2"/>
      </rPr>
      <t>Landscape</t>
    </r>
    <r>
      <rPr>
        <sz val="12"/>
        <color indexed="8"/>
        <rFont val="Calibri"/>
        <family val="2"/>
      </rPr>
      <t xml:space="preserve"> mode</t>
    </r>
    <phoneticPr fontId="5" type="noConversion"/>
  </si>
  <si>
    <r>
      <t xml:space="preserve">2D Scanner - install at the </t>
    </r>
    <r>
      <rPr>
        <sz val="12"/>
        <color indexed="10"/>
        <rFont val="Calibri"/>
        <family val="2"/>
      </rPr>
      <t>Top</t>
    </r>
    <r>
      <rPr>
        <sz val="12"/>
        <color indexed="10"/>
        <rFont val="Calibri"/>
        <family val="2"/>
      </rPr>
      <t xml:space="preserve"> / Right / Left-hand side </t>
    </r>
    <r>
      <rPr>
        <sz val="12"/>
        <color indexed="8"/>
        <rFont val="Calibri"/>
        <family val="2"/>
      </rPr>
      <t xml:space="preserve"> of Screen</t>
    </r>
    <r>
      <rPr>
        <sz val="12"/>
        <color indexed="8"/>
        <rFont val="Calibri"/>
        <family val="2"/>
      </rPr>
      <t>. Same as A series</t>
    </r>
    <phoneticPr fontId="20" type="noConversion"/>
  </si>
  <si>
    <t>G4 Peripherals</t>
    <phoneticPr fontId="20" type="noConversion"/>
  </si>
  <si>
    <t>790B50G410000</t>
    <phoneticPr fontId="5" type="noConversion"/>
  </si>
  <si>
    <t>VFD Module/CD7220/BOE/12V/G4-1/Black/GP</t>
    <phoneticPr fontId="5" type="noConversion"/>
  </si>
  <si>
    <r>
      <t xml:space="preserve">MSR+iButton(Magnetic Probe)
</t>
    </r>
    <r>
      <rPr>
        <sz val="12"/>
        <color indexed="10"/>
        <rFont val="Calibri"/>
        <family val="2"/>
      </rPr>
      <t>Multi Reader/ID123+iButton(Magnetic Probe)/G4-1,G5-1/Black/GP</t>
    </r>
    <phoneticPr fontId="5" type="noConversion"/>
  </si>
  <si>
    <t>7900GR1040000</t>
    <phoneticPr fontId="5" type="noConversion"/>
  </si>
  <si>
    <t>GR-104/Black/GP</t>
    <phoneticPr fontId="5" type="noConversion"/>
  </si>
  <si>
    <t>For CD-70, CD-101C bracket for G4 only (VFD position)</t>
    <phoneticPr fontId="5" type="noConversion"/>
  </si>
  <si>
    <t>VESA Bracket Kit/100-75/M4 Screw/Black</t>
    <phoneticPr fontId="5" type="noConversion"/>
  </si>
  <si>
    <t>Supporting plate to convert VESA 75x75 to 100 x 100, MOQ 20pcs</t>
    <phoneticPr fontId="5" type="noConversion"/>
  </si>
  <si>
    <r>
      <t xml:space="preserve">G4 2D Scanner and Camera when position as </t>
    </r>
    <r>
      <rPr>
        <b/>
        <sz val="16"/>
        <color indexed="10"/>
        <rFont val="Calibri"/>
        <family val="2"/>
      </rPr>
      <t>Landscape</t>
    </r>
    <r>
      <rPr>
        <sz val="12"/>
        <color indexed="8"/>
        <rFont val="Calibri"/>
        <family val="2"/>
      </rPr>
      <t xml:space="preserve"> mode</t>
    </r>
    <phoneticPr fontId="5" type="noConversion"/>
  </si>
  <si>
    <t>Expansion IO Box for G series</t>
    <phoneticPr fontId="20" type="noConversion"/>
  </si>
  <si>
    <t>7900EX100G200</t>
    <phoneticPr fontId="5" type="noConversion"/>
  </si>
  <si>
    <t>EX-100-G/Power USBx4+180W Kit/GP
Powered USB (install underneath G series Base)</t>
    <phoneticPr fontId="5" type="noConversion"/>
  </si>
  <si>
    <t>For G series existing base</t>
    <phoneticPr fontId="20" type="noConversion"/>
  </si>
  <si>
    <t>7900EX101G300</t>
    <phoneticPr fontId="5" type="noConversion"/>
  </si>
  <si>
    <t>EX-101-G/USB3.0x7+120W Kit/GP
USB 3.0 x 7 (install underneath G series Base)</t>
    <phoneticPr fontId="5" type="noConversion"/>
  </si>
  <si>
    <t>T Base Kit/Black/W/O Logo/GP</t>
    <phoneticPr fontId="5" type="noConversion"/>
  </si>
  <si>
    <t>T Base Kit/Black/Partner Logo/GP</t>
    <phoneticPr fontId="5" type="noConversion"/>
  </si>
  <si>
    <t>79050G4131000</t>
  </si>
  <si>
    <t>D Stand Kit/Black/Partner Logo/GP -(1箱可裝5個)</t>
  </si>
  <si>
    <t>7905xxxxxxxxx</t>
  </si>
  <si>
    <t>G5+D base - (1箱1個)</t>
  </si>
  <si>
    <t>D base in G5 standard packing</t>
    <phoneticPr fontId="5" type="noConversion"/>
  </si>
  <si>
    <t>G4+D base - (1箱1個)</t>
  </si>
  <si>
    <t>D base in G4 standard packing</t>
    <phoneticPr fontId="5" type="noConversion"/>
  </si>
  <si>
    <t>T Base Kit/Black/W/O Logo/GP</t>
    <phoneticPr fontId="4" type="noConversion"/>
  </si>
  <si>
    <t>A5-2 10.1" 2nd Display 
(A5-2 needs AR-200  separately)</t>
    <phoneticPr fontId="20" type="noConversion"/>
  </si>
  <si>
    <t>*Need to order AR-200</t>
    <phoneticPr fontId="5" type="noConversion"/>
  </si>
  <si>
    <t>A5-2 Regular Peripherals</t>
    <phoneticPr fontId="20" type="noConversion"/>
  </si>
  <si>
    <t>79050A5291100</t>
    <phoneticPr fontId="5" type="noConversion"/>
  </si>
  <si>
    <t>MSR Module/ID123(Beep)/A5-2-E,T/Black/GP</t>
    <phoneticPr fontId="5" type="noConversion"/>
  </si>
  <si>
    <t>*Default beep sound off</t>
    <phoneticPr fontId="5" type="noConversion"/>
  </si>
  <si>
    <t>790W50A520001</t>
    <phoneticPr fontId="5" type="noConversion"/>
  </si>
  <si>
    <t>VFD Module/WDM-M2027/5V/RS232/A5-2/1.1/Black C/GP</t>
    <phoneticPr fontId="5" type="noConversion"/>
  </si>
  <si>
    <t>79050A5291700</t>
    <phoneticPr fontId="5" type="noConversion"/>
  </si>
  <si>
    <t>Multi Reader/ID123(Beep)+RFID(RF-551V)/A5-2/Black/GP</t>
    <phoneticPr fontId="5" type="noConversion"/>
  </si>
  <si>
    <t>*Default beep sound off
*IC Card slot is covered with mylar</t>
    <phoneticPr fontId="5" type="noConversion"/>
  </si>
  <si>
    <t xml:space="preserve">	79050A5291800</t>
    <phoneticPr fontId="5" type="noConversion"/>
  </si>
  <si>
    <t>Multi Reader/ID123(Beep)+EMV IC Card/A5-2/Black/GP</t>
    <phoneticPr fontId="5" type="noConversion"/>
  </si>
  <si>
    <t>79050A5299300</t>
    <phoneticPr fontId="5" type="noConversion"/>
  </si>
  <si>
    <t>Power USB Kit/A5-2/GP</t>
    <phoneticPr fontId="5" type="noConversion"/>
  </si>
  <si>
    <r>
      <t xml:space="preserve">Power USB 12Vx1, 24Vx1 </t>
    </r>
    <r>
      <rPr>
        <sz val="12"/>
        <color indexed="10"/>
        <rFont val="Calibri"/>
        <family val="2"/>
      </rPr>
      <t>(*Needs to upgrade adapter to 180W)</t>
    </r>
    <r>
      <rPr>
        <sz val="12"/>
        <color indexed="8"/>
        <rFont val="Calibri"/>
        <family val="2"/>
      </rPr>
      <t xml:space="preserve">
*Only available on A5-2-T/ A5-2-E/ V5-1-T/ V5-1-E</t>
    </r>
    <phoneticPr fontId="5" type="noConversion"/>
  </si>
  <si>
    <t>7900AR2000001</t>
    <phoneticPr fontId="5" type="noConversion"/>
  </si>
  <si>
    <t>AR-200/1.1/Black/GP</t>
    <phoneticPr fontId="5" type="noConversion"/>
  </si>
  <si>
    <r>
      <rPr>
        <sz val="12"/>
        <color indexed="10"/>
        <rFont val="Calibri"/>
        <family val="2"/>
      </rPr>
      <t>For T &amp; D stand</t>
    </r>
    <r>
      <rPr>
        <sz val="12"/>
        <color indexed="8"/>
        <rFont val="Calibri"/>
        <family val="2"/>
      </rPr>
      <t xml:space="preserve">
VESA 75x75 2nd display bracket for A5-2 series (Plastic!!!)</t>
    </r>
    <phoneticPr fontId="5" type="noConversion"/>
  </si>
  <si>
    <t>7900AR2000002</t>
    <phoneticPr fontId="5" type="noConversion"/>
  </si>
  <si>
    <t xml:space="preserve">AR-200/AL/Black/GP </t>
    <phoneticPr fontId="5" type="noConversion"/>
  </si>
  <si>
    <r>
      <rPr>
        <sz val="12"/>
        <color indexed="10"/>
        <rFont val="Calibri"/>
        <family val="2"/>
      </rPr>
      <t>For T &amp; D stand</t>
    </r>
    <r>
      <rPr>
        <sz val="12"/>
        <color indexed="8"/>
        <rFont val="Calibri"/>
        <family val="2"/>
      </rPr>
      <t xml:space="preserve">
VESA 75x75 2nd display bracket for A5-2 series (Metal!!)</t>
    </r>
    <phoneticPr fontId="5" type="noConversion"/>
  </si>
  <si>
    <t>79050A5291402</t>
    <phoneticPr fontId="5" type="noConversion"/>
  </si>
  <si>
    <t>Multi Reader/RFID(RF320HK-PT3)/A5-2/Black/GP</t>
    <phoneticPr fontId="5" type="noConversion"/>
  </si>
  <si>
    <t xml:space="preserve">*Giga RFID (Single Band)
*MSR slot is covered by mylar </t>
    <phoneticPr fontId="5" type="noConversion"/>
  </si>
  <si>
    <t>A5-2 By MOQ Peripherals</t>
    <phoneticPr fontId="20" type="noConversion"/>
  </si>
  <si>
    <t>MOQ 50pc</t>
    <phoneticPr fontId="20" type="noConversion"/>
  </si>
  <si>
    <t>7900AS2000000</t>
    <phoneticPr fontId="5" type="noConversion"/>
  </si>
  <si>
    <t>AS-200/Black/GP</t>
    <phoneticPr fontId="5" type="noConversion"/>
  </si>
  <si>
    <t>MOQ 1pcs: 45
MOQ 5pcs: 25
MOQ 20pcs: 20</t>
    <phoneticPr fontId="5" type="noConversion"/>
  </si>
  <si>
    <t>VESA 75x75 2nd display bracket for A-2 series</t>
    <phoneticPr fontId="5" type="noConversion"/>
  </si>
  <si>
    <t>79050A5291400</t>
    <phoneticPr fontId="5" type="noConversion"/>
  </si>
  <si>
    <t>RFID Module/RFID(RF-551V)/A5-2/Black/GP</t>
    <phoneticPr fontId="5" type="noConversion"/>
  </si>
  <si>
    <t>MOQ 1pcs: 125
MOQ 5pcs: 125
MOQ 20pcs: 65</t>
    <phoneticPr fontId="5" type="noConversion"/>
  </si>
  <si>
    <t>79050A5291300</t>
    <phoneticPr fontId="5" type="noConversion"/>
  </si>
  <si>
    <t>BIO Module/Fingerprint/A5-2/Black/GP</t>
    <phoneticPr fontId="5" type="noConversion"/>
  </si>
  <si>
    <t>MOQ 1pcs: 135
MOQ 5pcs: 125
MOQ 20pcs: 105
MOQ 50pcs: 90</t>
    <phoneticPr fontId="5" type="noConversion"/>
  </si>
  <si>
    <t>79050A5291600</t>
    <phoneticPr fontId="5" type="noConversion"/>
  </si>
  <si>
    <t>iButton(Probe) Kit/A5-2/Black/GP</t>
    <phoneticPr fontId="5" type="noConversion"/>
  </si>
  <si>
    <t>MOQ 1pcs: 90
MOQ 5pcs: 75
MOQ 20pcs: 55
MOQ 50pcs: 45</t>
    <phoneticPr fontId="5" type="noConversion"/>
  </si>
  <si>
    <t>79050A5291601</t>
    <phoneticPr fontId="5" type="noConversion"/>
  </si>
  <si>
    <t>iButton(Magnetic Probe) Kit/A5-2/Black/GP</t>
    <phoneticPr fontId="5" type="noConversion"/>
  </si>
  <si>
    <t>MOQ 1pcs: 85
MOQ 5pcs: 75
MOQ 20pcs: 60
MOQ 50pcs: 45</t>
    <phoneticPr fontId="5" type="noConversion"/>
  </si>
  <si>
    <t>79050A5292000</t>
    <phoneticPr fontId="5" type="noConversion"/>
  </si>
  <si>
    <t>IO Bracket+Cable Kit/COMx3/A5-2/GP</t>
    <phoneticPr fontId="5" type="noConversion"/>
  </si>
  <si>
    <t>79050A5292001</t>
    <phoneticPr fontId="5" type="noConversion"/>
  </si>
  <si>
    <t>IO Bracket+Cable Kit/COM3+COM4/A5-2,J14-1/GP</t>
    <phoneticPr fontId="5" type="noConversion"/>
  </si>
  <si>
    <t>The kit is bought separately for rework.</t>
    <phoneticPr fontId="5" type="noConversion"/>
  </si>
  <si>
    <t>Bult-in</t>
    <phoneticPr fontId="5" type="noConversion"/>
  </si>
  <si>
    <t>COM3+COM4/A5-2,J14-1/GP</t>
    <phoneticPr fontId="5" type="noConversion"/>
  </si>
  <si>
    <t>If COM3+COM4 are built in in the terminal at PTT, the price will be lower as the IO bracket is included already.</t>
    <phoneticPr fontId="5" type="noConversion"/>
  </si>
  <si>
    <t xml:space="preserve">79050A5292100   </t>
    <phoneticPr fontId="5" type="noConversion"/>
  </si>
  <si>
    <t xml:space="preserve"> IO Bracket+Cable Kit/USB7+USB8/A5-2/GP</t>
    <phoneticPr fontId="5" type="noConversion"/>
  </si>
  <si>
    <t>MOQ: 200pcs</t>
    <phoneticPr fontId="5" type="noConversion"/>
  </si>
  <si>
    <t>7905000000021</t>
    <phoneticPr fontId="5" type="noConversion"/>
  </si>
  <si>
    <t>Addimat key module Kit on Side/PTE/Black/GP</t>
    <phoneticPr fontId="5" type="noConversion"/>
  </si>
  <si>
    <t>5pcs: 26
20pcs: 17.5
100pcs: 15</t>
    <phoneticPr fontId="5" type="noConversion"/>
  </si>
  <si>
    <t>79050A5299801</t>
  </si>
  <si>
    <t>VP3350 case Kit/A5-2/Black/GP</t>
  </si>
  <si>
    <t>MOQ 1pcs: $60
MOQ 2pcs: $28
MOQ 10ocs: $20
MOQ 30pcs: $18
MOQ 50pcs: $16
MOQ 100pcs: $15</t>
    <phoneticPr fontId="5" type="noConversion"/>
  </si>
  <si>
    <r>
      <t xml:space="preserve">A5-2 2D Scanner and Camera when position as </t>
    </r>
    <r>
      <rPr>
        <b/>
        <sz val="16"/>
        <color indexed="10"/>
        <rFont val="Calibri"/>
        <family val="2"/>
      </rPr>
      <t>Landscape</t>
    </r>
    <r>
      <rPr>
        <sz val="12"/>
        <color indexed="8"/>
        <rFont val="Calibri"/>
        <family val="2"/>
      </rPr>
      <t xml:space="preserve"> mode</t>
    </r>
    <r>
      <rPr>
        <sz val="12"/>
        <color indexed="8"/>
        <rFont val="Calibri"/>
        <family val="2"/>
      </rPr>
      <t xml:space="preserve"> (</t>
    </r>
    <r>
      <rPr>
        <b/>
        <sz val="16"/>
        <color indexed="10"/>
        <rFont val="Calibri"/>
        <family val="2"/>
      </rPr>
      <t>must purchase additional Kit + Scanner/Camera</t>
    </r>
    <r>
      <rPr>
        <sz val="12"/>
        <color indexed="8"/>
        <rFont val="Calibri"/>
        <family val="2"/>
      </rPr>
      <t>)</t>
    </r>
    <phoneticPr fontId="5" type="noConversion"/>
  </si>
  <si>
    <t>A5-2 By MOQ Connection Kit</t>
    <phoneticPr fontId="20" type="noConversion"/>
  </si>
  <si>
    <t xml:space="preserve">	79050A5299400</t>
    <phoneticPr fontId="5" type="noConversion"/>
  </si>
  <si>
    <t xml:space="preserve">	Side Conn Kit/2D,Camera,Light/A5-2/Black/GP</t>
    <phoneticPr fontId="5" type="noConversion"/>
  </si>
  <si>
    <t>5pcs: 20
30pcs: 12
50pcs" 10
100pcs: 9
500pcs: 8</t>
    <phoneticPr fontId="5" type="noConversion"/>
  </si>
  <si>
    <r>
      <rPr>
        <sz val="12"/>
        <color indexed="8"/>
        <rFont val="Calibri"/>
        <family val="2"/>
      </rPr>
      <t xml:space="preserve">Side Kit to install SCN-300 or CAMERA-300 at the </t>
    </r>
    <r>
      <rPr>
        <sz val="12"/>
        <color indexed="10"/>
        <rFont val="Calibri"/>
        <family val="2"/>
      </rPr>
      <t>Right/Left-hand</t>
    </r>
    <r>
      <rPr>
        <sz val="12"/>
        <color indexed="8"/>
        <rFont val="Calibri"/>
        <family val="2"/>
      </rPr>
      <t xml:space="preserve"> of Screen (need to purchase SCN-300 or CAMERA-300 separately) </t>
    </r>
    <phoneticPr fontId="5" type="noConversion"/>
  </si>
  <si>
    <t>79050A5299401</t>
    <phoneticPr fontId="5" type="noConversion"/>
  </si>
  <si>
    <t>Up Conn Kit/2D,Camera,Light/A5-2/Black/GP</t>
    <phoneticPr fontId="5" type="noConversion"/>
  </si>
  <si>
    <r>
      <rPr>
        <sz val="12"/>
        <color indexed="10"/>
        <rFont val="Calibri"/>
        <family val="2"/>
      </rPr>
      <t>MOQ 25pcs</t>
    </r>
    <r>
      <rPr>
        <sz val="12"/>
        <color indexed="8"/>
        <rFont val="Calibri"/>
        <family val="2"/>
      </rPr>
      <t xml:space="preserve">
Side Kit to install SCN-300 or CAMERA-300 at the </t>
    </r>
    <r>
      <rPr>
        <sz val="12"/>
        <color indexed="10"/>
        <rFont val="Calibri"/>
        <family val="2"/>
      </rPr>
      <t xml:space="preserve">Top/VFD </t>
    </r>
    <r>
      <rPr>
        <sz val="12"/>
        <color indexed="8"/>
        <rFont val="Calibri"/>
        <family val="2"/>
      </rPr>
      <t xml:space="preserve">of Screen (need to purchase SCN-300 or CAMERA-300 separately) </t>
    </r>
    <phoneticPr fontId="5" type="noConversion"/>
  </si>
  <si>
    <r>
      <t xml:space="preserve">2D Scanner - </t>
    </r>
    <r>
      <rPr>
        <sz val="12"/>
        <color indexed="10"/>
        <rFont val="Calibri"/>
        <family val="2"/>
      </rPr>
      <t>install with 79050A5299400 or 79050A5299401 additional kit</t>
    </r>
    <phoneticPr fontId="20" type="noConversion"/>
  </si>
  <si>
    <r>
      <t>Camera -</t>
    </r>
    <r>
      <rPr>
        <sz val="12"/>
        <color indexed="10"/>
        <rFont val="Calibri"/>
        <family val="2"/>
      </rPr>
      <t xml:space="preserve"> install with 79050A5299400 or 79050A5299401 additional kit</t>
    </r>
    <r>
      <rPr>
        <sz val="12"/>
        <color indexed="8"/>
        <rFont val="Calibri"/>
        <family val="2"/>
      </rPr>
      <t xml:space="preserve"> </t>
    </r>
    <phoneticPr fontId="20" type="noConversion"/>
  </si>
  <si>
    <t xml:space="preserve">79050A5299802 </t>
    <phoneticPr fontId="5" type="noConversion"/>
  </si>
  <si>
    <t>Payment VESA Bracket/A5-2 on PS103/Black/G</t>
  </si>
  <si>
    <t>1pcs: 28
5pcs: 18
10pcs: 16
20pcs: 15</t>
    <phoneticPr fontId="5" type="noConversion"/>
  </si>
  <si>
    <t>RAID (Only for A5-2-M/A4-2-M/A7-2-M/V5-2-M</t>
    <phoneticPr fontId="20" type="noConversion"/>
  </si>
  <si>
    <t>TBD</t>
    <phoneticPr fontId="5" type="noConversion"/>
  </si>
  <si>
    <t>RAID bracket</t>
    <phoneticPr fontId="5" type="noConversion"/>
  </si>
  <si>
    <t>J14 10.1" 2nd Display 
(A5-2 needs AR-200  separately)</t>
  </si>
  <si>
    <r>
      <t>J14 Regular Peripherals</t>
    </r>
    <r>
      <rPr>
        <sz val="12"/>
        <color indexed="10"/>
        <rFont val="Calibri"/>
        <family val="2"/>
      </rPr>
      <t xml:space="preserve"> (Share the same peripherals with A5-2)</t>
    </r>
    <phoneticPr fontId="20" type="noConversion"/>
  </si>
  <si>
    <r>
      <t xml:space="preserve">Power USB 12Vx1, 24Vx1 </t>
    </r>
    <r>
      <rPr>
        <sz val="12"/>
        <color indexed="10"/>
        <rFont val="Calibri"/>
        <family val="2"/>
      </rPr>
      <t>(*Needs to upgrade adapter to 180W)</t>
    </r>
    <phoneticPr fontId="5" type="noConversion"/>
  </si>
  <si>
    <t>VESA 75x75 2nd display bracket for A5-2 series (Plastic!!!)</t>
    <phoneticPr fontId="5" type="noConversion"/>
  </si>
  <si>
    <t>VESA 75x75 2nd display bracket for A5-2 series (Metal!!)</t>
    <phoneticPr fontId="5" type="noConversion"/>
  </si>
  <si>
    <t>79050A5199104</t>
  </si>
  <si>
    <r>
      <t xml:space="preserve">J14 By MOQ Peripherals </t>
    </r>
    <r>
      <rPr>
        <sz val="12"/>
        <color indexed="10"/>
        <rFont val="Calibri"/>
        <family val="2"/>
      </rPr>
      <t xml:space="preserve"> (Share the same peripherals with A5-2)</t>
    </r>
    <phoneticPr fontId="20" type="noConversion"/>
  </si>
  <si>
    <t>MOQ 2pcs: 28</t>
    <phoneticPr fontId="5" type="noConversion"/>
  </si>
  <si>
    <t>IO Cover</t>
    <phoneticPr fontId="20" type="noConversion"/>
  </si>
  <si>
    <t>2500350J41100</t>
    <phoneticPr fontId="5" type="noConversion"/>
  </si>
  <si>
    <t>I/O Cover/J14-1/Black/G+</t>
    <phoneticPr fontId="5" type="noConversion"/>
  </si>
  <si>
    <t>C series Peripherals</t>
    <phoneticPr fontId="20" type="noConversion"/>
  </si>
  <si>
    <t>79090C1191100</t>
    <phoneticPr fontId="5" type="noConversion"/>
  </si>
  <si>
    <t>MSR Module/ID123/C10-1/Black/GP</t>
    <phoneticPr fontId="5" type="noConversion"/>
  </si>
  <si>
    <t>79090C1194200</t>
    <phoneticPr fontId="5" type="noConversion"/>
  </si>
  <si>
    <t>Fingerprint Module/C10-1/White/GP</t>
    <phoneticPr fontId="5" type="noConversion"/>
  </si>
  <si>
    <t>Fingerprint only</t>
    <phoneticPr fontId="5" type="noConversion"/>
  </si>
  <si>
    <t>7909070193400</t>
    <phoneticPr fontId="5" type="noConversion"/>
  </si>
  <si>
    <t>IC Card(ID) Module/PAT-120/White/GP</t>
    <phoneticPr fontId="5" type="noConversion"/>
  </si>
  <si>
    <t>IC Card only</t>
    <phoneticPr fontId="5" type="noConversion"/>
  </si>
  <si>
    <t xml:space="preserve">79090C1195100  </t>
    <phoneticPr fontId="5" type="noConversion"/>
  </si>
  <si>
    <t>NFC(RF-551V) Module/C10-1/White/GP</t>
    <phoneticPr fontId="5" type="noConversion"/>
  </si>
  <si>
    <t>RFID/NFC Only</t>
    <phoneticPr fontId="5" type="noConversion"/>
  </si>
  <si>
    <t>7909070195200</t>
    <phoneticPr fontId="5" type="noConversion"/>
  </si>
  <si>
    <t>NFC(MP30H-PT) Module/PAT-120/White/GP</t>
    <phoneticPr fontId="5" type="noConversion"/>
  </si>
  <si>
    <t>*For PTE Dangot only</t>
    <phoneticPr fontId="5" type="noConversion"/>
  </si>
  <si>
    <t>79090C1196200</t>
    <phoneticPr fontId="5" type="noConversion"/>
  </si>
  <si>
    <t>2nd Display/10.1"/CD-101CG/C10-1/White/GP</t>
  </si>
  <si>
    <r>
      <t xml:space="preserve">2nd Display Hinge/ARM only + CD-101C white/silver </t>
    </r>
    <r>
      <rPr>
        <sz val="12"/>
        <color indexed="10"/>
        <rFont val="Calibri"/>
        <family val="2"/>
      </rPr>
      <t>w/o</t>
    </r>
    <r>
      <rPr>
        <sz val="12"/>
        <color indexed="8"/>
        <rFont val="Calibri"/>
        <family val="2"/>
      </rPr>
      <t xml:space="preserve"> touch</t>
    </r>
    <phoneticPr fontId="5" type="noConversion"/>
  </si>
  <si>
    <t>79090C1196250</t>
    <phoneticPr fontId="5" type="noConversion"/>
  </si>
  <si>
    <t xml:space="preserve">2nd Display/10.1"/CD-101/PCT/C10-1/White/GP </t>
  </si>
  <si>
    <r>
      <t xml:space="preserve">2nd Display Hinge/ARM only + CD-101C white/silver </t>
    </r>
    <r>
      <rPr>
        <sz val="12"/>
        <color indexed="10"/>
        <rFont val="Calibri"/>
        <family val="2"/>
      </rPr>
      <t>with</t>
    </r>
    <r>
      <rPr>
        <sz val="12"/>
        <color indexed="8"/>
        <rFont val="Calibri"/>
        <family val="2"/>
      </rPr>
      <t xml:space="preserve"> touch</t>
    </r>
    <phoneticPr fontId="5" type="noConversion"/>
  </si>
  <si>
    <t>79090C1199200</t>
    <phoneticPr fontId="5" type="noConversion"/>
  </si>
  <si>
    <t>2nd Hinge For CD101/C10-1/White/GP</t>
  </si>
  <si>
    <t>25 --&gt; 16</t>
    <phoneticPr fontId="5" type="noConversion"/>
  </si>
  <si>
    <t>2nd Display Hinge/ARM only</t>
    <phoneticPr fontId="5" type="noConversion"/>
  </si>
  <si>
    <t>Wifi+BT Kit/6E AX210/GP(E5/Ax/Gx-K/A/B/E/T/AL,BW-xxx-W,C1x-E)</t>
    <phoneticPr fontId="5" type="noConversion"/>
  </si>
  <si>
    <t>WIFI 6, Alder Lake / Elkhart Lake/ TigerLake/ N97 &amp; N305 only support WIFI 6</t>
    <phoneticPr fontId="5" type="noConversion"/>
  </si>
  <si>
    <t xml:space="preserve">79090C1196100 </t>
  </si>
  <si>
    <t>VFD Module/CD7220/BOE/12V/White/C10,C14/W/O Logo/GP</t>
  </si>
  <si>
    <t>MOQ: 300pcs</t>
    <phoneticPr fontId="5" type="noConversion"/>
  </si>
  <si>
    <t>79090C1199201</t>
  </si>
  <si>
    <t>CD7220 Connection Kit/C10,C14/White/GP</t>
  </si>
  <si>
    <t>MOQ 2pcs: $30
MOQ 30pcs: $16
MOQ 300pcs: $10</t>
    <phoneticPr fontId="5" type="noConversion"/>
  </si>
  <si>
    <t>2D Scanner and Camera</t>
    <phoneticPr fontId="5" type="noConversion"/>
  </si>
  <si>
    <t>2100490C11400</t>
    <phoneticPr fontId="5" type="noConversion"/>
  </si>
  <si>
    <t>Cable Cover/SCN300 for C10/White</t>
    <phoneticPr fontId="5" type="noConversion"/>
  </si>
  <si>
    <t>White cable cover bracket for SCN-300 &amp; CAMERA-300</t>
    <phoneticPr fontId="5" type="noConversion"/>
  </si>
  <si>
    <t>79090C1198101</t>
    <phoneticPr fontId="5" type="noConversion"/>
  </si>
  <si>
    <t>SCN-300/2D(N4680)/C10,C14/1.1/B+G/GP</t>
    <phoneticPr fontId="5" type="noConversion"/>
  </si>
  <si>
    <r>
      <t xml:space="preserve">*2D Scanner - install at the </t>
    </r>
    <r>
      <rPr>
        <sz val="12"/>
        <color indexed="10"/>
        <rFont val="Calibri"/>
        <family val="2"/>
      </rPr>
      <t>Top / Right / Left-hand side</t>
    </r>
    <r>
      <rPr>
        <sz val="12"/>
        <color indexed="8"/>
        <rFont val="Calibri"/>
        <family val="2"/>
      </rPr>
      <t xml:space="preserve">  of Screen.
*w/ white cable cover bracket</t>
    </r>
    <phoneticPr fontId="5" type="noConversion"/>
  </si>
  <si>
    <r>
      <t>SCN-300/2D(N4680)/A4,A7,G4,G5/1.1/</t>
    </r>
    <r>
      <rPr>
        <sz val="12"/>
        <color indexed="10"/>
        <rFont val="Calibri"/>
        <family val="2"/>
      </rPr>
      <t>B+G</t>
    </r>
    <phoneticPr fontId="5" type="noConversion"/>
  </si>
  <si>
    <r>
      <t xml:space="preserve">*2D Scanner - install at the </t>
    </r>
    <r>
      <rPr>
        <sz val="12"/>
        <color indexed="10"/>
        <rFont val="Calibri"/>
        <family val="2"/>
      </rPr>
      <t>Top / Right / Left-hand side</t>
    </r>
    <r>
      <rPr>
        <sz val="12"/>
        <color indexed="8"/>
        <rFont val="Calibri"/>
        <family val="2"/>
      </rPr>
      <t xml:space="preserve">  of Screen.
</t>
    </r>
    <r>
      <rPr>
        <sz val="12"/>
        <color indexed="10"/>
        <rFont val="Calibri"/>
        <family val="2"/>
      </rPr>
      <t>*w/o white cable cover bracket, need to order cable cover bracket</t>
    </r>
    <phoneticPr fontId="5" type="noConversion"/>
  </si>
  <si>
    <t>79090C1198100</t>
    <phoneticPr fontId="5" type="noConversion"/>
  </si>
  <si>
    <t>SCN-300/2D(N4680)/C10,C14/1.1/White/GP</t>
    <phoneticPr fontId="5" type="noConversion"/>
  </si>
  <si>
    <r>
      <t xml:space="preserve">*2D Scanner - install at the </t>
    </r>
    <r>
      <rPr>
        <sz val="12"/>
        <color indexed="10"/>
        <rFont val="Calibri"/>
        <family val="2"/>
      </rPr>
      <t>Top / Right / Left-hand side</t>
    </r>
    <r>
      <rPr>
        <sz val="12"/>
        <color indexed="8"/>
        <rFont val="Calibri"/>
        <family val="2"/>
      </rPr>
      <t xml:space="preserve">  of Screen
*w/ white cable cover bracket</t>
    </r>
    <phoneticPr fontId="5" type="noConversion"/>
  </si>
  <si>
    <t>79050A7199220</t>
    <phoneticPr fontId="5" type="noConversion"/>
  </si>
  <si>
    <t>SCN-300/2D(N4680)/A4,A7,G4,G5/1.1/White/GP</t>
    <phoneticPr fontId="5" type="noConversion"/>
  </si>
  <si>
    <r>
      <t xml:space="preserve">*2D Scanner - install at the </t>
    </r>
    <r>
      <rPr>
        <sz val="12"/>
        <color indexed="10"/>
        <rFont val="Calibri"/>
        <family val="2"/>
      </rPr>
      <t>Top / Right / Left-hand side</t>
    </r>
    <r>
      <rPr>
        <sz val="12"/>
        <color indexed="8"/>
        <rFont val="Calibri"/>
        <family val="2"/>
      </rPr>
      <t xml:space="preserve">  of Screen
</t>
    </r>
    <r>
      <rPr>
        <sz val="12"/>
        <color indexed="10"/>
        <rFont val="Calibri"/>
        <family val="2"/>
      </rPr>
      <t>*w/o white cable cover bracket, need to order cable cover bracket</t>
    </r>
    <phoneticPr fontId="5" type="noConversion"/>
  </si>
  <si>
    <r>
      <t xml:space="preserve">*Camera - install at the Top / Right / Left-hand side of Screen.
</t>
    </r>
    <r>
      <rPr>
        <b/>
        <sz val="12"/>
        <color indexed="10"/>
        <rFont val="Calibri"/>
        <family val="2"/>
      </rPr>
      <t>*w/o white cable cover bracket, need to order cable cover bracket</t>
    </r>
    <phoneticPr fontId="20" type="noConversion"/>
  </si>
  <si>
    <t>New P/N</t>
    <phoneticPr fontId="5" type="noConversion"/>
  </si>
  <si>
    <t>CAMERA-300/8M/AV5050A22/C10,C14/1.1/B+G/GP</t>
    <phoneticPr fontId="5" type="noConversion"/>
  </si>
  <si>
    <r>
      <t xml:space="preserve">*Camera - install at the </t>
    </r>
    <r>
      <rPr>
        <sz val="12"/>
        <color indexed="10"/>
        <rFont val="Calibri"/>
        <family val="2"/>
      </rPr>
      <t>Top / Right / Left-hand side</t>
    </r>
    <r>
      <rPr>
        <sz val="12"/>
        <color indexed="8"/>
        <rFont val="Calibri"/>
        <family val="2"/>
      </rPr>
      <t xml:space="preserve"> of Screen.
</t>
    </r>
    <r>
      <rPr>
        <sz val="12"/>
        <color indexed="8"/>
        <rFont val="Calibri"/>
        <family val="2"/>
      </rPr>
      <t>*w/ white cable cover bracket, need to order cable cover bracket</t>
    </r>
    <phoneticPr fontId="20" type="noConversion"/>
  </si>
  <si>
    <t>CAMERA-300/8M/AV5050A22/A4,A7,G4,G5/1.1/White</t>
    <phoneticPr fontId="5" type="noConversion"/>
  </si>
  <si>
    <r>
      <t xml:space="preserve">*Camera - install at the Top / Right / Left-hand side of Screen.
*MOQ 300pcs
</t>
    </r>
    <r>
      <rPr>
        <b/>
        <sz val="12"/>
        <color indexed="10"/>
        <rFont val="Calibri"/>
        <family val="2"/>
      </rPr>
      <t>*w/o white cable cover bracket, need to order cable cover bracket</t>
    </r>
    <phoneticPr fontId="5" type="noConversion"/>
  </si>
  <si>
    <t xml:space="preserve">79090C119C106	</t>
    <phoneticPr fontId="5" type="noConversion"/>
  </si>
  <si>
    <t>CAMERA-300/8M/AV5180A1D/C10,C14/1.1/White/GP</t>
    <phoneticPr fontId="5" type="noConversion"/>
  </si>
  <si>
    <r>
      <t xml:space="preserve">*Camera - install at the </t>
    </r>
    <r>
      <rPr>
        <sz val="12"/>
        <color indexed="10"/>
        <rFont val="Calibri"/>
        <family val="2"/>
      </rPr>
      <t>Top / Right / Left-hand side</t>
    </r>
    <r>
      <rPr>
        <sz val="12"/>
        <color indexed="8"/>
        <rFont val="Calibri"/>
        <family val="2"/>
      </rPr>
      <t xml:space="preserve"> of Screen.
*MOQ 300pcs
</t>
    </r>
    <r>
      <rPr>
        <b/>
        <sz val="12"/>
        <color indexed="10"/>
        <rFont val="Calibri"/>
        <family val="2"/>
      </rPr>
      <t>*w/ white cable cover bracket, need to order cable cover bracket</t>
    </r>
    <phoneticPr fontId="20" type="noConversion"/>
  </si>
  <si>
    <t>79090C119P000</t>
    <phoneticPr fontId="5" type="noConversion"/>
  </si>
  <si>
    <t>Payment Bracket Kit/N6/C10-1/Black/GP</t>
    <phoneticPr fontId="5" type="noConversion"/>
  </si>
  <si>
    <t>1~4pcs: $58
5~9pcs: $34
10~19pcs: $27
&gt;=20pcs: $25</t>
    <phoneticPr fontId="5" type="noConversion"/>
  </si>
  <si>
    <t>Payment Bracket for PTU only</t>
    <phoneticPr fontId="5" type="noConversion"/>
  </si>
  <si>
    <t>Date</t>
    <phoneticPr fontId="5" type="noConversion"/>
  </si>
  <si>
    <t>N/A</t>
    <phoneticPr fontId="5" type="noConversion"/>
  </si>
  <si>
    <t>1pcs</t>
    <phoneticPr fontId="5" type="noConversion"/>
  </si>
  <si>
    <t>30pcs</t>
    <phoneticPr fontId="5" type="noConversion"/>
  </si>
  <si>
    <t>Alfa By MOQ Peripherals</t>
    <phoneticPr fontId="20" type="noConversion"/>
  </si>
  <si>
    <t>79050AB109100</t>
    <phoneticPr fontId="5" type="noConversion"/>
  </si>
  <si>
    <t>Wall Mount Bracekt</t>
    <phoneticPr fontId="5" type="noConversion"/>
  </si>
  <si>
    <t>MOQ 5pcs: 18</t>
    <phoneticPr fontId="5" type="noConversion"/>
  </si>
  <si>
    <t>MOQ 10pcs: 16</t>
    <phoneticPr fontId="5" type="noConversion"/>
  </si>
  <si>
    <t>MOQ 50pcs: 13</t>
    <phoneticPr fontId="5" type="noConversion"/>
  </si>
  <si>
    <t>MOQ 100pcs: 12</t>
    <phoneticPr fontId="5" type="noConversion"/>
  </si>
  <si>
    <t>RAID</t>
    <phoneticPr fontId="20" type="noConversion"/>
  </si>
  <si>
    <t>ITP UP</t>
    <phoneticPr fontId="20" type="noConversion"/>
  </si>
  <si>
    <t>Upgrade to RAID (BRACKET ONLY)</t>
    <phoneticPr fontId="20" type="noConversion"/>
  </si>
  <si>
    <t>1pcs 7
50pcs 5
100pcs 5
200pcs 5</t>
    <phoneticPr fontId="20" type="noConversion"/>
  </si>
  <si>
    <t>Additional 128G SSD</t>
    <phoneticPr fontId="20" type="noConversion"/>
  </si>
  <si>
    <t>Additional 256G SSD</t>
    <phoneticPr fontId="20" type="noConversion"/>
  </si>
  <si>
    <t>Additional 512G SSD</t>
    <phoneticPr fontId="20" type="noConversion"/>
  </si>
  <si>
    <t>Additional 1TB SSD</t>
    <phoneticPr fontId="20" type="noConversion"/>
  </si>
  <si>
    <t>Confidential Information for Partner Tech Internal Use Only!</t>
  </si>
  <si>
    <r>
      <t xml:space="preserve">1. </t>
    </r>
    <r>
      <rPr>
        <b/>
        <sz val="12"/>
        <color indexed="8"/>
        <rFont val="細明體"/>
        <family val="3"/>
        <charset val="136"/>
      </rPr>
      <t>此份報價屬</t>
    </r>
    <r>
      <rPr>
        <b/>
        <sz val="12"/>
        <color indexed="8"/>
        <rFont val="Arial"/>
        <family val="2"/>
      </rPr>
      <t xml:space="preserve"> "</t>
    </r>
    <r>
      <rPr>
        <b/>
        <sz val="12"/>
        <color indexed="8"/>
        <rFont val="細明體"/>
        <family val="3"/>
        <charset val="136"/>
      </rPr>
      <t>極機密性</t>
    </r>
    <r>
      <rPr>
        <b/>
        <sz val="12"/>
        <color indexed="8"/>
        <rFont val="Arial"/>
        <family val="2"/>
      </rPr>
      <t xml:space="preserve">", </t>
    </r>
    <r>
      <rPr>
        <b/>
        <sz val="12"/>
        <color indexed="8"/>
        <rFont val="細明體"/>
        <family val="3"/>
        <charset val="136"/>
      </rPr>
      <t>勿影印拷貝或供他人參考</t>
    </r>
    <r>
      <rPr>
        <b/>
        <sz val="12"/>
        <color indexed="8"/>
        <rFont val="Arial"/>
        <family val="2"/>
      </rPr>
      <t>.</t>
    </r>
    <phoneticPr fontId="5" type="noConversion"/>
  </si>
  <si>
    <r>
      <t xml:space="preserve">2. </t>
    </r>
    <r>
      <rPr>
        <b/>
        <sz val="12"/>
        <color indexed="8"/>
        <rFont val="細明體"/>
        <family val="3"/>
        <charset val="136"/>
      </rPr>
      <t>若報價超過此份價格權限請與主管討論</t>
    </r>
    <r>
      <rPr>
        <b/>
        <sz val="12"/>
        <color indexed="8"/>
        <rFont val="Arial"/>
        <family val="2"/>
      </rPr>
      <t>.</t>
    </r>
    <phoneticPr fontId="5" type="noConversion"/>
  </si>
  <si>
    <t>3. Warranty: 24months from invoice date.</t>
    <phoneticPr fontId="5" type="noConversion"/>
  </si>
  <si>
    <t>OS</t>
    <phoneticPr fontId="5" type="noConversion"/>
  </si>
  <si>
    <t>Description</t>
    <phoneticPr fontId="5" type="noConversion"/>
  </si>
  <si>
    <t>Corresponding P/N</t>
    <phoneticPr fontId="5" type="noConversion"/>
  </si>
  <si>
    <t>Remark</t>
    <phoneticPr fontId="5" type="noConversion"/>
  </si>
  <si>
    <t>ITP</t>
    <phoneticPr fontId="5" type="noConversion"/>
  </si>
  <si>
    <r>
      <rPr>
        <b/>
        <sz val="11"/>
        <color indexed="10"/>
        <rFont val="Arial"/>
        <family val="2"/>
      </rPr>
      <t>Win 11 Pro GAC</t>
    </r>
    <r>
      <rPr>
        <b/>
        <sz val="11"/>
        <color indexed="8"/>
        <rFont val="Arial"/>
        <family val="2"/>
      </rPr>
      <t xml:space="preserve"> - Microsoft Windows 11 Pro 64 Bit English OEM DVD 1-Pack(FQC-10529)</t>
    </r>
    <phoneticPr fontId="5" type="noConversion"/>
  </si>
  <si>
    <t>2619500700000</t>
    <phoneticPr fontId="5" type="noConversion"/>
  </si>
  <si>
    <r>
      <rPr>
        <b/>
        <sz val="16"/>
        <color indexed="56"/>
        <rFont val="Arial"/>
        <family val="2"/>
      </rPr>
      <t xml:space="preserve">2021 H2 </t>
    </r>
    <r>
      <rPr>
        <b/>
        <sz val="16"/>
        <rFont val="Arial"/>
        <family val="2"/>
      </rPr>
      <t xml:space="preserve"> WIN 10 please refer to below table for Corresponding CPUs list</t>
    </r>
    <phoneticPr fontId="5" type="noConversion"/>
  </si>
  <si>
    <r>
      <t xml:space="preserve">Win10 IoT Ent </t>
    </r>
    <r>
      <rPr>
        <b/>
        <sz val="16"/>
        <color indexed="56"/>
        <rFont val="Arial"/>
        <family val="2"/>
      </rPr>
      <t>2021</t>
    </r>
    <r>
      <rPr>
        <b/>
        <sz val="11"/>
        <color indexed="10"/>
        <rFont val="Arial"/>
        <family val="2"/>
      </rPr>
      <t xml:space="preserve"> LTSC MultiLang ESD OEI "Entry" EPKEA</t>
    </r>
    <r>
      <rPr>
        <b/>
        <sz val="11"/>
        <color indexed="10"/>
        <rFont val="Arial"/>
        <family val="2"/>
      </rPr>
      <t xml:space="preserve">
</t>
    </r>
    <r>
      <rPr>
        <b/>
        <sz val="14"/>
        <color indexed="10"/>
        <rFont val="Arial"/>
        <family val="2"/>
      </rPr>
      <t xml:space="preserve">
Entry</t>
    </r>
    <r>
      <rPr>
        <b/>
        <sz val="14"/>
        <rFont val="Arial"/>
        <family val="2"/>
      </rPr>
      <t xml:space="preserve"> for Selected ATOM, Selected Celeron (J6412, J1900, J3455, N2807, </t>
    </r>
    <r>
      <rPr>
        <b/>
        <sz val="14"/>
        <color indexed="36"/>
        <rFont val="Arial"/>
        <family val="2"/>
      </rPr>
      <t>G3900, G3900TE, 3955U, 3865U</t>
    </r>
    <r>
      <rPr>
        <b/>
        <sz val="14"/>
        <rFont val="Arial"/>
        <family val="2"/>
      </rPr>
      <t>) version</t>
    </r>
    <phoneticPr fontId="5" type="noConversion"/>
  </si>
  <si>
    <t>2619510600017</t>
    <phoneticPr fontId="5" type="noConversion"/>
  </si>
  <si>
    <r>
      <t xml:space="preserve">Win10 IoT Ent </t>
    </r>
    <r>
      <rPr>
        <b/>
        <sz val="16"/>
        <color indexed="56"/>
        <rFont val="Arial"/>
        <family val="2"/>
      </rPr>
      <t>2021</t>
    </r>
    <r>
      <rPr>
        <b/>
        <sz val="11"/>
        <color indexed="10"/>
        <rFont val="Arial"/>
        <family val="2"/>
      </rPr>
      <t xml:space="preserve"> LTSC MultiLang ESD OEI "Value" EPKEA</t>
    </r>
    <r>
      <rPr>
        <b/>
        <sz val="11"/>
        <color indexed="10"/>
        <rFont val="Arial"/>
        <family val="2"/>
      </rPr>
      <t xml:space="preserve">
</t>
    </r>
    <r>
      <rPr>
        <b/>
        <sz val="11"/>
        <color indexed="10"/>
        <rFont val="Arial"/>
        <family val="2"/>
      </rPr>
      <t xml:space="preserve">
</t>
    </r>
    <r>
      <rPr>
        <b/>
        <sz val="14"/>
        <color indexed="10"/>
        <rFont val="Arial"/>
        <family val="2"/>
      </rPr>
      <t>Value</t>
    </r>
    <r>
      <rPr>
        <b/>
        <sz val="14"/>
        <rFont val="Arial"/>
        <family val="2"/>
      </rPr>
      <t xml:space="preserve"> for Selected Atom, Selected Celeron, Pentium, Core i3, Core i5 version</t>
    </r>
    <phoneticPr fontId="5" type="noConversion"/>
  </si>
  <si>
    <t>2619510600018</t>
    <phoneticPr fontId="5" type="noConversion"/>
  </si>
  <si>
    <r>
      <t xml:space="preserve">Win10 IoT Ent </t>
    </r>
    <r>
      <rPr>
        <b/>
        <sz val="16"/>
        <color indexed="56"/>
        <rFont val="Arial"/>
        <family val="2"/>
      </rPr>
      <t>2021</t>
    </r>
    <r>
      <rPr>
        <b/>
        <sz val="11"/>
        <color indexed="10"/>
        <rFont val="Arial"/>
        <family val="2"/>
      </rPr>
      <t xml:space="preserve"> LTSC MultiLang ESD OEI "High End" EPKEA</t>
    </r>
    <r>
      <rPr>
        <b/>
        <sz val="11"/>
        <color indexed="10"/>
        <rFont val="Arial"/>
        <family val="2"/>
      </rPr>
      <t xml:space="preserve">
</t>
    </r>
    <r>
      <rPr>
        <b/>
        <sz val="14"/>
        <color indexed="10"/>
        <rFont val="Arial"/>
        <family val="2"/>
      </rPr>
      <t xml:space="preserve">
High</t>
    </r>
    <r>
      <rPr>
        <b/>
        <sz val="14"/>
        <rFont val="Arial"/>
        <family val="2"/>
      </rPr>
      <t xml:space="preserve"> for Core i7</t>
    </r>
    <phoneticPr fontId="5" type="noConversion"/>
  </si>
  <si>
    <t>2619510600019</t>
    <phoneticPr fontId="5" type="noConversion"/>
  </si>
  <si>
    <t>OS</t>
  </si>
  <si>
    <t>Windows® 11</t>
  </si>
  <si>
    <r>
      <rPr>
        <b/>
        <sz val="14"/>
        <rFont val="Arial"/>
        <family val="2"/>
      </rPr>
      <t>Win11</t>
    </r>
    <r>
      <rPr>
        <b/>
        <sz val="11"/>
        <color indexed="10"/>
        <rFont val="Arial"/>
        <family val="2"/>
      </rPr>
      <t xml:space="preserve"> IoT Ent MultiLang ESD OEI Entry EPKEA
Entry for Selected ATOM, Selected Celeron </t>
    </r>
    <r>
      <rPr>
        <b/>
        <sz val="14"/>
        <rFont val="Arial"/>
        <family val="2"/>
      </rPr>
      <t>J6412</t>
    </r>
    <phoneticPr fontId="5" type="noConversion"/>
  </si>
  <si>
    <t>2619510700000</t>
  </si>
  <si>
    <r>
      <rPr>
        <b/>
        <sz val="14"/>
        <rFont val="Arial"/>
        <family val="2"/>
      </rPr>
      <t>Win11</t>
    </r>
    <r>
      <rPr>
        <b/>
        <sz val="11"/>
        <color indexed="10"/>
        <rFont val="Arial"/>
        <family val="2"/>
      </rPr>
      <t xml:space="preserve"> IoT Ent MultiLang ESD OEI Value EPKEA
Value for Selected Atom, Selected Celeron, Pentium, </t>
    </r>
    <r>
      <rPr>
        <b/>
        <sz val="14"/>
        <rFont val="Arial"/>
        <family val="2"/>
      </rPr>
      <t>Core i3, Core i5 version</t>
    </r>
    <phoneticPr fontId="5" type="noConversion"/>
  </si>
  <si>
    <t>2619510700001</t>
  </si>
  <si>
    <r>
      <rPr>
        <b/>
        <sz val="14"/>
        <rFont val="Arial"/>
        <family val="2"/>
      </rPr>
      <t>Win11</t>
    </r>
    <r>
      <rPr>
        <b/>
        <sz val="11"/>
        <color indexed="10"/>
        <rFont val="Arial"/>
        <family val="2"/>
      </rPr>
      <t xml:space="preserve"> IoT Ent MultiLang ESD OEI High End EPKEA
High for</t>
    </r>
    <r>
      <rPr>
        <b/>
        <sz val="14"/>
        <rFont val="Arial"/>
        <family val="2"/>
      </rPr>
      <t xml:space="preserve"> Core i7</t>
    </r>
    <phoneticPr fontId="5" type="noConversion"/>
  </si>
  <si>
    <t xml:space="preserve">2619510700002 </t>
  </si>
  <si>
    <r>
      <t xml:space="preserve">Win Pro 11 64-bit, </t>
    </r>
    <r>
      <rPr>
        <b/>
        <sz val="11"/>
        <color indexed="10"/>
        <rFont val="細明體"/>
        <family val="3"/>
        <charset val="136"/>
      </rPr>
      <t>英文隨機版</t>
    </r>
    <r>
      <rPr>
        <b/>
        <sz val="11"/>
        <color indexed="10"/>
        <rFont val="Arial"/>
        <family val="2"/>
      </rPr>
      <t xml:space="preserve">(DVD), </t>
    </r>
    <r>
      <rPr>
        <b/>
        <sz val="11"/>
        <color indexed="10"/>
        <rFont val="細明體"/>
        <family val="3"/>
        <charset val="136"/>
      </rPr>
      <t xml:space="preserve">英式鍵盤, </t>
    </r>
    <r>
      <rPr>
        <b/>
        <sz val="11"/>
        <color indexed="10"/>
        <rFont val="Arial"/>
        <family val="2"/>
      </rPr>
      <t>FQC-10528</t>
    </r>
    <phoneticPr fontId="5" type="noConversion"/>
  </si>
  <si>
    <t>FQC-10528</t>
    <phoneticPr fontId="5" type="noConversion"/>
  </si>
  <si>
    <r>
      <t xml:space="preserve">Win Pro 11 64-bit, </t>
    </r>
    <r>
      <rPr>
        <b/>
        <sz val="11"/>
        <color indexed="10"/>
        <rFont val="細明體"/>
        <family val="3"/>
        <charset val="136"/>
      </rPr>
      <t>英文隨機版</t>
    </r>
    <r>
      <rPr>
        <b/>
        <sz val="11"/>
        <color indexed="10"/>
        <rFont val="Arial"/>
        <family val="2"/>
      </rPr>
      <t xml:space="preserve">(DVD), </t>
    </r>
    <r>
      <rPr>
        <b/>
        <sz val="11"/>
        <color indexed="10"/>
        <rFont val="新細明體"/>
        <family val="1"/>
        <charset val="136"/>
      </rPr>
      <t>美</t>
    </r>
    <r>
      <rPr>
        <b/>
        <sz val="11"/>
        <color indexed="10"/>
        <rFont val="細明體"/>
        <family val="3"/>
        <charset val="136"/>
      </rPr>
      <t xml:space="preserve">式鍵盤, </t>
    </r>
    <r>
      <rPr>
        <b/>
        <sz val="11"/>
        <color indexed="10"/>
        <rFont val="Arial"/>
        <family val="2"/>
      </rPr>
      <t>FQC-10529</t>
    </r>
    <phoneticPr fontId="5" type="noConversion"/>
  </si>
  <si>
    <t>FQC-10529</t>
    <phoneticPr fontId="5" type="noConversion"/>
  </si>
  <si>
    <t>Win11 IoT Ent 2024 LTSC MultiLang ESD OEI Entry EPKEA</t>
  </si>
  <si>
    <t>2619510701000</t>
    <phoneticPr fontId="5" type="noConversion"/>
  </si>
  <si>
    <t>Win11 IoT Ent 2024 LTSC MultiLang ESD OEI Value EPKEA</t>
  </si>
  <si>
    <t>2619510701001</t>
    <phoneticPr fontId="5" type="noConversion"/>
  </si>
  <si>
    <t>Win11 IoT Ent 2024 LTSC MultiLang ESD OEI High End EPKE</t>
  </si>
  <si>
    <t>2619510701002</t>
    <phoneticPr fontId="5" type="noConversion"/>
  </si>
  <si>
    <t>Win11 IoT Ent 2024 LTSC MultiLang ESD OEI Entry Upgrade EPKEA</t>
  </si>
  <si>
    <t>2619510701100</t>
    <phoneticPr fontId="5" type="noConversion"/>
  </si>
  <si>
    <t>Win11 IoT Ent 2024 LTSC MultiLang ESD OEI Value Upgrade EPKEA</t>
  </si>
  <si>
    <t>2619510701101</t>
    <phoneticPr fontId="5" type="noConversion"/>
  </si>
  <si>
    <t>Win11 IoT Ent 2024 LTSC MultiLang ESD OEI High End Upgrade EPKEA</t>
  </si>
  <si>
    <t>2619510701102</t>
    <phoneticPr fontId="5" type="noConversion"/>
  </si>
  <si>
    <t>6FA-00554</t>
  </si>
  <si>
    <t>Windows Server® IoT 2022 Standard (16 Core) (ESD)</t>
  </si>
  <si>
    <t>6VC-04363</t>
  </si>
  <si>
    <t>Windows Server® IoT 2022 Remote Desktop Services Client Access License (1 User) (ESD)</t>
  </si>
  <si>
    <t xml:space="preserve">Product </t>
    <phoneticPr fontId="5" type="noConversion"/>
  </si>
  <si>
    <t>Product/Description</t>
    <phoneticPr fontId="5" type="noConversion"/>
  </si>
  <si>
    <t>參考資料</t>
    <phoneticPr fontId="5" type="noConversion"/>
  </si>
  <si>
    <t>Model</t>
    <phoneticPr fontId="5" type="noConversion"/>
  </si>
  <si>
    <t>M10</t>
    <phoneticPr fontId="5" type="noConversion"/>
  </si>
  <si>
    <t>M10 Standard Terminal</t>
    <phoneticPr fontId="5" type="noConversion"/>
  </si>
  <si>
    <r>
      <t>M10-3N/N200/8G/128G/XYC/</t>
    </r>
    <r>
      <rPr>
        <b/>
        <sz val="8"/>
        <color indexed="10"/>
        <rFont val="Arial"/>
        <family val="2"/>
      </rPr>
      <t>350nits</t>
    </r>
    <r>
      <rPr>
        <b/>
        <sz val="8"/>
        <color indexed="8"/>
        <rFont val="Arial"/>
        <family val="2"/>
      </rPr>
      <t>/ADV/W-I6/Battery/US/Partner Logo </t>
    </r>
    <phoneticPr fontId="5" type="noConversion"/>
  </si>
  <si>
    <r>
      <t>M10-3N/N200/8G/128G/XYC/</t>
    </r>
    <r>
      <rPr>
        <b/>
        <sz val="8"/>
        <color indexed="10"/>
        <rFont val="Arial"/>
        <family val="2"/>
      </rPr>
      <t>350nits</t>
    </r>
    <r>
      <rPr>
        <b/>
        <sz val="8"/>
        <color indexed="8"/>
        <rFont val="Arial"/>
        <family val="2"/>
      </rPr>
      <t>/ADV/W-I6/Battery/US/Win11/Partner Logo </t>
    </r>
    <phoneticPr fontId="5" type="noConversion"/>
  </si>
  <si>
    <r>
      <t>M10-3N/N200/8G/128G/XYC/</t>
    </r>
    <r>
      <rPr>
        <b/>
        <sz val="8"/>
        <color indexed="10"/>
        <rFont val="Arial"/>
        <family val="2"/>
      </rPr>
      <t>800nits</t>
    </r>
    <r>
      <rPr>
        <b/>
        <sz val="8"/>
        <color indexed="8"/>
        <rFont val="Arial"/>
        <family val="2"/>
      </rPr>
      <t>/ADV/W-I6/Battery/US/Partner Logo </t>
    </r>
    <phoneticPr fontId="5" type="noConversion"/>
  </si>
  <si>
    <t>800nits MOQ 500pcs</t>
    <phoneticPr fontId="5" type="noConversion"/>
  </si>
  <si>
    <r>
      <t>M10-3N/N200/8G/128G/XYC/</t>
    </r>
    <r>
      <rPr>
        <b/>
        <sz val="8"/>
        <color indexed="10"/>
        <rFont val="Arial"/>
        <family val="2"/>
      </rPr>
      <t>800nits</t>
    </r>
    <r>
      <rPr>
        <b/>
        <sz val="8"/>
        <color indexed="8"/>
        <rFont val="Arial"/>
        <family val="2"/>
      </rPr>
      <t>/ADV/W-I6/Battery/US/Win11/Partner Logo </t>
    </r>
    <phoneticPr fontId="5" type="noConversion"/>
  </si>
  <si>
    <t>M10</t>
  </si>
  <si>
    <r>
      <t>M10-3N/</t>
    </r>
    <r>
      <rPr>
        <b/>
        <sz val="8"/>
        <color indexed="10"/>
        <rFont val="Arial"/>
        <family val="2"/>
      </rPr>
      <t>N300</t>
    </r>
    <r>
      <rPr>
        <b/>
        <sz val="8"/>
        <color indexed="8"/>
        <rFont val="Arial"/>
        <family val="2"/>
      </rPr>
      <t>/</t>
    </r>
    <r>
      <rPr>
        <b/>
        <sz val="8"/>
        <color indexed="10"/>
        <rFont val="Arial"/>
        <family val="2"/>
      </rPr>
      <t>16G/512G</t>
    </r>
    <r>
      <rPr>
        <b/>
        <sz val="8"/>
        <color indexed="8"/>
        <rFont val="Arial"/>
        <family val="2"/>
      </rPr>
      <t>/XYC/350nits/ADV/W-I6/Battery/US/Partner Logo </t>
    </r>
    <phoneticPr fontId="5" type="noConversion"/>
  </si>
  <si>
    <t>TBD</t>
  </si>
  <si>
    <t>MOQ 300pcs
Market Price
Need to requote when there is a project.</t>
    <phoneticPr fontId="5" type="noConversion"/>
  </si>
  <si>
    <t>128G to 256G</t>
    <phoneticPr fontId="5" type="noConversion"/>
  </si>
  <si>
    <t>MOQ 500pcs
Market Price
Need to requote when there is a project.</t>
    <phoneticPr fontId="5" type="noConversion"/>
  </si>
  <si>
    <t>M3w-2 &amp; M10</t>
    <phoneticPr fontId="5" type="noConversion"/>
  </si>
  <si>
    <t xml:space="preserve">M3w-2 &amp; M10 Optional Peripherals </t>
    <phoneticPr fontId="5" type="noConversion"/>
  </si>
  <si>
    <t>Main Battery  (Li Battery Pack/7.4v/4600mA/BP18-002240/M3/GP)</t>
    <phoneticPr fontId="5" type="noConversion"/>
  </si>
  <si>
    <t>1380210740000</t>
    <phoneticPr fontId="5" type="noConversion"/>
  </si>
  <si>
    <t xml:space="preserve"> </t>
    <phoneticPr fontId="5" type="noConversion"/>
  </si>
  <si>
    <t>MSR Module/ID123/M10-3N/Black/Partner Logo/GP</t>
  </si>
  <si>
    <t>79090M1039210</t>
  </si>
  <si>
    <t>EMV IC Card/MINI2-50-P1/M10-3N/GP</t>
    <phoneticPr fontId="5" type="noConversion"/>
  </si>
  <si>
    <t>79090M1039310</t>
  </si>
  <si>
    <t>(Rear Cover+Fingerprint Kit/ w/o battery cover/M10/Black/G</t>
    <phoneticPr fontId="5" type="noConversion"/>
  </si>
  <si>
    <t>*No tooling yet
*Rear cover MOQ: 300pcs
*Fingerprint module MOQ: 180pcs
*Need to change rear cover when add fingerprint</t>
    <phoneticPr fontId="5" type="noConversion"/>
  </si>
  <si>
    <t>NFC Module/RF-551V/M10/GP</t>
  </si>
  <si>
    <t>79090M1039610</t>
  </si>
  <si>
    <t>Scanner/2D/SE2707/M10-3N/Black/GP</t>
  </si>
  <si>
    <t>79090M1039420</t>
  </si>
  <si>
    <t>Front Camera/5M/M10-3N/GP</t>
    <phoneticPr fontId="5" type="noConversion"/>
  </si>
  <si>
    <t>79090M1039110</t>
  </si>
  <si>
    <t>100pcs: 35
500pcs: 32</t>
    <phoneticPr fontId="5" type="noConversion"/>
  </si>
  <si>
    <t>MOQ: 100pcs / 500pcs</t>
    <phoneticPr fontId="5" type="noConversion"/>
  </si>
  <si>
    <t>Rear Camera/8M/M10-3N/GP</t>
    <phoneticPr fontId="5" type="noConversion"/>
  </si>
  <si>
    <t>79090M1039120</t>
  </si>
  <si>
    <t>100pcs: 42
500pcs: 35</t>
    <phoneticPr fontId="5" type="noConversion"/>
  </si>
  <si>
    <t>4G LTE-A Cat6 Module Kit/EM060K-NA/North America/M10-3N/GP</t>
    <phoneticPr fontId="5" type="noConversion"/>
  </si>
  <si>
    <t>79090M1039810</t>
    <phoneticPr fontId="5" type="noConversion"/>
  </si>
  <si>
    <t>Antenna MOQ: 500pcs</t>
    <phoneticPr fontId="5" type="noConversion"/>
  </si>
  <si>
    <t>5G Sub-6 Module/RM520N-GL/M10-3N/GP</t>
    <phoneticPr fontId="5" type="noConversion"/>
  </si>
  <si>
    <t>79090M1039820</t>
  </si>
  <si>
    <r>
      <rPr>
        <b/>
        <sz val="8"/>
        <color indexed="10"/>
        <rFont val="Arial"/>
        <family val="2"/>
      </rPr>
      <t xml:space="preserve">Handstrap (same as EM-100/300) </t>
    </r>
    <r>
      <rPr>
        <b/>
        <sz val="8"/>
        <color indexed="8"/>
        <rFont val="Arial"/>
        <family val="2"/>
      </rPr>
      <t>- New Hand Strap/Elastic/EM-100,300/GP</t>
    </r>
    <phoneticPr fontId="5" type="noConversion"/>
  </si>
  <si>
    <t>7909036619000</t>
    <phoneticPr fontId="5" type="noConversion"/>
  </si>
  <si>
    <t>Shoulder Strap/EM-100/1.2/GP</t>
    <phoneticPr fontId="5" type="noConversion"/>
  </si>
  <si>
    <t xml:space="preserve">25090A1903663 </t>
    <phoneticPr fontId="5" type="noConversion"/>
  </si>
  <si>
    <t>Sunblock Cover/M3/Black/G+</t>
    <phoneticPr fontId="5" type="noConversion"/>
  </si>
  <si>
    <t xml:space="preserve">25090A190M301    </t>
    <phoneticPr fontId="5" type="noConversion"/>
  </si>
  <si>
    <t>Wall Mount Kit/M3W,M3A/Black/GP</t>
    <phoneticPr fontId="5" type="noConversion"/>
  </si>
  <si>
    <t xml:space="preserve">79090M3099200 </t>
    <phoneticPr fontId="5" type="noConversion"/>
  </si>
  <si>
    <t>MOQ 20pcs</t>
    <phoneticPr fontId="5" type="noConversion"/>
  </si>
  <si>
    <t>Payment Bracket Kit/MOBY550/M10-3N/Black/GP</t>
  </si>
  <si>
    <t>1pcs: $40
5pcs: $25
30pcs: $20
50pcs: $18</t>
    <phoneticPr fontId="20" type="noConversion"/>
  </si>
  <si>
    <t>*EXW TW</t>
    <phoneticPr fontId="5" type="noConversion"/>
  </si>
  <si>
    <t>Payment Bracket Kit/Link2500/M10-3N/Black/GP</t>
  </si>
  <si>
    <t>1pcs: $50
5pcs: $35
30pcs: $25
50pcs: $22</t>
    <phoneticPr fontId="20" type="noConversion"/>
  </si>
  <si>
    <t>Payment Bracket Kit/VP3300/M10-3N/Black/GP</t>
  </si>
  <si>
    <t>1pcs: $52
5pcs: $38
30pcs: $28
50pcs: $25</t>
    <phoneticPr fontId="20" type="noConversion"/>
  </si>
  <si>
    <t>Payment Bracket Kit/E285/M10-3N/Black/GP</t>
    <phoneticPr fontId="5" type="noConversion"/>
  </si>
  <si>
    <t>79090M1039723</t>
    <phoneticPr fontId="5" type="noConversion"/>
  </si>
  <si>
    <t>1pcs: $65
5pcs: $48
30pcs: $32
50pcs: $20</t>
    <phoneticPr fontId="20" type="noConversion"/>
  </si>
  <si>
    <t>Payment Bracket Kit/VP3350/M10-3N/1.1/Black/GP</t>
  </si>
  <si>
    <t>79090M1039728</t>
    <phoneticPr fontId="5" type="noConversion"/>
  </si>
  <si>
    <r>
      <rPr>
        <b/>
        <sz val="8"/>
        <color indexed="10"/>
        <rFont val="Arial"/>
        <family val="2"/>
      </rPr>
      <t>Battery Charging Cradle</t>
    </r>
    <r>
      <rPr>
        <b/>
        <sz val="8"/>
        <rFont val="Arial"/>
        <family val="2"/>
      </rPr>
      <t xml:space="preserve"> - Charging Cradle/CBE-1/US/Black/GP </t>
    </r>
    <r>
      <rPr>
        <b/>
        <sz val="8"/>
        <color indexed="10"/>
        <rFont val="Arial"/>
        <family val="2"/>
      </rPr>
      <t>(up to 5 Batteries)</t>
    </r>
    <phoneticPr fontId="5" type="noConversion"/>
  </si>
  <si>
    <t>79090CBE11000</t>
    <phoneticPr fontId="5" type="noConversion"/>
  </si>
  <si>
    <t>EOL</t>
    <phoneticPr fontId="5" type="noConversion"/>
  </si>
  <si>
    <t>New charging cradle - Charging cradle/M10-3N/US/Black/GP</t>
    <phoneticPr fontId="5" type="noConversion"/>
  </si>
  <si>
    <t>79090M1039C00</t>
    <phoneticPr fontId="5" type="noConversion"/>
  </si>
  <si>
    <r>
      <rPr>
        <b/>
        <sz val="8"/>
        <rFont val="Arial"/>
        <family val="2"/>
      </rPr>
      <t xml:space="preserve">X3-10 POS Base X3-10/US/Partner Logo/1.1/GP </t>
    </r>
    <r>
      <rPr>
        <b/>
        <sz val="8"/>
        <color indexed="10"/>
        <rFont val="Arial"/>
        <family val="2"/>
      </rPr>
      <t>(NEW)</t>
    </r>
    <r>
      <rPr>
        <b/>
        <sz val="8"/>
        <color indexed="10"/>
        <rFont val="Arial"/>
        <family val="2"/>
      </rPr>
      <t xml:space="preserve">
Must purchase with  Hand Strap 7909036619000 for locking purpose</t>
    </r>
    <phoneticPr fontId="5" type="noConversion"/>
  </si>
  <si>
    <t>7909070400300</t>
    <phoneticPr fontId="5" type="noConversion"/>
  </si>
  <si>
    <t>MOQ: 300pcs
PO MOQ: 20pcs</t>
    <phoneticPr fontId="5" type="noConversion"/>
  </si>
  <si>
    <r>
      <rPr>
        <b/>
        <sz val="8"/>
        <rFont val="Arial"/>
        <family val="2"/>
      </rPr>
      <t xml:space="preserve">X3-30 POS Base X3-20/US/Partner Logo/1.1/GP </t>
    </r>
    <r>
      <rPr>
        <b/>
        <sz val="8"/>
        <color indexed="10"/>
        <rFont val="Arial"/>
        <family val="2"/>
      </rPr>
      <t>(NEW)</t>
    </r>
    <r>
      <rPr>
        <b/>
        <sz val="8"/>
        <color indexed="10"/>
        <rFont val="Arial"/>
        <family val="2"/>
      </rPr>
      <t xml:space="preserve">
Must purchase with  Hand Strap 7909036619000 for locking purpose</t>
    </r>
    <phoneticPr fontId="5" type="noConversion"/>
  </si>
  <si>
    <t>7909070401300</t>
    <phoneticPr fontId="5" type="noConversion"/>
  </si>
  <si>
    <t>79090M1039726</t>
    <phoneticPr fontId="5" type="noConversion"/>
  </si>
  <si>
    <t>79090M1039725</t>
    <phoneticPr fontId="5" type="noConversion"/>
  </si>
  <si>
    <t>79090M1039727</t>
    <phoneticPr fontId="5" type="noConversion"/>
  </si>
  <si>
    <t>Item</t>
    <phoneticPr fontId="5" type="noConversion"/>
  </si>
  <si>
    <t>MOQ 1 pcs</t>
  </si>
  <si>
    <t>MOQ 5 pcs</t>
  </si>
  <si>
    <t>MOQ 10 pcs</t>
  </si>
  <si>
    <t>MOQ 25 pcs</t>
  </si>
  <si>
    <t>A5 KDS kit (POS not included)</t>
  </si>
  <si>
    <t>A7 KDS kit (POS not included)</t>
  </si>
  <si>
    <r>
      <rPr>
        <sz val="9"/>
        <color indexed="8"/>
        <rFont val="Times New Roman"/>
        <family val="1"/>
      </rPr>
      <t>料號</t>
    </r>
    <phoneticPr fontId="5" type="noConversion"/>
  </si>
  <si>
    <r>
      <rPr>
        <sz val="9"/>
        <color indexed="8"/>
        <rFont val="Times New Roman"/>
        <family val="1"/>
      </rPr>
      <t>項目</t>
    </r>
    <phoneticPr fontId="5" type="noConversion"/>
  </si>
  <si>
    <t>ITP (USD)</t>
    <phoneticPr fontId="5" type="noConversion"/>
  </si>
  <si>
    <t>A5 Sealing kit only</t>
    <phoneticPr fontId="5" type="noConversion"/>
  </si>
  <si>
    <t>25080550A5001</t>
  </si>
  <si>
    <t>CR+Adhesive(G4000)/Rear Cover/362x2.8x1mm/A5-1/GP</t>
  </si>
  <si>
    <r>
      <rPr>
        <sz val="9"/>
        <color indexed="8"/>
        <rFont val="Times New Roman"/>
        <family val="1"/>
      </rPr>
      <t>防水膠</t>
    </r>
  </si>
  <si>
    <t>Total</t>
  </si>
  <si>
    <t>A7 Sealing kit only</t>
    <phoneticPr fontId="5" type="noConversion"/>
  </si>
  <si>
    <t>For any models other than SP-600 series and A7</t>
    <phoneticPr fontId="5" type="noConversion"/>
  </si>
  <si>
    <t>MOQ 1pcs</t>
    <phoneticPr fontId="5" type="noConversion"/>
  </si>
  <si>
    <t>MOQ 5pcs</t>
    <phoneticPr fontId="5" type="noConversion"/>
  </si>
  <si>
    <t>MOQ 10pcs</t>
    <phoneticPr fontId="5" type="noConversion"/>
  </si>
  <si>
    <t>MOQ 30pcs</t>
    <phoneticPr fontId="5" type="noConversion"/>
  </si>
  <si>
    <t>MOQ 50pcs</t>
    <phoneticPr fontId="5" type="noConversion"/>
  </si>
  <si>
    <t>Printer Stand
PS-103</t>
    <phoneticPr fontId="5" type="noConversion"/>
  </si>
  <si>
    <r>
      <rPr>
        <b/>
        <sz val="12"/>
        <color indexed="10"/>
        <rFont val="Calibri"/>
        <family val="2"/>
      </rPr>
      <t>(A+B) PS-103/Power USBx4/180W/1.1/Black+Silver/W/O Logo/GP Set)</t>
    </r>
    <r>
      <rPr>
        <b/>
        <sz val="12"/>
        <color indexed="8"/>
        <rFont val="Calibri"/>
        <family val="2"/>
      </rPr>
      <t xml:space="preserve">
790PS10311000 PS-103/Power USBx4/180W/Black/W/O Logo/G</t>
    </r>
    <phoneticPr fontId="5" type="noConversion"/>
  </si>
  <si>
    <r>
      <rPr>
        <sz val="12"/>
        <color indexed="10"/>
        <rFont val="Calibri"/>
        <family val="2"/>
      </rPr>
      <t>A. PS-103 Stand (with bracket support RP-700/ RP-710/ TM-M30)</t>
    </r>
    <r>
      <rPr>
        <sz val="12"/>
        <color indexed="8"/>
        <rFont val="Calibri"/>
        <family val="2"/>
      </rPr>
      <t xml:space="preserve">
790PS10310000 PS-103/1.1/Black+Silver/W/O Logo/GP</t>
    </r>
    <phoneticPr fontId="20" type="noConversion"/>
  </si>
  <si>
    <r>
      <rPr>
        <sz val="12"/>
        <color indexed="10"/>
        <rFont val="Calibri"/>
        <family val="2"/>
      </rPr>
      <t>B. Powered USB Kit + 24V Powered USB Y-Cable + 180W adaptor</t>
    </r>
    <r>
      <rPr>
        <sz val="12"/>
        <color indexed="8"/>
        <rFont val="Calibri"/>
        <family val="2"/>
      </rPr>
      <t xml:space="preserve">
7905000091002
Power USBx4+180W Kit For Stand/120cm/GP(PS1xx/E5/SP1060/SP1030)</t>
    </r>
    <phoneticPr fontId="20" type="noConversion"/>
  </si>
  <si>
    <t>Printer Bracket for RP-710 &amp; TM-M30</t>
    <phoneticPr fontId="5" type="noConversion"/>
  </si>
  <si>
    <t>C. Printer bracket for RP-710 &amp; TM-M30 (RP-700 do not need to purchase this bracket)
790PS10309600   Printer Bracket Kit/RP700+RP710+TM-M30 III/PS-103/Black/GP</t>
    <phoneticPr fontId="5" type="noConversion"/>
  </si>
  <si>
    <r>
      <t xml:space="preserve"> </t>
    </r>
    <r>
      <rPr>
        <sz val="12"/>
        <color indexed="10"/>
        <rFont val="Calibri"/>
        <family val="2"/>
      </rPr>
      <t>Part B</t>
    </r>
    <r>
      <rPr>
        <sz val="12"/>
        <color indexed="8"/>
        <rFont val="Calibri"/>
        <family val="2"/>
      </rPr>
      <t xml:space="preserve"> 
Key Components
Breakdwon</t>
    </r>
    <phoneticPr fontId="20" type="noConversion"/>
  </si>
  <si>
    <t>12Vx3  24Vx1 Powered USB Kit</t>
    <phoneticPr fontId="20" type="noConversion"/>
  </si>
  <si>
    <t>Powered USB Y-Cable</t>
    <phoneticPr fontId="20" type="noConversion"/>
  </si>
  <si>
    <t>180W Adaptor</t>
    <phoneticPr fontId="20" type="noConversion"/>
  </si>
  <si>
    <t>Remark: The thermal printers should be purchased separately.</t>
    <phoneticPr fontId="20" type="noConversion"/>
  </si>
  <si>
    <t>For A7</t>
    <phoneticPr fontId="5" type="noConversion"/>
  </si>
  <si>
    <t>MOQ 20pcs</t>
    <phoneticPr fontId="5" type="noConversion"/>
  </si>
  <si>
    <t>MOQ 50pcs</t>
  </si>
  <si>
    <t>Printer Stand
PS-107</t>
    <phoneticPr fontId="5" type="noConversion"/>
  </si>
  <si>
    <r>
      <rPr>
        <b/>
        <sz val="12"/>
        <color indexed="10"/>
        <rFont val="Calibri"/>
        <family val="2"/>
      </rPr>
      <t>(A+B) PS-107 Whole Set (Including Power USB Set)</t>
    </r>
    <r>
      <rPr>
        <b/>
        <sz val="12"/>
        <color indexed="8"/>
        <rFont val="Calibri"/>
        <family val="2"/>
      </rPr>
      <t xml:space="preserve">
790PS10701000  PS-107/Power USBx4/180W/Black/W/O Logo/GP</t>
    </r>
    <phoneticPr fontId="5" type="noConversion"/>
  </si>
  <si>
    <r>
      <rPr>
        <sz val="12"/>
        <color indexed="10"/>
        <rFont val="Calibri"/>
        <family val="2"/>
      </rPr>
      <t>A. PS-107 Stand Only</t>
    </r>
    <r>
      <rPr>
        <sz val="12"/>
        <color indexed="8"/>
        <rFont val="Calibri"/>
        <family val="2"/>
      </rPr>
      <t xml:space="preserve">
790PS10700000  PS-107/Black/W/O Logo/GP</t>
    </r>
    <phoneticPr fontId="20" type="noConversion"/>
  </si>
  <si>
    <t>For all Partner Tech model</t>
    <phoneticPr fontId="5" type="noConversion"/>
  </si>
  <si>
    <t>P/N</t>
    <phoneticPr fontId="5" type="noConversion"/>
  </si>
  <si>
    <t>Standard ITP</t>
  </si>
  <si>
    <t>Reguar Spec.</t>
    <phoneticPr fontId="5" type="noConversion"/>
  </si>
  <si>
    <r>
      <rPr>
        <b/>
        <sz val="12"/>
        <color indexed="10"/>
        <rFont val="Calibri"/>
        <family val="2"/>
      </rPr>
      <t xml:space="preserve">EX-300/Power USB+DC 12V out   </t>
    </r>
    <r>
      <rPr>
        <b/>
        <sz val="12"/>
        <color indexed="8"/>
        <rFont val="Calibri"/>
        <family val="2"/>
      </rPr>
      <t xml:space="preserve">
Option 1 - Detail IO please refer to below photo</t>
    </r>
    <phoneticPr fontId="5" type="noConversion"/>
  </si>
  <si>
    <t>7900EX3000100</t>
    <phoneticPr fontId="5" type="noConversion"/>
  </si>
  <si>
    <r>
      <rPr>
        <b/>
        <sz val="12"/>
        <color indexed="10"/>
        <rFont val="Calibri"/>
        <family val="2"/>
      </rPr>
      <t xml:space="preserve">EX-300/USB3.0 </t>
    </r>
    <r>
      <rPr>
        <b/>
        <sz val="12"/>
        <color indexed="8"/>
        <rFont val="Calibri"/>
        <family val="2"/>
      </rPr>
      <t xml:space="preserve">
Option 2 - Detail IO please refer to below photo</t>
    </r>
    <phoneticPr fontId="5" type="noConversion"/>
  </si>
  <si>
    <t>7900EX3000200</t>
    <phoneticPr fontId="5" type="noConversion"/>
  </si>
  <si>
    <t>Special Spec.</t>
    <phoneticPr fontId="5" type="noConversion"/>
  </si>
  <si>
    <t>EX-300/Power USB+DC 12V out/3 in 1 Cable 3M</t>
    <phoneticPr fontId="5" type="noConversion"/>
  </si>
  <si>
    <t>7900EX3000105</t>
    <phoneticPr fontId="5" type="noConversion"/>
  </si>
  <si>
    <t>EX-300/Power USB+DC 12V out/3 in 1 Cable 3M/W/O Adaptor</t>
    <phoneticPr fontId="5" type="noConversion"/>
  </si>
  <si>
    <t>7900EX3000103</t>
    <phoneticPr fontId="5" type="noConversion"/>
  </si>
  <si>
    <t>EX-300/Power USB+DC 12V out/RS232 DC 12V(Fix COM)/3 in 1 Cable 3M/PTE/Metro II</t>
    <phoneticPr fontId="5" type="noConversion"/>
  </si>
  <si>
    <t>7900EX3000110</t>
    <phoneticPr fontId="5" type="noConversion"/>
  </si>
  <si>
    <t>Product</t>
    <phoneticPr fontId="5" type="noConversion"/>
  </si>
  <si>
    <t>10pcs</t>
    <phoneticPr fontId="5" type="noConversion"/>
  </si>
  <si>
    <t>50pcs</t>
    <phoneticPr fontId="5" type="noConversion"/>
  </si>
  <si>
    <t>100pcs</t>
    <phoneticPr fontId="5" type="noConversion"/>
  </si>
  <si>
    <t>7900CD1010001</t>
  </si>
  <si>
    <t>VP3300 Holder Kit/CD-101C/Black/GP(A5-1/A4/A7/A5-2/G4/G5/J14/C10/C14)</t>
  </si>
  <si>
    <t>7900CD1010000</t>
  </si>
  <si>
    <t>VP3350 Holder Kit/CD-101C/Black/GP</t>
  </si>
  <si>
    <t>79050A5199301</t>
  </si>
  <si>
    <t>Payment Bracket Kit/VP-3300 on POS/Black/G+(A5-1/A4/A7/A5-2/G4/G5/J14)</t>
  </si>
  <si>
    <t>79050A5199300</t>
  </si>
  <si>
    <t>Payment Bracket Kit/VP-3350 on POS/Black/G+(A5-1/A4/A7/A5-2/G4/G5/J14)</t>
  </si>
  <si>
    <t>Category</t>
    <phoneticPr fontId="5" type="noConversion"/>
  </si>
  <si>
    <t>Printer</t>
    <phoneticPr fontId="5" type="noConversion"/>
  </si>
  <si>
    <t>RP-630</t>
    <phoneticPr fontId="5" type="noConversion"/>
  </si>
  <si>
    <t>930001L14C000
RP-630/B/Eng/S+U+E/Roll/US/Partner Logo/GP</t>
    <phoneticPr fontId="20" type="noConversion"/>
  </si>
  <si>
    <t>930001L14C011
RP-630/B/Eng/S(9Pin)+U/Roll/US/Partner Logo/G+</t>
    <phoneticPr fontId="20" type="noConversion"/>
  </si>
  <si>
    <t>Power Adaptor Cover
(MOQ 50pcs)</t>
    <phoneticPr fontId="5" type="noConversion"/>
  </si>
  <si>
    <t>280RP63000002  
Power Adaptor Cover/RP-630/GP</t>
    <phoneticPr fontId="5" type="noConversion"/>
  </si>
  <si>
    <t>Water-Spill Proof Cover
(MOQ 50pcs)</t>
    <phoneticPr fontId="5" type="noConversion"/>
  </si>
  <si>
    <t>280RP63000001  
Water Spill-Proof Cover/RP-630/GP</t>
    <phoneticPr fontId="5" type="noConversion"/>
  </si>
  <si>
    <t>RP-700</t>
    <phoneticPr fontId="5" type="noConversion"/>
  </si>
  <si>
    <t>Triple Interface:
USB+COM+Ethernet
Black</t>
    <phoneticPr fontId="5" type="noConversion"/>
  </si>
  <si>
    <t>USB+COM only
Black</t>
    <phoneticPr fontId="5" type="noConversion"/>
  </si>
  <si>
    <t>USB+ BT (Mfi certified)
Black or White</t>
    <phoneticPr fontId="5" type="noConversion"/>
  </si>
  <si>
    <t>RP-700
Optional</t>
    <phoneticPr fontId="5" type="noConversion"/>
  </si>
  <si>
    <t>Wifi interface card</t>
    <phoneticPr fontId="5" type="noConversion"/>
  </si>
  <si>
    <t>Ex-work Term</t>
    <phoneticPr fontId="5" type="noConversion"/>
  </si>
  <si>
    <t>280RP700G0033
Interface card/MFi/RP-700/G+</t>
    <phoneticPr fontId="5" type="noConversion"/>
  </si>
  <si>
    <t>*MOQ 6pcs or multible by 6pcs
*This is ITP adder to RP-700</t>
    <phoneticPr fontId="5" type="noConversion"/>
  </si>
  <si>
    <t>JK-B02 BlueTooth module</t>
    <phoneticPr fontId="5" type="noConversion"/>
  </si>
  <si>
    <t>280RP700G0034
Interface card/Bluetooth/RP-700/G+</t>
    <phoneticPr fontId="5" type="noConversion"/>
  </si>
  <si>
    <t>RP-600</t>
    <phoneticPr fontId="5" type="noConversion"/>
  </si>
  <si>
    <t>RP-600</t>
    <phoneticPr fontId="5" type="noConversion"/>
  </si>
  <si>
    <t>930001L100100
RP-600/B/Big5/S/US/GP</t>
    <phoneticPr fontId="5" type="noConversion"/>
  </si>
  <si>
    <t>RP-600 (Ethernet)</t>
    <phoneticPr fontId="5" type="noConversion"/>
  </si>
  <si>
    <t>930001L102004
RP-600/B/Eng/Ethernet/EU/GP</t>
    <phoneticPr fontId="5" type="noConversion"/>
  </si>
  <si>
    <t>Scanner</t>
    <phoneticPr fontId="5" type="noConversion"/>
  </si>
  <si>
    <t>WS-100</t>
    <phoneticPr fontId="5" type="noConversion"/>
  </si>
  <si>
    <t>Handheld 2D Barcode Scanner with Stand. CMOS sensor</t>
    <phoneticPr fontId="5" type="noConversion"/>
  </si>
  <si>
    <t>9601202000002
2D Scanner/WS-100/USB/Stand/Black/Partner Logo</t>
    <phoneticPr fontId="5" type="noConversion"/>
  </si>
  <si>
    <t>EOL</t>
    <phoneticPr fontId="5" type="noConversion"/>
  </si>
  <si>
    <t>WS-200</t>
    <phoneticPr fontId="5" type="noConversion"/>
  </si>
  <si>
    <t>2D Scanner/WS-200/USB/Black/Partner Logo</t>
    <phoneticPr fontId="5" type="noConversion"/>
  </si>
  <si>
    <t>92000020WS200</t>
    <phoneticPr fontId="5" type="noConversion"/>
  </si>
  <si>
    <t>*MOQ 200pcs</t>
    <phoneticPr fontId="5" type="noConversion"/>
  </si>
  <si>
    <t>WS-200 Scanner Stand,Black</t>
    <phoneticPr fontId="5" type="noConversion"/>
  </si>
  <si>
    <t>8009200000000 (Temp)</t>
    <phoneticPr fontId="5" type="noConversion"/>
  </si>
  <si>
    <t>*No MOQ required</t>
    <phoneticPr fontId="5" type="noConversion"/>
  </si>
  <si>
    <t>FT-465</t>
    <phoneticPr fontId="5" type="noConversion"/>
  </si>
  <si>
    <t>FT-465 Cash Drawer</t>
    <phoneticPr fontId="5" type="noConversion"/>
  </si>
  <si>
    <t>93030FT465000 Cash Drawer/FT-465/5B8C/Black/GP</t>
    <phoneticPr fontId="5" type="noConversion"/>
  </si>
  <si>
    <t>FT-465  Lockable Lid</t>
    <phoneticPr fontId="5" type="noConversion"/>
  </si>
  <si>
    <t xml:space="preserve">	93032FT465100
Cash Drawer Lockable Lid/FT-465/Black/G+</t>
    <phoneticPr fontId="20" type="noConversion"/>
  </si>
  <si>
    <t>9E-410</t>
    <phoneticPr fontId="5" type="noConversion"/>
  </si>
  <si>
    <t>9E-410</t>
    <phoneticPr fontId="5" type="noConversion"/>
  </si>
  <si>
    <t>Cash Drawer</t>
    <phoneticPr fontId="5" type="noConversion"/>
  </si>
  <si>
    <t>5E-415</t>
    <phoneticPr fontId="5" type="noConversion"/>
  </si>
  <si>
    <t>5E-415</t>
    <phoneticPr fontId="5" type="noConversion"/>
  </si>
  <si>
    <t>If RO ship directly, can deduct $2/pc</t>
    <phoneticPr fontId="5" type="noConversion"/>
  </si>
  <si>
    <t>5E-415  Lockable Lid</t>
    <phoneticPr fontId="5" type="noConversion"/>
  </si>
  <si>
    <t>280CASH000035
Lockable lid key/5E-415,FT-460/GP
280CASH000036
Lockable lid lock/5E-415,FT-460/GP</t>
    <phoneticPr fontId="20" type="noConversion"/>
  </si>
  <si>
    <t>5E-415  Inner Tray</t>
    <phoneticPr fontId="5" type="noConversion"/>
  </si>
  <si>
    <t>2108520600003
CashDrawer Inner Tray/5B8C/5E415,5E465</t>
    <phoneticPr fontId="20" type="noConversion"/>
  </si>
  <si>
    <t>FT-460</t>
    <phoneticPr fontId="5" type="noConversion"/>
  </si>
  <si>
    <t>FT-460</t>
    <phoneticPr fontId="5" type="noConversion"/>
  </si>
  <si>
    <t>FT-460 Lockable Lid</t>
    <phoneticPr fontId="5" type="noConversion"/>
  </si>
  <si>
    <t>FT-460 Inner Tray</t>
    <phoneticPr fontId="5" type="noConversion"/>
  </si>
  <si>
    <t xml:space="preserve">	9303103000010
Cash Drawer Inner Tray/FT-460/5B8C/Black/GP</t>
    <phoneticPr fontId="20" type="noConversion"/>
  </si>
  <si>
    <t>Customer Display/
Monitor</t>
    <phoneticPr fontId="5" type="noConversion"/>
  </si>
  <si>
    <t>2614150015310</t>
    <phoneticPr fontId="5" type="noConversion"/>
  </si>
  <si>
    <t>2614150015311</t>
    <phoneticPr fontId="5" type="noConversion"/>
  </si>
  <si>
    <t>PMC-1500/15"/PCT/HDMI 3M,USB 3M/US/1.1/Black/No Logo,VGA,DC/G+</t>
    <phoneticPr fontId="5" type="noConversion"/>
  </si>
  <si>
    <t>2614150015313</t>
    <phoneticPr fontId="5" type="noConversion"/>
  </si>
  <si>
    <t>T Base</t>
    <phoneticPr fontId="5" type="noConversion"/>
  </si>
  <si>
    <t>79050A5230000
Base Kit/A5-2/Black/W/O Logo/GP</t>
    <phoneticPr fontId="5" type="noConversion"/>
  </si>
  <si>
    <t>Separate Packing with PMC-1500.
6pcs/Carton  with MOQ 6pcs</t>
    <phoneticPr fontId="5" type="noConversion"/>
  </si>
  <si>
    <t>TBD</t>
    <phoneticPr fontId="5" type="noConversion"/>
  </si>
  <si>
    <t>New PM-116 without Base, 
- Bezel-Free
- with Speaker
- support both HDMI/VGA
Packing includes VGA/ HDMI/ DC 12V</t>
    <phoneticPr fontId="5" type="noConversion"/>
  </si>
  <si>
    <t>2614151116300
PM-116-II/Black/No Logo</t>
    <phoneticPr fontId="5" type="noConversion"/>
  </si>
  <si>
    <t>2614151116301
PM-116-II/PCT/Black/No Logo</t>
    <phoneticPr fontId="5" type="noConversion"/>
  </si>
  <si>
    <t>Pole of PM-116</t>
    <phoneticPr fontId="5" type="noConversion"/>
  </si>
  <si>
    <t>Pole Mount only of PM-116</t>
    <phoneticPr fontId="5" type="noConversion"/>
  </si>
  <si>
    <t>7905920010000
Pole/PM-116/GP</t>
    <phoneticPr fontId="5" type="noConversion"/>
  </si>
  <si>
    <t>CD-7220</t>
    <phoneticPr fontId="5" type="noConversion"/>
  </si>
  <si>
    <t>CD-7220 BOE Tube without Stand</t>
    <phoneticPr fontId="5" type="noConversion"/>
  </si>
  <si>
    <t>CD-101</t>
    <phoneticPr fontId="5" type="noConversion"/>
  </si>
  <si>
    <t>CD-101C+JSTCableOnly/9cm/ NOLogo/Black/1.1/G+</t>
  </si>
  <si>
    <t>2614151101313</t>
    <phoneticPr fontId="5" type="noConversion"/>
  </si>
  <si>
    <t>*MOQ 240pcs</t>
    <phoneticPr fontId="5" type="noConversion"/>
  </si>
  <si>
    <t>CD-101C+JSTCableOnly/9cm/ PTU/NOLogo/Black/1.1/GP</t>
  </si>
  <si>
    <t>2614551101303</t>
    <phoneticPr fontId="5" type="noConversion"/>
  </si>
  <si>
    <t>*MOQ 240pcs, PTU P/N, same as 2614151101313</t>
    <phoneticPr fontId="5" type="noConversion"/>
  </si>
  <si>
    <t>CD-101C+JSTCableOnly/9cm/NO Logo/White+Silver/1.1/G+</t>
  </si>
  <si>
    <t>2614151101315</t>
    <phoneticPr fontId="5" type="noConversion"/>
  </si>
  <si>
    <t>*MOQ 240pcs, While &amp; Silver version of 2614151101313</t>
    <phoneticPr fontId="5" type="noConversion"/>
  </si>
  <si>
    <t>CD-101C+JSTCableOnly/9cm/ PTU/NOLogo/Silver/1.1/GP</t>
  </si>
  <si>
    <t>2614551101302</t>
    <phoneticPr fontId="5" type="noConversion"/>
  </si>
  <si>
    <t>*MOQ 240pcs, Silver version of 2614551101303</t>
    <phoneticPr fontId="5" type="noConversion"/>
  </si>
  <si>
    <t>CD-101C+JSTCableOnly/9cm/1.1 /PTU/NOLogo/White+Silver/GP</t>
  </si>
  <si>
    <t>2614551101308</t>
    <phoneticPr fontId="5" type="noConversion"/>
  </si>
  <si>
    <t>*MOQ 240pcs, White &amp; Silver version of 2614551101303</t>
    <phoneticPr fontId="5" type="noConversion"/>
  </si>
  <si>
    <t>CD-101C+JSTCableOnly/PCT/ 9cm/NOLogo/Black/1.1/G+</t>
  </si>
  <si>
    <t>2614151101314</t>
    <phoneticPr fontId="5" type="noConversion"/>
  </si>
  <si>
    <t>CD-101C+JSTCableOnly/PCT/9cm /1.1/PTU/NOLogo/Black/GP</t>
  </si>
  <si>
    <t>2614551101305</t>
    <phoneticPr fontId="5" type="noConversion"/>
  </si>
  <si>
    <t>*MOQ 240pcs, PTU P/N, same as 2614151101314</t>
    <phoneticPr fontId="5" type="noConversion"/>
  </si>
  <si>
    <t>CD-101</t>
  </si>
  <si>
    <t>CD-101C+JST Cable Only/PCT/9cm/NO Logo/White+Silver/1.1/G+</t>
  </si>
  <si>
    <t>2614151101316</t>
    <phoneticPr fontId="5" type="noConversion"/>
  </si>
  <si>
    <t>*MOQ 240pcs, While &amp; Silver version of 2614151101314</t>
    <phoneticPr fontId="5" type="noConversion"/>
  </si>
  <si>
    <t>CD-101C+JSTCableOnly/PCT/9cm/ PTU/NOLogo/White+Silver/1.1/GP</t>
  </si>
  <si>
    <t>2614551101309</t>
    <phoneticPr fontId="5" type="noConversion"/>
  </si>
  <si>
    <t>*MOQ 240pcs, While &amp; Silver version of 2614551101305</t>
    <phoneticPr fontId="5" type="noConversion"/>
  </si>
  <si>
    <t>CD-101C+JSTCableOnly/PCT/9cm /PTU/NOLogo/Silver/1.1/GP</t>
  </si>
  <si>
    <t>2614551101304</t>
    <phoneticPr fontId="5" type="noConversion"/>
  </si>
  <si>
    <t>*MOQ 240pcs, Silver version of 2614551101305</t>
    <phoneticPr fontId="5" type="noConversion"/>
  </si>
  <si>
    <t>CD-101 FHD</t>
    <phoneticPr fontId="5" type="noConversion"/>
  </si>
  <si>
    <t>CD-101C FHD w/o touch</t>
    <phoneticPr fontId="5" type="noConversion"/>
  </si>
  <si>
    <t>CD-101C FHD w/ touch</t>
    <phoneticPr fontId="5" type="noConversion"/>
  </si>
  <si>
    <t>2614151101312</t>
    <phoneticPr fontId="5" type="noConversion"/>
  </si>
  <si>
    <t>Coco</t>
    <phoneticPr fontId="5" type="noConversion"/>
  </si>
  <si>
    <t xml:space="preserve">Coco without Touch </t>
    <phoneticPr fontId="5" type="noConversion"/>
  </si>
  <si>
    <t>26147C0C01000</t>
  </si>
  <si>
    <t>Coco with Touch</t>
    <phoneticPr fontId="5" type="noConversion"/>
  </si>
  <si>
    <t>26147C0C01100</t>
  </si>
  <si>
    <t>Coco with Touch + RFID</t>
    <phoneticPr fontId="5" type="noConversion"/>
  </si>
  <si>
    <t xml:space="preserve">79059C0C003N0 </t>
    <phoneticPr fontId="5" type="noConversion"/>
  </si>
  <si>
    <t>*Changed to 790 P/N</t>
    <phoneticPr fontId="5" type="noConversion"/>
  </si>
  <si>
    <t>Coco - Made in Taiwan</t>
    <phoneticPr fontId="5" type="noConversion"/>
  </si>
  <si>
    <t>COCO 10.1"+JST6P/16:9 FHD/USB 2.0/DC5V/PTU/Black/Partner Logo</t>
  </si>
  <si>
    <t>79059C0C00000</t>
  </si>
  <si>
    <t>PTU Only</t>
    <phoneticPr fontId="5" type="noConversion"/>
  </si>
  <si>
    <t>COCO 10.1"+JST6P/16:9 FHD/PCT/USB 2.0/DC5V/PTU/Black/Partner Logo</t>
  </si>
  <si>
    <t>79059C0C00100</t>
  </si>
  <si>
    <t>COCO 10.1"+JST6P/16:9 FHD/PCT/RF551V/USB 2.0/DC5V/PTU/Black/Partner Logo/GP</t>
  </si>
  <si>
    <t>79059C0C003N2</t>
  </si>
  <si>
    <t>RFID</t>
    <phoneticPr fontId="5" type="noConversion"/>
  </si>
  <si>
    <t>79059C0C09100</t>
  </si>
  <si>
    <t xml:space="preserve">Payment VP3350 housing </t>
    <phoneticPr fontId="5" type="noConversion"/>
  </si>
  <si>
    <t>261493C0C0000</t>
  </si>
  <si>
    <t>Plastic Stand</t>
    <phoneticPr fontId="5" type="noConversion"/>
  </si>
  <si>
    <t>261490C0C0000</t>
  </si>
  <si>
    <t xml:space="preserve">Magnetic stand </t>
    <phoneticPr fontId="5" type="noConversion"/>
  </si>
  <si>
    <t>261490C0C0002</t>
  </si>
  <si>
    <t>Changed P/N for better cable management</t>
    <phoneticPr fontId="5" type="noConversion"/>
  </si>
  <si>
    <r>
      <t xml:space="preserve">Cost / ITP </t>
    </r>
    <r>
      <rPr>
        <b/>
        <sz val="12"/>
        <color indexed="8"/>
        <rFont val="細明體"/>
        <family val="3"/>
        <charset val="136"/>
      </rPr>
      <t>報價參考</t>
    </r>
    <r>
      <rPr>
        <b/>
        <sz val="12"/>
        <color indexed="8"/>
        <rFont val="Arial"/>
        <family val="2"/>
      </rPr>
      <t xml:space="preserve"> -- POS</t>
    </r>
    <phoneticPr fontId="5" type="noConversion"/>
  </si>
  <si>
    <r>
      <rPr>
        <b/>
        <sz val="12"/>
        <color indexed="10"/>
        <rFont val="Arial"/>
        <family val="2"/>
      </rPr>
      <t>Triple Interface:
USB+COM+Ethernet</t>
    </r>
    <r>
      <rPr>
        <b/>
        <sz val="12"/>
        <color indexed="8"/>
        <rFont val="Arial"/>
        <family val="2"/>
      </rPr>
      <t xml:space="preserve">
Black</t>
    </r>
    <phoneticPr fontId="5" type="noConversion"/>
  </si>
  <si>
    <r>
      <t xml:space="preserve">If require to ship back to Taiwan, </t>
    </r>
    <r>
      <rPr>
        <sz val="12"/>
        <color indexed="10"/>
        <rFont val="Arial"/>
        <family val="2"/>
      </rPr>
      <t>addition $10/pc</t>
    </r>
    <r>
      <rPr>
        <sz val="12"/>
        <color indexed="8"/>
        <rFont val="Arial"/>
        <family val="2"/>
      </rPr>
      <t xml:space="preserve"> is required for additional Taiwan BSMI Power Cord and extra freight charges.</t>
    </r>
    <phoneticPr fontId="5" type="noConversion"/>
  </si>
  <si>
    <r>
      <rPr>
        <b/>
        <sz val="12"/>
        <color indexed="10"/>
        <rFont val="Arial"/>
        <family val="2"/>
      </rPr>
      <t>USB+COM Only</t>
    </r>
    <r>
      <rPr>
        <b/>
        <sz val="12"/>
        <color indexed="8"/>
        <rFont val="Arial"/>
        <family val="2"/>
      </rPr>
      <t xml:space="preserve">
Black</t>
    </r>
    <phoneticPr fontId="5" type="noConversion"/>
  </si>
  <si>
    <r>
      <t>JK-B02 BlueTooth module</t>
    </r>
    <r>
      <rPr>
        <b/>
        <sz val="12"/>
        <color indexed="8"/>
        <rFont val="細明體"/>
        <family val="3"/>
        <charset val="136"/>
      </rPr>
      <t>（</t>
    </r>
    <r>
      <rPr>
        <b/>
        <sz val="12"/>
        <color indexed="8"/>
        <rFont val="Arial"/>
        <family val="2"/>
      </rPr>
      <t>MFI</t>
    </r>
    <r>
      <rPr>
        <b/>
        <sz val="12"/>
        <color indexed="8"/>
        <rFont val="細明體"/>
        <family val="3"/>
        <charset val="136"/>
      </rPr>
      <t>）</t>
    </r>
    <phoneticPr fontId="5" type="noConversion"/>
  </si>
  <si>
    <r>
      <t xml:space="preserve">PMC-1500
</t>
    </r>
    <r>
      <rPr>
        <b/>
        <sz val="12"/>
        <color indexed="10"/>
        <rFont val="Arial"/>
        <family val="2"/>
      </rPr>
      <t>Display only</t>
    </r>
    <phoneticPr fontId="5" type="noConversion"/>
  </si>
  <si>
    <r>
      <t xml:space="preserve">PMC-1500 </t>
    </r>
    <r>
      <rPr>
        <b/>
        <sz val="12"/>
        <color indexed="10"/>
        <rFont val="Arial"/>
        <family val="2"/>
      </rPr>
      <t>without</t>
    </r>
    <r>
      <rPr>
        <b/>
        <sz val="12"/>
        <color indexed="8"/>
        <rFont val="Arial"/>
        <family val="2"/>
      </rPr>
      <t xml:space="preserve"> Base
- Bezel-Free
- Support both VGA/HDMI
Packing includes VGA/ HDMI/ DC 12V</t>
    </r>
    <phoneticPr fontId="5" type="noConversion"/>
  </si>
  <si>
    <r>
      <t xml:space="preserve">PMC-1500
</t>
    </r>
    <r>
      <rPr>
        <b/>
        <sz val="12"/>
        <color indexed="10"/>
        <rFont val="Arial"/>
        <family val="2"/>
      </rPr>
      <t>with PCT Touch</t>
    </r>
    <phoneticPr fontId="5" type="noConversion"/>
  </si>
  <si>
    <r>
      <t xml:space="preserve">PMC-1500
</t>
    </r>
    <r>
      <rPr>
        <b/>
        <sz val="12"/>
        <color indexed="10"/>
        <rFont val="Arial"/>
        <family val="2"/>
      </rPr>
      <t>Display only with Power Adaptor</t>
    </r>
    <phoneticPr fontId="5" type="noConversion"/>
  </si>
  <si>
    <r>
      <t xml:space="preserve">PMC-1500 </t>
    </r>
    <r>
      <rPr>
        <b/>
        <sz val="12"/>
        <color indexed="10"/>
        <rFont val="Arial"/>
        <family val="2"/>
      </rPr>
      <t>without</t>
    </r>
    <r>
      <rPr>
        <b/>
        <sz val="12"/>
        <color indexed="8"/>
        <rFont val="Arial"/>
        <family val="2"/>
      </rPr>
      <t xml:space="preserve"> Base
- Bezel-Free
- Support both VGA/HDMI
Packing includes VGA/ HDMI/ DC 12V, </t>
    </r>
    <r>
      <rPr>
        <b/>
        <sz val="12"/>
        <color indexed="10"/>
        <rFont val="Arial"/>
        <family val="2"/>
      </rPr>
      <t>Power Adaptor</t>
    </r>
    <phoneticPr fontId="5" type="noConversion"/>
  </si>
  <si>
    <r>
      <t xml:space="preserve">PMC-1500
</t>
    </r>
    <r>
      <rPr>
        <b/>
        <sz val="12"/>
        <color indexed="10"/>
        <rFont val="Arial"/>
        <family val="2"/>
      </rPr>
      <t>with PCT Touch with Power Adaptor</t>
    </r>
    <phoneticPr fontId="5" type="noConversion"/>
  </si>
  <si>
    <r>
      <t xml:space="preserve">PTAP only, including:
</t>
    </r>
    <r>
      <rPr>
        <sz val="12"/>
        <color indexed="10"/>
        <rFont val="Arial"/>
        <family val="2"/>
      </rPr>
      <t>1. VGA cable: 70cm + 180cm
2. HDMI cable: 70cm + 180cm
3. DC to DC cable: 70cm + 180cm
4. Power adapter
5. AC power cord</t>
    </r>
    <phoneticPr fontId="5" type="noConversion"/>
  </si>
  <si>
    <r>
      <t xml:space="preserve">PTAP only, including:
</t>
    </r>
    <r>
      <rPr>
        <sz val="12"/>
        <color indexed="10"/>
        <rFont val="Arial"/>
        <family val="2"/>
      </rPr>
      <t>1. VGA cable: 70cm + 180cm
2. HDMI cable: 70cm + 180cm
3. DC to DC cable: 70cm + 180cm
4. Power adapter
5. AC power cord
6. USB cable (touch): 70cm + 180cm</t>
    </r>
    <phoneticPr fontId="5" type="noConversion"/>
  </si>
  <si>
    <r>
      <t xml:space="preserve">PTAP only, including:
</t>
    </r>
    <r>
      <rPr>
        <sz val="12"/>
        <color indexed="10"/>
        <rFont val="Arial"/>
        <family val="2"/>
      </rPr>
      <t>1. VGA cable: not included
2. HDMI cable: 300cm
3. DC to DC cable: not included
4. Power adapter
5. AC power cord
6. USB cable (touch): 300cm</t>
    </r>
    <phoneticPr fontId="5" type="noConversion"/>
  </si>
  <si>
    <r>
      <t xml:space="preserve">PMC-1500
</t>
    </r>
    <r>
      <rPr>
        <b/>
        <sz val="12"/>
        <color indexed="10"/>
        <rFont val="Arial"/>
        <family val="2"/>
      </rPr>
      <t>Optional Base</t>
    </r>
    <phoneticPr fontId="5" type="noConversion"/>
  </si>
  <si>
    <r>
      <t xml:space="preserve">New
PM-116-2
</t>
    </r>
    <r>
      <rPr>
        <b/>
        <sz val="12"/>
        <color indexed="10"/>
        <rFont val="Arial"/>
        <family val="2"/>
      </rPr>
      <t>Display only</t>
    </r>
    <phoneticPr fontId="5" type="noConversion"/>
  </si>
  <si>
    <r>
      <t xml:space="preserve">New
PM-116-2 </t>
    </r>
    <r>
      <rPr>
        <b/>
        <sz val="12"/>
        <color indexed="10"/>
        <rFont val="Arial"/>
        <family val="2"/>
      </rPr>
      <t>with PCT Touch</t>
    </r>
    <phoneticPr fontId="5" type="noConversion"/>
  </si>
  <si>
    <r>
      <t xml:space="preserve">New PM-116 without Base, 
- Bezel-Free
- with Speaker
- support both HDMI/VGA
Packing includes VGA/ HDMI/ DC 12V, </t>
    </r>
    <r>
      <rPr>
        <b/>
        <sz val="12"/>
        <color indexed="10"/>
        <rFont val="Arial"/>
        <family val="2"/>
      </rPr>
      <t>USB Touch Cable</t>
    </r>
    <phoneticPr fontId="5" type="noConversion"/>
  </si>
  <si>
    <t>Revision</t>
    <phoneticPr fontId="4" type="noConversion"/>
  </si>
  <si>
    <t>i3-1215U</t>
    <phoneticPr fontId="4" type="noConversion"/>
  </si>
  <si>
    <t>Add A&amp;E/G/Audrey-2/J14/C/Alfa peripheral ITP
Add M10 ITP
Add License ITP
Add A5 &amp; A7 KDS kit ITP
Add PS-103 &amp; PS-107 ITP
Add External IO Box ITP
Add Payment Brackets (PTU only) ITP
Add IoT (Partner Brand) ITP</t>
    <phoneticPr fontId="4" type="noConversion"/>
  </si>
  <si>
    <t>Sheet</t>
    <phoneticPr fontId="4" type="noConversion"/>
  </si>
  <si>
    <t>Windows POS &amp; BOX PC ITP</t>
    <phoneticPr fontId="4" type="noConversion"/>
  </si>
  <si>
    <t>Optionals</t>
    <phoneticPr fontId="4" type="noConversion"/>
  </si>
  <si>
    <t>A E Series Peripherals
G Series Peripherals
Audrey-2 Peripherals
J14 Peripherals
C Series Peripherals
BOX PC Alfa Peripherals
License
M10
KDS A5 &amp; A7 Steam Proof
PS-103.107 Stand
External IO Box
Payment Brackets (PTU)
IoT (Partner Brand)</t>
    <phoneticPr fontId="4" type="noConversion"/>
  </si>
  <si>
    <t>Removed all N95 ITP
Update J6412 &amp; N97 ITP
Update MeteorLake ITP</t>
    <phoneticPr fontId="4" type="noConversion"/>
  </si>
  <si>
    <t>Update m.2 3x4 128G ITP
Add A/T/D base ITP
Add adapter ITP</t>
    <phoneticPr fontId="4" type="noConversion"/>
  </si>
  <si>
    <t>Fight Model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</si>
</sst>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26" formatCode="&quot;US$&quot;#,##0.00_);[Red]\(&quot;US$&quot;#,##0.00\)"/>
    <numFmt numFmtId="176" formatCode="[$-409]mmmm\ d\,\ yyyy;@"/>
    <numFmt numFmtId="177" formatCode="&quot;$&quot;#,##0.0"/>
    <numFmt numFmtId="178" formatCode="&quot;$&quot;#,##0"/>
    <numFmt numFmtId="180" formatCode="&quot;$&quot;#,##0_);[Red]\(&quot;$&quot;#,##0\)"/>
    <numFmt numFmtId="181" formatCode="&quot;$&quot;#,##0.00_);[Red]\(&quot;$&quot;#,##0.00\)"/>
    <numFmt numFmtId="182" formatCode="&quot;$&quot;#,##0.00"/>
    <numFmt numFmtId="183" formatCode="0_ "/>
    <numFmt numFmtId="184" formatCode="_-* #,##0.0_-;\-* #,##0.0_-;_-* &quot;-&quot;??_-;_-@_-"/>
  </numFmts>
  <fonts count="8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9"/>
      <color theme="0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b/>
      <sz val="9"/>
      <color theme="1" tint="0.249977111117893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4"/>
      <color rgb="FFFF0000"/>
      <name val="Calibri"/>
      <family val="2"/>
    </font>
    <font>
      <sz val="11"/>
      <color indexed="8"/>
      <name val="Calibri"/>
      <family val="2"/>
    </font>
    <font>
      <b/>
      <sz val="12"/>
      <color indexed="8"/>
      <name val="Arial"/>
      <family val="2"/>
    </font>
    <font>
      <sz val="10"/>
      <color indexed="8"/>
      <name val="Calibri"/>
      <family val="2"/>
    </font>
    <font>
      <sz val="12"/>
      <color theme="0"/>
      <name val="Calibri"/>
      <family val="2"/>
    </font>
    <font>
      <sz val="9"/>
      <name val="新細明體"/>
      <family val="1"/>
      <charset val="136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0"/>
      <color rgb="FFFF0000"/>
      <name val="Calibri"/>
      <family val="2"/>
    </font>
    <font>
      <sz val="12"/>
      <color indexed="10"/>
      <name val="Calibri"/>
      <family val="2"/>
    </font>
    <font>
      <sz val="10"/>
      <color theme="1"/>
      <name val="Calibri"/>
      <family val="2"/>
    </font>
    <font>
      <sz val="12"/>
      <color indexed="8"/>
      <name val="Calibri"/>
      <family val="2"/>
    </font>
    <font>
      <strike/>
      <sz val="12"/>
      <color indexed="10"/>
      <name val="Calibri"/>
      <family val="2"/>
    </font>
    <font>
      <sz val="10"/>
      <color indexed="10"/>
      <name val="Calibri"/>
      <family val="2"/>
    </font>
    <font>
      <sz val="12"/>
      <color indexed="8"/>
      <name val="新細明體"/>
      <family val="1"/>
      <charset val="136"/>
    </font>
    <font>
      <b/>
      <sz val="10"/>
      <color rgb="FFFF0000"/>
      <name val="Calibri"/>
      <family val="2"/>
    </font>
    <font>
      <b/>
      <sz val="10"/>
      <color indexed="1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6"/>
      <color indexed="1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2"/>
      <color indexed="10"/>
      <name val="Calibri"/>
      <family val="2"/>
    </font>
    <font>
      <b/>
      <sz val="12"/>
      <color indexed="8"/>
      <name val="Calibri"/>
      <family val="2"/>
    </font>
    <font>
      <sz val="9"/>
      <color indexed="8"/>
      <name val="Arial"/>
      <family val="2"/>
    </font>
    <font>
      <b/>
      <sz val="9"/>
      <color rgb="FFFF0000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細明體"/>
      <family val="3"/>
      <charset val="136"/>
    </font>
    <font>
      <b/>
      <sz val="11"/>
      <color indexed="10"/>
      <name val="Arial"/>
      <family val="2"/>
    </font>
    <font>
      <sz val="16"/>
      <color indexed="8"/>
      <name val="Arial"/>
      <family val="2"/>
    </font>
    <font>
      <sz val="16"/>
      <color indexed="10"/>
      <name val="Arial"/>
      <family val="2"/>
    </font>
    <font>
      <b/>
      <sz val="16"/>
      <name val="Arial"/>
      <family val="2"/>
    </font>
    <font>
      <b/>
      <sz val="16"/>
      <color indexed="56"/>
      <name val="Arial"/>
      <family val="2"/>
    </font>
    <font>
      <b/>
      <sz val="14"/>
      <color indexed="10"/>
      <name val="Arial"/>
      <family val="2"/>
    </font>
    <font>
      <b/>
      <sz val="14"/>
      <name val="Arial"/>
      <family val="2"/>
    </font>
    <font>
      <b/>
      <sz val="14"/>
      <color indexed="36"/>
      <name val="Arial"/>
      <family val="2"/>
    </font>
    <font>
      <b/>
      <sz val="11"/>
      <color indexed="10"/>
      <name val="細明體"/>
      <family val="3"/>
      <charset val="136"/>
    </font>
    <font>
      <b/>
      <sz val="11"/>
      <color indexed="10"/>
      <name val="新細明體"/>
      <family val="1"/>
      <charset val="136"/>
    </font>
    <font>
      <sz val="9"/>
      <color indexed="8"/>
      <name val="Calibri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sz val="9"/>
      <color indexed="8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5"/>
      <color indexed="8"/>
      <name val="Calibri"/>
      <family val="2"/>
    </font>
    <font>
      <b/>
      <sz val="14"/>
      <color theme="0"/>
      <name val="Calibri"/>
      <family val="2"/>
    </font>
    <font>
      <b/>
      <sz val="12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89999084444715716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/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9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</cellStyleXfs>
  <cellXfs count="40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43" fontId="6" fillId="3" borderId="2" xfId="2" applyFont="1" applyFill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0" fontId="7" fillId="4" borderId="2" xfId="3" applyFont="1" applyFill="1" applyBorder="1" applyAlignment="1">
      <alignment horizontal="center" vertical="center" wrapText="1"/>
    </xf>
    <xf numFmtId="0" fontId="7" fillId="4" borderId="2" xfId="3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5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6" borderId="7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1" fillId="6" borderId="9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7" fillId="8" borderId="2" xfId="3" applyFont="1" applyFill="1" applyBorder="1" applyAlignment="1">
      <alignment horizontal="center" vertical="center" wrapText="1"/>
    </xf>
    <xf numFmtId="0" fontId="7" fillId="8" borderId="2" xfId="3" applyFont="1" applyFill="1" applyBorder="1" applyAlignment="1">
      <alignment horizontal="center" vertical="center"/>
    </xf>
    <xf numFmtId="0" fontId="7" fillId="8" borderId="2" xfId="0" applyFont="1" applyFill="1" applyBorder="1">
      <alignment vertical="center"/>
    </xf>
    <xf numFmtId="0" fontId="10" fillId="0" borderId="2" xfId="0" applyFont="1" applyBorder="1">
      <alignment vertical="center"/>
    </xf>
    <xf numFmtId="0" fontId="9" fillId="0" borderId="2" xfId="3" applyFont="1" applyBorder="1" applyAlignment="1">
      <alignment horizontal="center" vertical="center"/>
    </xf>
    <xf numFmtId="0" fontId="9" fillId="5" borderId="2" xfId="0" applyFont="1" applyFill="1" applyBorder="1">
      <alignment vertical="center"/>
    </xf>
    <xf numFmtId="0" fontId="11" fillId="5" borderId="0" xfId="0" applyFont="1" applyFill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0" fontId="7" fillId="0" borderId="2" xfId="3" applyFont="1" applyFill="1" applyBorder="1" applyAlignment="1">
      <alignment horizontal="center" vertical="center"/>
    </xf>
    <xf numFmtId="0" fontId="7" fillId="0" borderId="2" xfId="3" applyFont="1" applyFill="1" applyBorder="1" applyAlignment="1">
      <alignment horizontal="center" vertical="center" wrapText="1"/>
    </xf>
    <xf numFmtId="0" fontId="9" fillId="0" borderId="2" xfId="3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7" fillId="9" borderId="2" xfId="0" applyFont="1" applyFill="1" applyBorder="1">
      <alignment vertical="center"/>
    </xf>
    <xf numFmtId="0" fontId="7" fillId="9" borderId="2" xfId="0" applyFont="1" applyFill="1" applyBorder="1" applyAlignment="1">
      <alignment vertical="center" wrapText="1"/>
    </xf>
    <xf numFmtId="15" fontId="17" fillId="5" borderId="0" xfId="4" applyNumberFormat="1" applyFont="1" applyFill="1" applyAlignment="1">
      <alignment horizontal="left" vertical="center"/>
    </xf>
    <xf numFmtId="14" fontId="17" fillId="5" borderId="0" xfId="4" applyNumberFormat="1" applyFont="1" applyFill="1" applyAlignment="1">
      <alignment horizontal="center" vertical="center"/>
    </xf>
    <xf numFmtId="0" fontId="16" fillId="0" borderId="0" xfId="4" applyAlignment="1">
      <alignment vertical="center"/>
    </xf>
    <xf numFmtId="0" fontId="18" fillId="0" borderId="0" xfId="4" applyFont="1" applyAlignment="1">
      <alignment vertical="center"/>
    </xf>
    <xf numFmtId="0" fontId="19" fillId="10" borderId="11" xfId="4" applyFont="1" applyFill="1" applyBorder="1" applyAlignment="1">
      <alignment horizontal="left" vertical="center" wrapText="1"/>
    </xf>
    <xf numFmtId="0" fontId="19" fillId="10" borderId="12" xfId="4" applyFont="1" applyFill="1" applyBorder="1" applyAlignment="1">
      <alignment horizontal="left" vertical="center" wrapText="1"/>
    </xf>
    <xf numFmtId="0" fontId="21" fillId="11" borderId="2" xfId="4" applyFont="1" applyFill="1" applyBorder="1" applyAlignment="1">
      <alignment horizontal="center" vertical="center"/>
    </xf>
    <xf numFmtId="0" fontId="21" fillId="11" borderId="2" xfId="4" applyFont="1" applyFill="1" applyBorder="1" applyAlignment="1">
      <alignment vertical="center"/>
    </xf>
    <xf numFmtId="49" fontId="21" fillId="0" borderId="2" xfId="4" applyNumberFormat="1" applyFont="1" applyBorder="1" applyAlignment="1">
      <alignment horizontal="center" vertical="center"/>
    </xf>
    <xf numFmtId="0" fontId="21" fillId="0" borderId="2" xfId="4" applyFont="1" applyBorder="1" applyAlignment="1">
      <alignment vertical="center"/>
    </xf>
    <xf numFmtId="178" fontId="21" fillId="0" borderId="11" xfId="4" applyNumberFormat="1" applyFont="1" applyBorder="1" applyAlignment="1">
      <alignment horizontal="center" vertical="center"/>
    </xf>
    <xf numFmtId="0" fontId="23" fillId="0" borderId="1" xfId="4" applyFont="1" applyBorder="1" applyAlignment="1">
      <alignment horizontal="left" vertical="center"/>
    </xf>
    <xf numFmtId="49" fontId="24" fillId="0" borderId="2" xfId="4" applyNumberFormat="1" applyFont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/>
    </xf>
    <xf numFmtId="0" fontId="23" fillId="0" borderId="14" xfId="4" applyFont="1" applyBorder="1" applyAlignment="1">
      <alignment horizontal="left" vertical="center"/>
    </xf>
    <xf numFmtId="49" fontId="21" fillId="0" borderId="2" xfId="4" quotePrefix="1" applyNumberFormat="1" applyFont="1" applyBorder="1" applyAlignment="1">
      <alignment horizontal="center" vertical="center" wrapText="1"/>
    </xf>
    <xf numFmtId="0" fontId="23" fillId="0" borderId="14" xfId="4" applyFont="1" applyBorder="1" applyAlignment="1">
      <alignment horizontal="left" vertical="center"/>
    </xf>
    <xf numFmtId="49" fontId="21" fillId="0" borderId="2" xfId="4" applyNumberFormat="1" applyFont="1" applyBorder="1" applyAlignment="1">
      <alignment horizontal="center" vertical="center" wrapText="1"/>
    </xf>
    <xf numFmtId="178" fontId="21" fillId="0" borderId="2" xfId="4" applyNumberFormat="1" applyFont="1" applyBorder="1" applyAlignment="1">
      <alignment horizontal="center" vertical="center"/>
    </xf>
    <xf numFmtId="0" fontId="23" fillId="0" borderId="2" xfId="4" applyFont="1" applyBorder="1" applyAlignment="1">
      <alignment vertical="center" wrapText="1"/>
    </xf>
    <xf numFmtId="0" fontId="19" fillId="10" borderId="2" xfId="4" applyFont="1" applyFill="1" applyBorder="1" applyAlignment="1">
      <alignment vertical="center"/>
    </xf>
    <xf numFmtId="0" fontId="21" fillId="10" borderId="2" xfId="4" applyFont="1" applyFill="1" applyBorder="1" applyAlignment="1">
      <alignment vertical="center"/>
    </xf>
    <xf numFmtId="0" fontId="21" fillId="10" borderId="2" xfId="4" applyFont="1" applyFill="1" applyBorder="1" applyAlignment="1">
      <alignment horizontal="center" vertical="center"/>
    </xf>
    <xf numFmtId="0" fontId="25" fillId="10" borderId="2" xfId="4" applyFont="1" applyFill="1" applyBorder="1" applyAlignment="1">
      <alignment vertical="center"/>
    </xf>
    <xf numFmtId="0" fontId="21" fillId="6" borderId="2" xfId="4" applyFont="1" applyFill="1" applyBorder="1" applyAlignment="1">
      <alignment horizontal="center" vertical="center"/>
    </xf>
    <xf numFmtId="0" fontId="21" fillId="6" borderId="2" xfId="4" applyFont="1" applyFill="1" applyBorder="1" applyAlignment="1">
      <alignment vertical="center"/>
    </xf>
    <xf numFmtId="0" fontId="25" fillId="6" borderId="2" xfId="4" applyFont="1" applyFill="1" applyBorder="1" applyAlignment="1">
      <alignment vertical="center"/>
    </xf>
    <xf numFmtId="0" fontId="24" fillId="0" borderId="2" xfId="4" applyFont="1" applyBorder="1" applyAlignment="1">
      <alignment horizontal="center" vertical="center" wrapText="1"/>
    </xf>
    <xf numFmtId="0" fontId="21" fillId="0" borderId="2" xfId="4" applyFont="1" applyBorder="1" applyAlignment="1">
      <alignment horizontal="center" vertical="center"/>
    </xf>
    <xf numFmtId="0" fontId="25" fillId="0" borderId="2" xfId="4" applyFont="1" applyBorder="1" applyAlignment="1">
      <alignment vertical="center"/>
    </xf>
    <xf numFmtId="0" fontId="16" fillId="6" borderId="0" xfId="4" applyFill="1" applyAlignment="1">
      <alignment vertical="center"/>
    </xf>
    <xf numFmtId="0" fontId="23" fillId="0" borderId="2" xfId="4" applyFont="1" applyBorder="1" applyAlignment="1">
      <alignment vertical="center"/>
    </xf>
    <xf numFmtId="0" fontId="25" fillId="0" borderId="2" xfId="4" applyFont="1" applyBorder="1" applyAlignment="1">
      <alignment vertical="top" wrapText="1"/>
    </xf>
    <xf numFmtId="0" fontId="30" fillId="0" borderId="2" xfId="4" applyFont="1" applyBorder="1" applyAlignment="1">
      <alignment vertical="center" wrapText="1"/>
    </xf>
    <xf numFmtId="0" fontId="21" fillId="0" borderId="2" xfId="4" applyFont="1" applyBorder="1" applyAlignment="1">
      <alignment vertical="center" wrapText="1"/>
    </xf>
    <xf numFmtId="178" fontId="21" fillId="0" borderId="2" xfId="4" applyNumberFormat="1" applyFont="1" applyBorder="1" applyAlignment="1">
      <alignment horizontal="center" vertical="center" wrapText="1"/>
    </xf>
    <xf numFmtId="0" fontId="21" fillId="0" borderId="2" xfId="4" quotePrefix="1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32" fillId="0" borderId="2" xfId="4" applyFont="1" applyBorder="1" applyAlignment="1">
      <alignment vertical="center" wrapText="1"/>
    </xf>
    <xf numFmtId="0" fontId="28" fillId="0" borderId="2" xfId="4" applyFont="1" applyBorder="1" applyAlignment="1">
      <alignment vertical="center" wrapText="1"/>
    </xf>
    <xf numFmtId="0" fontId="24" fillId="0" borderId="2" xfId="4" applyFont="1" applyBorder="1" applyAlignment="1">
      <alignment vertical="center" wrapText="1"/>
    </xf>
    <xf numFmtId="0" fontId="25" fillId="0" borderId="2" xfId="4" applyFont="1" applyBorder="1" applyAlignment="1">
      <alignment vertical="center" wrapText="1"/>
    </xf>
    <xf numFmtId="0" fontId="21" fillId="0" borderId="2" xfId="4" applyFont="1" applyBorder="1" applyAlignment="1">
      <alignment horizontal="center" vertical="center" wrapText="1"/>
    </xf>
    <xf numFmtId="0" fontId="16" fillId="10" borderId="2" xfId="4" applyFill="1" applyBorder="1" applyAlignment="1">
      <alignment vertical="center"/>
    </xf>
    <xf numFmtId="0" fontId="18" fillId="10" borderId="0" xfId="4" applyFont="1" applyFill="1" applyAlignment="1">
      <alignment vertical="center"/>
    </xf>
    <xf numFmtId="0" fontId="22" fillId="0" borderId="2" xfId="4" applyFont="1" applyBorder="1" applyAlignment="1">
      <alignment horizontal="center" vertical="center" wrapText="1"/>
    </xf>
    <xf numFmtId="0" fontId="22" fillId="0" borderId="2" xfId="4" applyFont="1" applyBorder="1" applyAlignment="1">
      <alignment vertical="center" wrapText="1"/>
    </xf>
    <xf numFmtId="0" fontId="33" fillId="0" borderId="2" xfId="4" applyFont="1" applyBorder="1" applyAlignment="1">
      <alignment horizontal="center" vertical="center"/>
    </xf>
    <xf numFmtId="0" fontId="33" fillId="0" borderId="2" xfId="4" applyFont="1" applyBorder="1" applyAlignment="1">
      <alignment vertical="center"/>
    </xf>
    <xf numFmtId="0" fontId="34" fillId="0" borderId="2" xfId="4" applyFont="1" applyBorder="1" applyAlignment="1">
      <alignment vertical="center"/>
    </xf>
    <xf numFmtId="0" fontId="22" fillId="0" borderId="2" xfId="4" applyFont="1" applyBorder="1" applyAlignment="1">
      <alignment vertical="center"/>
    </xf>
    <xf numFmtId="0" fontId="26" fillId="0" borderId="2" xfId="4" applyFont="1" applyBorder="1" applyAlignment="1">
      <alignment horizontal="center" vertical="center" wrapText="1"/>
    </xf>
    <xf numFmtId="0" fontId="26" fillId="0" borderId="2" xfId="4" applyFont="1" applyBorder="1" applyAlignment="1">
      <alignment vertical="center" wrapText="1"/>
    </xf>
    <xf numFmtId="0" fontId="21" fillId="0" borderId="2" xfId="5" applyFont="1" applyBorder="1" applyAlignment="1">
      <alignment horizontal="center" vertical="center"/>
    </xf>
    <xf numFmtId="0" fontId="21" fillId="0" borderId="2" xfId="5" applyFont="1" applyBorder="1" applyAlignment="1">
      <alignment vertical="center"/>
    </xf>
    <xf numFmtId="0" fontId="25" fillId="0" borderId="2" xfId="5" applyFont="1" applyBorder="1" applyAlignment="1">
      <alignment vertical="center"/>
    </xf>
    <xf numFmtId="0" fontId="21" fillId="0" borderId="11" xfId="4" applyFont="1" applyBorder="1" applyAlignment="1">
      <alignment horizontal="left" vertical="center"/>
    </xf>
    <xf numFmtId="0" fontId="21" fillId="0" borderId="15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10" borderId="11" xfId="4" applyFont="1" applyFill="1" applyBorder="1" applyAlignment="1">
      <alignment horizontal="center" vertical="center"/>
    </xf>
    <xf numFmtId="0" fontId="21" fillId="0" borderId="11" xfId="4" applyFont="1" applyBorder="1" applyAlignment="1">
      <alignment horizontal="center" vertical="center"/>
    </xf>
    <xf numFmtId="0" fontId="36" fillId="0" borderId="2" xfId="4" applyFont="1" applyBorder="1" applyAlignment="1">
      <alignment vertical="center"/>
    </xf>
    <xf numFmtId="0" fontId="30" fillId="0" borderId="2" xfId="4" applyFont="1" applyBorder="1" applyAlignment="1">
      <alignment vertical="center"/>
    </xf>
    <xf numFmtId="0" fontId="21" fillId="6" borderId="11" xfId="4" applyFont="1" applyFill="1" applyBorder="1" applyAlignment="1">
      <alignment horizontal="center" vertical="center"/>
    </xf>
    <xf numFmtId="0" fontId="21" fillId="5" borderId="2" xfId="4" applyFont="1" applyFill="1" applyBorder="1" applyAlignment="1">
      <alignment horizontal="center" vertical="center"/>
    </xf>
    <xf numFmtId="0" fontId="32" fillId="0" borderId="2" xfId="4" applyFont="1" applyBorder="1" applyAlignment="1">
      <alignment vertical="center"/>
    </xf>
    <xf numFmtId="0" fontId="23" fillId="0" borderId="2" xfId="4" applyFont="1" applyBorder="1" applyAlignment="1">
      <alignment horizontal="left" vertical="center"/>
    </xf>
    <xf numFmtId="178" fontId="37" fillId="0" borderId="2" xfId="4" applyNumberFormat="1" applyFont="1" applyBorder="1" applyAlignment="1">
      <alignment horizontal="center" vertical="center"/>
    </xf>
    <xf numFmtId="0" fontId="21" fillId="0" borderId="11" xfId="4" applyFont="1" applyBorder="1" applyAlignment="1">
      <alignment vertical="center"/>
    </xf>
    <xf numFmtId="0" fontId="21" fillId="0" borderId="11" xfId="4" applyFont="1" applyBorder="1" applyAlignment="1">
      <alignment horizontal="center" vertical="center" wrapText="1"/>
    </xf>
    <xf numFmtId="0" fontId="21" fillId="6" borderId="2" xfId="4" applyFont="1" applyFill="1" applyBorder="1" applyAlignment="1">
      <alignment vertical="center" wrapText="1"/>
    </xf>
    <xf numFmtId="0" fontId="33" fillId="6" borderId="2" xfId="4" applyFont="1" applyFill="1" applyBorder="1" applyAlignment="1">
      <alignment horizontal="center" vertical="center"/>
    </xf>
    <xf numFmtId="0" fontId="25" fillId="11" borderId="2" xfId="4" applyFont="1" applyFill="1" applyBorder="1" applyAlignment="1">
      <alignment vertical="center"/>
    </xf>
    <xf numFmtId="0" fontId="38" fillId="0" borderId="11" xfId="4" quotePrefix="1" applyFont="1" applyBorder="1" applyAlignment="1">
      <alignment vertical="center" wrapText="1"/>
    </xf>
    <xf numFmtId="0" fontId="38" fillId="0" borderId="2" xfId="4" quotePrefix="1" applyFont="1" applyBorder="1" applyAlignment="1">
      <alignment vertical="center" wrapText="1"/>
    </xf>
    <xf numFmtId="0" fontId="39" fillId="0" borderId="11" xfId="4" quotePrefix="1" applyFont="1" applyBorder="1" applyAlignment="1">
      <alignment horizontal="left" vertical="center" wrapText="1"/>
    </xf>
    <xf numFmtId="178" fontId="22" fillId="0" borderId="2" xfId="4" applyNumberFormat="1" applyFont="1" applyBorder="1" applyAlignment="1">
      <alignment horizontal="center" vertical="center"/>
    </xf>
    <xf numFmtId="0" fontId="16" fillId="0" borderId="2" xfId="4" applyBorder="1" applyAlignment="1">
      <alignment vertical="center"/>
    </xf>
    <xf numFmtId="0" fontId="18" fillId="0" borderId="2" xfId="4" applyFont="1" applyBorder="1" applyAlignment="1">
      <alignment vertical="center"/>
    </xf>
    <xf numFmtId="0" fontId="16" fillId="0" borderId="0" xfId="4" applyAlignment="1">
      <alignment horizontal="center" vertical="center"/>
    </xf>
    <xf numFmtId="0" fontId="36" fillId="0" borderId="13" xfId="4" applyFont="1" applyBorder="1" applyAlignment="1">
      <alignment horizontal="left" vertical="center"/>
    </xf>
    <xf numFmtId="0" fontId="36" fillId="0" borderId="14" xfId="4" applyFont="1" applyBorder="1" applyAlignment="1">
      <alignment horizontal="left" vertical="center"/>
    </xf>
    <xf numFmtId="0" fontId="36" fillId="0" borderId="14" xfId="4" applyFont="1" applyBorder="1" applyAlignment="1">
      <alignment horizontal="left" vertical="center"/>
    </xf>
    <xf numFmtId="0" fontId="36" fillId="0" borderId="2" xfId="4" applyFont="1" applyBorder="1" applyAlignment="1">
      <alignment vertical="center" wrapText="1"/>
    </xf>
    <xf numFmtId="0" fontId="21" fillId="0" borderId="11" xfId="4" quotePrefix="1" applyFont="1" applyBorder="1" applyAlignment="1">
      <alignment horizontal="center" vertical="center"/>
    </xf>
    <xf numFmtId="0" fontId="21" fillId="5" borderId="11" xfId="4" applyFont="1" applyFill="1" applyBorder="1" applyAlignment="1">
      <alignment horizontal="left" vertical="center"/>
    </xf>
    <xf numFmtId="0" fontId="21" fillId="5" borderId="15" xfId="4" applyFont="1" applyFill="1" applyBorder="1" applyAlignment="1">
      <alignment horizontal="left" vertical="center"/>
    </xf>
    <xf numFmtId="0" fontId="21" fillId="5" borderId="12" xfId="4" applyFont="1" applyFill="1" applyBorder="1" applyAlignment="1">
      <alignment horizontal="left" vertical="center"/>
    </xf>
    <xf numFmtId="9" fontId="0" fillId="0" borderId="0" xfId="6" applyFont="1" applyAlignment="1">
      <alignment vertical="center"/>
    </xf>
    <xf numFmtId="0" fontId="38" fillId="0" borderId="2" xfId="4" quotePrefix="1" applyFont="1" applyBorder="1" applyAlignment="1">
      <alignment horizontal="center" vertical="center" wrapText="1"/>
    </xf>
    <xf numFmtId="0" fontId="15" fillId="0" borderId="2" xfId="4" applyFont="1" applyBorder="1" applyAlignment="1">
      <alignment vertical="center" wrapText="1"/>
    </xf>
    <xf numFmtId="0" fontId="38" fillId="5" borderId="2" xfId="4" quotePrefix="1" applyFont="1" applyFill="1" applyBorder="1" applyAlignment="1">
      <alignment vertical="center" wrapText="1"/>
    </xf>
    <xf numFmtId="178" fontId="37" fillId="5" borderId="2" xfId="4" applyNumberFormat="1" applyFont="1" applyFill="1" applyBorder="1" applyAlignment="1">
      <alignment horizontal="center" vertical="center"/>
    </xf>
    <xf numFmtId="0" fontId="15" fillId="5" borderId="2" xfId="4" applyFont="1" applyFill="1" applyBorder="1" applyAlignment="1">
      <alignment vertical="center" wrapText="1"/>
    </xf>
    <xf numFmtId="0" fontId="16" fillId="0" borderId="2" xfId="4" applyBorder="1" applyAlignment="1">
      <alignment horizontal="center" vertical="center"/>
    </xf>
    <xf numFmtId="0" fontId="36" fillId="0" borderId="1" xfId="4" applyFont="1" applyBorder="1" applyAlignment="1">
      <alignment horizontal="left" vertical="center"/>
    </xf>
    <xf numFmtId="0" fontId="24" fillId="0" borderId="11" xfId="4" applyFont="1" applyBorder="1" applyAlignment="1">
      <alignment horizontal="left" vertical="center" wrapText="1"/>
    </xf>
    <xf numFmtId="0" fontId="21" fillId="0" borderId="11" xfId="4" applyFont="1" applyBorder="1" applyAlignment="1">
      <alignment horizontal="left" vertical="center"/>
    </xf>
    <xf numFmtId="0" fontId="21" fillId="5" borderId="2" xfId="4" applyFont="1" applyFill="1" applyBorder="1" applyAlignment="1">
      <alignment vertical="center" wrapText="1"/>
    </xf>
    <xf numFmtId="0" fontId="22" fillId="0" borderId="11" xfId="4" applyFont="1" applyBorder="1" applyAlignment="1">
      <alignment horizontal="left" vertical="center" wrapText="1"/>
    </xf>
    <xf numFmtId="9" fontId="0" fillId="0" borderId="0" xfId="6" applyFont="1" applyFill="1" applyAlignment="1">
      <alignment vertical="center"/>
    </xf>
    <xf numFmtId="0" fontId="24" fillId="0" borderId="10" xfId="4" applyFont="1" applyBorder="1" applyAlignment="1">
      <alignment vertical="center" wrapText="1"/>
    </xf>
    <xf numFmtId="0" fontId="19" fillId="10" borderId="14" xfId="4" applyFont="1" applyFill="1" applyBorder="1" applyAlignment="1">
      <alignment vertical="center"/>
    </xf>
    <xf numFmtId="0" fontId="21" fillId="0" borderId="14" xfId="4" applyFont="1" applyBorder="1" applyAlignment="1">
      <alignment vertical="center"/>
    </xf>
    <xf numFmtId="180" fontId="21" fillId="0" borderId="2" xfId="4" applyNumberFormat="1" applyFont="1" applyBorder="1" applyAlignment="1">
      <alignment horizontal="center" vertical="center" wrapText="1"/>
    </xf>
    <xf numFmtId="180" fontId="21" fillId="0" borderId="2" xfId="4" applyNumberFormat="1" applyFont="1" applyBorder="1" applyAlignment="1">
      <alignment horizontal="center" vertical="center"/>
    </xf>
    <xf numFmtId="181" fontId="21" fillId="0" borderId="2" xfId="4" applyNumberFormat="1" applyFont="1" applyBorder="1" applyAlignment="1">
      <alignment horizontal="center" vertical="center" wrapText="1"/>
    </xf>
    <xf numFmtId="181" fontId="21" fillId="6" borderId="2" xfId="4" applyNumberFormat="1" applyFont="1" applyFill="1" applyBorder="1" applyAlignment="1">
      <alignment horizontal="center" vertical="center" wrapText="1"/>
    </xf>
    <xf numFmtId="0" fontId="19" fillId="10" borderId="11" xfId="4" applyFont="1" applyFill="1" applyBorder="1" applyAlignment="1">
      <alignment horizontal="left" vertical="center"/>
    </xf>
    <xf numFmtId="0" fontId="19" fillId="10" borderId="15" xfId="4" applyFont="1" applyFill="1" applyBorder="1" applyAlignment="1">
      <alignment horizontal="left" vertical="center"/>
    </xf>
    <xf numFmtId="0" fontId="38" fillId="0" borderId="11" xfId="4" quotePrefix="1" applyFont="1" applyBorder="1" applyAlignment="1">
      <alignment horizontal="left" vertical="center" wrapText="1"/>
    </xf>
    <xf numFmtId="0" fontId="17" fillId="0" borderId="2" xfId="4" quotePrefix="1" applyFont="1" applyBorder="1" applyAlignment="1">
      <alignment horizontal="center" vertical="center" wrapText="1"/>
    </xf>
    <xf numFmtId="0" fontId="26" fillId="0" borderId="2" xfId="4" applyFont="1" applyBorder="1" applyAlignment="1">
      <alignment horizontal="center" vertical="center"/>
    </xf>
    <xf numFmtId="0" fontId="19" fillId="10" borderId="16" xfId="4" applyFont="1" applyFill="1" applyBorder="1" applyAlignment="1">
      <alignment vertical="center"/>
    </xf>
    <xf numFmtId="0" fontId="19" fillId="10" borderId="11" xfId="4" applyFont="1" applyFill="1" applyBorder="1" applyAlignment="1">
      <alignment horizontal="left" vertical="center"/>
    </xf>
    <xf numFmtId="0" fontId="19" fillId="10" borderId="12" xfId="4" applyFont="1" applyFill="1" applyBorder="1" applyAlignment="1">
      <alignment horizontal="left" vertical="center"/>
    </xf>
    <xf numFmtId="0" fontId="21" fillId="6" borderId="2" xfId="4" quotePrefix="1" applyFont="1" applyFill="1" applyBorder="1" applyAlignment="1">
      <alignment horizontal="center" vertical="center"/>
    </xf>
    <xf numFmtId="0" fontId="41" fillId="0" borderId="2" xfId="4" applyFont="1" applyBorder="1" applyAlignment="1">
      <alignment vertical="center" wrapText="1"/>
    </xf>
    <xf numFmtId="0" fontId="37" fillId="0" borderId="2" xfId="4" applyFont="1" applyBorder="1" applyAlignment="1">
      <alignment horizontal="center" vertical="center" wrapText="1"/>
    </xf>
    <xf numFmtId="0" fontId="42" fillId="5" borderId="0" xfId="4" applyFont="1" applyFill="1"/>
    <xf numFmtId="0" fontId="42" fillId="0" borderId="0" xfId="4" applyFont="1"/>
    <xf numFmtId="0" fontId="7" fillId="11" borderId="2" xfId="4" applyFont="1" applyFill="1" applyBorder="1" applyAlignment="1">
      <alignment horizontal="center" vertical="center"/>
    </xf>
    <xf numFmtId="0" fontId="43" fillId="5" borderId="2" xfId="4" quotePrefix="1" applyFont="1" applyFill="1" applyBorder="1" applyAlignment="1">
      <alignment horizontal="center" vertical="center" wrapText="1"/>
    </xf>
    <xf numFmtId="0" fontId="42" fillId="0" borderId="2" xfId="4" applyFont="1" applyBorder="1"/>
    <xf numFmtId="0" fontId="8" fillId="0" borderId="0" xfId="4" applyFont="1" applyAlignment="1">
      <alignment horizontal="center" vertical="center" wrapText="1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8" fillId="0" borderId="0" xfId="4" applyFont="1" applyAlignment="1">
      <alignment horizontal="left" vertical="center" wrapText="1"/>
    </xf>
    <xf numFmtId="0" fontId="3" fillId="10" borderId="2" xfId="4" applyFont="1" applyFill="1" applyBorder="1" applyAlignment="1">
      <alignment vertical="center"/>
    </xf>
    <xf numFmtId="0" fontId="42" fillId="10" borderId="2" xfId="4" applyFont="1" applyFill="1" applyBorder="1" applyAlignment="1">
      <alignment vertical="center"/>
    </xf>
    <xf numFmtId="0" fontId="7" fillId="11" borderId="2" xfId="4" applyFont="1" applyFill="1" applyBorder="1" applyAlignment="1">
      <alignment vertical="center"/>
    </xf>
    <xf numFmtId="0" fontId="42" fillId="0" borderId="2" xfId="4" applyFont="1" applyBorder="1" applyAlignment="1">
      <alignment horizontal="left" vertical="center"/>
    </xf>
    <xf numFmtId="0" fontId="42" fillId="0" borderId="2" xfId="4" applyFont="1" applyBorder="1" applyAlignment="1">
      <alignment horizontal="center"/>
    </xf>
    <xf numFmtId="0" fontId="42" fillId="0" borderId="0" xfId="4" applyFont="1" applyAlignment="1">
      <alignment horizontal="center"/>
    </xf>
    <xf numFmtId="0" fontId="3" fillId="10" borderId="2" xfId="4" applyFont="1" applyFill="1" applyBorder="1" applyAlignment="1">
      <alignment horizontal="center"/>
    </xf>
    <xf numFmtId="0" fontId="42" fillId="11" borderId="2" xfId="4" applyFont="1" applyFill="1" applyBorder="1" applyAlignment="1">
      <alignment horizontal="center"/>
    </xf>
    <xf numFmtId="0" fontId="42" fillId="5" borderId="2" xfId="4" applyFont="1" applyFill="1" applyBorder="1" applyAlignment="1">
      <alignment horizontal="center" vertical="center"/>
    </xf>
    <xf numFmtId="0" fontId="42" fillId="5" borderId="2" xfId="4" applyFont="1" applyFill="1" applyBorder="1" applyAlignment="1">
      <alignment horizontal="center" wrapText="1"/>
    </xf>
    <xf numFmtId="0" fontId="42" fillId="5" borderId="2" xfId="4" applyFont="1" applyFill="1" applyBorder="1" applyAlignment="1">
      <alignment horizontal="center"/>
    </xf>
    <xf numFmtId="0" fontId="39" fillId="0" borderId="0" xfId="4" applyFont="1"/>
    <xf numFmtId="0" fontId="44" fillId="0" borderId="20" xfId="4" applyFont="1" applyBorder="1" applyAlignment="1">
      <alignment vertical="center"/>
    </xf>
    <xf numFmtId="0" fontId="39" fillId="0" borderId="21" xfId="4" applyFont="1" applyBorder="1" applyAlignment="1">
      <alignment vertical="center"/>
    </xf>
    <xf numFmtId="0" fontId="39" fillId="0" borderId="22" xfId="4" applyFont="1" applyBorder="1"/>
    <xf numFmtId="0" fontId="17" fillId="0" borderId="0" xfId="4" applyFont="1"/>
    <xf numFmtId="0" fontId="39" fillId="0" borderId="0" xfId="4" applyFont="1" applyAlignment="1">
      <alignment wrapText="1"/>
    </xf>
    <xf numFmtId="0" fontId="45" fillId="0" borderId="0" xfId="4" applyFont="1" applyAlignment="1">
      <alignment wrapText="1"/>
    </xf>
    <xf numFmtId="0" fontId="17" fillId="0" borderId="0" xfId="4" applyFont="1" applyAlignment="1">
      <alignment horizontal="left" vertical="center" wrapText="1"/>
    </xf>
    <xf numFmtId="0" fontId="17" fillId="0" borderId="0" xfId="4" applyFont="1" applyAlignment="1">
      <alignment horizontal="left" vertical="center"/>
    </xf>
    <xf numFmtId="0" fontId="17" fillId="0" borderId="0" xfId="4" applyFont="1" applyAlignment="1">
      <alignment horizontal="center"/>
    </xf>
    <xf numFmtId="15" fontId="17" fillId="0" borderId="0" xfId="4" applyNumberFormat="1" applyFont="1" applyAlignment="1">
      <alignment horizontal="center"/>
    </xf>
    <xf numFmtId="0" fontId="44" fillId="0" borderId="0" xfId="4" applyFont="1" applyAlignment="1">
      <alignment horizontal="right"/>
    </xf>
    <xf numFmtId="0" fontId="44" fillId="12" borderId="1" xfId="4" applyFont="1" applyFill="1" applyBorder="1" applyAlignment="1">
      <alignment horizontal="center" vertical="center"/>
    </xf>
    <xf numFmtId="0" fontId="44" fillId="12" borderId="1" xfId="4" applyFont="1" applyFill="1" applyBorder="1" applyAlignment="1">
      <alignment horizontal="center" vertical="center" wrapText="1"/>
    </xf>
    <xf numFmtId="0" fontId="44" fillId="12" borderId="13" xfId="4" applyFont="1" applyFill="1" applyBorder="1" applyAlignment="1">
      <alignment horizontal="center" vertical="center"/>
    </xf>
    <xf numFmtId="0" fontId="44" fillId="12" borderId="1" xfId="4" applyFont="1" applyFill="1" applyBorder="1" applyAlignment="1">
      <alignment horizontal="center" vertical="center" wrapText="1"/>
    </xf>
    <xf numFmtId="0" fontId="44" fillId="12" borderId="13" xfId="4" applyFont="1" applyFill="1" applyBorder="1" applyAlignment="1">
      <alignment horizontal="center" vertical="center" wrapText="1"/>
    </xf>
    <xf numFmtId="0" fontId="44" fillId="0" borderId="23" xfId="4" applyFont="1" applyBorder="1" applyAlignment="1">
      <alignment horizontal="center" vertical="center"/>
    </xf>
    <xf numFmtId="0" fontId="38" fillId="6" borderId="2" xfId="4" quotePrefix="1" applyFont="1" applyFill="1" applyBorder="1" applyAlignment="1">
      <alignment horizontal="center" vertical="center" wrapText="1"/>
    </xf>
    <xf numFmtId="178" fontId="48" fillId="6" borderId="2" xfId="4" applyNumberFormat="1" applyFont="1" applyFill="1" applyBorder="1" applyAlignment="1">
      <alignment horizontal="center" vertical="center"/>
    </xf>
    <xf numFmtId="178" fontId="49" fillId="6" borderId="24" xfId="4" applyNumberFormat="1" applyFont="1" applyFill="1" applyBorder="1" applyAlignment="1">
      <alignment horizontal="center" vertical="center" wrapText="1"/>
    </xf>
    <xf numFmtId="0" fontId="38" fillId="13" borderId="2" xfId="4" quotePrefix="1" applyFont="1" applyFill="1" applyBorder="1" applyAlignment="1">
      <alignment horizontal="center" vertical="center" wrapText="1"/>
    </xf>
    <xf numFmtId="0" fontId="50" fillId="5" borderId="2" xfId="4" applyFont="1" applyFill="1" applyBorder="1" applyAlignment="1">
      <alignment horizontal="left" vertical="center" wrapText="1"/>
    </xf>
    <xf numFmtId="178" fontId="48" fillId="5" borderId="2" xfId="4" applyNumberFormat="1" applyFont="1" applyFill="1" applyBorder="1" applyAlignment="1">
      <alignment horizontal="center" vertical="center"/>
    </xf>
    <xf numFmtId="178" fontId="49" fillId="5" borderId="24" xfId="4" applyNumberFormat="1" applyFont="1" applyFill="1" applyBorder="1" applyAlignment="1">
      <alignment horizontal="center" vertical="center" wrapText="1"/>
    </xf>
    <xf numFmtId="0" fontId="13" fillId="6" borderId="2" xfId="4" applyFont="1" applyFill="1" applyBorder="1" applyAlignment="1">
      <alignment horizontal="left" vertical="center" wrapText="1"/>
    </xf>
    <xf numFmtId="177" fontId="48" fillId="6" borderId="2" xfId="4" applyNumberFormat="1" applyFont="1" applyFill="1" applyBorder="1" applyAlignment="1">
      <alignment horizontal="center" vertical="center"/>
    </xf>
    <xf numFmtId="0" fontId="44" fillId="6" borderId="23" xfId="4" applyFont="1" applyFill="1" applyBorder="1" applyAlignment="1">
      <alignment horizontal="center" vertical="center"/>
    </xf>
    <xf numFmtId="178" fontId="48" fillId="0" borderId="2" xfId="4" applyNumberFormat="1" applyFont="1" applyBorder="1" applyAlignment="1">
      <alignment horizontal="center" vertical="center"/>
    </xf>
    <xf numFmtId="178" fontId="49" fillId="6" borderId="24" xfId="4" quotePrefix="1" applyNumberFormat="1" applyFont="1" applyFill="1" applyBorder="1" applyAlignment="1">
      <alignment horizontal="center" vertical="center" wrapText="1"/>
    </xf>
    <xf numFmtId="0" fontId="51" fillId="5" borderId="2" xfId="4" applyFont="1" applyFill="1" applyBorder="1" applyAlignment="1">
      <alignment horizontal="left" vertical="center" wrapText="1"/>
    </xf>
    <xf numFmtId="0" fontId="13" fillId="0" borderId="2" xfId="4" applyFont="1" applyBorder="1" applyAlignment="1">
      <alignment horizontal="left" vertical="center" wrapText="1"/>
    </xf>
    <xf numFmtId="178" fontId="48" fillId="0" borderId="2" xfId="4" applyNumberFormat="1" applyFont="1" applyBorder="1" applyAlignment="1">
      <alignment horizontal="center" vertical="center" wrapText="1"/>
    </xf>
    <xf numFmtId="177" fontId="48" fillId="0" borderId="2" xfId="4" applyNumberFormat="1" applyFont="1" applyBorder="1" applyAlignment="1">
      <alignment horizontal="center" vertical="center"/>
    </xf>
    <xf numFmtId="178" fontId="49" fillId="0" borderId="24" xfId="4" applyNumberFormat="1" applyFont="1" applyBorder="1" applyAlignment="1">
      <alignment horizontal="center" vertical="center" wrapText="1"/>
    </xf>
    <xf numFmtId="0" fontId="38" fillId="0" borderId="2" xfId="4" applyFont="1" applyBorder="1" applyAlignment="1">
      <alignment horizontal="left" vertical="center" wrapText="1"/>
    </xf>
    <xf numFmtId="0" fontId="44" fillId="10" borderId="25" xfId="4" applyFont="1" applyFill="1" applyBorder="1" applyAlignment="1">
      <alignment horizontal="center" vertical="center"/>
    </xf>
    <xf numFmtId="0" fontId="38" fillId="10" borderId="26" xfId="4" applyFont="1" applyFill="1" applyBorder="1" applyAlignment="1">
      <alignment horizontal="left" vertical="center" wrapText="1"/>
    </xf>
    <xf numFmtId="0" fontId="38" fillId="10" borderId="26" xfId="4" quotePrefix="1" applyFont="1" applyFill="1" applyBorder="1" applyAlignment="1">
      <alignment horizontal="center" vertical="center" wrapText="1"/>
    </xf>
    <xf numFmtId="178" fontId="48" fillId="10" borderId="26" xfId="4" applyNumberFormat="1" applyFont="1" applyFill="1" applyBorder="1" applyAlignment="1">
      <alignment horizontal="center" vertical="center"/>
    </xf>
    <xf numFmtId="178" fontId="39" fillId="10" borderId="27" xfId="4" applyNumberFormat="1" applyFont="1" applyFill="1" applyBorder="1" applyAlignment="1">
      <alignment horizontal="center" vertical="center" wrapText="1"/>
    </xf>
    <xf numFmtId="0" fontId="32" fillId="0" borderId="28" xfId="4" applyFont="1" applyBorder="1" applyAlignment="1">
      <alignment horizontal="center" vertical="center"/>
    </xf>
    <xf numFmtId="0" fontId="32" fillId="0" borderId="29" xfId="4" applyFont="1" applyBorder="1" applyAlignment="1">
      <alignment vertical="center"/>
    </xf>
    <xf numFmtId="0" fontId="44" fillId="12" borderId="12" xfId="4" applyFont="1" applyFill="1" applyBorder="1" applyAlignment="1">
      <alignment horizontal="center" vertical="center" wrapText="1"/>
    </xf>
    <xf numFmtId="0" fontId="57" fillId="0" borderId="0" xfId="4" applyFont="1"/>
    <xf numFmtId="0" fontId="57" fillId="0" borderId="0" xfId="4" applyFont="1" applyAlignment="1">
      <alignment horizontal="center"/>
    </xf>
    <xf numFmtId="0" fontId="16" fillId="0" borderId="0" xfId="4"/>
    <xf numFmtId="0" fontId="58" fillId="14" borderId="2" xfId="4" applyFont="1" applyFill="1" applyBorder="1" applyAlignment="1">
      <alignment horizontal="center" vertical="center"/>
    </xf>
    <xf numFmtId="0" fontId="58" fillId="14" borderId="2" xfId="4" applyFont="1" applyFill="1" applyBorder="1" applyAlignment="1">
      <alignment horizontal="center" vertical="center" wrapText="1"/>
    </xf>
    <xf numFmtId="26" fontId="58" fillId="14" borderId="2" xfId="4" applyNumberFormat="1" applyFont="1" applyFill="1" applyBorder="1" applyAlignment="1">
      <alignment horizontal="center" vertical="center"/>
    </xf>
    <xf numFmtId="0" fontId="59" fillId="15" borderId="2" xfId="4" applyFont="1" applyFill="1" applyBorder="1" applyAlignment="1">
      <alignment horizontal="center" vertical="center"/>
    </xf>
    <xf numFmtId="10" fontId="59" fillId="15" borderId="12" xfId="4" applyNumberFormat="1" applyFont="1" applyFill="1" applyBorder="1" applyAlignment="1">
      <alignment horizontal="center" vertical="center" wrapText="1"/>
    </xf>
    <xf numFmtId="0" fontId="59" fillId="16" borderId="2" xfId="4" applyFont="1" applyFill="1" applyBorder="1" applyAlignment="1">
      <alignment horizontal="center" vertical="center" wrapText="1"/>
    </xf>
    <xf numFmtId="0" fontId="59" fillId="15" borderId="2" xfId="4" applyFont="1" applyFill="1" applyBorder="1" applyAlignment="1">
      <alignment horizontal="center" vertical="center" wrapText="1"/>
    </xf>
    <xf numFmtId="0" fontId="59" fillId="0" borderId="2" xfId="4" applyFont="1" applyBorder="1" applyAlignment="1">
      <alignment horizontal="center" vertical="center" wrapText="1"/>
    </xf>
    <xf numFmtId="0" fontId="59" fillId="0" borderId="2" xfId="4" applyFont="1" applyBorder="1" applyAlignment="1">
      <alignment horizontal="left" vertical="center" wrapText="1"/>
    </xf>
    <xf numFmtId="0" fontId="59" fillId="0" borderId="2" xfId="4" applyFont="1" applyBorder="1" applyAlignment="1">
      <alignment horizontal="left" vertical="center" wrapText="1"/>
    </xf>
    <xf numFmtId="0" fontId="61" fillId="0" borderId="2" xfId="4" quotePrefix="1" applyFont="1" applyBorder="1" applyAlignment="1">
      <alignment horizontal="center" vertical="center" wrapText="1"/>
    </xf>
    <xf numFmtId="0" fontId="61" fillId="5" borderId="2" xfId="4" quotePrefix="1" applyFont="1" applyFill="1" applyBorder="1" applyAlignment="1">
      <alignment horizontal="center" vertical="center" wrapText="1"/>
    </xf>
    <xf numFmtId="9" fontId="62" fillId="0" borderId="2" xfId="6" applyFont="1" applyFill="1" applyBorder="1" applyAlignment="1">
      <alignment horizontal="center" vertical="center" wrapText="1"/>
    </xf>
    <xf numFmtId="178" fontId="16" fillId="0" borderId="0" xfId="4" applyNumberFormat="1"/>
    <xf numFmtId="182" fontId="16" fillId="0" borderId="0" xfId="4" applyNumberFormat="1"/>
    <xf numFmtId="9" fontId="62" fillId="5" borderId="2" xfId="6" applyFont="1" applyFill="1" applyBorder="1" applyAlignment="1">
      <alignment horizontal="center" vertical="center" wrapText="1"/>
    </xf>
    <xf numFmtId="0" fontId="60" fillId="0" borderId="2" xfId="4" applyFont="1" applyBorder="1" applyAlignment="1">
      <alignment horizontal="left" vertical="center" wrapText="1"/>
    </xf>
    <xf numFmtId="0" fontId="59" fillId="0" borderId="2" xfId="4" quotePrefix="1" applyFont="1" applyBorder="1" applyAlignment="1">
      <alignment horizontal="center" vertical="center" wrapText="1"/>
    </xf>
    <xf numFmtId="178" fontId="61" fillId="0" borderId="2" xfId="4" applyNumberFormat="1" applyFont="1" applyBorder="1" applyAlignment="1">
      <alignment horizontal="center" vertical="center"/>
    </xf>
    <xf numFmtId="178" fontId="62" fillId="0" borderId="2" xfId="4" applyNumberFormat="1" applyFont="1" applyBorder="1" applyAlignment="1">
      <alignment horizontal="center" vertical="center" wrapText="1"/>
    </xf>
    <xf numFmtId="178" fontId="62" fillId="0" borderId="2" xfId="4" applyNumberFormat="1" applyFont="1" applyBorder="1" applyAlignment="1">
      <alignment horizontal="center" vertical="center"/>
    </xf>
    <xf numFmtId="178" fontId="61" fillId="0" borderId="2" xfId="4" applyNumberFormat="1" applyFont="1" applyBorder="1" applyAlignment="1">
      <alignment horizontal="center" vertical="center" wrapText="1"/>
    </xf>
    <xf numFmtId="9" fontId="61" fillId="0" borderId="2" xfId="6" applyFont="1" applyFill="1" applyBorder="1" applyAlignment="1">
      <alignment horizontal="center" vertical="center" wrapText="1"/>
    </xf>
    <xf numFmtId="177" fontId="62" fillId="0" borderId="2" xfId="4" applyNumberFormat="1" applyFont="1" applyBorder="1" applyAlignment="1">
      <alignment horizontal="center" vertical="center" wrapText="1"/>
    </xf>
    <xf numFmtId="178" fontId="63" fillId="0" borderId="2" xfId="4" applyNumberFormat="1" applyFont="1" applyBorder="1" applyAlignment="1">
      <alignment horizontal="center" vertical="center" wrapText="1"/>
    </xf>
    <xf numFmtId="0" fontId="59" fillId="6" borderId="2" xfId="4" quotePrefix="1" applyFont="1" applyFill="1" applyBorder="1" applyAlignment="1">
      <alignment horizontal="center" vertical="center" wrapText="1"/>
    </xf>
    <xf numFmtId="0" fontId="7" fillId="6" borderId="2" xfId="4" applyFont="1" applyFill="1" applyBorder="1" applyAlignment="1">
      <alignment horizontal="center" vertical="center" wrapText="1"/>
    </xf>
    <xf numFmtId="0" fontId="8" fillId="6" borderId="2" xfId="4" applyFont="1" applyFill="1" applyBorder="1" applyAlignment="1">
      <alignment horizontal="center" vertical="center" wrapText="1"/>
    </xf>
    <xf numFmtId="0" fontId="59" fillId="5" borderId="2" xfId="4" applyFont="1" applyFill="1" applyBorder="1" applyAlignment="1">
      <alignment horizontal="center" vertical="center" wrapText="1"/>
    </xf>
    <xf numFmtId="0" fontId="59" fillId="5" borderId="2" xfId="4" applyFont="1" applyFill="1" applyBorder="1" applyAlignment="1">
      <alignment horizontal="left" vertical="center" wrapText="1"/>
    </xf>
    <xf numFmtId="0" fontId="59" fillId="5" borderId="2" xfId="4" quotePrefix="1" applyFont="1" applyFill="1" applyBorder="1" applyAlignment="1">
      <alignment horizontal="center" vertical="center" wrapText="1"/>
    </xf>
    <xf numFmtId="0" fontId="7" fillId="5" borderId="2" xfId="4" applyFont="1" applyFill="1" applyBorder="1" applyAlignment="1">
      <alignment horizontal="center" vertical="center" wrapText="1"/>
    </xf>
    <xf numFmtId="0" fontId="8" fillId="5" borderId="2" xfId="4" applyFont="1" applyFill="1" applyBorder="1" applyAlignment="1">
      <alignment horizontal="center" vertical="center" wrapText="1"/>
    </xf>
    <xf numFmtId="0" fontId="64" fillId="6" borderId="2" xfId="4" applyFont="1" applyFill="1" applyBorder="1" applyAlignment="1">
      <alignment horizontal="left" vertical="center" wrapText="1"/>
    </xf>
    <xf numFmtId="49" fontId="59" fillId="6" borderId="2" xfId="4" quotePrefix="1" applyNumberFormat="1" applyFont="1" applyFill="1" applyBorder="1" applyAlignment="1">
      <alignment horizontal="center" vertical="center" wrapText="1"/>
    </xf>
    <xf numFmtId="178" fontId="61" fillId="5" borderId="2" xfId="4" applyNumberFormat="1" applyFont="1" applyFill="1" applyBorder="1" applyAlignment="1">
      <alignment horizontal="center" vertical="center"/>
    </xf>
    <xf numFmtId="178" fontId="61" fillId="5" borderId="2" xfId="4" applyNumberFormat="1" applyFont="1" applyFill="1" applyBorder="1" applyAlignment="1">
      <alignment horizontal="center" vertical="center" wrapText="1"/>
    </xf>
    <xf numFmtId="0" fontId="64" fillId="5" borderId="2" xfId="4" applyFont="1" applyFill="1" applyBorder="1" applyAlignment="1">
      <alignment horizontal="left" vertical="center" wrapText="1"/>
    </xf>
    <xf numFmtId="49" fontId="59" fillId="5" borderId="2" xfId="4" quotePrefix="1" applyNumberFormat="1" applyFont="1" applyFill="1" applyBorder="1" applyAlignment="1">
      <alignment horizontal="center" vertical="center" wrapText="1"/>
    </xf>
    <xf numFmtId="178" fontId="59" fillId="5" borderId="2" xfId="4" applyNumberFormat="1" applyFont="1" applyFill="1" applyBorder="1" applyAlignment="1">
      <alignment horizontal="center" vertical="center"/>
    </xf>
    <xf numFmtId="9" fontId="57" fillId="0" borderId="0" xfId="6" applyFont="1" applyAlignment="1"/>
    <xf numFmtId="14" fontId="57" fillId="0" borderId="0" xfId="4" applyNumberFormat="1" applyFont="1"/>
    <xf numFmtId="0" fontId="65" fillId="17" borderId="2" xfId="4" applyFont="1" applyFill="1" applyBorder="1" applyAlignment="1">
      <alignment horizontal="center"/>
    </xf>
    <xf numFmtId="0" fontId="66" fillId="9" borderId="2" xfId="4" applyFont="1" applyFill="1" applyBorder="1" applyAlignment="1">
      <alignment vertical="center"/>
    </xf>
    <xf numFmtId="0" fontId="66" fillId="9" borderId="2" xfId="4" applyFont="1" applyFill="1" applyBorder="1" applyAlignment="1">
      <alignment horizontal="center" vertical="center"/>
    </xf>
    <xf numFmtId="183" fontId="66" fillId="0" borderId="2" xfId="7" applyNumberFormat="1" applyFont="1" applyFill="1" applyBorder="1" applyAlignment="1">
      <alignment horizontal="center" vertical="center"/>
    </xf>
    <xf numFmtId="0" fontId="66" fillId="9" borderId="2" xfId="4" applyFont="1" applyFill="1" applyBorder="1" applyAlignment="1">
      <alignment horizontal="center" vertical="center" wrapText="1"/>
    </xf>
    <xf numFmtId="0" fontId="66" fillId="18" borderId="2" xfId="4" applyFont="1" applyFill="1" applyBorder="1" applyAlignment="1">
      <alignment vertical="center" wrapText="1"/>
    </xf>
    <xf numFmtId="180" fontId="57" fillId="0" borderId="1" xfId="4" applyNumberFormat="1" applyFont="1" applyBorder="1" applyAlignment="1">
      <alignment horizontal="center" vertical="center"/>
    </xf>
    <xf numFmtId="180" fontId="57" fillId="0" borderId="13" xfId="4" applyNumberFormat="1" applyFont="1" applyBorder="1" applyAlignment="1">
      <alignment horizontal="center" vertical="center"/>
    </xf>
    <xf numFmtId="180" fontId="57" fillId="0" borderId="14" xfId="4" applyNumberFormat="1" applyFont="1" applyBorder="1" applyAlignment="1">
      <alignment horizontal="center" vertical="center"/>
    </xf>
    <xf numFmtId="0" fontId="66" fillId="18" borderId="11" xfId="4" applyFont="1" applyFill="1" applyBorder="1" applyAlignment="1">
      <alignment horizontal="right" vertical="center" wrapText="1"/>
    </xf>
    <xf numFmtId="0" fontId="66" fillId="18" borderId="15" xfId="4" applyFont="1" applyFill="1" applyBorder="1" applyAlignment="1">
      <alignment horizontal="right" vertical="center" wrapText="1"/>
    </xf>
    <xf numFmtId="0" fontId="66" fillId="18" borderId="12" xfId="4" applyFont="1" applyFill="1" applyBorder="1" applyAlignment="1">
      <alignment horizontal="right" vertical="center" wrapText="1"/>
    </xf>
    <xf numFmtId="15" fontId="17" fillId="5" borderId="0" xfId="4" applyNumberFormat="1" applyFont="1" applyFill="1" applyAlignment="1">
      <alignment horizontal="left"/>
    </xf>
    <xf numFmtId="0" fontId="44" fillId="5" borderId="0" xfId="4" applyFont="1" applyFill="1" applyAlignment="1">
      <alignment horizontal="left"/>
    </xf>
    <xf numFmtId="0" fontId="17" fillId="0" borderId="0" xfId="4" applyFont="1" applyAlignment="1">
      <alignment horizontal="right"/>
    </xf>
    <xf numFmtId="0" fontId="17" fillId="3" borderId="11" xfId="4" applyFont="1" applyFill="1" applyBorder="1" applyAlignment="1">
      <alignment horizontal="center"/>
    </xf>
    <xf numFmtId="0" fontId="17" fillId="3" borderId="15" xfId="4" applyFont="1" applyFill="1" applyBorder="1" applyAlignment="1">
      <alignment horizontal="center"/>
    </xf>
    <xf numFmtId="0" fontId="17" fillId="3" borderId="12" xfId="4" applyFont="1" applyFill="1" applyBorder="1" applyAlignment="1">
      <alignment horizontal="center"/>
    </xf>
    <xf numFmtId="0" fontId="21" fillId="0" borderId="1" xfId="4" applyFont="1" applyBorder="1" applyAlignment="1">
      <alignment vertical="center"/>
    </xf>
    <xf numFmtId="0" fontId="68" fillId="9" borderId="2" xfId="4" applyFont="1" applyFill="1" applyBorder="1" applyAlignment="1">
      <alignment horizontal="center" vertical="center"/>
    </xf>
    <xf numFmtId="0" fontId="21" fillId="0" borderId="2" xfId="4" applyFont="1" applyBorder="1" applyAlignment="1">
      <alignment horizontal="center" vertical="center" wrapText="1"/>
    </xf>
    <xf numFmtId="0" fontId="69" fillId="0" borderId="2" xfId="4" applyFont="1" applyBorder="1" applyAlignment="1">
      <alignment vertical="center" wrapText="1"/>
    </xf>
    <xf numFmtId="178" fontId="68" fillId="5" borderId="2" xfId="4" applyNumberFormat="1" applyFont="1" applyFill="1" applyBorder="1" applyAlignment="1">
      <alignment horizontal="center" vertical="center"/>
    </xf>
    <xf numFmtId="182" fontId="68" fillId="5" borderId="2" xfId="4" applyNumberFormat="1" applyFont="1" applyFill="1" applyBorder="1" applyAlignment="1">
      <alignment horizontal="center" vertical="center"/>
    </xf>
    <xf numFmtId="0" fontId="21" fillId="5" borderId="2" xfId="4" applyFont="1" applyFill="1" applyBorder="1" applyAlignment="1">
      <alignment horizontal="center" vertical="center" wrapText="1"/>
    </xf>
    <xf numFmtId="0" fontId="21" fillId="0" borderId="2" xfId="4" applyFont="1" applyBorder="1" applyAlignment="1">
      <alignment horizontal="center" vertical="center"/>
    </xf>
    <xf numFmtId="178" fontId="68" fillId="0" borderId="2" xfId="4" applyNumberFormat="1" applyFont="1" applyBorder="1" applyAlignment="1">
      <alignment horizontal="center" vertical="center"/>
    </xf>
    <xf numFmtId="0" fontId="21" fillId="6" borderId="2" xfId="4" applyFont="1" applyFill="1" applyBorder="1" applyAlignment="1">
      <alignment horizontal="center" vertical="center" wrapText="1"/>
    </xf>
    <xf numFmtId="0" fontId="69" fillId="6" borderId="2" xfId="4" applyFont="1" applyFill="1" applyBorder="1" applyAlignment="1">
      <alignment vertical="center" wrapText="1"/>
    </xf>
    <xf numFmtId="0" fontId="16" fillId="5" borderId="2" xfId="4" applyFill="1" applyBorder="1" applyAlignment="1">
      <alignment horizontal="center" vertical="center"/>
    </xf>
    <xf numFmtId="0" fontId="21" fillId="6" borderId="2" xfId="4" applyFont="1" applyFill="1" applyBorder="1" applyAlignment="1">
      <alignment horizontal="center" vertical="center"/>
    </xf>
    <xf numFmtId="0" fontId="16" fillId="0" borderId="2" xfId="4" applyBorder="1"/>
    <xf numFmtId="0" fontId="22" fillId="0" borderId="17" xfId="4" applyFont="1" applyBorder="1" applyAlignment="1">
      <alignment vertical="center"/>
    </xf>
    <xf numFmtId="0" fontId="22" fillId="0" borderId="30" xfId="4" applyFont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17" fillId="3" borderId="19" xfId="4" applyFont="1" applyFill="1" applyBorder="1" applyAlignment="1">
      <alignment horizontal="center"/>
    </xf>
    <xf numFmtId="0" fontId="17" fillId="3" borderId="18" xfId="4" applyFont="1" applyFill="1" applyBorder="1" applyAlignment="1">
      <alignment horizontal="center"/>
    </xf>
    <xf numFmtId="0" fontId="70" fillId="0" borderId="2" xfId="4" applyFont="1" applyBorder="1" applyAlignment="1">
      <alignment horizontal="center" vertical="center"/>
    </xf>
    <xf numFmtId="0" fontId="69" fillId="0" borderId="2" xfId="4" applyFont="1" applyBorder="1" applyAlignment="1">
      <alignment horizontal="center" vertical="center" wrapText="1"/>
    </xf>
    <xf numFmtId="0" fontId="71" fillId="0" borderId="2" xfId="4" applyFont="1" applyBorder="1" applyAlignment="1">
      <alignment horizontal="center" vertical="center"/>
    </xf>
    <xf numFmtId="0" fontId="70" fillId="6" borderId="2" xfId="4" applyFont="1" applyFill="1" applyBorder="1" applyAlignment="1">
      <alignment horizontal="center" vertical="center"/>
    </xf>
    <xf numFmtId="0" fontId="40" fillId="0" borderId="2" xfId="4" applyFont="1" applyBorder="1" applyAlignment="1">
      <alignment vertical="center" wrapText="1"/>
    </xf>
    <xf numFmtId="14" fontId="16" fillId="0" borderId="0" xfId="4" applyNumberFormat="1"/>
    <xf numFmtId="0" fontId="72" fillId="19" borderId="2" xfId="4" applyFont="1" applyFill="1" applyBorder="1" applyAlignment="1">
      <alignment horizontal="center" vertical="center"/>
    </xf>
    <xf numFmtId="0" fontId="72" fillId="19" borderId="2" xfId="4" applyFont="1" applyFill="1" applyBorder="1" applyAlignment="1">
      <alignment horizontal="center"/>
    </xf>
    <xf numFmtId="0" fontId="26" fillId="6" borderId="2" xfId="4" applyFont="1" applyFill="1" applyBorder="1"/>
    <xf numFmtId="0" fontId="26" fillId="6" borderId="2" xfId="4" applyFont="1" applyFill="1" applyBorder="1" applyAlignment="1">
      <alignment wrapText="1"/>
    </xf>
    <xf numFmtId="2" fontId="26" fillId="0" borderId="2" xfId="4" applyNumberFormat="1" applyFont="1" applyBorder="1" applyAlignment="1">
      <alignment horizontal="center" vertical="center"/>
    </xf>
    <xf numFmtId="0" fontId="26" fillId="0" borderId="0" xfId="4" applyFont="1"/>
    <xf numFmtId="184" fontId="26" fillId="0" borderId="2" xfId="7" applyNumberFormat="1" applyFont="1" applyFill="1" applyBorder="1" applyAlignment="1">
      <alignment horizontal="center" vertical="center"/>
    </xf>
    <xf numFmtId="15" fontId="17" fillId="6" borderId="0" xfId="4" applyNumberFormat="1" applyFont="1" applyFill="1" applyAlignment="1">
      <alignment horizontal="left" vertical="center"/>
    </xf>
    <xf numFmtId="15" fontId="17" fillId="0" borderId="0" xfId="4" applyNumberFormat="1" applyFont="1" applyAlignment="1">
      <alignment horizontal="left" vertical="center"/>
    </xf>
    <xf numFmtId="14" fontId="17" fillId="0" borderId="0" xfId="4" applyNumberFormat="1" applyFont="1" applyAlignment="1">
      <alignment horizontal="center" vertical="center"/>
    </xf>
    <xf numFmtId="0" fontId="73" fillId="14" borderId="2" xfId="4" applyFont="1" applyFill="1" applyBorder="1" applyAlignment="1">
      <alignment horizontal="center" vertical="center"/>
    </xf>
    <xf numFmtId="0" fontId="73" fillId="14" borderId="2" xfId="4" applyFont="1" applyFill="1" applyBorder="1" applyAlignment="1">
      <alignment horizontal="center" vertical="center" wrapText="1"/>
    </xf>
    <xf numFmtId="26" fontId="73" fillId="14" borderId="2" xfId="4" applyNumberFormat="1" applyFont="1" applyFill="1" applyBorder="1" applyAlignment="1">
      <alignment horizontal="center" vertical="center"/>
    </xf>
    <xf numFmtId="0" fontId="17" fillId="5" borderId="2" xfId="4" applyFont="1" applyFill="1" applyBorder="1" applyAlignment="1">
      <alignment horizontal="center" vertical="center" wrapText="1"/>
    </xf>
    <xf numFmtId="0" fontId="17" fillId="5" borderId="2" xfId="4" applyFont="1" applyFill="1" applyBorder="1" applyAlignment="1">
      <alignment horizontal="left" vertical="center" wrapText="1"/>
    </xf>
    <xf numFmtId="0" fontId="17" fillId="5" borderId="2" xfId="4" quotePrefix="1" applyFont="1" applyFill="1" applyBorder="1" applyAlignment="1">
      <alignment horizontal="center" vertical="center" wrapText="1"/>
    </xf>
    <xf numFmtId="178" fontId="75" fillId="5" borderId="2" xfId="4" applyNumberFormat="1" applyFont="1" applyFill="1" applyBorder="1" applyAlignment="1">
      <alignment horizontal="center" vertical="center"/>
    </xf>
    <xf numFmtId="0" fontId="17" fillId="0" borderId="2" xfId="4" applyFont="1" applyBorder="1" applyAlignment="1">
      <alignment horizontal="center" vertical="center" wrapText="1"/>
    </xf>
    <xf numFmtId="0" fontId="17" fillId="0" borderId="2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 vertical="center" wrapText="1"/>
    </xf>
    <xf numFmtId="0" fontId="77" fillId="0" borderId="2" xfId="4" quotePrefix="1" applyFont="1" applyBorder="1" applyAlignment="1">
      <alignment horizontal="center" vertical="center" wrapText="1"/>
    </xf>
    <xf numFmtId="0" fontId="17" fillId="6" borderId="2" xfId="4" quotePrefix="1" applyFont="1" applyFill="1" applyBorder="1" applyAlignment="1">
      <alignment horizontal="center" vertical="center" wrapText="1"/>
    </xf>
    <xf numFmtId="0" fontId="17" fillId="0" borderId="0" xfId="4" applyFont="1" applyAlignment="1">
      <alignment horizontal="center"/>
    </xf>
    <xf numFmtId="0" fontId="75" fillId="0" borderId="0" xfId="4" applyFont="1" applyAlignment="1">
      <alignment horizontal="center"/>
    </xf>
    <xf numFmtId="0" fontId="75" fillId="0" borderId="0" xfId="4" applyFont="1"/>
    <xf numFmtId="0" fontId="17" fillId="0" borderId="20" xfId="4" applyFont="1" applyBorder="1" applyAlignment="1">
      <alignment vertical="center"/>
    </xf>
    <xf numFmtId="0" fontId="75" fillId="0" borderId="21" xfId="4" applyFont="1" applyBorder="1" applyAlignment="1">
      <alignment vertical="center"/>
    </xf>
    <xf numFmtId="0" fontId="75" fillId="0" borderId="22" xfId="4" applyFont="1" applyBorder="1"/>
    <xf numFmtId="0" fontId="75" fillId="0" borderId="0" xfId="4" applyFont="1" applyAlignment="1">
      <alignment wrapText="1"/>
    </xf>
    <xf numFmtId="9" fontId="75" fillId="0" borderId="0" xfId="6" applyFont="1" applyAlignment="1">
      <alignment wrapText="1"/>
    </xf>
    <xf numFmtId="0" fontId="17" fillId="15" borderId="1" xfId="4" applyFont="1" applyFill="1" applyBorder="1" applyAlignment="1">
      <alignment horizontal="center" vertical="center"/>
    </xf>
    <xf numFmtId="0" fontId="17" fillId="15" borderId="12" xfId="4" applyFont="1" applyFill="1" applyBorder="1" applyAlignment="1">
      <alignment horizontal="center" vertical="center" wrapText="1"/>
    </xf>
    <xf numFmtId="0" fontId="17" fillId="15" borderId="1" xfId="4" applyFont="1" applyFill="1" applyBorder="1" applyAlignment="1">
      <alignment horizontal="center" vertical="center" wrapText="1"/>
    </xf>
    <xf numFmtId="0" fontId="17" fillId="15" borderId="13" xfId="4" applyFont="1" applyFill="1" applyBorder="1" applyAlignment="1">
      <alignment horizontal="center" vertical="center"/>
    </xf>
    <xf numFmtId="0" fontId="17" fillId="6" borderId="13" xfId="4" applyFont="1" applyFill="1" applyBorder="1" applyAlignment="1">
      <alignment horizontal="center" vertical="center"/>
    </xf>
    <xf numFmtId="178" fontId="75" fillId="6" borderId="2" xfId="4" applyNumberFormat="1" applyFont="1" applyFill="1" applyBorder="1" applyAlignment="1">
      <alignment horizontal="center" vertical="center" wrapText="1"/>
    </xf>
    <xf numFmtId="0" fontId="37" fillId="0" borderId="2" xfId="4" applyFont="1" applyBorder="1" applyAlignment="1">
      <alignment wrapText="1"/>
    </xf>
    <xf numFmtId="0" fontId="17" fillId="20" borderId="2" xfId="4" applyFont="1" applyFill="1" applyBorder="1" applyAlignment="1">
      <alignment horizontal="left" vertical="center" wrapText="1"/>
    </xf>
    <xf numFmtId="0" fontId="17" fillId="6" borderId="14" xfId="4" applyFont="1" applyFill="1" applyBorder="1" applyAlignment="1">
      <alignment horizontal="center" vertical="center"/>
    </xf>
    <xf numFmtId="0" fontId="17" fillId="6" borderId="1" xfId="4" applyFont="1" applyFill="1" applyBorder="1" applyAlignment="1">
      <alignment horizontal="center" vertical="center"/>
    </xf>
    <xf numFmtId="0" fontId="17" fillId="20" borderId="2" xfId="4" applyFont="1" applyFill="1" applyBorder="1" applyAlignment="1">
      <alignment horizontal="center" vertical="center"/>
    </xf>
    <xf numFmtId="0" fontId="17" fillId="0" borderId="2" xfId="4" applyFont="1" applyBorder="1" applyAlignment="1">
      <alignment horizontal="center" vertical="center"/>
    </xf>
    <xf numFmtId="0" fontId="77" fillId="0" borderId="2" xfId="4" applyFont="1" applyBorder="1" applyAlignment="1">
      <alignment horizontal="left" vertical="center" wrapText="1"/>
    </xf>
    <xf numFmtId="178" fontId="79" fillId="0" borderId="2" xfId="4" applyNumberFormat="1" applyFont="1" applyBorder="1" applyAlignment="1">
      <alignment horizontal="center" vertical="center"/>
    </xf>
    <xf numFmtId="0" fontId="17" fillId="6" borderId="2" xfId="4" applyFont="1" applyFill="1" applyBorder="1" applyAlignment="1">
      <alignment horizontal="center" vertical="center"/>
    </xf>
    <xf numFmtId="0" fontId="17" fillId="20" borderId="13" xfId="4" applyFont="1" applyFill="1" applyBorder="1" applyAlignment="1">
      <alignment horizontal="center" vertical="center" wrapText="1"/>
    </xf>
    <xf numFmtId="0" fontId="17" fillId="6" borderId="2" xfId="4" applyFont="1" applyFill="1" applyBorder="1" applyAlignment="1">
      <alignment horizontal="center" vertical="center" wrapText="1"/>
    </xf>
    <xf numFmtId="178" fontId="75" fillId="0" borderId="0" xfId="4" applyNumberFormat="1" applyFont="1"/>
    <xf numFmtId="0" fontId="75" fillId="5" borderId="2" xfId="4" applyFont="1" applyFill="1" applyBorder="1" applyAlignment="1">
      <alignment horizontal="center" vertical="center" wrapText="1"/>
    </xf>
    <xf numFmtId="0" fontId="75" fillId="5" borderId="2" xfId="4" applyFont="1" applyFill="1" applyBorder="1" applyAlignment="1">
      <alignment horizontal="left" vertical="center" wrapText="1"/>
    </xf>
    <xf numFmtId="0" fontId="75" fillId="5" borderId="2" xfId="4" quotePrefix="1" applyFont="1" applyFill="1" applyBorder="1" applyAlignment="1">
      <alignment horizontal="center" vertical="center" wrapText="1"/>
    </xf>
    <xf numFmtId="0" fontId="75" fillId="0" borderId="2" xfId="4" applyFont="1" applyBorder="1" applyAlignment="1">
      <alignment horizontal="center" vertical="center" wrapText="1"/>
    </xf>
    <xf numFmtId="0" fontId="75" fillId="0" borderId="2" xfId="4" applyFont="1" applyBorder="1" applyAlignment="1">
      <alignment horizontal="left" vertical="center" wrapText="1"/>
    </xf>
    <xf numFmtId="0" fontId="75" fillId="0" borderId="2" xfId="4" quotePrefix="1" applyFont="1" applyBorder="1" applyAlignment="1">
      <alignment horizontal="center" vertical="center" wrapText="1"/>
    </xf>
    <xf numFmtId="0" fontId="75" fillId="6" borderId="2" xfId="4" applyFont="1" applyFill="1" applyBorder="1" applyAlignment="1">
      <alignment horizontal="left" vertical="center" wrapText="1"/>
    </xf>
    <xf numFmtId="0" fontId="76" fillId="6" borderId="2" xfId="4" quotePrefix="1" applyFont="1" applyFill="1" applyBorder="1" applyAlignment="1">
      <alignment horizontal="center" vertical="center" wrapText="1"/>
    </xf>
    <xf numFmtId="0" fontId="76" fillId="0" borderId="2" xfId="4" quotePrefix="1" applyFont="1" applyBorder="1" applyAlignment="1">
      <alignment horizontal="center" vertical="center" wrapText="1"/>
    </xf>
    <xf numFmtId="0" fontId="75" fillId="6" borderId="2" xfId="4" quotePrefix="1" applyFont="1" applyFill="1" applyBorder="1" applyAlignment="1">
      <alignment horizontal="center" vertical="center" wrapText="1"/>
    </xf>
    <xf numFmtId="0" fontId="17" fillId="15" borderId="1" xfId="4" applyFont="1" applyFill="1" applyBorder="1" applyAlignment="1">
      <alignment horizontal="center" vertical="center" wrapText="1"/>
    </xf>
    <xf numFmtId="0" fontId="17" fillId="15" borderId="13" xfId="4" applyFont="1" applyFill="1" applyBorder="1" applyAlignment="1">
      <alignment horizontal="center" vertical="center" wrapText="1"/>
    </xf>
    <xf numFmtId="178" fontId="75" fillId="6" borderId="2" xfId="4" applyNumberFormat="1" applyFont="1" applyFill="1" applyBorder="1" applyAlignment="1">
      <alignment horizontal="center" vertical="center"/>
    </xf>
    <xf numFmtId="178" fontId="75" fillId="6" borderId="2" xfId="4" applyNumberFormat="1" applyFont="1" applyFill="1" applyBorder="1" applyAlignment="1">
      <alignment horizontal="center" vertical="center" wrapText="1"/>
    </xf>
    <xf numFmtId="178" fontId="75" fillId="0" borderId="2" xfId="4" applyNumberFormat="1" applyFont="1" applyBorder="1" applyAlignment="1">
      <alignment horizontal="center" vertical="center"/>
    </xf>
    <xf numFmtId="0" fontId="17" fillId="10" borderId="2" xfId="4" applyFont="1" applyFill="1" applyBorder="1" applyAlignment="1">
      <alignment horizontal="center" vertical="center"/>
    </xf>
    <xf numFmtId="0" fontId="17" fillId="10" borderId="2" xfId="4" applyFont="1" applyFill="1" applyBorder="1" applyAlignment="1">
      <alignment horizontal="left" vertical="center" wrapText="1"/>
    </xf>
    <xf numFmtId="0" fontId="17" fillId="10" borderId="2" xfId="4" quotePrefix="1" applyFont="1" applyFill="1" applyBorder="1" applyAlignment="1">
      <alignment horizontal="center" vertical="center" wrapText="1"/>
    </xf>
    <xf numFmtId="178" fontId="75" fillId="10" borderId="2" xfId="4" applyNumberFormat="1" applyFont="1" applyFill="1" applyBorder="1" applyAlignment="1">
      <alignment horizontal="center" vertical="center"/>
    </xf>
    <xf numFmtId="178" fontId="75" fillId="10" borderId="2" xfId="4" applyNumberFormat="1" applyFont="1" applyFill="1" applyBorder="1" applyAlignment="1">
      <alignment horizontal="center" vertical="center" wrapText="1"/>
    </xf>
    <xf numFmtId="178" fontId="75" fillId="0" borderId="2" xfId="4" applyNumberFormat="1" applyFont="1" applyBorder="1" applyAlignment="1">
      <alignment horizontal="center" vertical="center" wrapText="1"/>
    </xf>
    <xf numFmtId="0" fontId="17" fillId="6" borderId="2" xfId="4" applyFont="1" applyFill="1" applyBorder="1" applyAlignment="1">
      <alignment horizontal="center" vertical="center"/>
    </xf>
    <xf numFmtId="0" fontId="17" fillId="20" borderId="2" xfId="4" applyFont="1" applyFill="1" applyBorder="1" applyAlignment="1">
      <alignment horizontal="center" vertical="center" wrapText="1"/>
    </xf>
    <xf numFmtId="178" fontId="75" fillId="6" borderId="2" xfId="4" applyNumberFormat="1" applyFont="1" applyFill="1" applyBorder="1" applyAlignment="1">
      <alignment horizontal="left" vertical="center" wrapText="1"/>
    </xf>
    <xf numFmtId="0" fontId="75" fillId="10" borderId="2" xfId="4" applyFont="1" applyFill="1" applyBorder="1" applyAlignment="1">
      <alignment wrapText="1"/>
    </xf>
    <xf numFmtId="0" fontId="75" fillId="10" borderId="2" xfId="4" applyFont="1" applyFill="1" applyBorder="1"/>
    <xf numFmtId="0" fontId="17" fillId="15" borderId="2" xfId="4" applyFont="1" applyFill="1" applyBorder="1" applyAlignment="1">
      <alignment horizontal="center" vertical="center"/>
    </xf>
    <xf numFmtId="0" fontId="17" fillId="20" borderId="1" xfId="4" applyFont="1" applyFill="1" applyBorder="1" applyAlignment="1">
      <alignment horizontal="center" vertical="center" wrapText="1"/>
    </xf>
    <xf numFmtId="0" fontId="17" fillId="20" borderId="14" xfId="4" applyFont="1" applyFill="1" applyBorder="1" applyAlignment="1">
      <alignment horizontal="center" vertical="center" wrapText="1"/>
    </xf>
    <xf numFmtId="0" fontId="17" fillId="10" borderId="2" xfId="4" applyFont="1" applyFill="1" applyBorder="1" applyAlignment="1">
      <alignment vertical="center"/>
    </xf>
    <xf numFmtId="0" fontId="17" fillId="10" borderId="13" xfId="4" applyFont="1" applyFill="1" applyBorder="1" applyAlignment="1">
      <alignment horizontal="center" vertical="center"/>
    </xf>
    <xf numFmtId="0" fontId="77" fillId="10" borderId="2" xfId="4" applyFont="1" applyFill="1" applyBorder="1" applyAlignment="1">
      <alignment horizontal="left" vertical="center" wrapText="1"/>
    </xf>
    <xf numFmtId="0" fontId="77" fillId="10" borderId="2" xfId="4" quotePrefix="1" applyFont="1" applyFill="1" applyBorder="1" applyAlignment="1">
      <alignment horizontal="center" vertical="center" wrapText="1"/>
    </xf>
    <xf numFmtId="178" fontId="79" fillId="10" borderId="2" xfId="4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80" fillId="0" borderId="2" xfId="0" applyFont="1" applyBorder="1">
      <alignment vertical="center"/>
    </xf>
    <xf numFmtId="0" fontId="80" fillId="0" borderId="0" xfId="0" applyFont="1">
      <alignment vertical="center"/>
    </xf>
    <xf numFmtId="0" fontId="80" fillId="0" borderId="2" xfId="0" applyFont="1" applyBorder="1" applyAlignment="1">
      <alignment vertical="center" wrapText="1"/>
    </xf>
    <xf numFmtId="0" fontId="80" fillId="21" borderId="2" xfId="0" applyFont="1" applyFill="1" applyBorder="1">
      <alignment vertical="center"/>
    </xf>
    <xf numFmtId="176" fontId="80" fillId="5" borderId="2" xfId="0" applyNumberFormat="1" applyFont="1" applyFill="1" applyBorder="1" applyAlignment="1">
      <alignment horizontal="left" vertical="center"/>
    </xf>
    <xf numFmtId="0" fontId="80" fillId="5" borderId="2" xfId="0" applyFont="1" applyFill="1" applyBorder="1" applyAlignment="1">
      <alignment vertical="center" wrapText="1"/>
    </xf>
    <xf numFmtId="0" fontId="12" fillId="5" borderId="0" xfId="0" applyFont="1" applyFill="1" applyAlignment="1">
      <alignment horizontal="left" vertical="center"/>
    </xf>
    <xf numFmtId="176" fontId="12" fillId="5" borderId="0" xfId="0" applyNumberFormat="1" applyFont="1" applyFill="1" applyAlignment="1">
      <alignment horizontal="left" vertical="center"/>
    </xf>
    <xf numFmtId="0" fontId="43" fillId="0" borderId="2" xfId="0" applyFont="1" applyBorder="1">
      <alignment vertical="center"/>
    </xf>
  </cellXfs>
  <cellStyles count="8">
    <cellStyle name="一般" xfId="0" builtinId="0"/>
    <cellStyle name="一般 2" xfId="4" xr:uid="{AB3EF550-1B11-4BC1-AD72-050A00ADF023}"/>
    <cellStyle name="一般 4" xfId="1" xr:uid="{82921406-31FD-4F2B-876B-C2F9EF93CA1B}"/>
    <cellStyle name="一般 5" xfId="3" xr:uid="{3F586F78-B42F-4960-A838-5B983021A4AC}"/>
    <cellStyle name="一般 5 2" xfId="5" xr:uid="{71AE64FD-9B2E-4045-B481-FBC4C371BAF5}"/>
    <cellStyle name="千分位 2" xfId="2" xr:uid="{41988C16-FF55-49FA-92BF-427A0E1D6BAA}"/>
    <cellStyle name="千分位 3" xfId="7" xr:uid="{69E1179E-5730-4007-9F24-C5C5DEB4E190}"/>
    <cellStyle name="百分比 2" xfId="6" xr:uid="{A3526DCC-2BBD-40C7-8052-83AE2B890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2</xdr:row>
      <xdr:rowOff>9525</xdr:rowOff>
    </xdr:from>
    <xdr:to>
      <xdr:col>21</xdr:col>
      <xdr:colOff>9527</xdr:colOff>
      <xdr:row>15</xdr:row>
      <xdr:rowOff>374197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46277E-7A05-49E7-B397-E99D584A6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30900" y="400050"/>
          <a:ext cx="8543925" cy="382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4279446</xdr:colOff>
      <xdr:row>30</xdr:row>
      <xdr:rowOff>102054</xdr:rowOff>
    </xdr:from>
    <xdr:to>
      <xdr:col>11</xdr:col>
      <xdr:colOff>2723</xdr:colOff>
      <xdr:row>45</xdr:row>
      <xdr:rowOff>111579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2A3B431-D6F2-4C20-B19C-148F338A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8286" y="9436554"/>
          <a:ext cx="5595258" cy="2764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32</xdr:row>
      <xdr:rowOff>9525</xdr:rowOff>
    </xdr:from>
    <xdr:to>
      <xdr:col>2</xdr:col>
      <xdr:colOff>687160</xdr:colOff>
      <xdr:row>46</xdr:row>
      <xdr:rowOff>9525</xdr:rowOff>
    </xdr:to>
    <xdr:pic>
      <xdr:nvPicPr>
        <xdr:cNvPr id="4" name="圖片 1">
          <a:extLst>
            <a:ext uri="{FF2B5EF4-FFF2-40B4-BE49-F238E27FC236}">
              <a16:creationId xmlns:a16="http://schemas.microsoft.com/office/drawing/2014/main" id="{36B906BB-0527-434D-AABE-B4DACA7D9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1418"/>
          <a:ext cx="3170464" cy="257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790576</xdr:colOff>
      <xdr:row>32</xdr:row>
      <xdr:rowOff>43543</xdr:rowOff>
    </xdr:from>
    <xdr:to>
      <xdr:col>2</xdr:col>
      <xdr:colOff>3408590</xdr:colOff>
      <xdr:row>45</xdr:row>
      <xdr:rowOff>43542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3834EA4-2CB6-4E60-BAB9-DB4A2976A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3880" y="9745436"/>
          <a:ext cx="2618014" cy="2388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3856265</xdr:colOff>
      <xdr:row>32</xdr:row>
      <xdr:rowOff>50347</xdr:rowOff>
    </xdr:from>
    <xdr:to>
      <xdr:col>3</xdr:col>
      <xdr:colOff>1238250</xdr:colOff>
      <xdr:row>45</xdr:row>
      <xdr:rowOff>50346</xdr:rowOff>
    </xdr:to>
    <xdr:pic>
      <xdr:nvPicPr>
        <xdr:cNvPr id="6" name="圖片 3">
          <a:extLst>
            <a:ext uri="{FF2B5EF4-FFF2-40B4-BE49-F238E27FC236}">
              <a16:creationId xmlns:a16="http://schemas.microsoft.com/office/drawing/2014/main" id="{D3264288-EC94-457E-8970-B1DE4FCAA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9569" y="9752240"/>
          <a:ext cx="2797628" cy="2388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625928</xdr:colOff>
      <xdr:row>32</xdr:row>
      <xdr:rowOff>24760</xdr:rowOff>
    </xdr:from>
    <xdr:to>
      <xdr:col>4</xdr:col>
      <xdr:colOff>3320142</xdr:colOff>
      <xdr:row>45</xdr:row>
      <xdr:rowOff>9523</xdr:rowOff>
    </xdr:to>
    <xdr:pic>
      <xdr:nvPicPr>
        <xdr:cNvPr id="7" name="圖片 4">
          <a:extLst>
            <a:ext uri="{FF2B5EF4-FFF2-40B4-BE49-F238E27FC236}">
              <a16:creationId xmlns:a16="http://schemas.microsoft.com/office/drawing/2014/main" id="{DBB49E14-97C9-4E39-B6BE-330BB4020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4768" y="9726653"/>
          <a:ext cx="2694214" cy="2372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9525</xdr:colOff>
      <xdr:row>15</xdr:row>
      <xdr:rowOff>9525</xdr:rowOff>
    </xdr:from>
    <xdr:to>
      <xdr:col>8</xdr:col>
      <xdr:colOff>9525</xdr:colOff>
      <xdr:row>17</xdr:row>
      <xdr:rowOff>9525</xdr:rowOff>
    </xdr:to>
    <xdr:pic>
      <xdr:nvPicPr>
        <xdr:cNvPr id="8" name="圖片 11">
          <a:extLst>
            <a:ext uri="{FF2B5EF4-FFF2-40B4-BE49-F238E27FC236}">
              <a16:creationId xmlns:a16="http://schemas.microsoft.com/office/drawing/2014/main" id="{7ECE21EC-BCB8-4C11-8379-440F59245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4467225"/>
          <a:ext cx="19716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9525</xdr:colOff>
      <xdr:row>17</xdr:row>
      <xdr:rowOff>9525</xdr:rowOff>
    </xdr:from>
    <xdr:to>
      <xdr:col>8</xdr:col>
      <xdr:colOff>9525</xdr:colOff>
      <xdr:row>20</xdr:row>
      <xdr:rowOff>0</xdr:rowOff>
    </xdr:to>
    <xdr:pic>
      <xdr:nvPicPr>
        <xdr:cNvPr id="9" name="圖片 3">
          <a:extLst>
            <a:ext uri="{FF2B5EF4-FFF2-40B4-BE49-F238E27FC236}">
              <a16:creationId xmlns:a16="http://schemas.microsoft.com/office/drawing/2014/main" id="{F72DB784-DB1A-407A-917F-CF3C5D32D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667375"/>
          <a:ext cx="197167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18</xdr:row>
      <xdr:rowOff>45382</xdr:rowOff>
    </xdr:from>
    <xdr:to>
      <xdr:col>5</xdr:col>
      <xdr:colOff>38252</xdr:colOff>
      <xdr:row>18</xdr:row>
      <xdr:rowOff>45382</xdr:rowOff>
    </xdr:to>
    <xdr:cxnSp macro="">
      <xdr:nvCxnSpPr>
        <xdr:cNvPr id="10" name="直線單箭頭接點 9">
          <a:extLst>
            <a:ext uri="{FF2B5EF4-FFF2-40B4-BE49-F238E27FC236}">
              <a16:creationId xmlns:a16="http://schemas.microsoft.com/office/drawing/2014/main" id="{3913F8A3-1A81-4499-8D44-6D3B344C16F7}"/>
            </a:ext>
          </a:extLst>
        </xdr:cNvPr>
        <xdr:cNvCxnSpPr>
          <a:stCxn id="9" idx="1"/>
        </xdr:cNvCxnSpPr>
      </xdr:nvCxnSpPr>
      <xdr:spPr>
        <a:xfrm flipH="1">
          <a:off x="16649700" y="6503332"/>
          <a:ext cx="38252" cy="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1814</xdr:colOff>
      <xdr:row>16</xdr:row>
      <xdr:rowOff>28979</xdr:rowOff>
    </xdr:from>
    <xdr:to>
      <xdr:col>5</xdr:col>
      <xdr:colOff>38664</xdr:colOff>
      <xdr:row>16</xdr:row>
      <xdr:rowOff>28979</xdr:rowOff>
    </xdr:to>
    <xdr:cxnSp macro="">
      <xdr:nvCxnSpPr>
        <xdr:cNvPr id="11" name="直線單箭頭接點 10">
          <a:extLst>
            <a:ext uri="{FF2B5EF4-FFF2-40B4-BE49-F238E27FC236}">
              <a16:creationId xmlns:a16="http://schemas.microsoft.com/office/drawing/2014/main" id="{49D5B300-FD8B-4C64-B05C-672CB70C3230}"/>
            </a:ext>
          </a:extLst>
        </xdr:cNvPr>
        <xdr:cNvCxnSpPr/>
      </xdr:nvCxnSpPr>
      <xdr:spPr>
        <a:xfrm flipH="1">
          <a:off x="16651514" y="5286779"/>
          <a:ext cx="36850" cy="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31</xdr:row>
      <xdr:rowOff>9525</xdr:rowOff>
    </xdr:from>
    <xdr:to>
      <xdr:col>8</xdr:col>
      <xdr:colOff>550067</xdr:colOff>
      <xdr:row>72</xdr:row>
      <xdr:rowOff>9526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D6E8DCB-C3E6-46F1-B7D9-EDD6FB9C3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1164550"/>
          <a:ext cx="18459450" cy="702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27</xdr:row>
      <xdr:rowOff>0</xdr:rowOff>
    </xdr:from>
    <xdr:to>
      <xdr:col>11</xdr:col>
      <xdr:colOff>-1</xdr:colOff>
      <xdr:row>32</xdr:row>
      <xdr:rowOff>66675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382114F-2A18-457B-938D-DE8455312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6950" y="6200775"/>
          <a:ext cx="3228975" cy="260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20</xdr:row>
      <xdr:rowOff>9525</xdr:rowOff>
    </xdr:from>
    <xdr:to>
      <xdr:col>4</xdr:col>
      <xdr:colOff>38100</xdr:colOff>
      <xdr:row>45</xdr:row>
      <xdr:rowOff>128587</xdr:rowOff>
    </xdr:to>
    <xdr:pic>
      <xdr:nvPicPr>
        <xdr:cNvPr id="2" name="x_圖片 1">
          <a:extLst>
            <a:ext uri="{FF2B5EF4-FFF2-40B4-BE49-F238E27FC236}">
              <a16:creationId xmlns:a16="http://schemas.microsoft.com/office/drawing/2014/main" id="{D29897A9-9924-4BB9-B481-C3C92CAEC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457575"/>
          <a:ext cx="7258050" cy="381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</xdr:colOff>
      <xdr:row>21</xdr:row>
      <xdr:rowOff>9525</xdr:rowOff>
    </xdr:from>
    <xdr:to>
      <xdr:col>16</xdr:col>
      <xdr:colOff>114300</xdr:colOff>
      <xdr:row>45</xdr:row>
      <xdr:rowOff>123825</xdr:rowOff>
    </xdr:to>
    <xdr:pic>
      <xdr:nvPicPr>
        <xdr:cNvPr id="3" name="x_圖形 31">
          <a:extLst>
            <a:ext uri="{FF2B5EF4-FFF2-40B4-BE49-F238E27FC236}">
              <a16:creationId xmlns:a16="http://schemas.microsoft.com/office/drawing/2014/main" id="{69C7C0D8-0DBD-4A56-B71D-18B404465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609975"/>
          <a:ext cx="66294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11</xdr:row>
      <xdr:rowOff>85725</xdr:rowOff>
    </xdr:from>
    <xdr:to>
      <xdr:col>5</xdr:col>
      <xdr:colOff>1282303</xdr:colOff>
      <xdr:row>37</xdr:row>
      <xdr:rowOff>85724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BE03A82-C488-4532-BF21-8F7168774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200400"/>
          <a:ext cx="9163050" cy="470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27</xdr:col>
      <xdr:colOff>19927</xdr:colOff>
      <xdr:row>2</xdr:row>
      <xdr:rowOff>363</xdr:rowOff>
    </xdr:to>
    <xdr:sp macro="" textlink="">
      <xdr:nvSpPr>
        <xdr:cNvPr id="2" name="文字方塊 18">
          <a:extLst>
            <a:ext uri="{FF2B5EF4-FFF2-40B4-BE49-F238E27FC236}">
              <a16:creationId xmlns:a16="http://schemas.microsoft.com/office/drawing/2014/main" id="{8137A44F-BA3A-410A-BFFC-E37752F4100D}"/>
            </a:ext>
          </a:extLst>
        </xdr:cNvPr>
        <xdr:cNvSpPr txBox="1"/>
      </xdr:nvSpPr>
      <xdr:spPr>
        <a:xfrm>
          <a:off x="9153525" y="0"/>
          <a:ext cx="8440027" cy="3623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1pPr>
          <a:lvl2pPr marL="912813" indent="-4556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2pPr>
          <a:lvl3pPr marL="1827213" indent="-9128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3pPr>
          <a:lvl4pPr marL="2741613" indent="-13700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4pPr>
          <a:lvl5pPr marL="3656013" indent="-18272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5pPr>
          <a:lvl6pPr marL="22860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6pPr>
          <a:lvl7pPr marL="27432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7pPr>
          <a:lvl8pPr marL="32004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8pPr>
          <a:lvl9pPr marL="36576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9pPr>
        </a:lstStyle>
        <a:p>
          <a:r>
            <a:rPr lang="en-US" altLang="zh-TW" sz="1400" b="1" spc="600">
              <a:solidFill>
                <a:srgbClr val="FF0000"/>
              </a:solidFill>
              <a:latin typeface="Montserrat" panose="02000505000000020004" pitchFamily="2" charset="0"/>
              <a:ea typeface="Montserrat Semi Bold" charset="0"/>
              <a:cs typeface="Montserrat Semi Bold" charset="0"/>
              <a:sym typeface="Bebas Neue" charset="0"/>
            </a:rPr>
            <a:t>CD101 with VP3300</a:t>
          </a:r>
          <a:r>
            <a:rPr lang="zh-TW" altLang="en-US" sz="1400" b="1" spc="600">
              <a:solidFill>
                <a:srgbClr val="FF0000"/>
              </a:solidFill>
              <a:latin typeface="Montserrat" panose="02000505000000020004" pitchFamily="2" charset="0"/>
              <a:ea typeface="Montserrat Semi Bold" charset="0"/>
              <a:cs typeface="Montserrat Semi Bold" charset="0"/>
              <a:sym typeface="Bebas Neue" charset="0"/>
            </a:rPr>
            <a:t> 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0</xdr:colOff>
      <xdr:row>15</xdr:row>
      <xdr:rowOff>0</xdr:rowOff>
    </xdr:from>
    <xdr:to>
      <xdr:col>22</xdr:col>
      <xdr:colOff>7842</xdr:colOff>
      <xdr:row>17</xdr:row>
      <xdr:rowOff>363</xdr:rowOff>
    </xdr:to>
    <xdr:sp macro="" textlink="">
      <xdr:nvSpPr>
        <xdr:cNvPr id="3" name="文字方塊 19">
          <a:extLst>
            <a:ext uri="{FF2B5EF4-FFF2-40B4-BE49-F238E27FC236}">
              <a16:creationId xmlns:a16="http://schemas.microsoft.com/office/drawing/2014/main" id="{B7A28BB1-B9C4-415D-934F-40A4329302B3}"/>
            </a:ext>
          </a:extLst>
        </xdr:cNvPr>
        <xdr:cNvSpPr txBox="1"/>
      </xdr:nvSpPr>
      <xdr:spPr>
        <a:xfrm>
          <a:off x="9153525" y="3095625"/>
          <a:ext cx="8427942" cy="4289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1pPr>
          <a:lvl2pPr marL="912813" indent="-4556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2pPr>
          <a:lvl3pPr marL="1827213" indent="-9128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3pPr>
          <a:lvl4pPr marL="2741613" indent="-13700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4pPr>
          <a:lvl5pPr marL="3656013" indent="-18272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5pPr>
          <a:lvl6pPr marL="22860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6pPr>
          <a:lvl7pPr marL="27432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7pPr>
          <a:lvl8pPr marL="32004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8pPr>
          <a:lvl9pPr marL="36576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9pPr>
        </a:lstStyle>
        <a:p>
          <a:r>
            <a:rPr lang="en-US" altLang="zh-TW" sz="1400" b="1" spc="600">
              <a:solidFill>
                <a:srgbClr val="00B050"/>
              </a:solidFill>
              <a:latin typeface="Montserrat" panose="02000505000000020004" pitchFamily="2" charset="0"/>
              <a:ea typeface="Montserrat Semi Bold" charset="0"/>
              <a:cs typeface="Montserrat Semi Bold" charset="0"/>
              <a:sym typeface="Bebas Neue" charset="0"/>
            </a:rPr>
            <a:t>CD101 with VP3350</a:t>
          </a:r>
          <a:endParaRPr lang="zh-TW" altLang="en-US" sz="1400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0</xdr:colOff>
      <xdr:row>30</xdr:row>
      <xdr:rowOff>0</xdr:rowOff>
    </xdr:from>
    <xdr:to>
      <xdr:col>27</xdr:col>
      <xdr:colOff>26645</xdr:colOff>
      <xdr:row>32</xdr:row>
      <xdr:rowOff>363</xdr:rowOff>
    </xdr:to>
    <xdr:sp macro="" textlink="">
      <xdr:nvSpPr>
        <xdr:cNvPr id="4" name="文字方塊 2">
          <a:extLst>
            <a:ext uri="{FF2B5EF4-FFF2-40B4-BE49-F238E27FC236}">
              <a16:creationId xmlns:a16="http://schemas.microsoft.com/office/drawing/2014/main" id="{32AAD461-8D38-44FE-BB7E-003E68FD7957}"/>
            </a:ext>
          </a:extLst>
        </xdr:cNvPr>
        <xdr:cNvSpPr txBox="1"/>
      </xdr:nvSpPr>
      <xdr:spPr>
        <a:xfrm>
          <a:off x="9153525" y="6153150"/>
          <a:ext cx="11685245" cy="6290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1pPr>
          <a:lvl2pPr marL="912813" indent="-4556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2pPr>
          <a:lvl3pPr marL="1827213" indent="-9128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3pPr>
          <a:lvl4pPr marL="2741613" indent="-13700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4pPr>
          <a:lvl5pPr marL="3656013" indent="-18272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5pPr>
          <a:lvl6pPr marL="22860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6pPr>
          <a:lvl7pPr marL="27432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7pPr>
          <a:lvl8pPr marL="32004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8pPr>
          <a:lvl9pPr marL="36576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9pPr>
        </a:lstStyle>
        <a:p>
          <a:r>
            <a:rPr lang="en-US" altLang="zh-TW" sz="1400" b="1" spc="600">
              <a:solidFill>
                <a:srgbClr val="FF0000"/>
              </a:solidFill>
              <a:latin typeface="Montserrat" panose="02000505000000020004" pitchFamily="2" charset="0"/>
              <a:ea typeface="Montserrat Semi Bold" charset="0"/>
              <a:cs typeface="Montserrat Semi Bold" charset="0"/>
              <a:sym typeface="Bebas Neue" charset="0"/>
            </a:rPr>
            <a:t>VESA Bracket with VP3300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24</xdr:col>
      <xdr:colOff>28575</xdr:colOff>
      <xdr:row>28</xdr:row>
      <xdr:rowOff>9525</xdr:rowOff>
    </xdr:from>
    <xdr:to>
      <xdr:col>26</xdr:col>
      <xdr:colOff>9525</xdr:colOff>
      <xdr:row>38</xdr:row>
      <xdr:rowOff>9525</xdr:rowOff>
    </xdr:to>
    <xdr:pic>
      <xdr:nvPicPr>
        <xdr:cNvPr id="5" name="圖片 15">
          <a:extLst>
            <a:ext uri="{FF2B5EF4-FFF2-40B4-BE49-F238E27FC236}">
              <a16:creationId xmlns:a16="http://schemas.microsoft.com/office/drawing/2014/main" id="{4D2F59A6-AA2D-4787-9E4D-B3F8BD3C3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13"/>
        <a:stretch>
          <a:fillRect/>
        </a:stretch>
      </xdr:blipFill>
      <xdr:spPr bwMode="auto">
        <a:xfrm>
          <a:off x="18897600" y="5734050"/>
          <a:ext cx="1276350" cy="2257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38100</xdr:colOff>
      <xdr:row>28</xdr:row>
      <xdr:rowOff>9525</xdr:rowOff>
    </xdr:from>
    <xdr:to>
      <xdr:col>31</xdr:col>
      <xdr:colOff>9525</xdr:colOff>
      <xdr:row>38</xdr:row>
      <xdr:rowOff>9525</xdr:rowOff>
    </xdr:to>
    <xdr:pic>
      <xdr:nvPicPr>
        <xdr:cNvPr id="6" name="圖片 16">
          <a:extLst>
            <a:ext uri="{FF2B5EF4-FFF2-40B4-BE49-F238E27FC236}">
              <a16:creationId xmlns:a16="http://schemas.microsoft.com/office/drawing/2014/main" id="{D5BEA87D-FE0C-498D-9126-1249D7B57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0225" y="5734050"/>
          <a:ext cx="2562225" cy="2257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2247900</xdr:colOff>
      <xdr:row>36</xdr:row>
      <xdr:rowOff>9525</xdr:rowOff>
    </xdr:from>
    <xdr:to>
      <xdr:col>2</xdr:col>
      <xdr:colOff>0</xdr:colOff>
      <xdr:row>42</xdr:row>
      <xdr:rowOff>9525</xdr:rowOff>
    </xdr:to>
    <xdr:pic>
      <xdr:nvPicPr>
        <xdr:cNvPr id="7" name="圖片 17">
          <a:extLst>
            <a:ext uri="{FF2B5EF4-FFF2-40B4-BE49-F238E27FC236}">
              <a16:creationId xmlns:a16="http://schemas.microsoft.com/office/drawing/2014/main" id="{C64E0334-2181-4867-8284-5FE6463D6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7591425"/>
          <a:ext cx="7715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37</xdr:row>
      <xdr:rowOff>11113</xdr:rowOff>
    </xdr:from>
    <xdr:to>
      <xdr:col>9</xdr:col>
      <xdr:colOff>17810</xdr:colOff>
      <xdr:row>40</xdr:row>
      <xdr:rowOff>198399</xdr:rowOff>
    </xdr:to>
    <xdr:sp macro="" textlink="">
      <xdr:nvSpPr>
        <xdr:cNvPr id="8" name="文字方塊 4">
          <a:extLst>
            <a:ext uri="{FF2B5EF4-FFF2-40B4-BE49-F238E27FC236}">
              <a16:creationId xmlns:a16="http://schemas.microsoft.com/office/drawing/2014/main" id="{B384A4D6-0372-45E4-8D50-5B7858F7CDCD}"/>
            </a:ext>
          </a:extLst>
        </xdr:cNvPr>
        <xdr:cNvSpPr txBox="1"/>
      </xdr:nvSpPr>
      <xdr:spPr>
        <a:xfrm>
          <a:off x="5724525" y="7793038"/>
          <a:ext cx="3446810" cy="78736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1pPr>
          <a:lvl2pPr marL="912813" indent="-4556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2pPr>
          <a:lvl3pPr marL="1827213" indent="-9128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3pPr>
          <a:lvl4pPr marL="2741613" indent="-13700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4pPr>
          <a:lvl5pPr marL="3656013" indent="-18272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5pPr>
          <a:lvl6pPr marL="22860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6pPr>
          <a:lvl7pPr marL="27432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7pPr>
          <a:lvl8pPr marL="32004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8pPr>
          <a:lvl9pPr marL="36576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9pPr>
        </a:lstStyle>
        <a:p>
          <a:r>
            <a:rPr lang="en-US" altLang="zh-TW" sz="1800">
              <a:solidFill>
                <a:srgbClr val="FF0000"/>
              </a:solidFill>
              <a:latin typeface="+mj-ea"/>
              <a:ea typeface="+mj-ea"/>
            </a:rPr>
            <a:t>VP3300&amp;VP3350</a:t>
          </a:r>
          <a:r>
            <a:rPr lang="zh-TW" altLang="en-US" sz="1800">
              <a:solidFill>
                <a:srgbClr val="FF0000"/>
              </a:solidFill>
              <a:latin typeface="+mj-ea"/>
              <a:ea typeface="+mj-ea"/>
            </a:rPr>
            <a:t>共用此</a:t>
          </a:r>
          <a:r>
            <a:rPr lang="en-US" altLang="zh-TW" sz="1800">
              <a:solidFill>
                <a:srgbClr val="FF0000"/>
              </a:solidFill>
              <a:latin typeface="+mj-ea"/>
              <a:ea typeface="+mj-ea"/>
            </a:rPr>
            <a:t>VESA</a:t>
          </a:r>
          <a:r>
            <a:rPr lang="zh-TW" altLang="en-US" sz="1800">
              <a:solidFill>
                <a:srgbClr val="FF0000"/>
              </a:solidFill>
              <a:latin typeface="+mj-ea"/>
              <a:ea typeface="+mj-ea"/>
            </a:rPr>
            <a:t>鐵件</a:t>
          </a:r>
        </a:p>
      </xdr:txBody>
    </xdr:sp>
    <xdr:clientData/>
  </xdr:twoCellAnchor>
  <xdr:twoCellAnchor>
    <xdr:from>
      <xdr:col>2</xdr:col>
      <xdr:colOff>0</xdr:colOff>
      <xdr:row>38</xdr:row>
      <xdr:rowOff>27933</xdr:rowOff>
    </xdr:from>
    <xdr:to>
      <xdr:col>4</xdr:col>
      <xdr:colOff>0</xdr:colOff>
      <xdr:row>39</xdr:row>
      <xdr:rowOff>605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2E9D55F0-FA6C-4C47-97A1-E8C3A41A5CE4}"/>
            </a:ext>
          </a:extLst>
        </xdr:cNvPr>
        <xdr:cNvCxnSpPr>
          <a:stCxn id="8" idx="1"/>
        </xdr:cNvCxnSpPr>
      </xdr:nvCxnSpPr>
      <xdr:spPr>
        <a:xfrm flipH="1">
          <a:off x="4438650" y="8009883"/>
          <a:ext cx="1285875" cy="17269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9525</xdr:colOff>
      <xdr:row>47</xdr:row>
      <xdr:rowOff>9525</xdr:rowOff>
    </xdr:from>
    <xdr:to>
      <xdr:col>22</xdr:col>
      <xdr:colOff>9523</xdr:colOff>
      <xdr:row>60</xdr:row>
      <xdr:rowOff>9525</xdr:rowOff>
    </xdr:to>
    <xdr:pic>
      <xdr:nvPicPr>
        <xdr:cNvPr id="10" name="圖片 20">
          <a:extLst>
            <a:ext uri="{FF2B5EF4-FFF2-40B4-BE49-F238E27FC236}">
              <a16:creationId xmlns:a16="http://schemas.microsoft.com/office/drawing/2014/main" id="{C82110D4-B673-4201-B9BE-5718B8F3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9820275"/>
          <a:ext cx="8420100" cy="2619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</xdr:colOff>
      <xdr:row>31</xdr:row>
      <xdr:rowOff>9525</xdr:rowOff>
    </xdr:from>
    <xdr:to>
      <xdr:col>17</xdr:col>
      <xdr:colOff>360760</xdr:colOff>
      <xdr:row>41</xdr:row>
      <xdr:rowOff>9525</xdr:rowOff>
    </xdr:to>
    <xdr:pic>
      <xdr:nvPicPr>
        <xdr:cNvPr id="11" name="圖片 21">
          <a:extLst>
            <a:ext uri="{FF2B5EF4-FFF2-40B4-BE49-F238E27FC236}">
              <a16:creationId xmlns:a16="http://schemas.microsoft.com/office/drawing/2014/main" id="{7CBCD875-2459-412B-8105-30E183131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3925" y="6391275"/>
          <a:ext cx="64484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21318</xdr:colOff>
      <xdr:row>44</xdr:row>
      <xdr:rowOff>19958</xdr:rowOff>
    </xdr:from>
    <xdr:to>
      <xdr:col>27</xdr:col>
      <xdr:colOff>20719</xdr:colOff>
      <xdr:row>46</xdr:row>
      <xdr:rowOff>20530</xdr:rowOff>
    </xdr:to>
    <xdr:sp macro="" textlink="">
      <xdr:nvSpPr>
        <xdr:cNvPr id="12" name="文字方塊 2">
          <a:extLst>
            <a:ext uri="{FF2B5EF4-FFF2-40B4-BE49-F238E27FC236}">
              <a16:creationId xmlns:a16="http://schemas.microsoft.com/office/drawing/2014/main" id="{FD998C81-500D-4295-987F-4D4E9AC19FAC}"/>
            </a:ext>
          </a:extLst>
        </xdr:cNvPr>
        <xdr:cNvSpPr txBox="1"/>
      </xdr:nvSpPr>
      <xdr:spPr>
        <a:xfrm>
          <a:off x="9174843" y="9202058"/>
          <a:ext cx="11658001" cy="4006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1pPr>
          <a:lvl2pPr marL="912813" indent="-4556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2pPr>
          <a:lvl3pPr marL="1827213" indent="-9128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3pPr>
          <a:lvl4pPr marL="2741613" indent="-13700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4pPr>
          <a:lvl5pPr marL="3656013" indent="-1827213" algn="l" defTabSz="1827213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5pPr>
          <a:lvl6pPr marL="22860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6pPr>
          <a:lvl7pPr marL="27432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7pPr>
          <a:lvl8pPr marL="32004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8pPr>
          <a:lvl9pPr marL="3657600" algn="l" defTabSz="914400" rtl="0" eaLnBrk="1" latinLnBrk="0" hangingPunct="1">
            <a:defRPr sz="3600" kern="1200">
              <a:solidFill>
                <a:schemeClr val="tx1"/>
              </a:solidFill>
              <a:latin typeface="Lato Light"/>
              <a:ea typeface="+mn-ea"/>
              <a:cs typeface="+mn-cs"/>
            </a:defRPr>
          </a:lvl9pPr>
        </a:lstStyle>
        <a:p>
          <a:r>
            <a:rPr lang="en-US" altLang="zh-TW" sz="1400" b="1" spc="600">
              <a:solidFill>
                <a:srgbClr val="00B050"/>
              </a:solidFill>
              <a:latin typeface="Montserrat" panose="02000505000000020004" pitchFamily="2" charset="0"/>
              <a:ea typeface="Montserrat Semi Bold" charset="0"/>
              <a:cs typeface="Montserrat Semi Bold" charset="0"/>
              <a:sym typeface="Bebas Neue" charset="0"/>
            </a:rPr>
            <a:t>VESA Bracket with VP3350</a:t>
          </a:r>
          <a:endParaRPr lang="zh-TW" altLang="en-US" sz="1400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8</xdr:col>
      <xdr:colOff>9525</xdr:colOff>
      <xdr:row>2</xdr:row>
      <xdr:rowOff>9525</xdr:rowOff>
    </xdr:from>
    <xdr:to>
      <xdr:col>14</xdr:col>
      <xdr:colOff>360760</xdr:colOff>
      <xdr:row>10</xdr:row>
      <xdr:rowOff>9525</xdr:rowOff>
    </xdr:to>
    <xdr:pic>
      <xdr:nvPicPr>
        <xdr:cNvPr id="13" name="圖片 23">
          <a:extLst>
            <a:ext uri="{FF2B5EF4-FFF2-40B4-BE49-F238E27FC236}">
              <a16:creationId xmlns:a16="http://schemas.microsoft.com/office/drawing/2014/main" id="{CB69A0CF-E8CA-420B-8F6D-BC48392C1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371475"/>
          <a:ext cx="4533900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</xdr:colOff>
      <xdr:row>1</xdr:row>
      <xdr:rowOff>9525</xdr:rowOff>
    </xdr:from>
    <xdr:to>
      <xdr:col>27</xdr:col>
      <xdr:colOff>9525</xdr:colOff>
      <xdr:row>11</xdr:row>
      <xdr:rowOff>9525</xdr:rowOff>
    </xdr:to>
    <xdr:pic>
      <xdr:nvPicPr>
        <xdr:cNvPr id="14" name="圖片 24">
          <a:extLst>
            <a:ext uri="{FF2B5EF4-FFF2-40B4-BE49-F238E27FC236}">
              <a16:creationId xmlns:a16="http://schemas.microsoft.com/office/drawing/2014/main" id="{E1813B14-61E5-4712-8012-AAA0C7D4F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0" y="190500"/>
          <a:ext cx="45339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9525</xdr:colOff>
      <xdr:row>2</xdr:row>
      <xdr:rowOff>9525</xdr:rowOff>
    </xdr:from>
    <xdr:to>
      <xdr:col>29</xdr:col>
      <xdr:colOff>9526</xdr:colOff>
      <xdr:row>9</xdr:row>
      <xdr:rowOff>9525</xdr:rowOff>
    </xdr:to>
    <xdr:pic>
      <xdr:nvPicPr>
        <xdr:cNvPr id="15" name="圖片 25">
          <a:extLst>
            <a:ext uri="{FF2B5EF4-FFF2-40B4-BE49-F238E27FC236}">
              <a16:creationId xmlns:a16="http://schemas.microsoft.com/office/drawing/2014/main" id="{28CA11D9-8523-424D-9545-05B5F3103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83150" y="371475"/>
          <a:ext cx="45339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9525</xdr:colOff>
      <xdr:row>17</xdr:row>
      <xdr:rowOff>9525</xdr:rowOff>
    </xdr:from>
    <xdr:to>
      <xdr:col>15</xdr:col>
      <xdr:colOff>9525</xdr:colOff>
      <xdr:row>28</xdr:row>
      <xdr:rowOff>9525</xdr:rowOff>
    </xdr:to>
    <xdr:pic>
      <xdr:nvPicPr>
        <xdr:cNvPr id="16" name="圖片 26">
          <a:extLst>
            <a:ext uri="{FF2B5EF4-FFF2-40B4-BE49-F238E27FC236}">
              <a16:creationId xmlns:a16="http://schemas.microsoft.com/office/drawing/2014/main" id="{C3F5A1FC-A44F-48BF-82E0-B4EED7F4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3533775"/>
          <a:ext cx="3886200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9525</xdr:colOff>
      <xdr:row>18</xdr:row>
      <xdr:rowOff>9525</xdr:rowOff>
    </xdr:from>
    <xdr:to>
      <xdr:col>22</xdr:col>
      <xdr:colOff>9524</xdr:colOff>
      <xdr:row>26</xdr:row>
      <xdr:rowOff>9525</xdr:rowOff>
    </xdr:to>
    <xdr:pic>
      <xdr:nvPicPr>
        <xdr:cNvPr id="17" name="圖片 27">
          <a:extLst>
            <a:ext uri="{FF2B5EF4-FFF2-40B4-BE49-F238E27FC236}">
              <a16:creationId xmlns:a16="http://schemas.microsoft.com/office/drawing/2014/main" id="{0A936490-5710-456C-B038-C448D9E40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6950" y="3733800"/>
          <a:ext cx="388620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40DB-4A05-40F7-88D3-9B67C09FF786}">
  <dimension ref="A1:C17"/>
  <sheetViews>
    <sheetView workbookViewId="0">
      <selection activeCell="C4" sqref="C4"/>
    </sheetView>
  </sheetViews>
  <sheetFormatPr defaultRowHeight="12.75" x14ac:dyDescent="0.45"/>
  <cols>
    <col min="1" max="1" width="13.06640625" style="400" bestFit="1" customWidth="1"/>
    <col min="2" max="2" width="50.86328125" style="400" customWidth="1"/>
    <col min="3" max="3" width="26" style="400" bestFit="1" customWidth="1"/>
    <col min="4" max="16384" width="9.06640625" style="400"/>
  </cols>
  <sheetData>
    <row r="1" spans="1:3" x14ac:dyDescent="0.45">
      <c r="A1" s="402" t="s">
        <v>122</v>
      </c>
      <c r="B1" s="402" t="s">
        <v>1089</v>
      </c>
      <c r="C1" s="402" t="s">
        <v>1092</v>
      </c>
    </row>
    <row r="2" spans="1:3" ht="38.25" x14ac:dyDescent="0.45">
      <c r="A2" s="403">
        <v>46122</v>
      </c>
      <c r="B2" s="404" t="s">
        <v>1096</v>
      </c>
      <c r="C2" s="399" t="s">
        <v>1093</v>
      </c>
    </row>
    <row r="3" spans="1:3" ht="38.25" x14ac:dyDescent="0.45">
      <c r="A3" s="403">
        <v>46122</v>
      </c>
      <c r="B3" s="404" t="s">
        <v>1097</v>
      </c>
      <c r="C3" s="399" t="s">
        <v>1094</v>
      </c>
    </row>
    <row r="4" spans="1:3" ht="165.75" x14ac:dyDescent="0.45">
      <c r="A4" s="403">
        <v>46122</v>
      </c>
      <c r="B4" s="404" t="s">
        <v>1091</v>
      </c>
      <c r="C4" s="401" t="s">
        <v>1095</v>
      </c>
    </row>
    <row r="5" spans="1:3" x14ac:dyDescent="0.45">
      <c r="A5" s="399"/>
      <c r="B5" s="399"/>
      <c r="C5" s="399"/>
    </row>
    <row r="6" spans="1:3" x14ac:dyDescent="0.45">
      <c r="A6" s="399"/>
      <c r="B6" s="399"/>
      <c r="C6" s="399"/>
    </row>
    <row r="7" spans="1:3" x14ac:dyDescent="0.45">
      <c r="A7" s="399"/>
      <c r="B7" s="399"/>
      <c r="C7" s="399"/>
    </row>
    <row r="8" spans="1:3" x14ac:dyDescent="0.45">
      <c r="A8" s="399"/>
      <c r="B8" s="399"/>
      <c r="C8" s="399"/>
    </row>
    <row r="9" spans="1:3" x14ac:dyDescent="0.45">
      <c r="A9" s="399"/>
      <c r="B9" s="399"/>
      <c r="C9" s="399"/>
    </row>
    <row r="10" spans="1:3" x14ac:dyDescent="0.45">
      <c r="A10" s="399"/>
      <c r="B10" s="399"/>
      <c r="C10" s="399"/>
    </row>
    <row r="11" spans="1:3" x14ac:dyDescent="0.45">
      <c r="A11" s="399"/>
      <c r="B11" s="399"/>
      <c r="C11" s="399"/>
    </row>
    <row r="12" spans="1:3" x14ac:dyDescent="0.45">
      <c r="A12" s="399"/>
      <c r="B12" s="399"/>
      <c r="C12" s="399"/>
    </row>
    <row r="13" spans="1:3" x14ac:dyDescent="0.45">
      <c r="A13" s="399"/>
      <c r="B13" s="399"/>
      <c r="C13" s="399"/>
    </row>
    <row r="14" spans="1:3" x14ac:dyDescent="0.45">
      <c r="A14" s="399"/>
      <c r="B14" s="399"/>
      <c r="C14" s="399"/>
    </row>
    <row r="15" spans="1:3" x14ac:dyDescent="0.45">
      <c r="A15" s="399"/>
      <c r="B15" s="399"/>
      <c r="C15" s="399"/>
    </row>
    <row r="16" spans="1:3" x14ac:dyDescent="0.45">
      <c r="A16" s="399"/>
      <c r="B16" s="399"/>
      <c r="C16" s="399"/>
    </row>
    <row r="17" spans="1:3" x14ac:dyDescent="0.45">
      <c r="A17" s="399"/>
      <c r="B17" s="399"/>
      <c r="C17" s="39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7F53-F60C-486E-A1B5-ECECF8F90DEA}">
  <dimension ref="A1:O149"/>
  <sheetViews>
    <sheetView tabSelected="1" zoomScale="80" zoomScaleNormal="80" workbookViewId="0">
      <pane xSplit="2" ySplit="3" topLeftCell="C127" activePane="bottomRight" state="frozen"/>
      <selection pane="topRight" activeCell="C1" sqref="C1"/>
      <selection pane="bottomLeft" activeCell="A2" sqref="A2"/>
      <selection pane="bottomRight" activeCell="J67" sqref="J67:J149"/>
    </sheetView>
  </sheetViews>
  <sheetFormatPr defaultColWidth="8.73046875" defaultRowHeight="15" x14ac:dyDescent="0.45"/>
  <cols>
    <col min="1" max="1" width="8.73046875" style="11"/>
    <col min="2" max="2" width="19.73046875" style="11" bestFit="1" customWidth="1"/>
    <col min="3" max="3" width="8.73046875" style="11"/>
    <col min="4" max="4" width="11.59765625" style="11" customWidth="1"/>
    <col min="5" max="6" width="8.73046875" style="11"/>
    <col min="7" max="7" width="9.19921875" style="11" bestFit="1" customWidth="1"/>
    <col min="8" max="12" width="8.73046875" style="11"/>
    <col min="13" max="13" width="14.265625" style="11" customWidth="1"/>
    <col min="14" max="14" width="11.33203125" style="11" customWidth="1"/>
    <col min="15" max="15" width="30.59765625" style="11" bestFit="1" customWidth="1"/>
    <col min="16" max="16384" width="8.73046875" style="11"/>
  </cols>
  <sheetData>
    <row r="1" spans="1:15" x14ac:dyDescent="0.45">
      <c r="A1" s="405" t="s">
        <v>122</v>
      </c>
      <c r="B1" s="406">
        <v>46122</v>
      </c>
    </row>
    <row r="3" spans="1:15" ht="23.2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2" t="s">
        <v>81</v>
      </c>
    </row>
    <row r="4" spans="1:15" x14ac:dyDescent="0.45">
      <c r="A4" s="37" t="s">
        <v>14</v>
      </c>
      <c r="B4" s="38" t="s">
        <v>1090</v>
      </c>
      <c r="C4" s="5" t="s">
        <v>15</v>
      </c>
      <c r="D4" s="6"/>
      <c r="E4" s="4" t="s">
        <v>16</v>
      </c>
      <c r="F4" s="7"/>
      <c r="G4" s="4" t="s">
        <v>17</v>
      </c>
      <c r="H4" s="31" t="s">
        <v>18</v>
      </c>
      <c r="I4" s="4" t="s">
        <v>19</v>
      </c>
      <c r="J4" s="29"/>
      <c r="K4" s="8">
        <f>Optionals!$E$3</f>
        <v>60</v>
      </c>
      <c r="L4" s="40">
        <f>Optionals!$E$11</f>
        <v>88</v>
      </c>
      <c r="M4" s="40">
        <v>500</v>
      </c>
      <c r="N4" s="41">
        <f>K4+L4+M4</f>
        <v>648</v>
      </c>
      <c r="O4" s="8"/>
    </row>
    <row r="5" spans="1:15" x14ac:dyDescent="0.45">
      <c r="A5" s="37" t="s">
        <v>14</v>
      </c>
      <c r="B5" s="38" t="s">
        <v>127</v>
      </c>
      <c r="C5" s="5" t="s">
        <v>15</v>
      </c>
      <c r="D5" s="6"/>
      <c r="E5" s="4" t="s">
        <v>16</v>
      </c>
      <c r="F5" s="7"/>
      <c r="G5" s="4" t="s">
        <v>17</v>
      </c>
      <c r="H5" s="31" t="s">
        <v>18</v>
      </c>
      <c r="I5" s="4" t="s">
        <v>19</v>
      </c>
      <c r="J5" s="29"/>
      <c r="K5" s="8">
        <f>Optionals!$E$3</f>
        <v>60</v>
      </c>
      <c r="L5" s="40">
        <f>Optionals!$E$11</f>
        <v>88</v>
      </c>
      <c r="M5" s="40">
        <v>710</v>
      </c>
      <c r="N5" s="41">
        <v>852</v>
      </c>
      <c r="O5" s="30"/>
    </row>
    <row r="6" spans="1:15" x14ac:dyDescent="0.45">
      <c r="A6" s="37" t="s">
        <v>14</v>
      </c>
      <c r="B6" s="38" t="s">
        <v>137</v>
      </c>
      <c r="C6" s="5" t="s">
        <v>15</v>
      </c>
      <c r="D6" s="6"/>
      <c r="E6" s="4" t="s">
        <v>16</v>
      </c>
      <c r="F6" s="7"/>
      <c r="G6" s="4" t="s">
        <v>17</v>
      </c>
      <c r="H6" s="31" t="s">
        <v>18</v>
      </c>
      <c r="I6" s="4" t="s">
        <v>19</v>
      </c>
      <c r="J6" s="29"/>
      <c r="K6" s="8">
        <f>Optionals!$E$3</f>
        <v>60</v>
      </c>
      <c r="L6" s="40">
        <f>Optionals!$E$11</f>
        <v>88</v>
      </c>
      <c r="M6" s="40">
        <f>660+25</f>
        <v>685</v>
      </c>
      <c r="N6" s="41">
        <f>K6+L6+M6</f>
        <v>833</v>
      </c>
      <c r="O6" s="8"/>
    </row>
    <row r="7" spans="1:15" x14ac:dyDescent="0.45">
      <c r="A7" s="37" t="s">
        <v>14</v>
      </c>
      <c r="B7" s="38" t="s">
        <v>128</v>
      </c>
      <c r="C7" s="5" t="s">
        <v>15</v>
      </c>
      <c r="D7" s="6"/>
      <c r="E7" s="4" t="s">
        <v>16</v>
      </c>
      <c r="F7" s="7"/>
      <c r="G7" s="4" t="s">
        <v>17</v>
      </c>
      <c r="H7" s="31" t="s">
        <v>18</v>
      </c>
      <c r="I7" s="4" t="s">
        <v>19</v>
      </c>
      <c r="J7" s="29"/>
      <c r="K7" s="8">
        <f>Optionals!$E$3</f>
        <v>60</v>
      </c>
      <c r="L7" s="40">
        <f>Optionals!$E$11</f>
        <v>88</v>
      </c>
      <c r="M7" s="40">
        <v>745</v>
      </c>
      <c r="N7" s="41">
        <v>887</v>
      </c>
      <c r="O7" s="30"/>
    </row>
    <row r="8" spans="1:15" x14ac:dyDescent="0.45">
      <c r="A8" s="37" t="s">
        <v>14</v>
      </c>
      <c r="B8" s="38" t="s">
        <v>139</v>
      </c>
      <c r="C8" s="5" t="s">
        <v>15</v>
      </c>
      <c r="D8" s="6"/>
      <c r="E8" s="4" t="s">
        <v>16</v>
      </c>
      <c r="F8" s="7"/>
      <c r="G8" s="4" t="s">
        <v>17</v>
      </c>
      <c r="H8" s="31" t="s">
        <v>18</v>
      </c>
      <c r="I8" s="4" t="s">
        <v>19</v>
      </c>
      <c r="J8" s="29"/>
      <c r="K8" s="8">
        <f>Optionals!$E$3</f>
        <v>60</v>
      </c>
      <c r="L8" s="40">
        <f>Optionals!$E$11</f>
        <v>88</v>
      </c>
      <c r="M8" s="40">
        <f>860+25</f>
        <v>885</v>
      </c>
      <c r="N8" s="41">
        <f>K8+L8+M8</f>
        <v>1033</v>
      </c>
      <c r="O8" s="8"/>
    </row>
    <row r="9" spans="1:15" x14ac:dyDescent="0.45">
      <c r="A9" s="37" t="s">
        <v>14</v>
      </c>
      <c r="B9" s="38" t="s">
        <v>129</v>
      </c>
      <c r="C9" s="5" t="s">
        <v>15</v>
      </c>
      <c r="D9" s="6"/>
      <c r="E9" s="4" t="s">
        <v>16</v>
      </c>
      <c r="F9" s="7"/>
      <c r="G9" s="4" t="s">
        <v>17</v>
      </c>
      <c r="H9" s="31" t="s">
        <v>18</v>
      </c>
      <c r="I9" s="4" t="s">
        <v>19</v>
      </c>
      <c r="J9" s="29"/>
      <c r="K9" s="8">
        <f>Optionals!$E$3</f>
        <v>60</v>
      </c>
      <c r="L9" s="40">
        <f>Optionals!$E$11</f>
        <v>88</v>
      </c>
      <c r="M9" s="40">
        <v>885</v>
      </c>
      <c r="N9" s="41">
        <v>1027</v>
      </c>
      <c r="O9" s="30"/>
    </row>
    <row r="10" spans="1:15" x14ac:dyDescent="0.45">
      <c r="A10" s="37" t="s">
        <v>20</v>
      </c>
      <c r="B10" s="38" t="s">
        <v>21</v>
      </c>
      <c r="C10" s="5" t="s">
        <v>15</v>
      </c>
      <c r="D10" s="6"/>
      <c r="E10" s="4" t="s">
        <v>16</v>
      </c>
      <c r="F10" s="7"/>
      <c r="G10" s="4" t="s">
        <v>22</v>
      </c>
      <c r="H10" s="31" t="s">
        <v>23</v>
      </c>
      <c r="I10" s="4" t="s">
        <v>19</v>
      </c>
      <c r="J10" s="29"/>
      <c r="K10" s="8">
        <f>Optionals!$E$3</f>
        <v>60</v>
      </c>
      <c r="L10" s="9">
        <f>Optionals!$E$15</f>
        <v>65</v>
      </c>
      <c r="M10" s="9">
        <f>400+30</f>
        <v>430</v>
      </c>
      <c r="N10" s="32">
        <f>K10+L10+M10</f>
        <v>555</v>
      </c>
      <c r="O10" s="8"/>
    </row>
    <row r="11" spans="1:15" x14ac:dyDescent="0.45">
      <c r="A11" s="37" t="s">
        <v>24</v>
      </c>
      <c r="B11" s="38" t="s">
        <v>21</v>
      </c>
      <c r="C11" s="5" t="s">
        <v>15</v>
      </c>
      <c r="D11" s="6"/>
      <c r="E11" s="4" t="s">
        <v>16</v>
      </c>
      <c r="F11" s="7"/>
      <c r="G11" s="4" t="s">
        <v>22</v>
      </c>
      <c r="H11" s="31" t="s">
        <v>23</v>
      </c>
      <c r="I11" s="4" t="s">
        <v>19</v>
      </c>
      <c r="J11" s="29"/>
      <c r="K11" s="8">
        <f>Optionals!$E$3</f>
        <v>60</v>
      </c>
      <c r="L11" s="9">
        <f>Optionals!$E$15</f>
        <v>65</v>
      </c>
      <c r="M11" s="9">
        <f>400+30</f>
        <v>430</v>
      </c>
      <c r="N11" s="32">
        <f>K11+L11+M11</f>
        <v>555</v>
      </c>
      <c r="O11" s="8"/>
    </row>
    <row r="12" spans="1:15" x14ac:dyDescent="0.45">
      <c r="A12" s="37" t="s">
        <v>25</v>
      </c>
      <c r="B12" s="38" t="s">
        <v>26</v>
      </c>
      <c r="C12" s="5" t="s">
        <v>15</v>
      </c>
      <c r="D12" s="6"/>
      <c r="E12" s="6"/>
      <c r="F12" s="4" t="s">
        <v>27</v>
      </c>
      <c r="G12" s="4" t="s">
        <v>17</v>
      </c>
      <c r="H12" s="31" t="s">
        <v>18</v>
      </c>
      <c r="I12" s="4" t="s">
        <v>19</v>
      </c>
      <c r="J12" s="29"/>
      <c r="K12" s="8">
        <f>Optionals!$E$7</f>
        <v>165</v>
      </c>
      <c r="L12" s="40">
        <f>Optionals!$E$11</f>
        <v>88</v>
      </c>
      <c r="M12" s="40">
        <v>665</v>
      </c>
      <c r="N12" s="40">
        <f>K12+L12+M12</f>
        <v>918</v>
      </c>
      <c r="O12" s="10" t="s">
        <v>123</v>
      </c>
    </row>
    <row r="13" spans="1:15" x14ac:dyDescent="0.45">
      <c r="A13" s="37" t="s">
        <v>25</v>
      </c>
      <c r="B13" s="38" t="s">
        <v>28</v>
      </c>
      <c r="C13" s="5" t="s">
        <v>15</v>
      </c>
      <c r="D13" s="6"/>
      <c r="E13" s="6"/>
      <c r="F13" s="4" t="s">
        <v>27</v>
      </c>
      <c r="G13" s="4" t="s">
        <v>17</v>
      </c>
      <c r="H13" s="31" t="s">
        <v>18</v>
      </c>
      <c r="I13" s="4" t="s">
        <v>19</v>
      </c>
      <c r="J13" s="29"/>
      <c r="K13" s="8">
        <f>Optionals!$E$7</f>
        <v>165</v>
      </c>
      <c r="L13" s="40">
        <f>Optionals!$E$11</f>
        <v>88</v>
      </c>
      <c r="M13" s="40">
        <f>665+60</f>
        <v>725</v>
      </c>
      <c r="N13" s="40">
        <f>K13+L13+M13</f>
        <v>978</v>
      </c>
      <c r="O13" s="10" t="s">
        <v>125</v>
      </c>
    </row>
    <row r="14" spans="1:15" x14ac:dyDescent="0.45">
      <c r="A14" s="37" t="s">
        <v>25</v>
      </c>
      <c r="B14" s="38" t="s">
        <v>29</v>
      </c>
      <c r="C14" s="5" t="s">
        <v>15</v>
      </c>
      <c r="D14" s="6"/>
      <c r="E14" s="6"/>
      <c r="F14" s="4" t="s">
        <v>27</v>
      </c>
      <c r="G14" s="4" t="s">
        <v>17</v>
      </c>
      <c r="H14" s="31" t="s">
        <v>18</v>
      </c>
      <c r="I14" s="4" t="s">
        <v>19</v>
      </c>
      <c r="J14" s="29"/>
      <c r="K14" s="8">
        <f>Optionals!$E$7</f>
        <v>165</v>
      </c>
      <c r="L14" s="40">
        <f>Optionals!$E$11</f>
        <v>88</v>
      </c>
      <c r="M14" s="40">
        <v>915</v>
      </c>
      <c r="N14" s="40">
        <f>K14+L14+M14</f>
        <v>1168</v>
      </c>
      <c r="O14" s="10" t="s">
        <v>123</v>
      </c>
    </row>
    <row r="15" spans="1:15" x14ac:dyDescent="0.45">
      <c r="A15" s="37" t="s">
        <v>25</v>
      </c>
      <c r="B15" s="38" t="s">
        <v>30</v>
      </c>
      <c r="C15" s="5" t="s">
        <v>15</v>
      </c>
      <c r="D15" s="6"/>
      <c r="E15" s="6"/>
      <c r="F15" s="4" t="s">
        <v>27</v>
      </c>
      <c r="G15" s="4" t="s">
        <v>17</v>
      </c>
      <c r="H15" s="31" t="s">
        <v>18</v>
      </c>
      <c r="I15" s="4" t="s">
        <v>19</v>
      </c>
      <c r="J15" s="29"/>
      <c r="K15" s="8">
        <f>Optionals!$E$7</f>
        <v>165</v>
      </c>
      <c r="L15" s="40">
        <f>Optionals!$E$11</f>
        <v>88</v>
      </c>
      <c r="M15" s="40">
        <f>915+30</f>
        <v>945</v>
      </c>
      <c r="N15" s="40">
        <f>K15+L15+M15</f>
        <v>1198</v>
      </c>
      <c r="O15" s="10" t="s">
        <v>125</v>
      </c>
    </row>
    <row r="16" spans="1:15" x14ac:dyDescent="0.45">
      <c r="A16" s="37" t="s">
        <v>59</v>
      </c>
      <c r="B16" s="38" t="s">
        <v>60</v>
      </c>
      <c r="C16" s="5" t="s">
        <v>15</v>
      </c>
      <c r="D16" s="6"/>
      <c r="E16" s="4" t="s">
        <v>16</v>
      </c>
      <c r="F16" s="7"/>
      <c r="G16" s="4" t="s">
        <v>22</v>
      </c>
      <c r="H16" s="31" t="s">
        <v>23</v>
      </c>
      <c r="I16" s="4" t="s">
        <v>19</v>
      </c>
      <c r="J16" s="29"/>
      <c r="K16" s="8">
        <f>Optionals!$E$3</f>
        <v>60</v>
      </c>
      <c r="L16" s="9">
        <f>Optionals!$E$15</f>
        <v>65</v>
      </c>
      <c r="M16" s="9">
        <f>500+60</f>
        <v>560</v>
      </c>
      <c r="N16" s="32">
        <f>K16+L16+M16</f>
        <v>685</v>
      </c>
      <c r="O16" s="42" t="s">
        <v>121</v>
      </c>
    </row>
    <row r="17" spans="1:15" x14ac:dyDescent="0.45">
      <c r="A17" s="37" t="s">
        <v>59</v>
      </c>
      <c r="B17" s="38" t="s">
        <v>75</v>
      </c>
      <c r="C17" s="5" t="s">
        <v>15</v>
      </c>
      <c r="D17" s="6"/>
      <c r="E17" s="4" t="s">
        <v>16</v>
      </c>
      <c r="F17" s="7"/>
      <c r="G17" s="4" t="s">
        <v>22</v>
      </c>
      <c r="H17" s="31" t="s">
        <v>23</v>
      </c>
      <c r="I17" s="4" t="s">
        <v>19</v>
      </c>
      <c r="J17" s="29"/>
      <c r="K17" s="8">
        <f>Optionals!$E$3</f>
        <v>60</v>
      </c>
      <c r="L17" s="9">
        <f>Optionals!$E$15</f>
        <v>65</v>
      </c>
      <c r="M17" s="9">
        <f>415+60</f>
        <v>475</v>
      </c>
      <c r="N17" s="32">
        <f>K17+L17+M17</f>
        <v>600</v>
      </c>
      <c r="O17" s="42" t="s">
        <v>121</v>
      </c>
    </row>
    <row r="18" spans="1:15" x14ac:dyDescent="0.45">
      <c r="A18" s="37" t="s">
        <v>36</v>
      </c>
      <c r="B18" s="38" t="s">
        <v>134</v>
      </c>
      <c r="C18" s="5" t="s">
        <v>15</v>
      </c>
      <c r="D18" s="6"/>
      <c r="E18" s="4" t="s">
        <v>16</v>
      </c>
      <c r="F18" s="7"/>
      <c r="G18" s="4" t="s">
        <v>17</v>
      </c>
      <c r="H18" s="31" t="s">
        <v>23</v>
      </c>
      <c r="I18" s="4" t="s">
        <v>19</v>
      </c>
      <c r="J18" s="29"/>
      <c r="K18" s="8">
        <f>Optionals!$E$3</f>
        <v>60</v>
      </c>
      <c r="L18" s="40">
        <f>Optionals!$E$11</f>
        <v>88</v>
      </c>
      <c r="M18" s="40">
        <v>500</v>
      </c>
      <c r="N18" s="41">
        <f>K18+L18+M18</f>
        <v>648</v>
      </c>
      <c r="O18" s="8"/>
    </row>
    <row r="19" spans="1:15" x14ac:dyDescent="0.45">
      <c r="A19" s="37" t="s">
        <v>36</v>
      </c>
      <c r="B19" s="38" t="s">
        <v>130</v>
      </c>
      <c r="C19" s="5" t="s">
        <v>15</v>
      </c>
      <c r="D19" s="6"/>
      <c r="E19" s="4" t="s">
        <v>16</v>
      </c>
      <c r="F19" s="7"/>
      <c r="G19" s="4" t="s">
        <v>17</v>
      </c>
      <c r="H19" s="31" t="s">
        <v>23</v>
      </c>
      <c r="I19" s="4" t="s">
        <v>19</v>
      </c>
      <c r="J19" s="29"/>
      <c r="K19" s="8">
        <f>Optionals!$E$3</f>
        <v>60</v>
      </c>
      <c r="L19" s="40">
        <f>Optionals!$E$11</f>
        <v>88</v>
      </c>
      <c r="M19" s="40">
        <v>710</v>
      </c>
      <c r="N19" s="41">
        <v>852</v>
      </c>
      <c r="O19" s="30"/>
    </row>
    <row r="20" spans="1:15" x14ac:dyDescent="0.45">
      <c r="A20" s="37" t="s">
        <v>36</v>
      </c>
      <c r="B20" s="38" t="s">
        <v>136</v>
      </c>
      <c r="C20" s="5" t="s">
        <v>15</v>
      </c>
      <c r="D20" s="6"/>
      <c r="E20" s="4" t="s">
        <v>16</v>
      </c>
      <c r="F20" s="7"/>
      <c r="G20" s="4" t="s">
        <v>17</v>
      </c>
      <c r="H20" s="31" t="s">
        <v>23</v>
      </c>
      <c r="I20" s="4" t="s">
        <v>19</v>
      </c>
      <c r="J20" s="29"/>
      <c r="K20" s="8">
        <f>Optionals!$E$3</f>
        <v>60</v>
      </c>
      <c r="L20" s="40">
        <f>Optionals!$E$11</f>
        <v>88</v>
      </c>
      <c r="M20" s="40">
        <f>660+25</f>
        <v>685</v>
      </c>
      <c r="N20" s="41">
        <f>K20+L20+M20</f>
        <v>833</v>
      </c>
      <c r="O20" s="8"/>
    </row>
    <row r="21" spans="1:15" x14ac:dyDescent="0.45">
      <c r="A21" s="37" t="s">
        <v>36</v>
      </c>
      <c r="B21" s="38" t="s">
        <v>131</v>
      </c>
      <c r="C21" s="5" t="s">
        <v>15</v>
      </c>
      <c r="D21" s="6"/>
      <c r="E21" s="4" t="s">
        <v>16</v>
      </c>
      <c r="F21" s="7"/>
      <c r="G21" s="4" t="s">
        <v>17</v>
      </c>
      <c r="H21" s="31" t="s">
        <v>23</v>
      </c>
      <c r="I21" s="4" t="s">
        <v>19</v>
      </c>
      <c r="J21" s="29"/>
      <c r="K21" s="8">
        <f>Optionals!$E$3</f>
        <v>60</v>
      </c>
      <c r="L21" s="40">
        <f>Optionals!$E$11</f>
        <v>88</v>
      </c>
      <c r="M21" s="40">
        <v>740</v>
      </c>
      <c r="N21" s="41">
        <v>882</v>
      </c>
      <c r="O21" s="30"/>
    </row>
    <row r="22" spans="1:15" x14ac:dyDescent="0.45">
      <c r="A22" s="37" t="s">
        <v>36</v>
      </c>
      <c r="B22" s="38" t="s">
        <v>138</v>
      </c>
      <c r="C22" s="5" t="s">
        <v>15</v>
      </c>
      <c r="D22" s="6"/>
      <c r="E22" s="4" t="s">
        <v>16</v>
      </c>
      <c r="F22" s="7"/>
      <c r="G22" s="4" t="s">
        <v>17</v>
      </c>
      <c r="H22" s="31" t="s">
        <v>23</v>
      </c>
      <c r="I22" s="4" t="s">
        <v>19</v>
      </c>
      <c r="J22" s="29"/>
      <c r="K22" s="8">
        <f>Optionals!$E$3</f>
        <v>60</v>
      </c>
      <c r="L22" s="40">
        <f>Optionals!$E$11</f>
        <v>88</v>
      </c>
      <c r="M22" s="40">
        <f>860+25</f>
        <v>885</v>
      </c>
      <c r="N22" s="41">
        <f>K22+L22+M22</f>
        <v>1033</v>
      </c>
      <c r="O22" s="8"/>
    </row>
    <row r="23" spans="1:15" x14ac:dyDescent="0.45">
      <c r="A23" s="37" t="s">
        <v>36</v>
      </c>
      <c r="B23" s="38" t="s">
        <v>132</v>
      </c>
      <c r="C23" s="5" t="s">
        <v>15</v>
      </c>
      <c r="D23" s="6"/>
      <c r="E23" s="4" t="s">
        <v>16</v>
      </c>
      <c r="F23" s="7"/>
      <c r="G23" s="4" t="s">
        <v>17</v>
      </c>
      <c r="H23" s="31" t="s">
        <v>23</v>
      </c>
      <c r="I23" s="4" t="s">
        <v>19</v>
      </c>
      <c r="J23" s="29"/>
      <c r="K23" s="8">
        <f>Optionals!$E$3</f>
        <v>60</v>
      </c>
      <c r="L23" s="40">
        <f>Optionals!$E$11</f>
        <v>88</v>
      </c>
      <c r="M23" s="40">
        <v>885</v>
      </c>
      <c r="N23" s="41">
        <v>1027</v>
      </c>
      <c r="O23" s="30"/>
    </row>
    <row r="24" spans="1:15" x14ac:dyDescent="0.45">
      <c r="A24" s="37" t="s">
        <v>31</v>
      </c>
      <c r="B24" s="38" t="s">
        <v>21</v>
      </c>
      <c r="C24" s="5" t="s">
        <v>32</v>
      </c>
      <c r="D24" s="6"/>
      <c r="E24" s="4" t="s">
        <v>16</v>
      </c>
      <c r="F24" s="7"/>
      <c r="G24" s="4" t="s">
        <v>22</v>
      </c>
      <c r="H24" s="31" t="s">
        <v>23</v>
      </c>
      <c r="I24" s="4" t="s">
        <v>19</v>
      </c>
      <c r="J24" s="29"/>
      <c r="K24" s="8">
        <f>Optionals!$E$3</f>
        <v>60</v>
      </c>
      <c r="L24" s="9">
        <f>Optionals!$E$15</f>
        <v>65</v>
      </c>
      <c r="M24" s="9">
        <f>410+30</f>
        <v>440</v>
      </c>
      <c r="N24" s="32">
        <f>K24+L24+M24</f>
        <v>565</v>
      </c>
      <c r="O24" s="8"/>
    </row>
    <row r="25" spans="1:15" x14ac:dyDescent="0.45">
      <c r="A25" s="37" t="s">
        <v>39</v>
      </c>
      <c r="B25" s="38" t="s">
        <v>26</v>
      </c>
      <c r="C25" s="5" t="s">
        <v>32</v>
      </c>
      <c r="D25" s="6"/>
      <c r="E25" s="6"/>
      <c r="F25" s="4" t="s">
        <v>27</v>
      </c>
      <c r="G25" s="4" t="s">
        <v>17</v>
      </c>
      <c r="H25" s="31" t="s">
        <v>18</v>
      </c>
      <c r="I25" s="4" t="s">
        <v>19</v>
      </c>
      <c r="J25" s="29"/>
      <c r="K25" s="8">
        <f>Optionals!$E$7</f>
        <v>165</v>
      </c>
      <c r="L25" s="40">
        <f>Optionals!$E$11</f>
        <v>88</v>
      </c>
      <c r="M25" s="40">
        <f>665+10</f>
        <v>675</v>
      </c>
      <c r="N25" s="40">
        <f>K25+L25+M25</f>
        <v>928</v>
      </c>
      <c r="O25" s="10" t="s">
        <v>123</v>
      </c>
    </row>
    <row r="26" spans="1:15" x14ac:dyDescent="0.45">
      <c r="A26" s="37" t="s">
        <v>39</v>
      </c>
      <c r="B26" s="38" t="s">
        <v>28</v>
      </c>
      <c r="C26" s="5" t="s">
        <v>32</v>
      </c>
      <c r="D26" s="6"/>
      <c r="E26" s="6"/>
      <c r="F26" s="4" t="s">
        <v>27</v>
      </c>
      <c r="G26" s="4" t="s">
        <v>17</v>
      </c>
      <c r="H26" s="31" t="s">
        <v>18</v>
      </c>
      <c r="I26" s="4" t="s">
        <v>19</v>
      </c>
      <c r="J26" s="29"/>
      <c r="K26" s="8">
        <f>Optionals!$E$7</f>
        <v>165</v>
      </c>
      <c r="L26" s="40">
        <f>Optionals!$E$11</f>
        <v>88</v>
      </c>
      <c r="M26" s="40">
        <f>675+60</f>
        <v>735</v>
      </c>
      <c r="N26" s="40">
        <f>K26+L26+M26</f>
        <v>988</v>
      </c>
      <c r="O26" s="10" t="s">
        <v>125</v>
      </c>
    </row>
    <row r="27" spans="1:15" x14ac:dyDescent="0.45">
      <c r="A27" s="37" t="s">
        <v>39</v>
      </c>
      <c r="B27" s="38" t="s">
        <v>29</v>
      </c>
      <c r="C27" s="5" t="s">
        <v>32</v>
      </c>
      <c r="D27" s="6"/>
      <c r="E27" s="6"/>
      <c r="F27" s="4" t="s">
        <v>27</v>
      </c>
      <c r="G27" s="4" t="s">
        <v>17</v>
      </c>
      <c r="H27" s="31" t="s">
        <v>18</v>
      </c>
      <c r="I27" s="4" t="s">
        <v>19</v>
      </c>
      <c r="J27" s="29"/>
      <c r="K27" s="8">
        <f>Optionals!$E$7</f>
        <v>165</v>
      </c>
      <c r="L27" s="40">
        <f>Optionals!$E$11</f>
        <v>88</v>
      </c>
      <c r="M27" s="40">
        <f>915+10</f>
        <v>925</v>
      </c>
      <c r="N27" s="40">
        <f>K27+L27+M27</f>
        <v>1178</v>
      </c>
      <c r="O27" s="10" t="s">
        <v>123</v>
      </c>
    </row>
    <row r="28" spans="1:15" x14ac:dyDescent="0.45">
      <c r="A28" s="37" t="s">
        <v>39</v>
      </c>
      <c r="B28" s="38" t="s">
        <v>30</v>
      </c>
      <c r="C28" s="5" t="s">
        <v>32</v>
      </c>
      <c r="D28" s="6"/>
      <c r="E28" s="6"/>
      <c r="F28" s="4" t="s">
        <v>27</v>
      </c>
      <c r="G28" s="4" t="s">
        <v>17</v>
      </c>
      <c r="H28" s="31" t="s">
        <v>18</v>
      </c>
      <c r="I28" s="4" t="s">
        <v>19</v>
      </c>
      <c r="J28" s="29"/>
      <c r="K28" s="8">
        <f>Optionals!$E$7</f>
        <v>165</v>
      </c>
      <c r="L28" s="40">
        <f>Optionals!$E$11</f>
        <v>88</v>
      </c>
      <c r="M28" s="40">
        <f>945+10</f>
        <v>955</v>
      </c>
      <c r="N28" s="40">
        <f>K28+L28+M28</f>
        <v>1208</v>
      </c>
      <c r="O28" s="10" t="s">
        <v>125</v>
      </c>
    </row>
    <row r="29" spans="1:15" x14ac:dyDescent="0.45">
      <c r="A29" s="37" t="s">
        <v>61</v>
      </c>
      <c r="B29" s="38" t="s">
        <v>60</v>
      </c>
      <c r="C29" s="5" t="s">
        <v>32</v>
      </c>
      <c r="D29" s="6"/>
      <c r="E29" s="4" t="s">
        <v>16</v>
      </c>
      <c r="F29" s="7"/>
      <c r="G29" s="4" t="s">
        <v>22</v>
      </c>
      <c r="H29" s="31" t="s">
        <v>23</v>
      </c>
      <c r="I29" s="4" t="s">
        <v>19</v>
      </c>
      <c r="J29" s="29"/>
      <c r="K29" s="8">
        <f>Optionals!$E$3</f>
        <v>60</v>
      </c>
      <c r="L29" s="9">
        <f>Optionals!$E$15</f>
        <v>65</v>
      </c>
      <c r="M29" s="9">
        <f>560+10</f>
        <v>570</v>
      </c>
      <c r="N29" s="32">
        <f>K29+L29+M29</f>
        <v>695</v>
      </c>
      <c r="O29" s="9" t="s">
        <v>121</v>
      </c>
    </row>
    <row r="30" spans="1:15" x14ac:dyDescent="0.45">
      <c r="A30" s="37" t="s">
        <v>61</v>
      </c>
      <c r="B30" s="38" t="s">
        <v>75</v>
      </c>
      <c r="C30" s="5" t="s">
        <v>32</v>
      </c>
      <c r="D30" s="6"/>
      <c r="E30" s="4" t="s">
        <v>16</v>
      </c>
      <c r="F30" s="7"/>
      <c r="G30" s="4" t="s">
        <v>22</v>
      </c>
      <c r="H30" s="31" t="s">
        <v>23</v>
      </c>
      <c r="I30" s="4" t="s">
        <v>19</v>
      </c>
      <c r="J30" s="29"/>
      <c r="K30" s="8">
        <f>Optionals!$E$3</f>
        <v>60</v>
      </c>
      <c r="L30" s="9">
        <f>Optionals!$E$15</f>
        <v>65</v>
      </c>
      <c r="M30" s="9">
        <f>425+60</f>
        <v>485</v>
      </c>
      <c r="N30" s="32">
        <f>K30+L30+M30</f>
        <v>610</v>
      </c>
      <c r="O30" s="9" t="s">
        <v>121</v>
      </c>
    </row>
    <row r="31" spans="1:15" x14ac:dyDescent="0.45">
      <c r="A31" s="37" t="s">
        <v>46</v>
      </c>
      <c r="B31" s="38" t="s">
        <v>134</v>
      </c>
      <c r="C31" s="5" t="s">
        <v>32</v>
      </c>
      <c r="D31" s="6"/>
      <c r="E31" s="4" t="s">
        <v>16</v>
      </c>
      <c r="F31" s="7"/>
      <c r="G31" s="4" t="s">
        <v>17</v>
      </c>
      <c r="H31" s="31" t="s">
        <v>23</v>
      </c>
      <c r="I31" s="4" t="s">
        <v>19</v>
      </c>
      <c r="J31" s="29"/>
      <c r="K31" s="8">
        <f>Optionals!$E$3</f>
        <v>60</v>
      </c>
      <c r="L31" s="40">
        <f>Optionals!$E$11</f>
        <v>88</v>
      </c>
      <c r="M31" s="40">
        <f>500+10</f>
        <v>510</v>
      </c>
      <c r="N31" s="41">
        <f>K31+L31+M31</f>
        <v>658</v>
      </c>
      <c r="O31" s="8"/>
    </row>
    <row r="32" spans="1:15" x14ac:dyDescent="0.45">
      <c r="A32" s="37" t="s">
        <v>46</v>
      </c>
      <c r="B32" s="38" t="s">
        <v>130</v>
      </c>
      <c r="C32" s="5" t="s">
        <v>32</v>
      </c>
      <c r="D32" s="6"/>
      <c r="E32" s="4" t="s">
        <v>16</v>
      </c>
      <c r="F32" s="7"/>
      <c r="G32" s="4" t="s">
        <v>17</v>
      </c>
      <c r="H32" s="31" t="s">
        <v>23</v>
      </c>
      <c r="I32" s="4" t="s">
        <v>19</v>
      </c>
      <c r="J32" s="29"/>
      <c r="K32" s="8">
        <f>Optionals!$E$3</f>
        <v>60</v>
      </c>
      <c r="L32" s="40">
        <f>Optionals!$E$11</f>
        <v>88</v>
      </c>
      <c r="M32" s="40">
        <v>720</v>
      </c>
      <c r="N32" s="41">
        <v>862</v>
      </c>
      <c r="O32" s="30"/>
    </row>
    <row r="33" spans="1:15" x14ac:dyDescent="0.45">
      <c r="A33" s="37" t="s">
        <v>46</v>
      </c>
      <c r="B33" s="38" t="s">
        <v>136</v>
      </c>
      <c r="C33" s="5" t="s">
        <v>32</v>
      </c>
      <c r="D33" s="6"/>
      <c r="E33" s="4" t="s">
        <v>16</v>
      </c>
      <c r="F33" s="7"/>
      <c r="G33" s="4" t="s">
        <v>17</v>
      </c>
      <c r="H33" s="31" t="s">
        <v>23</v>
      </c>
      <c r="I33" s="4" t="s">
        <v>19</v>
      </c>
      <c r="J33" s="29"/>
      <c r="K33" s="8">
        <f>Optionals!$E$3</f>
        <v>60</v>
      </c>
      <c r="L33" s="40">
        <f>Optionals!$E$11</f>
        <v>88</v>
      </c>
      <c r="M33" s="40">
        <f>685+10</f>
        <v>695</v>
      </c>
      <c r="N33" s="41">
        <f>K33+L33+M33</f>
        <v>843</v>
      </c>
      <c r="O33" s="8"/>
    </row>
    <row r="34" spans="1:15" x14ac:dyDescent="0.45">
      <c r="A34" s="37" t="s">
        <v>46</v>
      </c>
      <c r="B34" s="38" t="s">
        <v>131</v>
      </c>
      <c r="C34" s="5" t="s">
        <v>32</v>
      </c>
      <c r="D34" s="6"/>
      <c r="E34" s="4" t="s">
        <v>16</v>
      </c>
      <c r="F34" s="7"/>
      <c r="G34" s="4" t="s">
        <v>17</v>
      </c>
      <c r="H34" s="31" t="s">
        <v>23</v>
      </c>
      <c r="I34" s="4" t="s">
        <v>19</v>
      </c>
      <c r="J34" s="29"/>
      <c r="K34" s="8">
        <f>Optionals!$E$3</f>
        <v>60</v>
      </c>
      <c r="L34" s="40">
        <f>Optionals!$E$11</f>
        <v>88</v>
      </c>
      <c r="M34" s="40">
        <v>750</v>
      </c>
      <c r="N34" s="41">
        <v>892</v>
      </c>
      <c r="O34" s="30"/>
    </row>
    <row r="35" spans="1:15" x14ac:dyDescent="0.45">
      <c r="A35" s="37" t="s">
        <v>46</v>
      </c>
      <c r="B35" s="38" t="s">
        <v>138</v>
      </c>
      <c r="C35" s="5" t="s">
        <v>32</v>
      </c>
      <c r="D35" s="6"/>
      <c r="E35" s="4" t="s">
        <v>16</v>
      </c>
      <c r="F35" s="7"/>
      <c r="G35" s="4" t="s">
        <v>17</v>
      </c>
      <c r="H35" s="31" t="s">
        <v>23</v>
      </c>
      <c r="I35" s="4" t="s">
        <v>19</v>
      </c>
      <c r="J35" s="29"/>
      <c r="K35" s="8">
        <f>Optionals!$E$3</f>
        <v>60</v>
      </c>
      <c r="L35" s="40">
        <f>Optionals!$E$11</f>
        <v>88</v>
      </c>
      <c r="M35" s="40">
        <f>885+10</f>
        <v>895</v>
      </c>
      <c r="N35" s="41">
        <f>K35+L35+M35</f>
        <v>1043</v>
      </c>
      <c r="O35" s="8"/>
    </row>
    <row r="36" spans="1:15" x14ac:dyDescent="0.45">
      <c r="A36" s="37" t="s">
        <v>46</v>
      </c>
      <c r="B36" s="38" t="s">
        <v>132</v>
      </c>
      <c r="C36" s="5" t="s">
        <v>32</v>
      </c>
      <c r="D36" s="6"/>
      <c r="E36" s="4" t="s">
        <v>16</v>
      </c>
      <c r="F36" s="7"/>
      <c r="G36" s="4" t="s">
        <v>17</v>
      </c>
      <c r="H36" s="31" t="s">
        <v>23</v>
      </c>
      <c r="I36" s="4" t="s">
        <v>19</v>
      </c>
      <c r="J36" s="29"/>
      <c r="K36" s="8">
        <f>Optionals!$E$3</f>
        <v>60</v>
      </c>
      <c r="L36" s="40">
        <f>Optionals!$E$11</f>
        <v>88</v>
      </c>
      <c r="M36" s="40">
        <v>895</v>
      </c>
      <c r="N36" s="41">
        <v>1037</v>
      </c>
      <c r="O36" s="30"/>
    </row>
    <row r="37" spans="1:15" x14ac:dyDescent="0.45">
      <c r="A37" s="37" t="s">
        <v>47</v>
      </c>
      <c r="B37" s="38" t="s">
        <v>135</v>
      </c>
      <c r="C37" s="5" t="s">
        <v>34</v>
      </c>
      <c r="D37" s="6"/>
      <c r="E37" s="4" t="s">
        <v>16</v>
      </c>
      <c r="F37" s="7"/>
      <c r="G37" s="4" t="s">
        <v>17</v>
      </c>
      <c r="H37" s="31" t="s">
        <v>48</v>
      </c>
      <c r="I37" s="4" t="s">
        <v>19</v>
      </c>
      <c r="J37" s="29"/>
      <c r="K37" s="8">
        <f>Optionals!$E$3</f>
        <v>60</v>
      </c>
      <c r="L37" s="40">
        <f>Optionals!$E$11</f>
        <v>88</v>
      </c>
      <c r="M37" s="40">
        <f>500+105</f>
        <v>605</v>
      </c>
      <c r="N37" s="41">
        <f>K37+L37+M37</f>
        <v>753</v>
      </c>
      <c r="O37" s="8"/>
    </row>
    <row r="38" spans="1:15" x14ac:dyDescent="0.45">
      <c r="A38" s="37" t="s">
        <v>47</v>
      </c>
      <c r="B38" s="38" t="s">
        <v>127</v>
      </c>
      <c r="C38" s="5" t="s">
        <v>34</v>
      </c>
      <c r="D38" s="6"/>
      <c r="E38" s="4" t="s">
        <v>16</v>
      </c>
      <c r="F38" s="7"/>
      <c r="G38" s="4" t="s">
        <v>17</v>
      </c>
      <c r="H38" s="31" t="s">
        <v>48</v>
      </c>
      <c r="I38" s="4" t="s">
        <v>19</v>
      </c>
      <c r="J38" s="29"/>
      <c r="K38" s="8">
        <f>Optionals!$E$3</f>
        <v>60</v>
      </c>
      <c r="L38" s="40">
        <f>Optionals!$E$11</f>
        <v>88</v>
      </c>
      <c r="M38" s="40">
        <v>815</v>
      </c>
      <c r="N38" s="41">
        <v>957</v>
      </c>
      <c r="O38" s="30"/>
    </row>
    <row r="39" spans="1:15" x14ac:dyDescent="0.45">
      <c r="A39" s="37" t="s">
        <v>47</v>
      </c>
      <c r="B39" s="38" t="s">
        <v>137</v>
      </c>
      <c r="C39" s="5" t="s">
        <v>34</v>
      </c>
      <c r="D39" s="6"/>
      <c r="E39" s="4" t="s">
        <v>16</v>
      </c>
      <c r="F39" s="7"/>
      <c r="G39" s="4" t="s">
        <v>17</v>
      </c>
      <c r="H39" s="31" t="s">
        <v>48</v>
      </c>
      <c r="I39" s="4" t="s">
        <v>19</v>
      </c>
      <c r="J39" s="29"/>
      <c r="K39" s="8">
        <f>Optionals!$E$3</f>
        <v>60</v>
      </c>
      <c r="L39" s="40">
        <f>Optionals!$E$11</f>
        <v>88</v>
      </c>
      <c r="M39" s="40">
        <f>685+105</f>
        <v>790</v>
      </c>
      <c r="N39" s="41">
        <f>K39+L39+M39</f>
        <v>938</v>
      </c>
      <c r="O39" s="8"/>
    </row>
    <row r="40" spans="1:15" x14ac:dyDescent="0.45">
      <c r="A40" s="37" t="s">
        <v>47</v>
      </c>
      <c r="B40" s="38" t="s">
        <v>128</v>
      </c>
      <c r="C40" s="5" t="s">
        <v>34</v>
      </c>
      <c r="D40" s="6"/>
      <c r="E40" s="4" t="s">
        <v>16</v>
      </c>
      <c r="F40" s="7"/>
      <c r="G40" s="4" t="s">
        <v>17</v>
      </c>
      <c r="H40" s="31" t="s">
        <v>48</v>
      </c>
      <c r="I40" s="4" t="s">
        <v>19</v>
      </c>
      <c r="J40" s="29"/>
      <c r="K40" s="8">
        <f>Optionals!$E$3</f>
        <v>60</v>
      </c>
      <c r="L40" s="40">
        <f>Optionals!$E$11</f>
        <v>88</v>
      </c>
      <c r="M40" s="40">
        <v>850</v>
      </c>
      <c r="N40" s="41">
        <v>992</v>
      </c>
      <c r="O40" s="30"/>
    </row>
    <row r="41" spans="1:15" x14ac:dyDescent="0.45">
      <c r="A41" s="37" t="s">
        <v>47</v>
      </c>
      <c r="B41" s="38" t="s">
        <v>139</v>
      </c>
      <c r="C41" s="5" t="s">
        <v>34</v>
      </c>
      <c r="D41" s="6"/>
      <c r="E41" s="4" t="s">
        <v>16</v>
      </c>
      <c r="F41" s="7"/>
      <c r="G41" s="4" t="s">
        <v>17</v>
      </c>
      <c r="H41" s="31" t="s">
        <v>48</v>
      </c>
      <c r="I41" s="4" t="s">
        <v>19</v>
      </c>
      <c r="J41" s="29"/>
      <c r="K41" s="8">
        <f>Optionals!$E$3</f>
        <v>60</v>
      </c>
      <c r="L41" s="40">
        <f>Optionals!$E$11</f>
        <v>88</v>
      </c>
      <c r="M41" s="40">
        <f>885+105</f>
        <v>990</v>
      </c>
      <c r="N41" s="41">
        <f>K41+L41+M41</f>
        <v>1138</v>
      </c>
      <c r="O41" s="8"/>
    </row>
    <row r="42" spans="1:15" x14ac:dyDescent="0.45">
      <c r="A42" s="37" t="s">
        <v>47</v>
      </c>
      <c r="B42" s="38" t="s">
        <v>129</v>
      </c>
      <c r="C42" s="5" t="s">
        <v>34</v>
      </c>
      <c r="D42" s="6"/>
      <c r="E42" s="4" t="s">
        <v>16</v>
      </c>
      <c r="F42" s="7"/>
      <c r="G42" s="4" t="s">
        <v>17</v>
      </c>
      <c r="H42" s="31" t="s">
        <v>48</v>
      </c>
      <c r="I42" s="4" t="s">
        <v>19</v>
      </c>
      <c r="J42" s="29"/>
      <c r="K42" s="8">
        <f>Optionals!$E$3</f>
        <v>60</v>
      </c>
      <c r="L42" s="40">
        <f>Optionals!$E$11</f>
        <v>88</v>
      </c>
      <c r="M42" s="40">
        <v>990</v>
      </c>
      <c r="N42" s="41">
        <v>1132</v>
      </c>
      <c r="O42" s="30"/>
    </row>
    <row r="43" spans="1:15" x14ac:dyDescent="0.45">
      <c r="A43" s="37" t="s">
        <v>33</v>
      </c>
      <c r="B43" s="38" t="s">
        <v>21</v>
      </c>
      <c r="C43" s="5" t="s">
        <v>34</v>
      </c>
      <c r="D43" s="6"/>
      <c r="E43" s="4" t="s">
        <v>16</v>
      </c>
      <c r="F43" s="7"/>
      <c r="G43" s="4" t="s">
        <v>22</v>
      </c>
      <c r="H43" s="31" t="s">
        <v>18</v>
      </c>
      <c r="I43" s="4" t="s">
        <v>19</v>
      </c>
      <c r="J43" s="29"/>
      <c r="K43" s="8">
        <f>Optionals!$E$3</f>
        <v>60</v>
      </c>
      <c r="L43" s="9">
        <f>Optionals!$E$15</f>
        <v>65</v>
      </c>
      <c r="M43" s="9">
        <f>510+30</f>
        <v>540</v>
      </c>
      <c r="N43" s="32">
        <f>K43+L43+M43</f>
        <v>665</v>
      </c>
      <c r="O43" s="8"/>
    </row>
    <row r="44" spans="1:15" x14ac:dyDescent="0.45">
      <c r="A44" s="37" t="s">
        <v>35</v>
      </c>
      <c r="B44" s="38" t="s">
        <v>21</v>
      </c>
      <c r="C44" s="5" t="s">
        <v>34</v>
      </c>
      <c r="D44" s="6"/>
      <c r="E44" s="4" t="s">
        <v>16</v>
      </c>
      <c r="F44" s="7"/>
      <c r="G44" s="4" t="s">
        <v>22</v>
      </c>
      <c r="H44" s="31" t="s">
        <v>18</v>
      </c>
      <c r="I44" s="4" t="s">
        <v>19</v>
      </c>
      <c r="J44" s="29"/>
      <c r="K44" s="8">
        <f>Optionals!$E$3</f>
        <v>60</v>
      </c>
      <c r="L44" s="9">
        <f>Optionals!$E$15</f>
        <v>65</v>
      </c>
      <c r="M44" s="9">
        <f>510+30</f>
        <v>540</v>
      </c>
      <c r="N44" s="32">
        <f>K44+L44+M44</f>
        <v>665</v>
      </c>
      <c r="O44" s="8"/>
    </row>
    <row r="45" spans="1:15" x14ac:dyDescent="0.45">
      <c r="A45" s="37" t="s">
        <v>53</v>
      </c>
      <c r="B45" s="38" t="s">
        <v>26</v>
      </c>
      <c r="C45" s="5" t="s">
        <v>34</v>
      </c>
      <c r="D45" s="6"/>
      <c r="E45" s="6"/>
      <c r="F45" s="4" t="s">
        <v>27</v>
      </c>
      <c r="G45" s="4" t="s">
        <v>17</v>
      </c>
      <c r="H45" s="31" t="s">
        <v>48</v>
      </c>
      <c r="I45" s="4" t="s">
        <v>19</v>
      </c>
      <c r="J45" s="29"/>
      <c r="K45" s="8">
        <f>Optionals!$E$7</f>
        <v>165</v>
      </c>
      <c r="L45" s="40">
        <f>Optionals!$E$11</f>
        <v>88</v>
      </c>
      <c r="M45" s="40">
        <f>665+105</f>
        <v>770</v>
      </c>
      <c r="N45" s="40">
        <f>K45+L45+M45</f>
        <v>1023</v>
      </c>
      <c r="O45" s="10" t="s">
        <v>123</v>
      </c>
    </row>
    <row r="46" spans="1:15" x14ac:dyDescent="0.45">
      <c r="A46" s="37" t="s">
        <v>53</v>
      </c>
      <c r="B46" s="38" t="s">
        <v>28</v>
      </c>
      <c r="C46" s="5" t="s">
        <v>34</v>
      </c>
      <c r="D46" s="6"/>
      <c r="E46" s="6"/>
      <c r="F46" s="4" t="s">
        <v>27</v>
      </c>
      <c r="G46" s="4" t="s">
        <v>17</v>
      </c>
      <c r="H46" s="31" t="s">
        <v>48</v>
      </c>
      <c r="I46" s="4" t="s">
        <v>19</v>
      </c>
      <c r="J46" s="29"/>
      <c r="K46" s="8">
        <f>Optionals!$E$7</f>
        <v>165</v>
      </c>
      <c r="L46" s="40">
        <f>Optionals!$E$11</f>
        <v>88</v>
      </c>
      <c r="M46" s="40">
        <f>725+105</f>
        <v>830</v>
      </c>
      <c r="N46" s="40">
        <f>K46+L46+M46</f>
        <v>1083</v>
      </c>
      <c r="O46" s="10" t="s">
        <v>125</v>
      </c>
    </row>
    <row r="47" spans="1:15" x14ac:dyDescent="0.45">
      <c r="A47" s="37" t="s">
        <v>53</v>
      </c>
      <c r="B47" s="38" t="s">
        <v>29</v>
      </c>
      <c r="C47" s="5" t="s">
        <v>34</v>
      </c>
      <c r="D47" s="6"/>
      <c r="E47" s="6"/>
      <c r="F47" s="4" t="s">
        <v>27</v>
      </c>
      <c r="G47" s="4" t="s">
        <v>17</v>
      </c>
      <c r="H47" s="31" t="s">
        <v>48</v>
      </c>
      <c r="I47" s="4" t="s">
        <v>19</v>
      </c>
      <c r="J47" s="29"/>
      <c r="K47" s="8">
        <f>Optionals!$E$7</f>
        <v>165</v>
      </c>
      <c r="L47" s="40">
        <f>Optionals!$E$11</f>
        <v>88</v>
      </c>
      <c r="M47" s="40">
        <f>915+105</f>
        <v>1020</v>
      </c>
      <c r="N47" s="40">
        <f>K47+L47+M47</f>
        <v>1273</v>
      </c>
      <c r="O47" s="10" t="s">
        <v>123</v>
      </c>
    </row>
    <row r="48" spans="1:15" x14ac:dyDescent="0.45">
      <c r="A48" s="37" t="s">
        <v>53</v>
      </c>
      <c r="B48" s="38" t="s">
        <v>30</v>
      </c>
      <c r="C48" s="5" t="s">
        <v>34</v>
      </c>
      <c r="D48" s="6"/>
      <c r="E48" s="6"/>
      <c r="F48" s="4" t="s">
        <v>27</v>
      </c>
      <c r="G48" s="4" t="s">
        <v>17</v>
      </c>
      <c r="H48" s="31" t="s">
        <v>48</v>
      </c>
      <c r="I48" s="4" t="s">
        <v>19</v>
      </c>
      <c r="J48" s="29"/>
      <c r="K48" s="8">
        <f>Optionals!$E$7</f>
        <v>165</v>
      </c>
      <c r="L48" s="40">
        <f>Optionals!$E$11</f>
        <v>88</v>
      </c>
      <c r="M48" s="40">
        <f>945+105</f>
        <v>1050</v>
      </c>
      <c r="N48" s="40">
        <f>K48+L48+M48</f>
        <v>1303</v>
      </c>
      <c r="O48" s="10" t="s">
        <v>125</v>
      </c>
    </row>
    <row r="49" spans="1:15" x14ac:dyDescent="0.45">
      <c r="A49" s="37" t="s">
        <v>62</v>
      </c>
      <c r="B49" s="38" t="s">
        <v>60</v>
      </c>
      <c r="C49" s="5" t="s">
        <v>34</v>
      </c>
      <c r="D49" s="6"/>
      <c r="E49" s="4" t="s">
        <v>16</v>
      </c>
      <c r="F49" s="7"/>
      <c r="G49" s="4" t="s">
        <v>22</v>
      </c>
      <c r="H49" s="31" t="s">
        <v>63</v>
      </c>
      <c r="I49" s="4" t="s">
        <v>19</v>
      </c>
      <c r="J49" s="29"/>
      <c r="K49" s="8">
        <f>Optionals!$E$3</f>
        <v>60</v>
      </c>
      <c r="L49" s="9">
        <f>Optionals!$E$15</f>
        <v>65</v>
      </c>
      <c r="M49" s="9">
        <f>560+105</f>
        <v>665</v>
      </c>
      <c r="N49" s="32">
        <f>K49+L49+M49</f>
        <v>790</v>
      </c>
      <c r="O49" s="42" t="s">
        <v>121</v>
      </c>
    </row>
    <row r="50" spans="1:15" x14ac:dyDescent="0.45">
      <c r="A50" s="37" t="s">
        <v>62</v>
      </c>
      <c r="B50" s="38" t="s">
        <v>75</v>
      </c>
      <c r="C50" s="5" t="s">
        <v>34</v>
      </c>
      <c r="D50" s="6"/>
      <c r="E50" s="4" t="s">
        <v>16</v>
      </c>
      <c r="F50" s="7"/>
      <c r="G50" s="4" t="s">
        <v>22</v>
      </c>
      <c r="H50" s="31" t="s">
        <v>63</v>
      </c>
      <c r="I50" s="4" t="s">
        <v>19</v>
      </c>
      <c r="J50" s="29"/>
      <c r="K50" s="8">
        <f>Optionals!$E$3</f>
        <v>60</v>
      </c>
      <c r="L50" s="9">
        <f>Optionals!$E$15</f>
        <v>65</v>
      </c>
      <c r="M50" s="9">
        <f>525+60</f>
        <v>585</v>
      </c>
      <c r="N50" s="32">
        <f>K50+L50+M50</f>
        <v>710</v>
      </c>
      <c r="O50" s="42" t="s">
        <v>121</v>
      </c>
    </row>
    <row r="51" spans="1:15" x14ac:dyDescent="0.45">
      <c r="A51" s="37" t="s">
        <v>58</v>
      </c>
      <c r="B51" s="38" t="s">
        <v>134</v>
      </c>
      <c r="C51" s="5" t="s">
        <v>34</v>
      </c>
      <c r="D51" s="6"/>
      <c r="E51" s="4" t="s">
        <v>16</v>
      </c>
      <c r="F51" s="7"/>
      <c r="G51" s="4" t="s">
        <v>17</v>
      </c>
      <c r="H51" s="31" t="s">
        <v>48</v>
      </c>
      <c r="I51" s="4" t="s">
        <v>19</v>
      </c>
      <c r="J51" s="29"/>
      <c r="K51" s="8">
        <f>Optionals!$E$3</f>
        <v>60</v>
      </c>
      <c r="L51" s="40">
        <f>Optionals!$E$11</f>
        <v>88</v>
      </c>
      <c r="M51" s="40">
        <f>500+105</f>
        <v>605</v>
      </c>
      <c r="N51" s="41">
        <f>K51+L51+M51</f>
        <v>753</v>
      </c>
      <c r="O51" s="8"/>
    </row>
    <row r="52" spans="1:15" x14ac:dyDescent="0.45">
      <c r="A52" s="37" t="s">
        <v>58</v>
      </c>
      <c r="B52" s="38" t="s">
        <v>130</v>
      </c>
      <c r="C52" s="5" t="s">
        <v>34</v>
      </c>
      <c r="D52" s="6"/>
      <c r="E52" s="4" t="s">
        <v>16</v>
      </c>
      <c r="F52" s="7"/>
      <c r="G52" s="4" t="s">
        <v>17</v>
      </c>
      <c r="H52" s="31" t="s">
        <v>48</v>
      </c>
      <c r="I52" s="4" t="s">
        <v>19</v>
      </c>
      <c r="J52" s="29"/>
      <c r="K52" s="8">
        <f>Optionals!$E$3</f>
        <v>60</v>
      </c>
      <c r="L52" s="40">
        <f>Optionals!$E$11</f>
        <v>88</v>
      </c>
      <c r="M52" s="40">
        <v>815</v>
      </c>
      <c r="N52" s="41">
        <v>957</v>
      </c>
      <c r="O52" s="30"/>
    </row>
    <row r="53" spans="1:15" x14ac:dyDescent="0.45">
      <c r="A53" s="37" t="s">
        <v>58</v>
      </c>
      <c r="B53" s="38" t="s">
        <v>136</v>
      </c>
      <c r="C53" s="5" t="s">
        <v>34</v>
      </c>
      <c r="D53" s="6"/>
      <c r="E53" s="4" t="s">
        <v>16</v>
      </c>
      <c r="F53" s="7"/>
      <c r="G53" s="4" t="s">
        <v>17</v>
      </c>
      <c r="H53" s="31" t="s">
        <v>48</v>
      </c>
      <c r="I53" s="4" t="s">
        <v>19</v>
      </c>
      <c r="J53" s="29"/>
      <c r="K53" s="8">
        <f>Optionals!$E$3</f>
        <v>60</v>
      </c>
      <c r="L53" s="40">
        <f>Optionals!$E$11</f>
        <v>88</v>
      </c>
      <c r="M53" s="40">
        <f>685+105</f>
        <v>790</v>
      </c>
      <c r="N53" s="41">
        <f>K53+L53+M53</f>
        <v>938</v>
      </c>
      <c r="O53" s="8"/>
    </row>
    <row r="54" spans="1:15" x14ac:dyDescent="0.45">
      <c r="A54" s="37" t="s">
        <v>58</v>
      </c>
      <c r="B54" s="38" t="s">
        <v>131</v>
      </c>
      <c r="C54" s="5" t="s">
        <v>34</v>
      </c>
      <c r="D54" s="6"/>
      <c r="E54" s="4" t="s">
        <v>16</v>
      </c>
      <c r="F54" s="7"/>
      <c r="G54" s="4" t="s">
        <v>17</v>
      </c>
      <c r="H54" s="31" t="s">
        <v>48</v>
      </c>
      <c r="I54" s="4" t="s">
        <v>19</v>
      </c>
      <c r="J54" s="29"/>
      <c r="K54" s="8">
        <f>Optionals!$E$3</f>
        <v>60</v>
      </c>
      <c r="L54" s="40">
        <f>Optionals!$E$11</f>
        <v>88</v>
      </c>
      <c r="M54" s="40">
        <v>845</v>
      </c>
      <c r="N54" s="41">
        <v>987</v>
      </c>
      <c r="O54" s="30"/>
    </row>
    <row r="55" spans="1:15" x14ac:dyDescent="0.45">
      <c r="A55" s="37" t="s">
        <v>58</v>
      </c>
      <c r="B55" s="38" t="s">
        <v>138</v>
      </c>
      <c r="C55" s="5" t="s">
        <v>34</v>
      </c>
      <c r="D55" s="6"/>
      <c r="E55" s="4" t="s">
        <v>16</v>
      </c>
      <c r="F55" s="7"/>
      <c r="G55" s="4" t="s">
        <v>17</v>
      </c>
      <c r="H55" s="31" t="s">
        <v>48</v>
      </c>
      <c r="I55" s="4" t="s">
        <v>19</v>
      </c>
      <c r="J55" s="29"/>
      <c r="K55" s="8">
        <f>Optionals!$E$3</f>
        <v>60</v>
      </c>
      <c r="L55" s="40">
        <f>Optionals!$E$11</f>
        <v>88</v>
      </c>
      <c r="M55" s="40">
        <f>885+105</f>
        <v>990</v>
      </c>
      <c r="N55" s="41">
        <f>K55+L55+M55</f>
        <v>1138</v>
      </c>
      <c r="O55" s="8"/>
    </row>
    <row r="56" spans="1:15" x14ac:dyDescent="0.45">
      <c r="A56" s="37" t="s">
        <v>58</v>
      </c>
      <c r="B56" s="38" t="s">
        <v>132</v>
      </c>
      <c r="C56" s="5" t="s">
        <v>34</v>
      </c>
      <c r="D56" s="6"/>
      <c r="E56" s="4" t="s">
        <v>16</v>
      </c>
      <c r="F56" s="7"/>
      <c r="G56" s="4" t="s">
        <v>17</v>
      </c>
      <c r="H56" s="31" t="s">
        <v>48</v>
      </c>
      <c r="I56" s="4" t="s">
        <v>19</v>
      </c>
      <c r="J56" s="29"/>
      <c r="K56" s="8">
        <f>Optionals!$E$3</f>
        <v>60</v>
      </c>
      <c r="L56" s="40">
        <f>Optionals!$E$11</f>
        <v>88</v>
      </c>
      <c r="M56" s="40">
        <v>990</v>
      </c>
      <c r="N56" s="41">
        <v>1132</v>
      </c>
      <c r="O56" s="30"/>
    </row>
    <row r="57" spans="1:15" x14ac:dyDescent="0.45">
      <c r="A57" s="37" t="s">
        <v>37</v>
      </c>
      <c r="B57" s="38" t="s">
        <v>26</v>
      </c>
      <c r="C57" s="27"/>
      <c r="D57" s="6"/>
      <c r="E57" s="6"/>
      <c r="F57" s="4" t="s">
        <v>27</v>
      </c>
      <c r="G57" s="4" t="s">
        <v>17</v>
      </c>
      <c r="H57" s="31" t="s">
        <v>18</v>
      </c>
      <c r="I57" s="28" t="s">
        <v>38</v>
      </c>
      <c r="J57" s="29"/>
      <c r="K57" s="8">
        <f>Optionals!$E$7</f>
        <v>165</v>
      </c>
      <c r="L57" s="40">
        <f>Optionals!$E$11</f>
        <v>88</v>
      </c>
      <c r="M57" s="40">
        <f>510-20</f>
        <v>490</v>
      </c>
      <c r="N57" s="40">
        <f>K57+L57+M57</f>
        <v>743</v>
      </c>
      <c r="O57" s="10" t="s">
        <v>123</v>
      </c>
    </row>
    <row r="58" spans="1:15" x14ac:dyDescent="0.45">
      <c r="A58" s="37" t="s">
        <v>37</v>
      </c>
      <c r="B58" s="38" t="s">
        <v>28</v>
      </c>
      <c r="C58" s="27"/>
      <c r="D58" s="6"/>
      <c r="E58" s="6"/>
      <c r="F58" s="4" t="s">
        <v>27</v>
      </c>
      <c r="G58" s="4" t="s">
        <v>17</v>
      </c>
      <c r="H58" s="31" t="s">
        <v>18</v>
      </c>
      <c r="I58" s="28" t="s">
        <v>38</v>
      </c>
      <c r="J58" s="29"/>
      <c r="K58" s="8">
        <f>Optionals!$E$7</f>
        <v>165</v>
      </c>
      <c r="L58" s="40">
        <f>Optionals!$E$11</f>
        <v>88</v>
      </c>
      <c r="M58" s="40">
        <f>490+60</f>
        <v>550</v>
      </c>
      <c r="N58" s="40">
        <f>K58+L58+M58</f>
        <v>803</v>
      </c>
      <c r="O58" s="10" t="s">
        <v>125</v>
      </c>
    </row>
    <row r="59" spans="1:15" x14ac:dyDescent="0.45">
      <c r="A59" s="37" t="s">
        <v>37</v>
      </c>
      <c r="B59" s="38" t="s">
        <v>29</v>
      </c>
      <c r="C59" s="27"/>
      <c r="D59" s="6"/>
      <c r="E59" s="6"/>
      <c r="F59" s="4" t="s">
        <v>27</v>
      </c>
      <c r="G59" s="4" t="s">
        <v>17</v>
      </c>
      <c r="H59" s="31" t="s">
        <v>18</v>
      </c>
      <c r="I59" s="28" t="s">
        <v>38</v>
      </c>
      <c r="J59" s="29"/>
      <c r="K59" s="8">
        <f>Optionals!$E$7</f>
        <v>165</v>
      </c>
      <c r="L59" s="40">
        <f>Optionals!$E$11</f>
        <v>88</v>
      </c>
      <c r="M59" s="40">
        <f>710+30</f>
        <v>740</v>
      </c>
      <c r="N59" s="40">
        <f>K59+L59+M59</f>
        <v>993</v>
      </c>
      <c r="O59" s="10" t="s">
        <v>123</v>
      </c>
    </row>
    <row r="60" spans="1:15" x14ac:dyDescent="0.45">
      <c r="A60" s="37" t="s">
        <v>37</v>
      </c>
      <c r="B60" s="38" t="s">
        <v>30</v>
      </c>
      <c r="C60" s="27"/>
      <c r="D60" s="6"/>
      <c r="E60" s="6"/>
      <c r="F60" s="4" t="s">
        <v>27</v>
      </c>
      <c r="G60" s="4" t="s">
        <v>17</v>
      </c>
      <c r="H60" s="31" t="s">
        <v>18</v>
      </c>
      <c r="I60" s="28" t="s">
        <v>38</v>
      </c>
      <c r="J60" s="29"/>
      <c r="K60" s="8">
        <f>Optionals!$E$7</f>
        <v>165</v>
      </c>
      <c r="L60" s="40">
        <f>Optionals!$E$11</f>
        <v>88</v>
      </c>
      <c r="M60" s="40">
        <f>740+30</f>
        <v>770</v>
      </c>
      <c r="N60" s="40">
        <f>K60+L60+M60</f>
        <v>1023</v>
      </c>
      <c r="O60" s="10" t="s">
        <v>125</v>
      </c>
    </row>
    <row r="61" spans="1:15" x14ac:dyDescent="0.45">
      <c r="A61" s="37" t="s">
        <v>37</v>
      </c>
      <c r="B61" s="38" t="s">
        <v>134</v>
      </c>
      <c r="C61" s="27"/>
      <c r="D61" s="6"/>
      <c r="E61" s="4" t="s">
        <v>16</v>
      </c>
      <c r="F61" s="7"/>
      <c r="G61" s="4" t="s">
        <v>17</v>
      </c>
      <c r="H61" s="31" t="s">
        <v>18</v>
      </c>
      <c r="I61" s="28" t="s">
        <v>38</v>
      </c>
      <c r="J61" s="29"/>
      <c r="K61" s="8">
        <f>Optionals!$E$3</f>
        <v>60</v>
      </c>
      <c r="L61" s="40">
        <f>Optionals!$E$11</f>
        <v>88</v>
      </c>
      <c r="M61" s="40">
        <f>210+115</f>
        <v>325</v>
      </c>
      <c r="N61" s="41">
        <f>K61+L61+M61</f>
        <v>473</v>
      </c>
      <c r="O61" s="8"/>
    </row>
    <row r="62" spans="1:15" x14ac:dyDescent="0.45">
      <c r="A62" s="37" t="s">
        <v>37</v>
      </c>
      <c r="B62" s="38" t="s">
        <v>130</v>
      </c>
      <c r="C62" s="5"/>
      <c r="D62" s="6"/>
      <c r="E62" s="4" t="s">
        <v>16</v>
      </c>
      <c r="F62" s="7"/>
      <c r="G62" s="4" t="s">
        <v>17</v>
      </c>
      <c r="H62" s="31" t="s">
        <v>18</v>
      </c>
      <c r="I62" s="4" t="s">
        <v>38</v>
      </c>
      <c r="J62" s="29"/>
      <c r="K62" s="8">
        <f>Optionals!$E$3</f>
        <v>60</v>
      </c>
      <c r="L62" s="40">
        <f>Optionals!$E$11</f>
        <v>88</v>
      </c>
      <c r="M62" s="40">
        <v>535</v>
      </c>
      <c r="N62" s="41">
        <v>677</v>
      </c>
      <c r="O62" s="30"/>
    </row>
    <row r="63" spans="1:15" x14ac:dyDescent="0.45">
      <c r="A63" s="37" t="s">
        <v>37</v>
      </c>
      <c r="B63" s="38" t="s">
        <v>136</v>
      </c>
      <c r="C63" s="27"/>
      <c r="D63" s="6"/>
      <c r="E63" s="4" t="s">
        <v>16</v>
      </c>
      <c r="F63" s="7"/>
      <c r="G63" s="4" t="s">
        <v>17</v>
      </c>
      <c r="H63" s="31" t="s">
        <v>18</v>
      </c>
      <c r="I63" s="28" t="s">
        <v>38</v>
      </c>
      <c r="J63" s="29"/>
      <c r="K63" s="8">
        <f>Optionals!$E$3</f>
        <v>60</v>
      </c>
      <c r="L63" s="40">
        <f>Optionals!$E$11</f>
        <v>88</v>
      </c>
      <c r="M63" s="40">
        <f>325+185</f>
        <v>510</v>
      </c>
      <c r="N63" s="41">
        <f>K63+L63+M63</f>
        <v>658</v>
      </c>
      <c r="O63" s="8"/>
    </row>
    <row r="64" spans="1:15" x14ac:dyDescent="0.45">
      <c r="A64" s="37" t="s">
        <v>37</v>
      </c>
      <c r="B64" s="38" t="s">
        <v>131</v>
      </c>
      <c r="C64" s="5"/>
      <c r="D64" s="6"/>
      <c r="E64" s="4" t="s">
        <v>16</v>
      </c>
      <c r="F64" s="7"/>
      <c r="G64" s="4" t="s">
        <v>17</v>
      </c>
      <c r="H64" s="31" t="s">
        <v>18</v>
      </c>
      <c r="I64" s="4" t="s">
        <v>38</v>
      </c>
      <c r="J64" s="29"/>
      <c r="K64" s="8">
        <f>Optionals!$E$3</f>
        <v>60</v>
      </c>
      <c r="L64" s="40">
        <f>Optionals!$E$11</f>
        <v>88</v>
      </c>
      <c r="M64" s="40">
        <v>565</v>
      </c>
      <c r="N64" s="41">
        <v>707</v>
      </c>
      <c r="O64" s="30"/>
    </row>
    <row r="65" spans="1:15" x14ac:dyDescent="0.45">
      <c r="A65" s="37" t="s">
        <v>37</v>
      </c>
      <c r="B65" s="38" t="s">
        <v>138</v>
      </c>
      <c r="C65" s="27"/>
      <c r="D65" s="6"/>
      <c r="E65" s="4" t="s">
        <v>16</v>
      </c>
      <c r="F65" s="7"/>
      <c r="G65" s="4" t="s">
        <v>17</v>
      </c>
      <c r="H65" s="31" t="s">
        <v>18</v>
      </c>
      <c r="I65" s="28" t="s">
        <v>38</v>
      </c>
      <c r="J65" s="29"/>
      <c r="K65" s="8">
        <f>Optionals!$E$3</f>
        <v>60</v>
      </c>
      <c r="L65" s="40">
        <f>Optionals!$E$11</f>
        <v>88</v>
      </c>
      <c r="M65" s="40">
        <f>510+200</f>
        <v>710</v>
      </c>
      <c r="N65" s="41">
        <f>K65+L65+M65</f>
        <v>858</v>
      </c>
      <c r="O65" s="8"/>
    </row>
    <row r="66" spans="1:15" x14ac:dyDescent="0.45">
      <c r="A66" s="37" t="s">
        <v>37</v>
      </c>
      <c r="B66" s="38" t="s">
        <v>132</v>
      </c>
      <c r="C66" s="5"/>
      <c r="D66" s="6"/>
      <c r="E66" s="4" t="s">
        <v>16</v>
      </c>
      <c r="F66" s="7"/>
      <c r="G66" s="4" t="s">
        <v>17</v>
      </c>
      <c r="H66" s="31" t="s">
        <v>18</v>
      </c>
      <c r="I66" s="4" t="s">
        <v>38</v>
      </c>
      <c r="J66" s="29"/>
      <c r="K66" s="8">
        <f>Optionals!$E$3</f>
        <v>60</v>
      </c>
      <c r="L66" s="40">
        <f>Optionals!$E$11</f>
        <v>88</v>
      </c>
      <c r="M66" s="40">
        <v>710</v>
      </c>
      <c r="N66" s="41">
        <v>852</v>
      </c>
      <c r="O66" s="30"/>
    </row>
    <row r="67" spans="1:15" x14ac:dyDescent="0.45">
      <c r="A67" s="37" t="s">
        <v>37</v>
      </c>
      <c r="B67" s="38" t="s">
        <v>21</v>
      </c>
      <c r="C67" s="27"/>
      <c r="D67" s="6"/>
      <c r="E67" s="4" t="s">
        <v>16</v>
      </c>
      <c r="F67" s="7"/>
      <c r="G67" s="4" t="s">
        <v>22</v>
      </c>
      <c r="H67" s="31" t="s">
        <v>23</v>
      </c>
      <c r="I67" s="28" t="s">
        <v>38</v>
      </c>
      <c r="J67" s="29"/>
      <c r="K67" s="8">
        <f>Optionals!$E$3</f>
        <v>60</v>
      </c>
      <c r="L67" s="9">
        <f>Optionals!$E$15</f>
        <v>65</v>
      </c>
      <c r="M67" s="9">
        <f>210+40</f>
        <v>250</v>
      </c>
      <c r="N67" s="32">
        <f>K67+L67+M67</f>
        <v>375</v>
      </c>
      <c r="O67" s="8"/>
    </row>
    <row r="68" spans="1:15" x14ac:dyDescent="0.45">
      <c r="A68" s="37" t="s">
        <v>37</v>
      </c>
      <c r="B68" s="38" t="s">
        <v>60</v>
      </c>
      <c r="C68" s="27"/>
      <c r="D68" s="6"/>
      <c r="E68" s="4" t="s">
        <v>16</v>
      </c>
      <c r="F68" s="7"/>
      <c r="G68" s="4" t="s">
        <v>22</v>
      </c>
      <c r="H68" s="31" t="s">
        <v>23</v>
      </c>
      <c r="I68" s="28" t="s">
        <v>38</v>
      </c>
      <c r="J68" s="29"/>
      <c r="K68" s="8">
        <f>Optionals!$E$3</f>
        <v>60</v>
      </c>
      <c r="L68" s="9">
        <f>Optionals!$E$15</f>
        <v>65</v>
      </c>
      <c r="M68" s="9">
        <v>394</v>
      </c>
      <c r="N68" s="32">
        <f>K68+L68+M68</f>
        <v>519</v>
      </c>
      <c r="O68" s="8"/>
    </row>
    <row r="69" spans="1:15" x14ac:dyDescent="0.45">
      <c r="A69" s="37" t="s">
        <v>37</v>
      </c>
      <c r="B69" s="38" t="s">
        <v>75</v>
      </c>
      <c r="C69" s="27"/>
      <c r="D69" s="6"/>
      <c r="E69" s="4" t="s">
        <v>16</v>
      </c>
      <c r="F69" s="7"/>
      <c r="G69" s="4" t="s">
        <v>22</v>
      </c>
      <c r="H69" s="31" t="s">
        <v>23</v>
      </c>
      <c r="I69" s="28" t="s">
        <v>38</v>
      </c>
      <c r="J69" s="29"/>
      <c r="K69" s="8">
        <f>Optionals!$E$3</f>
        <v>60</v>
      </c>
      <c r="L69" s="9">
        <f>Optionals!$E$15</f>
        <v>65</v>
      </c>
      <c r="M69" s="9">
        <f>230+60</f>
        <v>290</v>
      </c>
      <c r="N69" s="32">
        <f>K69+L69+M69</f>
        <v>415</v>
      </c>
      <c r="O69" s="8"/>
    </row>
    <row r="70" spans="1:15" x14ac:dyDescent="0.45">
      <c r="A70" s="37" t="s">
        <v>64</v>
      </c>
      <c r="B70" s="39" t="s">
        <v>140</v>
      </c>
      <c r="C70" s="4"/>
      <c r="D70" s="4" t="s">
        <v>65</v>
      </c>
      <c r="E70" s="4" t="s">
        <v>16</v>
      </c>
      <c r="F70" s="7"/>
      <c r="G70" s="4" t="s">
        <v>17</v>
      </c>
      <c r="H70" s="31" t="s">
        <v>48</v>
      </c>
      <c r="I70" s="4" t="s">
        <v>38</v>
      </c>
      <c r="J70" s="29"/>
      <c r="K70" s="8">
        <f>Optionals!$E$3</f>
        <v>60</v>
      </c>
      <c r="L70" s="40">
        <f>Optionals!$E$11</f>
        <v>88</v>
      </c>
      <c r="M70" s="40">
        <v>460</v>
      </c>
      <c r="N70" s="41">
        <f>SUBTOTAL(9,K70:M70)</f>
        <v>608</v>
      </c>
      <c r="O70" s="42" t="s">
        <v>133</v>
      </c>
    </row>
    <row r="71" spans="1:15" x14ac:dyDescent="0.45">
      <c r="A71" s="37" t="s">
        <v>64</v>
      </c>
      <c r="B71" s="39" t="s">
        <v>141</v>
      </c>
      <c r="C71" s="28"/>
      <c r="D71" s="4" t="s">
        <v>65</v>
      </c>
      <c r="E71" s="4" t="s">
        <v>16</v>
      </c>
      <c r="F71" s="7"/>
      <c r="G71" s="4" t="s">
        <v>17</v>
      </c>
      <c r="H71" s="31" t="s">
        <v>48</v>
      </c>
      <c r="I71" s="28" t="s">
        <v>38</v>
      </c>
      <c r="J71" s="29"/>
      <c r="K71" s="8">
        <f>Optionals!$E$3</f>
        <v>60</v>
      </c>
      <c r="L71" s="40">
        <f>Optionals!$E$11</f>
        <v>88</v>
      </c>
      <c r="M71" s="40">
        <v>460</v>
      </c>
      <c r="N71" s="41">
        <f>SUBTOTAL(9,K71:M71)</f>
        <v>608</v>
      </c>
      <c r="O71" s="42" t="s">
        <v>133</v>
      </c>
    </row>
    <row r="72" spans="1:15" x14ac:dyDescent="0.45">
      <c r="A72" s="37" t="s">
        <v>64</v>
      </c>
      <c r="B72" s="39" t="s">
        <v>143</v>
      </c>
      <c r="C72" s="28"/>
      <c r="D72" s="4" t="s">
        <v>66</v>
      </c>
      <c r="E72" s="4" t="s">
        <v>16</v>
      </c>
      <c r="F72" s="7"/>
      <c r="G72" s="4" t="s">
        <v>17</v>
      </c>
      <c r="H72" s="31" t="s">
        <v>48</v>
      </c>
      <c r="I72" s="28" t="s">
        <v>38</v>
      </c>
      <c r="J72" s="29"/>
      <c r="K72" s="8">
        <f>Optionals!$E$3</f>
        <v>60</v>
      </c>
      <c r="L72" s="40">
        <f>Optionals!$E$11</f>
        <v>88</v>
      </c>
      <c r="M72" s="40">
        <f>435+185</f>
        <v>620</v>
      </c>
      <c r="N72" s="41">
        <f>SUBTOTAL(9,K72:M72)</f>
        <v>768</v>
      </c>
      <c r="O72" s="42" t="s">
        <v>133</v>
      </c>
    </row>
    <row r="73" spans="1:15" x14ac:dyDescent="0.45">
      <c r="A73" s="37" t="s">
        <v>64</v>
      </c>
      <c r="B73" s="39" t="s">
        <v>142</v>
      </c>
      <c r="C73" s="4"/>
      <c r="D73" s="4" t="s">
        <v>66</v>
      </c>
      <c r="E73" s="4" t="s">
        <v>16</v>
      </c>
      <c r="F73" s="7"/>
      <c r="G73" s="4" t="s">
        <v>17</v>
      </c>
      <c r="H73" s="31" t="s">
        <v>48</v>
      </c>
      <c r="I73" s="4" t="s">
        <v>38</v>
      </c>
      <c r="J73" s="29"/>
      <c r="K73" s="8">
        <f>Optionals!$E$3</f>
        <v>60</v>
      </c>
      <c r="L73" s="40">
        <f>Optionals!$E$11</f>
        <v>88</v>
      </c>
      <c r="M73" s="40">
        <v>620</v>
      </c>
      <c r="N73" s="41">
        <f>SUBTOTAL(9,K73:M73)</f>
        <v>768</v>
      </c>
      <c r="O73" s="42" t="s">
        <v>133</v>
      </c>
    </row>
    <row r="74" spans="1:15" x14ac:dyDescent="0.45">
      <c r="A74" s="37" t="s">
        <v>64</v>
      </c>
      <c r="B74" s="39" t="s">
        <v>145</v>
      </c>
      <c r="C74" s="28"/>
      <c r="D74" s="4" t="s">
        <v>66</v>
      </c>
      <c r="E74" s="4" t="s">
        <v>16</v>
      </c>
      <c r="F74" s="7"/>
      <c r="G74" s="4" t="s">
        <v>17</v>
      </c>
      <c r="H74" s="31" t="s">
        <v>48</v>
      </c>
      <c r="I74" s="28" t="s">
        <v>38</v>
      </c>
      <c r="J74" s="29"/>
      <c r="K74" s="8">
        <f>Optionals!$E$3</f>
        <v>60</v>
      </c>
      <c r="L74" s="40">
        <f>Optionals!$E$11</f>
        <v>88</v>
      </c>
      <c r="M74" s="40">
        <f>620+200</f>
        <v>820</v>
      </c>
      <c r="N74" s="41">
        <f>SUBTOTAL(9,K74:M74)</f>
        <v>968</v>
      </c>
      <c r="O74" s="42" t="s">
        <v>133</v>
      </c>
    </row>
    <row r="75" spans="1:15" x14ac:dyDescent="0.45">
      <c r="A75" s="37" t="s">
        <v>64</v>
      </c>
      <c r="B75" s="39" t="s">
        <v>144</v>
      </c>
      <c r="C75" s="4"/>
      <c r="D75" s="4" t="s">
        <v>66</v>
      </c>
      <c r="E75" s="4" t="s">
        <v>16</v>
      </c>
      <c r="F75" s="7"/>
      <c r="G75" s="4" t="s">
        <v>17</v>
      </c>
      <c r="H75" s="31" t="s">
        <v>48</v>
      </c>
      <c r="I75" s="4" t="s">
        <v>38</v>
      </c>
      <c r="J75" s="29"/>
      <c r="K75" s="8">
        <f>Optionals!$E$3</f>
        <v>60</v>
      </c>
      <c r="L75" s="40">
        <f>Optionals!$E$11</f>
        <v>88</v>
      </c>
      <c r="M75" s="40">
        <v>820</v>
      </c>
      <c r="N75" s="41">
        <f>SUBTOTAL(9,K75:M75)</f>
        <v>968</v>
      </c>
      <c r="O75" s="42" t="s">
        <v>133</v>
      </c>
    </row>
    <row r="76" spans="1:15" x14ac:dyDescent="0.45">
      <c r="A76" s="37" t="s">
        <v>40</v>
      </c>
      <c r="B76" s="38" t="s">
        <v>26</v>
      </c>
      <c r="C76" s="27"/>
      <c r="D76" s="6"/>
      <c r="E76" s="6"/>
      <c r="F76" s="4" t="s">
        <v>27</v>
      </c>
      <c r="G76" s="4" t="s">
        <v>17</v>
      </c>
      <c r="H76" s="31" t="s">
        <v>18</v>
      </c>
      <c r="I76" s="28" t="s">
        <v>38</v>
      </c>
      <c r="J76" s="29"/>
      <c r="K76" s="8">
        <f>Optionals!$E$7</f>
        <v>165</v>
      </c>
      <c r="L76" s="40">
        <f>Optionals!$E$11</f>
        <v>88</v>
      </c>
      <c r="M76" s="9">
        <v>488</v>
      </c>
      <c r="N76" s="40">
        <f>K76+L76+M76</f>
        <v>741</v>
      </c>
      <c r="O76" s="10" t="s">
        <v>123</v>
      </c>
    </row>
    <row r="77" spans="1:15" x14ac:dyDescent="0.45">
      <c r="A77" s="37" t="s">
        <v>40</v>
      </c>
      <c r="B77" s="38" t="s">
        <v>28</v>
      </c>
      <c r="C77" s="27"/>
      <c r="D77" s="6"/>
      <c r="E77" s="6"/>
      <c r="F77" s="4" t="s">
        <v>27</v>
      </c>
      <c r="G77" s="4" t="s">
        <v>17</v>
      </c>
      <c r="H77" s="31" t="s">
        <v>18</v>
      </c>
      <c r="I77" s="28" t="s">
        <v>38</v>
      </c>
      <c r="J77" s="29"/>
      <c r="K77" s="8">
        <f>Optionals!$E$7</f>
        <v>165</v>
      </c>
      <c r="L77" s="40">
        <f>Optionals!$E$11</f>
        <v>88</v>
      </c>
      <c r="M77" s="9">
        <v>548</v>
      </c>
      <c r="N77" s="40">
        <f>K77+L77+M77</f>
        <v>801</v>
      </c>
      <c r="O77" s="10" t="s">
        <v>125</v>
      </c>
    </row>
    <row r="78" spans="1:15" x14ac:dyDescent="0.45">
      <c r="A78" s="37" t="s">
        <v>40</v>
      </c>
      <c r="B78" s="38" t="s">
        <v>29</v>
      </c>
      <c r="C78" s="27"/>
      <c r="D78" s="6"/>
      <c r="E78" s="6"/>
      <c r="F78" s="4" t="s">
        <v>27</v>
      </c>
      <c r="G78" s="4" t="s">
        <v>17</v>
      </c>
      <c r="H78" s="31" t="s">
        <v>18</v>
      </c>
      <c r="I78" s="28" t="s">
        <v>38</v>
      </c>
      <c r="J78" s="29"/>
      <c r="K78" s="8">
        <f>Optionals!$E$7</f>
        <v>165</v>
      </c>
      <c r="L78" s="40">
        <f>Optionals!$E$11</f>
        <v>88</v>
      </c>
      <c r="M78" s="9">
        <v>758</v>
      </c>
      <c r="N78" s="40">
        <f>K78+L78+M78</f>
        <v>1011</v>
      </c>
      <c r="O78" s="10" t="s">
        <v>123</v>
      </c>
    </row>
    <row r="79" spans="1:15" x14ac:dyDescent="0.45">
      <c r="A79" s="37" t="s">
        <v>40</v>
      </c>
      <c r="B79" s="38" t="s">
        <v>30</v>
      </c>
      <c r="C79" s="27"/>
      <c r="D79" s="6"/>
      <c r="E79" s="6"/>
      <c r="F79" s="4" t="s">
        <v>27</v>
      </c>
      <c r="G79" s="4" t="s">
        <v>17</v>
      </c>
      <c r="H79" s="31" t="s">
        <v>18</v>
      </c>
      <c r="I79" s="28" t="s">
        <v>38</v>
      </c>
      <c r="J79" s="29"/>
      <c r="K79" s="8">
        <f>Optionals!$E$7</f>
        <v>165</v>
      </c>
      <c r="L79" s="40">
        <f>Optionals!$E$11</f>
        <v>88</v>
      </c>
      <c r="M79" s="9">
        <v>768</v>
      </c>
      <c r="N79" s="40">
        <f>K79+L79+M79</f>
        <v>1021</v>
      </c>
      <c r="O79" s="10" t="s">
        <v>125</v>
      </c>
    </row>
    <row r="80" spans="1:15" x14ac:dyDescent="0.45">
      <c r="A80" s="37" t="s">
        <v>40</v>
      </c>
      <c r="B80" s="38" t="s">
        <v>134</v>
      </c>
      <c r="C80" s="27"/>
      <c r="D80" s="6"/>
      <c r="E80" s="4" t="s">
        <v>16</v>
      </c>
      <c r="F80" s="7"/>
      <c r="G80" s="4" t="s">
        <v>17</v>
      </c>
      <c r="H80" s="31" t="s">
        <v>18</v>
      </c>
      <c r="I80" s="28" t="s">
        <v>38</v>
      </c>
      <c r="J80" s="29"/>
      <c r="K80" s="8">
        <f>Optionals!$E$3</f>
        <v>60</v>
      </c>
      <c r="L80" s="40">
        <f>Optionals!$E$11</f>
        <v>88</v>
      </c>
      <c r="M80" s="40">
        <f>200+115</f>
        <v>315</v>
      </c>
      <c r="N80" s="41">
        <f>K80+L80+M80</f>
        <v>463</v>
      </c>
      <c r="O80" s="8"/>
    </row>
    <row r="81" spans="1:15" x14ac:dyDescent="0.45">
      <c r="A81" s="37" t="s">
        <v>40</v>
      </c>
      <c r="B81" s="38" t="s">
        <v>130</v>
      </c>
      <c r="C81" s="5"/>
      <c r="D81" s="6"/>
      <c r="E81" s="4" t="s">
        <v>16</v>
      </c>
      <c r="F81" s="7"/>
      <c r="G81" s="4" t="s">
        <v>17</v>
      </c>
      <c r="H81" s="31" t="s">
        <v>18</v>
      </c>
      <c r="I81" s="4" t="s">
        <v>38</v>
      </c>
      <c r="J81" s="29"/>
      <c r="K81" s="8">
        <f>Optionals!$E$3</f>
        <v>60</v>
      </c>
      <c r="L81" s="40">
        <f>Optionals!$E$11</f>
        <v>88</v>
      </c>
      <c r="M81" s="40">
        <v>535</v>
      </c>
      <c r="N81" s="41">
        <v>677</v>
      </c>
      <c r="O81" s="30"/>
    </row>
    <row r="82" spans="1:15" x14ac:dyDescent="0.45">
      <c r="A82" s="37" t="s">
        <v>40</v>
      </c>
      <c r="B82" s="38" t="s">
        <v>136</v>
      </c>
      <c r="C82" s="27"/>
      <c r="D82" s="6"/>
      <c r="E82" s="4" t="s">
        <v>16</v>
      </c>
      <c r="F82" s="7"/>
      <c r="G82" s="4" t="s">
        <v>17</v>
      </c>
      <c r="H82" s="31" t="s">
        <v>18</v>
      </c>
      <c r="I82" s="28" t="s">
        <v>38</v>
      </c>
      <c r="J82" s="29"/>
      <c r="K82" s="8">
        <f>Optionals!$E$3</f>
        <v>60</v>
      </c>
      <c r="L82" s="40">
        <f>Optionals!$E$11</f>
        <v>88</v>
      </c>
      <c r="M82" s="40">
        <f>315+185</f>
        <v>500</v>
      </c>
      <c r="N82" s="41">
        <f>K82+L82+M82</f>
        <v>648</v>
      </c>
      <c r="O82" s="8"/>
    </row>
    <row r="83" spans="1:15" x14ac:dyDescent="0.45">
      <c r="A83" s="37" t="s">
        <v>40</v>
      </c>
      <c r="B83" s="38" t="s">
        <v>131</v>
      </c>
      <c r="C83" s="5"/>
      <c r="D83" s="6"/>
      <c r="E83" s="4" t="s">
        <v>16</v>
      </c>
      <c r="F83" s="7"/>
      <c r="G83" s="4" t="s">
        <v>17</v>
      </c>
      <c r="H83" s="31" t="s">
        <v>18</v>
      </c>
      <c r="I83" s="4" t="s">
        <v>38</v>
      </c>
      <c r="J83" s="29"/>
      <c r="K83" s="8">
        <f>Optionals!$E$3</f>
        <v>60</v>
      </c>
      <c r="L83" s="40">
        <f>Optionals!$E$11</f>
        <v>88</v>
      </c>
      <c r="M83" s="40">
        <v>555</v>
      </c>
      <c r="N83" s="41">
        <v>697</v>
      </c>
      <c r="O83" s="30"/>
    </row>
    <row r="84" spans="1:15" x14ac:dyDescent="0.45">
      <c r="A84" s="37" t="s">
        <v>40</v>
      </c>
      <c r="B84" s="38" t="s">
        <v>138</v>
      </c>
      <c r="C84" s="27"/>
      <c r="D84" s="6"/>
      <c r="E84" s="4" t="s">
        <v>16</v>
      </c>
      <c r="F84" s="7"/>
      <c r="G84" s="4" t="s">
        <v>17</v>
      </c>
      <c r="H84" s="31" t="s">
        <v>18</v>
      </c>
      <c r="I84" s="28" t="s">
        <v>38</v>
      </c>
      <c r="J84" s="29"/>
      <c r="K84" s="8">
        <f>Optionals!$E$3</f>
        <v>60</v>
      </c>
      <c r="L84" s="40">
        <f>Optionals!$E$11</f>
        <v>88</v>
      </c>
      <c r="M84" s="40">
        <f>500+200</f>
        <v>700</v>
      </c>
      <c r="N84" s="41">
        <f>K84+L84+M84</f>
        <v>848</v>
      </c>
      <c r="O84" s="8"/>
    </row>
    <row r="85" spans="1:15" x14ac:dyDescent="0.45">
      <c r="A85" s="37" t="s">
        <v>40</v>
      </c>
      <c r="B85" s="38" t="s">
        <v>132</v>
      </c>
      <c r="C85" s="5"/>
      <c r="D85" s="6"/>
      <c r="E85" s="4" t="s">
        <v>16</v>
      </c>
      <c r="F85" s="7"/>
      <c r="G85" s="4" t="s">
        <v>17</v>
      </c>
      <c r="H85" s="31" t="s">
        <v>18</v>
      </c>
      <c r="I85" s="4" t="s">
        <v>38</v>
      </c>
      <c r="J85" s="29"/>
      <c r="K85" s="8">
        <f>Optionals!$E$3</f>
        <v>60</v>
      </c>
      <c r="L85" s="40">
        <f>Optionals!$E$11</f>
        <v>88</v>
      </c>
      <c r="M85" s="40">
        <v>700</v>
      </c>
      <c r="N85" s="41">
        <v>842</v>
      </c>
      <c r="O85" s="30"/>
    </row>
    <row r="86" spans="1:15" x14ac:dyDescent="0.45">
      <c r="A86" s="37" t="s">
        <v>40</v>
      </c>
      <c r="B86" s="38" t="s">
        <v>21</v>
      </c>
      <c r="C86" s="27"/>
      <c r="D86" s="6"/>
      <c r="E86" s="4" t="s">
        <v>16</v>
      </c>
      <c r="F86" s="7"/>
      <c r="G86" s="4" t="s">
        <v>22</v>
      </c>
      <c r="H86" s="31" t="s">
        <v>23</v>
      </c>
      <c r="I86" s="28" t="s">
        <v>38</v>
      </c>
      <c r="J86" s="29"/>
      <c r="K86" s="8">
        <f>Optionals!$E$3</f>
        <v>60</v>
      </c>
      <c r="L86" s="9">
        <f>Optionals!$E$15</f>
        <v>65</v>
      </c>
      <c r="M86" s="9">
        <f>200+30</f>
        <v>230</v>
      </c>
      <c r="N86" s="32">
        <f>K86+L86+M86</f>
        <v>355</v>
      </c>
      <c r="O86" s="8"/>
    </row>
    <row r="87" spans="1:15" x14ac:dyDescent="0.45">
      <c r="A87" s="37" t="s">
        <v>40</v>
      </c>
      <c r="B87" s="38" t="s">
        <v>60</v>
      </c>
      <c r="C87" s="27"/>
      <c r="D87" s="6"/>
      <c r="E87" s="4" t="s">
        <v>16</v>
      </c>
      <c r="F87" s="7"/>
      <c r="G87" s="4" t="s">
        <v>22</v>
      </c>
      <c r="H87" s="31" t="s">
        <v>23</v>
      </c>
      <c r="I87" s="28" t="s">
        <v>38</v>
      </c>
      <c r="J87" s="29"/>
      <c r="K87" s="8">
        <f>Optionals!$E$3</f>
        <v>60</v>
      </c>
      <c r="L87" s="9">
        <f>Optionals!$E$15</f>
        <v>65</v>
      </c>
      <c r="M87" s="9">
        <v>383</v>
      </c>
      <c r="N87" s="32">
        <f>K87+L87+M87</f>
        <v>508</v>
      </c>
      <c r="O87" s="8"/>
    </row>
    <row r="88" spans="1:15" x14ac:dyDescent="0.45">
      <c r="A88" s="37" t="s">
        <v>40</v>
      </c>
      <c r="B88" s="38" t="s">
        <v>75</v>
      </c>
      <c r="C88" s="27"/>
      <c r="D88" s="6"/>
      <c r="E88" s="4" t="s">
        <v>16</v>
      </c>
      <c r="F88" s="7"/>
      <c r="G88" s="4" t="s">
        <v>22</v>
      </c>
      <c r="H88" s="31" t="s">
        <v>23</v>
      </c>
      <c r="I88" s="28" t="s">
        <v>38</v>
      </c>
      <c r="J88" s="29"/>
      <c r="K88" s="8">
        <f>Optionals!$E$3</f>
        <v>60</v>
      </c>
      <c r="L88" s="9">
        <f>Optionals!$E$15</f>
        <v>65</v>
      </c>
      <c r="M88" s="9">
        <f>220+60</f>
        <v>280</v>
      </c>
      <c r="N88" s="32">
        <f>K88+L88+M88</f>
        <v>405</v>
      </c>
      <c r="O88" s="8"/>
    </row>
    <row r="89" spans="1:15" x14ac:dyDescent="0.45">
      <c r="A89" s="37" t="s">
        <v>41</v>
      </c>
      <c r="B89" s="38" t="s">
        <v>26</v>
      </c>
      <c r="C89" s="27"/>
      <c r="D89" s="6"/>
      <c r="E89" s="6"/>
      <c r="F89" s="4" t="s">
        <v>27</v>
      </c>
      <c r="G89" s="4" t="s">
        <v>17</v>
      </c>
      <c r="H89" s="31" t="s">
        <v>42</v>
      </c>
      <c r="I89" s="28" t="s">
        <v>38</v>
      </c>
      <c r="J89" s="29"/>
      <c r="K89" s="8">
        <f>Optionals!$E$7</f>
        <v>165</v>
      </c>
      <c r="L89" s="40">
        <f>Optionals!$E$11</f>
        <v>88</v>
      </c>
      <c r="M89" s="9">
        <v>563</v>
      </c>
      <c r="N89" s="40">
        <f>K89+L89+M89</f>
        <v>816</v>
      </c>
      <c r="O89" s="10" t="s">
        <v>123</v>
      </c>
    </row>
    <row r="90" spans="1:15" x14ac:dyDescent="0.45">
      <c r="A90" s="37" t="s">
        <v>41</v>
      </c>
      <c r="B90" s="38" t="s">
        <v>28</v>
      </c>
      <c r="C90" s="27"/>
      <c r="D90" s="6"/>
      <c r="E90" s="6"/>
      <c r="F90" s="4" t="s">
        <v>27</v>
      </c>
      <c r="G90" s="4" t="s">
        <v>17</v>
      </c>
      <c r="H90" s="31" t="s">
        <v>42</v>
      </c>
      <c r="I90" s="28" t="s">
        <v>38</v>
      </c>
      <c r="J90" s="29"/>
      <c r="K90" s="8">
        <f>Optionals!$E$7</f>
        <v>165</v>
      </c>
      <c r="L90" s="40">
        <f>Optionals!$E$11</f>
        <v>88</v>
      </c>
      <c r="M90" s="9">
        <v>623</v>
      </c>
      <c r="N90" s="40">
        <f>K90+L90+M90</f>
        <v>876</v>
      </c>
      <c r="O90" s="10" t="s">
        <v>125</v>
      </c>
    </row>
    <row r="91" spans="1:15" x14ac:dyDescent="0.45">
      <c r="A91" s="37" t="s">
        <v>41</v>
      </c>
      <c r="B91" s="38" t="s">
        <v>29</v>
      </c>
      <c r="C91" s="27"/>
      <c r="D91" s="6"/>
      <c r="E91" s="6"/>
      <c r="F91" s="4" t="s">
        <v>27</v>
      </c>
      <c r="G91" s="4" t="s">
        <v>17</v>
      </c>
      <c r="H91" s="31" t="s">
        <v>42</v>
      </c>
      <c r="I91" s="28" t="s">
        <v>38</v>
      </c>
      <c r="J91" s="29"/>
      <c r="K91" s="8">
        <f>Optionals!$E$7</f>
        <v>165</v>
      </c>
      <c r="L91" s="40">
        <f>Optionals!$E$11</f>
        <v>88</v>
      </c>
      <c r="M91" s="9">
        <v>833</v>
      </c>
      <c r="N91" s="40">
        <f>K91+L91+M91</f>
        <v>1086</v>
      </c>
      <c r="O91" s="10" t="s">
        <v>123</v>
      </c>
    </row>
    <row r="92" spans="1:15" x14ac:dyDescent="0.45">
      <c r="A92" s="37" t="s">
        <v>41</v>
      </c>
      <c r="B92" s="38" t="s">
        <v>30</v>
      </c>
      <c r="C92" s="27"/>
      <c r="D92" s="6"/>
      <c r="E92" s="6"/>
      <c r="F92" s="4" t="s">
        <v>27</v>
      </c>
      <c r="G92" s="4" t="s">
        <v>17</v>
      </c>
      <c r="H92" s="31" t="s">
        <v>42</v>
      </c>
      <c r="I92" s="28" t="s">
        <v>38</v>
      </c>
      <c r="J92" s="29"/>
      <c r="K92" s="8">
        <f>Optionals!$E$7</f>
        <v>165</v>
      </c>
      <c r="L92" s="40">
        <f>Optionals!$E$11</f>
        <v>88</v>
      </c>
      <c r="M92" s="9">
        <v>843</v>
      </c>
      <c r="N92" s="40">
        <f>K92+L92+M92</f>
        <v>1096</v>
      </c>
      <c r="O92" s="10" t="s">
        <v>125</v>
      </c>
    </row>
    <row r="93" spans="1:15" x14ac:dyDescent="0.45">
      <c r="A93" s="37" t="s">
        <v>41</v>
      </c>
      <c r="B93" s="38" t="s">
        <v>134</v>
      </c>
      <c r="C93" s="27"/>
      <c r="D93" s="6"/>
      <c r="E93" s="4" t="s">
        <v>16</v>
      </c>
      <c r="F93" s="7"/>
      <c r="G93" s="4" t="s">
        <v>17</v>
      </c>
      <c r="H93" s="31" t="s">
        <v>42</v>
      </c>
      <c r="I93" s="28" t="s">
        <v>38</v>
      </c>
      <c r="J93" s="29"/>
      <c r="K93" s="8">
        <f>Optionals!$E$3</f>
        <v>60</v>
      </c>
      <c r="L93" s="40">
        <f>Optionals!$E$11</f>
        <v>88</v>
      </c>
      <c r="M93" s="40">
        <f>270+115</f>
        <v>385</v>
      </c>
      <c r="N93" s="41">
        <f>K93+L93+M93</f>
        <v>533</v>
      </c>
      <c r="O93" s="8"/>
    </row>
    <row r="94" spans="1:15" x14ac:dyDescent="0.45">
      <c r="A94" s="37" t="s">
        <v>41</v>
      </c>
      <c r="B94" s="38" t="s">
        <v>130</v>
      </c>
      <c r="C94" s="5"/>
      <c r="D94" s="6"/>
      <c r="E94" s="4" t="s">
        <v>16</v>
      </c>
      <c r="F94" s="7"/>
      <c r="G94" s="4" t="s">
        <v>17</v>
      </c>
      <c r="H94" s="31" t="s">
        <v>42</v>
      </c>
      <c r="I94" s="4" t="s">
        <v>38</v>
      </c>
      <c r="J94" s="29"/>
      <c r="K94" s="8">
        <f>Optionals!$E$3</f>
        <v>60</v>
      </c>
      <c r="L94" s="40">
        <f>Optionals!$E$11</f>
        <v>88</v>
      </c>
      <c r="M94" s="40">
        <v>595</v>
      </c>
      <c r="N94" s="41">
        <v>737</v>
      </c>
      <c r="O94" s="30"/>
    </row>
    <row r="95" spans="1:15" x14ac:dyDescent="0.45">
      <c r="A95" s="37" t="s">
        <v>41</v>
      </c>
      <c r="B95" s="38" t="s">
        <v>136</v>
      </c>
      <c r="C95" s="27"/>
      <c r="D95" s="6"/>
      <c r="E95" s="4" t="s">
        <v>16</v>
      </c>
      <c r="F95" s="7"/>
      <c r="G95" s="4" t="s">
        <v>17</v>
      </c>
      <c r="H95" s="31" t="s">
        <v>42</v>
      </c>
      <c r="I95" s="28" t="s">
        <v>38</v>
      </c>
      <c r="J95" s="29"/>
      <c r="K95" s="8">
        <f>Optionals!$E$3</f>
        <v>60</v>
      </c>
      <c r="L95" s="40">
        <f>Optionals!$E$11</f>
        <v>88</v>
      </c>
      <c r="M95" s="40">
        <f>385+185</f>
        <v>570</v>
      </c>
      <c r="N95" s="41">
        <f>K95+L95+M95</f>
        <v>718</v>
      </c>
      <c r="O95" s="8"/>
    </row>
    <row r="96" spans="1:15" x14ac:dyDescent="0.45">
      <c r="A96" s="37" t="s">
        <v>41</v>
      </c>
      <c r="B96" s="38" t="s">
        <v>131</v>
      </c>
      <c r="C96" s="5"/>
      <c r="D96" s="6"/>
      <c r="E96" s="4" t="s">
        <v>16</v>
      </c>
      <c r="F96" s="7"/>
      <c r="G96" s="4" t="s">
        <v>17</v>
      </c>
      <c r="H96" s="31" t="s">
        <v>42</v>
      </c>
      <c r="I96" s="4" t="s">
        <v>38</v>
      </c>
      <c r="J96" s="29"/>
      <c r="K96" s="8">
        <f>Optionals!$E$3</f>
        <v>60</v>
      </c>
      <c r="L96" s="40">
        <f>Optionals!$E$11</f>
        <v>88</v>
      </c>
      <c r="M96" s="40">
        <v>625</v>
      </c>
      <c r="N96" s="41">
        <v>767</v>
      </c>
      <c r="O96" s="30"/>
    </row>
    <row r="97" spans="1:15" x14ac:dyDescent="0.45">
      <c r="A97" s="37" t="s">
        <v>41</v>
      </c>
      <c r="B97" s="38" t="s">
        <v>138</v>
      </c>
      <c r="C97" s="27"/>
      <c r="D97" s="6"/>
      <c r="E97" s="4" t="s">
        <v>16</v>
      </c>
      <c r="F97" s="7"/>
      <c r="G97" s="4" t="s">
        <v>17</v>
      </c>
      <c r="H97" s="31" t="s">
        <v>42</v>
      </c>
      <c r="I97" s="28" t="s">
        <v>38</v>
      </c>
      <c r="J97" s="29"/>
      <c r="K97" s="8">
        <f>Optionals!$E$3</f>
        <v>60</v>
      </c>
      <c r="L97" s="40">
        <f>Optionals!$E$11</f>
        <v>88</v>
      </c>
      <c r="M97" s="40">
        <f>570+200</f>
        <v>770</v>
      </c>
      <c r="N97" s="41">
        <f>K97+L97+M97</f>
        <v>918</v>
      </c>
      <c r="O97" s="8"/>
    </row>
    <row r="98" spans="1:15" x14ac:dyDescent="0.45">
      <c r="A98" s="37" t="s">
        <v>41</v>
      </c>
      <c r="B98" s="38" t="s">
        <v>132</v>
      </c>
      <c r="C98" s="5"/>
      <c r="D98" s="6"/>
      <c r="E98" s="4" t="s">
        <v>16</v>
      </c>
      <c r="F98" s="7"/>
      <c r="G98" s="4" t="s">
        <v>17</v>
      </c>
      <c r="H98" s="31" t="s">
        <v>42</v>
      </c>
      <c r="I98" s="4" t="s">
        <v>38</v>
      </c>
      <c r="J98" s="29"/>
      <c r="K98" s="8">
        <f>Optionals!$E$3</f>
        <v>60</v>
      </c>
      <c r="L98" s="40">
        <f>Optionals!$E$11</f>
        <v>88</v>
      </c>
      <c r="M98" s="40">
        <v>770</v>
      </c>
      <c r="N98" s="41">
        <v>912</v>
      </c>
      <c r="O98" s="30"/>
    </row>
    <row r="99" spans="1:15" x14ac:dyDescent="0.45">
      <c r="A99" s="37" t="s">
        <v>41</v>
      </c>
      <c r="B99" s="38" t="s">
        <v>21</v>
      </c>
      <c r="C99" s="27"/>
      <c r="D99" s="6"/>
      <c r="E99" s="4" t="s">
        <v>16</v>
      </c>
      <c r="F99" s="7"/>
      <c r="G99" s="4" t="s">
        <v>22</v>
      </c>
      <c r="H99" s="31" t="s">
        <v>42</v>
      </c>
      <c r="I99" s="28" t="s">
        <v>38</v>
      </c>
      <c r="J99" s="29"/>
      <c r="K99" s="8">
        <f>Optionals!$E$3</f>
        <v>60</v>
      </c>
      <c r="L99" s="9">
        <f>Optionals!$E$15</f>
        <v>65</v>
      </c>
      <c r="M99" s="9">
        <f>270+30</f>
        <v>300</v>
      </c>
      <c r="N99" s="32">
        <f>K99+L99+M99</f>
        <v>425</v>
      </c>
      <c r="O99" s="8"/>
    </row>
    <row r="100" spans="1:15" x14ac:dyDescent="0.45">
      <c r="A100" s="37" t="s">
        <v>41</v>
      </c>
      <c r="B100" s="38" t="s">
        <v>60</v>
      </c>
      <c r="C100" s="27"/>
      <c r="D100" s="6"/>
      <c r="E100" s="4" t="s">
        <v>16</v>
      </c>
      <c r="F100" s="7"/>
      <c r="G100" s="4" t="s">
        <v>22</v>
      </c>
      <c r="H100" s="31" t="s">
        <v>42</v>
      </c>
      <c r="I100" s="28" t="s">
        <v>38</v>
      </c>
      <c r="J100" s="29"/>
      <c r="K100" s="8">
        <f>Optionals!$E$3</f>
        <v>60</v>
      </c>
      <c r="L100" s="9">
        <f>Optionals!$E$15</f>
        <v>65</v>
      </c>
      <c r="M100" s="9">
        <v>458</v>
      </c>
      <c r="N100" s="32">
        <f>K100+L100+M100</f>
        <v>583</v>
      </c>
      <c r="O100" s="8"/>
    </row>
    <row r="101" spans="1:15" x14ac:dyDescent="0.45">
      <c r="A101" s="37" t="s">
        <v>41</v>
      </c>
      <c r="B101" s="38" t="s">
        <v>75</v>
      </c>
      <c r="C101" s="27"/>
      <c r="D101" s="6"/>
      <c r="E101" s="4" t="s">
        <v>16</v>
      </c>
      <c r="F101" s="7"/>
      <c r="G101" s="4" t="s">
        <v>22</v>
      </c>
      <c r="H101" s="31" t="s">
        <v>42</v>
      </c>
      <c r="I101" s="28" t="s">
        <v>38</v>
      </c>
      <c r="J101" s="29"/>
      <c r="K101" s="8">
        <f>Optionals!$E$3</f>
        <v>60</v>
      </c>
      <c r="L101" s="9">
        <f>Optionals!$E$15</f>
        <v>65</v>
      </c>
      <c r="M101" s="9">
        <f>290+60</f>
        <v>350</v>
      </c>
      <c r="N101" s="32">
        <f>K101+L101+M101</f>
        <v>475</v>
      </c>
      <c r="O101" s="8"/>
    </row>
    <row r="102" spans="1:15" x14ac:dyDescent="0.45">
      <c r="A102" s="37" t="s">
        <v>43</v>
      </c>
      <c r="B102" s="38" t="s">
        <v>21</v>
      </c>
      <c r="C102" s="5" t="s">
        <v>44</v>
      </c>
      <c r="D102" s="6"/>
      <c r="E102" s="4" t="s">
        <v>16</v>
      </c>
      <c r="F102" s="7"/>
      <c r="G102" s="4" t="s">
        <v>22</v>
      </c>
      <c r="H102" s="31" t="s">
        <v>45</v>
      </c>
      <c r="I102" s="4" t="s">
        <v>38</v>
      </c>
      <c r="J102" s="29"/>
      <c r="K102" s="8">
        <f>Optionals!$E$3</f>
        <v>60</v>
      </c>
      <c r="L102" s="9">
        <f>Optionals!$E$15</f>
        <v>65</v>
      </c>
      <c r="M102" s="9">
        <f>363+45</f>
        <v>408</v>
      </c>
      <c r="N102" s="32">
        <f>K102+L102+M102</f>
        <v>533</v>
      </c>
      <c r="O102" s="8"/>
    </row>
    <row r="103" spans="1:15" x14ac:dyDescent="0.45">
      <c r="A103" s="37" t="s">
        <v>71</v>
      </c>
      <c r="B103" s="38" t="s">
        <v>75</v>
      </c>
      <c r="C103" s="5" t="s">
        <v>44</v>
      </c>
      <c r="D103" s="6"/>
      <c r="E103" s="4" t="s">
        <v>16</v>
      </c>
      <c r="F103" s="7"/>
      <c r="G103" s="4" t="s">
        <v>22</v>
      </c>
      <c r="H103" s="31" t="s">
        <v>45</v>
      </c>
      <c r="I103" s="4" t="s">
        <v>38</v>
      </c>
      <c r="J103" s="29"/>
      <c r="K103" s="8">
        <f>Optionals!$E$3</f>
        <v>60</v>
      </c>
      <c r="L103" s="9">
        <f>Optionals!$E$15</f>
        <v>65</v>
      </c>
      <c r="M103" s="9">
        <f>403+60</f>
        <v>463</v>
      </c>
      <c r="N103" s="32">
        <f>K103+L103+M103</f>
        <v>588</v>
      </c>
      <c r="O103" s="8"/>
    </row>
    <row r="104" spans="1:15" x14ac:dyDescent="0.45">
      <c r="A104" s="37" t="s">
        <v>49</v>
      </c>
      <c r="B104" s="38" t="s">
        <v>21</v>
      </c>
      <c r="C104" s="5" t="s">
        <v>50</v>
      </c>
      <c r="D104" s="6"/>
      <c r="E104" s="4" t="s">
        <v>16</v>
      </c>
      <c r="F104" s="7"/>
      <c r="G104" s="4" t="s">
        <v>22</v>
      </c>
      <c r="H104" s="31" t="s">
        <v>45</v>
      </c>
      <c r="I104" s="4" t="s">
        <v>38</v>
      </c>
      <c r="J104" s="29"/>
      <c r="K104" s="8">
        <f>Optionals!$E$3</f>
        <v>60</v>
      </c>
      <c r="L104" s="9">
        <f>Optionals!$E$15</f>
        <v>65</v>
      </c>
      <c r="M104" s="9">
        <f>405+45</f>
        <v>450</v>
      </c>
      <c r="N104" s="32">
        <f>K104+L104+M104</f>
        <v>575</v>
      </c>
      <c r="O104" s="8"/>
    </row>
    <row r="105" spans="1:15" x14ac:dyDescent="0.45">
      <c r="A105" s="37" t="s">
        <v>72</v>
      </c>
      <c r="B105" s="38" t="s">
        <v>75</v>
      </c>
      <c r="C105" s="5" t="s">
        <v>50</v>
      </c>
      <c r="D105" s="6"/>
      <c r="E105" s="4" t="s">
        <v>16</v>
      </c>
      <c r="F105" s="7"/>
      <c r="G105" s="4" t="s">
        <v>22</v>
      </c>
      <c r="H105" s="31" t="s">
        <v>45</v>
      </c>
      <c r="I105" s="4" t="s">
        <v>38</v>
      </c>
      <c r="J105" s="29"/>
      <c r="K105" s="8">
        <f>Optionals!$E$3</f>
        <v>60</v>
      </c>
      <c r="L105" s="9">
        <f>Optionals!$E$15</f>
        <v>65</v>
      </c>
      <c r="M105" s="9">
        <f>447+60</f>
        <v>507</v>
      </c>
      <c r="N105" s="32">
        <f>K105+L105+M105</f>
        <v>632</v>
      </c>
      <c r="O105" s="8"/>
    </row>
    <row r="106" spans="1:15" x14ac:dyDescent="0.45">
      <c r="A106" s="37" t="s">
        <v>73</v>
      </c>
      <c r="B106" s="38" t="s">
        <v>135</v>
      </c>
      <c r="C106" s="5" t="s">
        <v>15</v>
      </c>
      <c r="D106" s="6"/>
      <c r="E106" s="4" t="s">
        <v>16</v>
      </c>
      <c r="F106" s="7"/>
      <c r="G106" s="4" t="s">
        <v>17</v>
      </c>
      <c r="H106" s="31" t="s">
        <v>63</v>
      </c>
      <c r="I106" s="4" t="s">
        <v>52</v>
      </c>
      <c r="J106" s="29"/>
      <c r="K106" s="8">
        <f>Optionals!$E$3</f>
        <v>60</v>
      </c>
      <c r="L106" s="40">
        <f>Optionals!$E$11</f>
        <v>88</v>
      </c>
      <c r="M106" s="40">
        <v>475</v>
      </c>
      <c r="N106" s="41">
        <f>K106+L106+M106</f>
        <v>623</v>
      </c>
      <c r="O106" s="8"/>
    </row>
    <row r="107" spans="1:15" x14ac:dyDescent="0.45">
      <c r="A107" s="37" t="s">
        <v>73</v>
      </c>
      <c r="B107" s="38" t="s">
        <v>127</v>
      </c>
      <c r="C107" s="5" t="s">
        <v>15</v>
      </c>
      <c r="D107" s="6"/>
      <c r="E107" s="4" t="s">
        <v>16</v>
      </c>
      <c r="F107" s="7"/>
      <c r="G107" s="4" t="s">
        <v>17</v>
      </c>
      <c r="H107" s="31" t="s">
        <v>63</v>
      </c>
      <c r="I107" s="4" t="s">
        <v>52</v>
      </c>
      <c r="J107" s="29"/>
      <c r="K107" s="8">
        <f>Optionals!$E$3</f>
        <v>60</v>
      </c>
      <c r="L107" s="40">
        <f>Optionals!$E$11</f>
        <v>88</v>
      </c>
      <c r="M107" s="40">
        <v>685</v>
      </c>
      <c r="N107" s="41">
        <v>827</v>
      </c>
      <c r="O107" s="30"/>
    </row>
    <row r="108" spans="1:15" x14ac:dyDescent="0.45">
      <c r="A108" s="37" t="s">
        <v>73</v>
      </c>
      <c r="B108" s="38" t="s">
        <v>137</v>
      </c>
      <c r="C108" s="5" t="s">
        <v>15</v>
      </c>
      <c r="D108" s="6"/>
      <c r="E108" s="4" t="s">
        <v>16</v>
      </c>
      <c r="F108" s="7"/>
      <c r="G108" s="4" t="s">
        <v>17</v>
      </c>
      <c r="H108" s="31" t="s">
        <v>63</v>
      </c>
      <c r="I108" s="4" t="s">
        <v>52</v>
      </c>
      <c r="J108" s="29"/>
      <c r="K108" s="8">
        <f>Optionals!$E$3</f>
        <v>60</v>
      </c>
      <c r="L108" s="40">
        <f>Optionals!$E$11</f>
        <v>88</v>
      </c>
      <c r="M108" s="40">
        <v>660</v>
      </c>
      <c r="N108" s="41">
        <f>K108+L108+M108</f>
        <v>808</v>
      </c>
      <c r="O108" s="8"/>
    </row>
    <row r="109" spans="1:15" x14ac:dyDescent="0.45">
      <c r="A109" s="37" t="s">
        <v>73</v>
      </c>
      <c r="B109" s="38" t="s">
        <v>128</v>
      </c>
      <c r="C109" s="5" t="s">
        <v>15</v>
      </c>
      <c r="D109" s="6"/>
      <c r="E109" s="4" t="s">
        <v>16</v>
      </c>
      <c r="F109" s="7"/>
      <c r="G109" s="4" t="s">
        <v>17</v>
      </c>
      <c r="H109" s="31" t="s">
        <v>63</v>
      </c>
      <c r="I109" s="4" t="s">
        <v>52</v>
      </c>
      <c r="J109" s="29"/>
      <c r="K109" s="8">
        <f>Optionals!$E$3</f>
        <v>60</v>
      </c>
      <c r="L109" s="40">
        <f>Optionals!$E$11</f>
        <v>88</v>
      </c>
      <c r="M109" s="40">
        <v>720</v>
      </c>
      <c r="N109" s="41">
        <v>862</v>
      </c>
      <c r="O109" s="30"/>
    </row>
    <row r="110" spans="1:15" x14ac:dyDescent="0.45">
      <c r="A110" s="37" t="s">
        <v>73</v>
      </c>
      <c r="B110" s="38" t="s">
        <v>139</v>
      </c>
      <c r="C110" s="5" t="s">
        <v>15</v>
      </c>
      <c r="D110" s="6"/>
      <c r="E110" s="4" t="s">
        <v>16</v>
      </c>
      <c r="F110" s="7"/>
      <c r="G110" s="4" t="s">
        <v>17</v>
      </c>
      <c r="H110" s="31" t="s">
        <v>63</v>
      </c>
      <c r="I110" s="4" t="s">
        <v>52</v>
      </c>
      <c r="J110" s="29"/>
      <c r="K110" s="8">
        <f>Optionals!$E$3</f>
        <v>60</v>
      </c>
      <c r="L110" s="40">
        <f>Optionals!$E$11</f>
        <v>88</v>
      </c>
      <c r="M110" s="40">
        <v>860</v>
      </c>
      <c r="N110" s="41">
        <f>K110+L110+M110</f>
        <v>1008</v>
      </c>
      <c r="O110" s="8"/>
    </row>
    <row r="111" spans="1:15" x14ac:dyDescent="0.45">
      <c r="A111" s="37" t="s">
        <v>73</v>
      </c>
      <c r="B111" s="38" t="s">
        <v>129</v>
      </c>
      <c r="C111" s="5" t="s">
        <v>15</v>
      </c>
      <c r="D111" s="6"/>
      <c r="E111" s="4" t="s">
        <v>16</v>
      </c>
      <c r="F111" s="7"/>
      <c r="G111" s="4" t="s">
        <v>17</v>
      </c>
      <c r="H111" s="31" t="s">
        <v>63</v>
      </c>
      <c r="I111" s="4" t="s">
        <v>52</v>
      </c>
      <c r="J111" s="29"/>
      <c r="K111" s="8">
        <f>Optionals!$E$3</f>
        <v>60</v>
      </c>
      <c r="L111" s="40">
        <f>Optionals!$E$11</f>
        <v>88</v>
      </c>
      <c r="M111" s="40">
        <v>860</v>
      </c>
      <c r="N111" s="41">
        <v>1002</v>
      </c>
      <c r="O111" s="30"/>
    </row>
    <row r="112" spans="1:15" x14ac:dyDescent="0.45">
      <c r="A112" s="37" t="s">
        <v>51</v>
      </c>
      <c r="B112" s="38" t="s">
        <v>21</v>
      </c>
      <c r="C112" s="5" t="s">
        <v>15</v>
      </c>
      <c r="D112" s="6"/>
      <c r="E112" s="4" t="s">
        <v>16</v>
      </c>
      <c r="F112" s="7"/>
      <c r="G112" s="4" t="s">
        <v>22</v>
      </c>
      <c r="H112" s="31" t="s">
        <v>23</v>
      </c>
      <c r="I112" s="4" t="s">
        <v>52</v>
      </c>
      <c r="J112" s="29"/>
      <c r="K112" s="8">
        <f>Optionals!$E$3</f>
        <v>60</v>
      </c>
      <c r="L112" s="9">
        <f>Optionals!$E$15</f>
        <v>65</v>
      </c>
      <c r="M112" s="9">
        <f>340+35</f>
        <v>375</v>
      </c>
      <c r="N112" s="32">
        <f>K112+L112+M112</f>
        <v>500</v>
      </c>
      <c r="O112" s="407" t="s">
        <v>1098</v>
      </c>
    </row>
    <row r="113" spans="1:15" x14ac:dyDescent="0.45">
      <c r="A113" s="37" t="s">
        <v>67</v>
      </c>
      <c r="B113" s="38" t="s">
        <v>60</v>
      </c>
      <c r="C113" s="5" t="s">
        <v>15</v>
      </c>
      <c r="D113" s="6"/>
      <c r="E113" s="4" t="s">
        <v>16</v>
      </c>
      <c r="F113" s="7"/>
      <c r="G113" s="4" t="s">
        <v>22</v>
      </c>
      <c r="H113" s="31" t="s">
        <v>23</v>
      </c>
      <c r="I113" s="4" t="s">
        <v>52</v>
      </c>
      <c r="J113" s="29"/>
      <c r="K113" s="8">
        <f>Optionals!$E$3</f>
        <v>60</v>
      </c>
      <c r="L113" s="9">
        <f>Optionals!$E$15</f>
        <v>65</v>
      </c>
      <c r="M113" s="9">
        <v>528</v>
      </c>
      <c r="N113" s="32">
        <f>K113+L113+M113</f>
        <v>653</v>
      </c>
      <c r="O113" s="8"/>
    </row>
    <row r="114" spans="1:15" x14ac:dyDescent="0.45">
      <c r="A114" s="37" t="s">
        <v>67</v>
      </c>
      <c r="B114" s="38" t="s">
        <v>75</v>
      </c>
      <c r="C114" s="5" t="s">
        <v>15</v>
      </c>
      <c r="D114" s="6"/>
      <c r="E114" s="4" t="s">
        <v>16</v>
      </c>
      <c r="F114" s="7"/>
      <c r="G114" s="4" t="s">
        <v>22</v>
      </c>
      <c r="H114" s="31" t="s">
        <v>23</v>
      </c>
      <c r="I114" s="4" t="s">
        <v>52</v>
      </c>
      <c r="J114" s="29"/>
      <c r="K114" s="8">
        <f>Optionals!$E$3</f>
        <v>60</v>
      </c>
      <c r="L114" s="9">
        <f>Optionals!$E$15</f>
        <v>65</v>
      </c>
      <c r="M114" s="9">
        <f>373+60</f>
        <v>433</v>
      </c>
      <c r="N114" s="32">
        <f>K114+L114+M114</f>
        <v>558</v>
      </c>
      <c r="O114" s="8"/>
    </row>
    <row r="115" spans="1:15" x14ac:dyDescent="0.45">
      <c r="A115" s="37" t="s">
        <v>74</v>
      </c>
      <c r="B115" s="38" t="s">
        <v>135</v>
      </c>
      <c r="C115" s="5" t="s">
        <v>32</v>
      </c>
      <c r="D115" s="6"/>
      <c r="E115" s="4" t="s">
        <v>16</v>
      </c>
      <c r="F115" s="7"/>
      <c r="G115" s="4" t="s">
        <v>17</v>
      </c>
      <c r="H115" s="31" t="s">
        <v>63</v>
      </c>
      <c r="I115" s="4" t="s">
        <v>52</v>
      </c>
      <c r="J115" s="29"/>
      <c r="K115" s="8">
        <f>Optionals!$E$3</f>
        <v>60</v>
      </c>
      <c r="L115" s="40">
        <f>Optionals!$E$11</f>
        <v>88</v>
      </c>
      <c r="M115" s="40">
        <f>475-10</f>
        <v>465</v>
      </c>
      <c r="N115" s="41">
        <f>K115+L115+M115</f>
        <v>613</v>
      </c>
      <c r="O115" s="10"/>
    </row>
    <row r="116" spans="1:15" x14ac:dyDescent="0.45">
      <c r="A116" s="37" t="s">
        <v>74</v>
      </c>
      <c r="B116" s="38" t="s">
        <v>127</v>
      </c>
      <c r="C116" s="5" t="s">
        <v>32</v>
      </c>
      <c r="D116" s="6"/>
      <c r="E116" s="4" t="s">
        <v>16</v>
      </c>
      <c r="F116" s="7"/>
      <c r="G116" s="4" t="s">
        <v>17</v>
      </c>
      <c r="H116" s="31" t="s">
        <v>63</v>
      </c>
      <c r="I116" s="4" t="s">
        <v>52</v>
      </c>
      <c r="J116" s="29"/>
      <c r="K116" s="8">
        <f>Optionals!$E$3</f>
        <v>60</v>
      </c>
      <c r="L116" s="40">
        <f>Optionals!$E$11</f>
        <v>88</v>
      </c>
      <c r="M116" s="40">
        <v>675</v>
      </c>
      <c r="N116" s="41">
        <v>817</v>
      </c>
      <c r="O116" s="30"/>
    </row>
    <row r="117" spans="1:15" x14ac:dyDescent="0.45">
      <c r="A117" s="37" t="s">
        <v>74</v>
      </c>
      <c r="B117" s="38" t="s">
        <v>137</v>
      </c>
      <c r="C117" s="5" t="s">
        <v>32</v>
      </c>
      <c r="D117" s="6"/>
      <c r="E117" s="4" t="s">
        <v>16</v>
      </c>
      <c r="F117" s="7"/>
      <c r="G117" s="4" t="s">
        <v>17</v>
      </c>
      <c r="H117" s="31" t="s">
        <v>63</v>
      </c>
      <c r="I117" s="4" t="s">
        <v>52</v>
      </c>
      <c r="J117" s="29"/>
      <c r="K117" s="8">
        <f>Optionals!$E$3</f>
        <v>60</v>
      </c>
      <c r="L117" s="40">
        <f>Optionals!$E$11</f>
        <v>88</v>
      </c>
      <c r="M117" s="40">
        <f>660-10</f>
        <v>650</v>
      </c>
      <c r="N117" s="41">
        <f>K117+L117+M117</f>
        <v>798</v>
      </c>
      <c r="O117" s="10"/>
    </row>
    <row r="118" spans="1:15" x14ac:dyDescent="0.45">
      <c r="A118" s="37" t="s">
        <v>74</v>
      </c>
      <c r="B118" s="38" t="s">
        <v>128</v>
      </c>
      <c r="C118" s="5" t="s">
        <v>32</v>
      </c>
      <c r="D118" s="6"/>
      <c r="E118" s="4" t="s">
        <v>16</v>
      </c>
      <c r="F118" s="7"/>
      <c r="G118" s="4" t="s">
        <v>17</v>
      </c>
      <c r="H118" s="31" t="s">
        <v>63</v>
      </c>
      <c r="I118" s="4" t="s">
        <v>52</v>
      </c>
      <c r="J118" s="29"/>
      <c r="K118" s="8">
        <f>Optionals!$E$3</f>
        <v>60</v>
      </c>
      <c r="L118" s="40">
        <f>Optionals!$E$11</f>
        <v>88</v>
      </c>
      <c r="M118" s="40">
        <v>710</v>
      </c>
      <c r="N118" s="41">
        <v>852</v>
      </c>
      <c r="O118" s="30"/>
    </row>
    <row r="119" spans="1:15" x14ac:dyDescent="0.45">
      <c r="A119" s="37" t="s">
        <v>74</v>
      </c>
      <c r="B119" s="38" t="s">
        <v>139</v>
      </c>
      <c r="C119" s="5" t="s">
        <v>32</v>
      </c>
      <c r="D119" s="6"/>
      <c r="E119" s="4" t="s">
        <v>16</v>
      </c>
      <c r="F119" s="7"/>
      <c r="G119" s="4" t="s">
        <v>17</v>
      </c>
      <c r="H119" s="31" t="s">
        <v>63</v>
      </c>
      <c r="I119" s="4" t="s">
        <v>52</v>
      </c>
      <c r="J119" s="29"/>
      <c r="K119" s="8">
        <f>Optionals!$E$3</f>
        <v>60</v>
      </c>
      <c r="L119" s="40">
        <f>Optionals!$E$11</f>
        <v>88</v>
      </c>
      <c r="M119" s="40">
        <f>860-10</f>
        <v>850</v>
      </c>
      <c r="N119" s="41">
        <f>K119+L119+M119</f>
        <v>998</v>
      </c>
      <c r="O119" s="10"/>
    </row>
    <row r="120" spans="1:15" x14ac:dyDescent="0.45">
      <c r="A120" s="37" t="s">
        <v>74</v>
      </c>
      <c r="B120" s="38" t="s">
        <v>129</v>
      </c>
      <c r="C120" s="5" t="s">
        <v>32</v>
      </c>
      <c r="D120" s="6"/>
      <c r="E120" s="4" t="s">
        <v>16</v>
      </c>
      <c r="F120" s="7"/>
      <c r="G120" s="4" t="s">
        <v>17</v>
      </c>
      <c r="H120" s="31" t="s">
        <v>63</v>
      </c>
      <c r="I120" s="4" t="s">
        <v>52</v>
      </c>
      <c r="J120" s="29"/>
      <c r="K120" s="8">
        <f>Optionals!$E$3</f>
        <v>60</v>
      </c>
      <c r="L120" s="40">
        <f>Optionals!$E$11</f>
        <v>88</v>
      </c>
      <c r="M120" s="40">
        <f>860-10</f>
        <v>850</v>
      </c>
      <c r="N120" s="41">
        <f>K120+L120+M120</f>
        <v>998</v>
      </c>
      <c r="O120" s="10"/>
    </row>
    <row r="121" spans="1:15" x14ac:dyDescent="0.45">
      <c r="A121" s="37" t="s">
        <v>54</v>
      </c>
      <c r="B121" s="38" t="s">
        <v>21</v>
      </c>
      <c r="C121" s="5" t="s">
        <v>32</v>
      </c>
      <c r="D121" s="6"/>
      <c r="E121" s="4" t="s">
        <v>16</v>
      </c>
      <c r="F121" s="7"/>
      <c r="G121" s="4" t="s">
        <v>22</v>
      </c>
      <c r="H121" s="31" t="s">
        <v>23</v>
      </c>
      <c r="I121" s="4" t="s">
        <v>52</v>
      </c>
      <c r="J121" s="29"/>
      <c r="K121" s="8">
        <f>Optionals!$E$3</f>
        <v>60</v>
      </c>
      <c r="L121" s="9">
        <f>Optionals!$E$15</f>
        <v>65</v>
      </c>
      <c r="M121" s="9">
        <f>330+35</f>
        <v>365</v>
      </c>
      <c r="N121" s="32">
        <f>K121+L121+M121</f>
        <v>490</v>
      </c>
      <c r="O121" s="407" t="s">
        <v>1098</v>
      </c>
    </row>
    <row r="122" spans="1:15" x14ac:dyDescent="0.45">
      <c r="A122" s="37" t="s">
        <v>68</v>
      </c>
      <c r="B122" s="38" t="s">
        <v>60</v>
      </c>
      <c r="C122" s="5" t="s">
        <v>32</v>
      </c>
      <c r="D122" s="6"/>
      <c r="E122" s="4" t="s">
        <v>16</v>
      </c>
      <c r="F122" s="7"/>
      <c r="G122" s="4" t="s">
        <v>22</v>
      </c>
      <c r="H122" s="31" t="s">
        <v>23</v>
      </c>
      <c r="I122" s="4" t="s">
        <v>52</v>
      </c>
      <c r="J122" s="29"/>
      <c r="K122" s="8">
        <f>Optionals!$E$3</f>
        <v>60</v>
      </c>
      <c r="L122" s="9">
        <f>Optionals!$E$15</f>
        <v>65</v>
      </c>
      <c r="M122" s="9">
        <v>518</v>
      </c>
      <c r="N122" s="32">
        <f>K122+L122+M122</f>
        <v>643</v>
      </c>
      <c r="O122" s="8"/>
    </row>
    <row r="123" spans="1:15" x14ac:dyDescent="0.45">
      <c r="A123" s="37" t="s">
        <v>68</v>
      </c>
      <c r="B123" s="38" t="s">
        <v>75</v>
      </c>
      <c r="C123" s="5" t="s">
        <v>32</v>
      </c>
      <c r="D123" s="6"/>
      <c r="E123" s="4" t="s">
        <v>16</v>
      </c>
      <c r="F123" s="7"/>
      <c r="G123" s="4" t="s">
        <v>22</v>
      </c>
      <c r="H123" s="31" t="s">
        <v>23</v>
      </c>
      <c r="I123" s="4" t="s">
        <v>52</v>
      </c>
      <c r="J123" s="29"/>
      <c r="K123" s="8">
        <f>Optionals!$E$3</f>
        <v>60</v>
      </c>
      <c r="L123" s="9">
        <f>Optionals!$E$15</f>
        <v>65</v>
      </c>
      <c r="M123" s="9">
        <f>363+60</f>
        <v>423</v>
      </c>
      <c r="N123" s="32">
        <f>K123+L123+M123</f>
        <v>548</v>
      </c>
      <c r="O123" s="8"/>
    </row>
    <row r="124" spans="1:15" x14ac:dyDescent="0.45">
      <c r="A124" s="37" t="s">
        <v>55</v>
      </c>
      <c r="B124" s="38" t="s">
        <v>21</v>
      </c>
      <c r="C124" s="5" t="s">
        <v>50</v>
      </c>
      <c r="D124" s="6"/>
      <c r="E124" s="4" t="s">
        <v>16</v>
      </c>
      <c r="F124" s="7"/>
      <c r="G124" s="4" t="s">
        <v>22</v>
      </c>
      <c r="H124" s="31" t="s">
        <v>23</v>
      </c>
      <c r="I124" s="4" t="s">
        <v>56</v>
      </c>
      <c r="J124" s="29"/>
      <c r="K124" s="8">
        <f>Optionals!$E$3</f>
        <v>60</v>
      </c>
      <c r="L124" s="9">
        <f>Optionals!$E$15</f>
        <v>65</v>
      </c>
      <c r="M124" s="9">
        <f>310+35</f>
        <v>345</v>
      </c>
      <c r="N124" s="32">
        <f>K124+L124+M124</f>
        <v>470</v>
      </c>
      <c r="O124" s="8"/>
    </row>
    <row r="125" spans="1:15" ht="23.25" x14ac:dyDescent="0.45">
      <c r="A125" s="37" t="s">
        <v>76</v>
      </c>
      <c r="B125" s="38" t="s">
        <v>26</v>
      </c>
      <c r="C125" s="5" t="s">
        <v>50</v>
      </c>
      <c r="D125" s="6"/>
      <c r="E125" s="6"/>
      <c r="F125" s="4" t="s">
        <v>27</v>
      </c>
      <c r="G125" s="4" t="s">
        <v>17</v>
      </c>
      <c r="H125" s="31" t="s">
        <v>18</v>
      </c>
      <c r="I125" s="4" t="s">
        <v>56</v>
      </c>
      <c r="J125" s="29"/>
      <c r="K125" s="8">
        <f>Optionals!$E$7</f>
        <v>165</v>
      </c>
      <c r="L125" s="40">
        <f>Optionals!$E$11</f>
        <v>88</v>
      </c>
      <c r="M125" s="40">
        <f>640-15</f>
        <v>625</v>
      </c>
      <c r="N125" s="40">
        <f>K125+L125+M125</f>
        <v>878</v>
      </c>
      <c r="O125" s="43" t="s">
        <v>124</v>
      </c>
    </row>
    <row r="126" spans="1:15" ht="23.25" x14ac:dyDescent="0.45">
      <c r="A126" s="37" t="s">
        <v>76</v>
      </c>
      <c r="B126" s="38" t="s">
        <v>28</v>
      </c>
      <c r="C126" s="5" t="s">
        <v>50</v>
      </c>
      <c r="D126" s="6"/>
      <c r="E126" s="6"/>
      <c r="F126" s="4" t="s">
        <v>27</v>
      </c>
      <c r="G126" s="4" t="s">
        <v>17</v>
      </c>
      <c r="H126" s="31" t="s">
        <v>18</v>
      </c>
      <c r="I126" s="4" t="s">
        <v>56</v>
      </c>
      <c r="J126" s="29"/>
      <c r="K126" s="8">
        <f>Optionals!$E$7</f>
        <v>165</v>
      </c>
      <c r="L126" s="40">
        <f>Optionals!$E$11</f>
        <v>88</v>
      </c>
      <c r="M126" s="40">
        <f>700-15</f>
        <v>685</v>
      </c>
      <c r="N126" s="40">
        <f>K126+L126+M126</f>
        <v>938</v>
      </c>
      <c r="O126" s="43" t="s">
        <v>126</v>
      </c>
    </row>
    <row r="127" spans="1:15" ht="23.25" x14ac:dyDescent="0.45">
      <c r="A127" s="37" t="s">
        <v>76</v>
      </c>
      <c r="B127" s="38" t="s">
        <v>29</v>
      </c>
      <c r="C127" s="5" t="s">
        <v>50</v>
      </c>
      <c r="D127" s="6"/>
      <c r="E127" s="6"/>
      <c r="F127" s="4" t="s">
        <v>27</v>
      </c>
      <c r="G127" s="4" t="s">
        <v>17</v>
      </c>
      <c r="H127" s="31" t="s">
        <v>18</v>
      </c>
      <c r="I127" s="4" t="s">
        <v>56</v>
      </c>
      <c r="J127" s="29"/>
      <c r="K127" s="8">
        <f>Optionals!$E$7</f>
        <v>165</v>
      </c>
      <c r="L127" s="40">
        <f>Optionals!$E$11</f>
        <v>88</v>
      </c>
      <c r="M127" s="40">
        <f>890-15</f>
        <v>875</v>
      </c>
      <c r="N127" s="40">
        <f>K127+L127+M127</f>
        <v>1128</v>
      </c>
      <c r="O127" s="43" t="s">
        <v>124</v>
      </c>
    </row>
    <row r="128" spans="1:15" ht="23.25" x14ac:dyDescent="0.45">
      <c r="A128" s="37" t="s">
        <v>76</v>
      </c>
      <c r="B128" s="38" t="s">
        <v>30</v>
      </c>
      <c r="C128" s="5" t="s">
        <v>50</v>
      </c>
      <c r="D128" s="6"/>
      <c r="E128" s="6"/>
      <c r="F128" s="4" t="s">
        <v>27</v>
      </c>
      <c r="G128" s="4" t="s">
        <v>17</v>
      </c>
      <c r="H128" s="31" t="s">
        <v>18</v>
      </c>
      <c r="I128" s="4" t="s">
        <v>56</v>
      </c>
      <c r="J128" s="29"/>
      <c r="K128" s="8">
        <f>Optionals!$E$7</f>
        <v>165</v>
      </c>
      <c r="L128" s="40">
        <f>Optionals!$E$11</f>
        <v>88</v>
      </c>
      <c r="M128" s="40">
        <f>920-15</f>
        <v>905</v>
      </c>
      <c r="N128" s="40">
        <f>K128+L128+M128</f>
        <v>1158</v>
      </c>
      <c r="O128" s="43" t="s">
        <v>126</v>
      </c>
    </row>
    <row r="129" spans="1:15" x14ac:dyDescent="0.45">
      <c r="A129" s="37" t="s">
        <v>69</v>
      </c>
      <c r="B129" s="38" t="s">
        <v>60</v>
      </c>
      <c r="C129" s="5" t="s">
        <v>50</v>
      </c>
      <c r="D129" s="6"/>
      <c r="E129" s="4" t="s">
        <v>16</v>
      </c>
      <c r="F129" s="7"/>
      <c r="G129" s="4" t="s">
        <v>22</v>
      </c>
      <c r="H129" s="31" t="s">
        <v>23</v>
      </c>
      <c r="I129" s="4" t="s">
        <v>56</v>
      </c>
      <c r="J129" s="29"/>
      <c r="K129" s="8">
        <f>Optionals!$E$3</f>
        <v>60</v>
      </c>
      <c r="L129" s="9">
        <f>Optionals!$E$15</f>
        <v>65</v>
      </c>
      <c r="M129" s="9">
        <f>505-15</f>
        <v>490</v>
      </c>
      <c r="N129" s="32">
        <f>K129+L129+M129</f>
        <v>615</v>
      </c>
      <c r="O129" s="8"/>
    </row>
    <row r="130" spans="1:15" x14ac:dyDescent="0.45">
      <c r="A130" s="37" t="s">
        <v>69</v>
      </c>
      <c r="B130" s="38" t="s">
        <v>75</v>
      </c>
      <c r="C130" s="5" t="s">
        <v>50</v>
      </c>
      <c r="D130" s="6"/>
      <c r="E130" s="4" t="s">
        <v>16</v>
      </c>
      <c r="F130" s="7"/>
      <c r="G130" s="4" t="s">
        <v>22</v>
      </c>
      <c r="H130" s="31" t="s">
        <v>23</v>
      </c>
      <c r="I130" s="4" t="s">
        <v>56</v>
      </c>
      <c r="J130" s="29"/>
      <c r="K130" s="8">
        <f>Optionals!$E$3</f>
        <v>60</v>
      </c>
      <c r="L130" s="9">
        <f>Optionals!$E$15</f>
        <v>65</v>
      </c>
      <c r="M130" s="9">
        <f>347+60</f>
        <v>407</v>
      </c>
      <c r="N130" s="32">
        <f>K130+L130+M130</f>
        <v>532</v>
      </c>
      <c r="O130" s="8"/>
    </row>
    <row r="131" spans="1:15" x14ac:dyDescent="0.45">
      <c r="A131" s="37" t="s">
        <v>77</v>
      </c>
      <c r="B131" s="38" t="s">
        <v>134</v>
      </c>
      <c r="C131" s="5" t="s">
        <v>50</v>
      </c>
      <c r="D131" s="6"/>
      <c r="E131" s="4" t="s">
        <v>16</v>
      </c>
      <c r="F131" s="7"/>
      <c r="G131" s="4" t="s">
        <v>17</v>
      </c>
      <c r="H131" s="31" t="s">
        <v>23</v>
      </c>
      <c r="I131" s="4" t="s">
        <v>56</v>
      </c>
      <c r="J131" s="29"/>
      <c r="K131" s="8">
        <f>Optionals!$E$3</f>
        <v>60</v>
      </c>
      <c r="L131" s="40">
        <f>Optionals!$E$11</f>
        <v>88</v>
      </c>
      <c r="M131" s="40">
        <f>465-15</f>
        <v>450</v>
      </c>
      <c r="N131" s="41">
        <f>K131+L131+M131</f>
        <v>598</v>
      </c>
      <c r="O131" s="9" t="s">
        <v>121</v>
      </c>
    </row>
    <row r="132" spans="1:15" x14ac:dyDescent="0.45">
      <c r="A132" s="37" t="s">
        <v>77</v>
      </c>
      <c r="B132" s="38" t="s">
        <v>130</v>
      </c>
      <c r="C132" s="5" t="s">
        <v>50</v>
      </c>
      <c r="D132" s="6"/>
      <c r="E132" s="4" t="s">
        <v>16</v>
      </c>
      <c r="F132" s="7"/>
      <c r="G132" s="4" t="s">
        <v>17</v>
      </c>
      <c r="H132" s="31" t="s">
        <v>23</v>
      </c>
      <c r="I132" s="4" t="s">
        <v>56</v>
      </c>
      <c r="J132" s="29"/>
      <c r="K132" s="8">
        <f>Optionals!$E$3</f>
        <v>60</v>
      </c>
      <c r="L132" s="40">
        <f>Optionals!$E$11</f>
        <v>88</v>
      </c>
      <c r="M132" s="40">
        <v>660</v>
      </c>
      <c r="N132" s="41">
        <v>802</v>
      </c>
      <c r="O132" s="30"/>
    </row>
    <row r="133" spans="1:15" x14ac:dyDescent="0.45">
      <c r="A133" s="37" t="s">
        <v>77</v>
      </c>
      <c r="B133" s="38" t="s">
        <v>136</v>
      </c>
      <c r="C133" s="5" t="s">
        <v>50</v>
      </c>
      <c r="D133" s="6"/>
      <c r="E133" s="4" t="s">
        <v>16</v>
      </c>
      <c r="F133" s="7"/>
      <c r="G133" s="4" t="s">
        <v>17</v>
      </c>
      <c r="H133" s="31" t="s">
        <v>23</v>
      </c>
      <c r="I133" s="4" t="s">
        <v>56</v>
      </c>
      <c r="J133" s="29"/>
      <c r="K133" s="8">
        <f>Optionals!$E$3</f>
        <v>60</v>
      </c>
      <c r="L133" s="40">
        <f>Optionals!$E$11</f>
        <v>88</v>
      </c>
      <c r="M133" s="40">
        <f>650-15</f>
        <v>635</v>
      </c>
      <c r="N133" s="41">
        <f>K133+L133+M133</f>
        <v>783</v>
      </c>
      <c r="O133" s="9" t="s">
        <v>121</v>
      </c>
    </row>
    <row r="134" spans="1:15" x14ac:dyDescent="0.45">
      <c r="A134" s="37" t="s">
        <v>77</v>
      </c>
      <c r="B134" s="38" t="s">
        <v>131</v>
      </c>
      <c r="C134" s="5" t="s">
        <v>50</v>
      </c>
      <c r="D134" s="6"/>
      <c r="E134" s="4" t="s">
        <v>16</v>
      </c>
      <c r="F134" s="7"/>
      <c r="G134" s="4" t="s">
        <v>17</v>
      </c>
      <c r="H134" s="31" t="s">
        <v>23</v>
      </c>
      <c r="I134" s="4" t="s">
        <v>56</v>
      </c>
      <c r="J134" s="29"/>
      <c r="K134" s="8">
        <f>Optionals!$E$3</f>
        <v>60</v>
      </c>
      <c r="L134" s="40">
        <f>Optionals!$E$11</f>
        <v>88</v>
      </c>
      <c r="M134" s="40">
        <v>690</v>
      </c>
      <c r="N134" s="41">
        <v>832</v>
      </c>
      <c r="O134" s="30"/>
    </row>
    <row r="135" spans="1:15" x14ac:dyDescent="0.45">
      <c r="A135" s="37" t="s">
        <v>77</v>
      </c>
      <c r="B135" s="38" t="s">
        <v>138</v>
      </c>
      <c r="C135" s="5" t="s">
        <v>50</v>
      </c>
      <c r="D135" s="6"/>
      <c r="E135" s="4" t="s">
        <v>16</v>
      </c>
      <c r="F135" s="7"/>
      <c r="G135" s="4" t="s">
        <v>17</v>
      </c>
      <c r="H135" s="31" t="s">
        <v>23</v>
      </c>
      <c r="I135" s="4" t="s">
        <v>56</v>
      </c>
      <c r="J135" s="29"/>
      <c r="K135" s="8">
        <f>Optionals!$E$3</f>
        <v>60</v>
      </c>
      <c r="L135" s="40">
        <f>Optionals!$E$11</f>
        <v>88</v>
      </c>
      <c r="M135" s="40">
        <f>850-15</f>
        <v>835</v>
      </c>
      <c r="N135" s="41">
        <f>K135+L135+M135</f>
        <v>983</v>
      </c>
      <c r="O135" s="9" t="s">
        <v>121</v>
      </c>
    </row>
    <row r="136" spans="1:15" x14ac:dyDescent="0.45">
      <c r="A136" s="37" t="s">
        <v>77</v>
      </c>
      <c r="B136" s="38" t="s">
        <v>132</v>
      </c>
      <c r="C136" s="5" t="s">
        <v>50</v>
      </c>
      <c r="D136" s="6"/>
      <c r="E136" s="4" t="s">
        <v>16</v>
      </c>
      <c r="F136" s="7"/>
      <c r="G136" s="4" t="s">
        <v>17</v>
      </c>
      <c r="H136" s="31" t="s">
        <v>23</v>
      </c>
      <c r="I136" s="4" t="s">
        <v>56</v>
      </c>
      <c r="J136" s="29"/>
      <c r="K136" s="8">
        <f>Optionals!$E$3</f>
        <v>60</v>
      </c>
      <c r="L136" s="40">
        <f>Optionals!$E$11</f>
        <v>88</v>
      </c>
      <c r="M136" s="40">
        <v>835</v>
      </c>
      <c r="N136" s="41">
        <v>977</v>
      </c>
      <c r="O136" s="30"/>
    </row>
    <row r="137" spans="1:15" x14ac:dyDescent="0.45">
      <c r="A137" s="37" t="s">
        <v>57</v>
      </c>
      <c r="B137" s="38" t="s">
        <v>21</v>
      </c>
      <c r="C137" s="5" t="s">
        <v>32</v>
      </c>
      <c r="D137" s="6"/>
      <c r="E137" s="4" t="s">
        <v>16</v>
      </c>
      <c r="F137" s="7"/>
      <c r="G137" s="4" t="s">
        <v>22</v>
      </c>
      <c r="H137" s="31" t="s">
        <v>23</v>
      </c>
      <c r="I137" s="4" t="s">
        <v>56</v>
      </c>
      <c r="J137" s="29"/>
      <c r="K137" s="8">
        <f>Optionals!$E$3</f>
        <v>60</v>
      </c>
      <c r="L137" s="9">
        <f>Optionals!$E$15</f>
        <v>65</v>
      </c>
      <c r="M137" s="9">
        <f>340+35</f>
        <v>375</v>
      </c>
      <c r="N137" s="32">
        <f>K137+L137+M137</f>
        <v>500</v>
      </c>
      <c r="O137" s="8"/>
    </row>
    <row r="138" spans="1:15" x14ac:dyDescent="0.45">
      <c r="A138" s="37" t="s">
        <v>78</v>
      </c>
      <c r="B138" s="38" t="s">
        <v>26</v>
      </c>
      <c r="C138" s="5" t="s">
        <v>32</v>
      </c>
      <c r="D138" s="6"/>
      <c r="E138" s="6"/>
      <c r="F138" s="4" t="s">
        <v>27</v>
      </c>
      <c r="G138" s="4" t="s">
        <v>17</v>
      </c>
      <c r="H138" s="31" t="s">
        <v>18</v>
      </c>
      <c r="I138" s="4" t="s">
        <v>56</v>
      </c>
      <c r="J138" s="29"/>
      <c r="K138" s="8">
        <f>Optionals!$E$7</f>
        <v>165</v>
      </c>
      <c r="L138" s="40">
        <f>Optionals!$E$11</f>
        <v>88</v>
      </c>
      <c r="M138" s="40">
        <f>675-35</f>
        <v>640</v>
      </c>
      <c r="N138" s="40">
        <f>K138+L138+M138</f>
        <v>893</v>
      </c>
      <c r="O138" s="10" t="s">
        <v>123</v>
      </c>
    </row>
    <row r="139" spans="1:15" x14ac:dyDescent="0.45">
      <c r="A139" s="37" t="s">
        <v>78</v>
      </c>
      <c r="B139" s="38" t="s">
        <v>28</v>
      </c>
      <c r="C139" s="5" t="s">
        <v>32</v>
      </c>
      <c r="D139" s="6"/>
      <c r="E139" s="6"/>
      <c r="F139" s="4" t="s">
        <v>27</v>
      </c>
      <c r="G139" s="4" t="s">
        <v>17</v>
      </c>
      <c r="H139" s="31" t="s">
        <v>18</v>
      </c>
      <c r="I139" s="4" t="s">
        <v>56</v>
      </c>
      <c r="J139" s="29"/>
      <c r="K139" s="8">
        <f>Optionals!$E$7</f>
        <v>165</v>
      </c>
      <c r="L139" s="40">
        <f>Optionals!$E$11</f>
        <v>88</v>
      </c>
      <c r="M139" s="40">
        <f>735-35</f>
        <v>700</v>
      </c>
      <c r="N139" s="40">
        <f>K139+L139+M139</f>
        <v>953</v>
      </c>
      <c r="O139" s="10" t="s">
        <v>125</v>
      </c>
    </row>
    <row r="140" spans="1:15" x14ac:dyDescent="0.45">
      <c r="A140" s="37" t="s">
        <v>78</v>
      </c>
      <c r="B140" s="38" t="s">
        <v>29</v>
      </c>
      <c r="C140" s="5" t="s">
        <v>32</v>
      </c>
      <c r="D140" s="6"/>
      <c r="E140" s="6"/>
      <c r="F140" s="4" t="s">
        <v>27</v>
      </c>
      <c r="G140" s="4" t="s">
        <v>17</v>
      </c>
      <c r="H140" s="31" t="s">
        <v>18</v>
      </c>
      <c r="I140" s="4" t="s">
        <v>56</v>
      </c>
      <c r="J140" s="29"/>
      <c r="K140" s="8">
        <f>Optionals!$E$7</f>
        <v>165</v>
      </c>
      <c r="L140" s="40">
        <f>Optionals!$E$11</f>
        <v>88</v>
      </c>
      <c r="M140" s="40">
        <f>925-35</f>
        <v>890</v>
      </c>
      <c r="N140" s="40">
        <f>K140+L140+M140</f>
        <v>1143</v>
      </c>
      <c r="O140" s="10" t="s">
        <v>123</v>
      </c>
    </row>
    <row r="141" spans="1:15" x14ac:dyDescent="0.45">
      <c r="A141" s="37" t="s">
        <v>78</v>
      </c>
      <c r="B141" s="38" t="s">
        <v>30</v>
      </c>
      <c r="C141" s="5" t="s">
        <v>32</v>
      </c>
      <c r="D141" s="6"/>
      <c r="E141" s="6"/>
      <c r="F141" s="4" t="s">
        <v>27</v>
      </c>
      <c r="G141" s="4" t="s">
        <v>17</v>
      </c>
      <c r="H141" s="31" t="s">
        <v>18</v>
      </c>
      <c r="I141" s="4" t="s">
        <v>56</v>
      </c>
      <c r="J141" s="29"/>
      <c r="K141" s="8">
        <f>Optionals!$E$7</f>
        <v>165</v>
      </c>
      <c r="L141" s="40">
        <f>Optionals!$E$11</f>
        <v>88</v>
      </c>
      <c r="M141" s="40">
        <f>955-35</f>
        <v>920</v>
      </c>
      <c r="N141" s="40">
        <f>K141+L141+M141</f>
        <v>1173</v>
      </c>
      <c r="O141" s="10" t="s">
        <v>125</v>
      </c>
    </row>
    <row r="142" spans="1:15" x14ac:dyDescent="0.45">
      <c r="A142" s="37" t="s">
        <v>70</v>
      </c>
      <c r="B142" s="38" t="s">
        <v>60</v>
      </c>
      <c r="C142" s="5" t="s">
        <v>32</v>
      </c>
      <c r="D142" s="6"/>
      <c r="E142" s="4" t="s">
        <v>16</v>
      </c>
      <c r="F142" s="7"/>
      <c r="G142" s="4" t="s">
        <v>22</v>
      </c>
      <c r="H142" s="31" t="s">
        <v>23</v>
      </c>
      <c r="I142" s="4" t="s">
        <v>56</v>
      </c>
      <c r="J142" s="29"/>
      <c r="K142" s="8">
        <f>Optionals!$E$3</f>
        <v>60</v>
      </c>
      <c r="L142" s="9">
        <f>Optionals!$E$15</f>
        <v>65</v>
      </c>
      <c r="M142" s="9">
        <f>505+10</f>
        <v>515</v>
      </c>
      <c r="N142" s="32">
        <f>K142+L142+M142</f>
        <v>640</v>
      </c>
      <c r="O142" s="8"/>
    </row>
    <row r="143" spans="1:15" x14ac:dyDescent="0.45">
      <c r="A143" s="37" t="s">
        <v>70</v>
      </c>
      <c r="B143" s="38" t="s">
        <v>75</v>
      </c>
      <c r="C143" s="5" t="s">
        <v>32</v>
      </c>
      <c r="D143" s="6"/>
      <c r="E143" s="4" t="s">
        <v>16</v>
      </c>
      <c r="F143" s="7"/>
      <c r="G143" s="4" t="s">
        <v>22</v>
      </c>
      <c r="H143" s="31" t="s">
        <v>23</v>
      </c>
      <c r="I143" s="4" t="s">
        <v>56</v>
      </c>
      <c r="J143" s="29"/>
      <c r="K143" s="8">
        <f>Optionals!$E$3</f>
        <v>60</v>
      </c>
      <c r="L143" s="9">
        <f>Optionals!$E$15</f>
        <v>65</v>
      </c>
      <c r="M143" s="9">
        <f>373+60</f>
        <v>433</v>
      </c>
      <c r="N143" s="32">
        <f>K143+L143+M143</f>
        <v>558</v>
      </c>
      <c r="O143" s="8"/>
    </row>
    <row r="144" spans="1:15" x14ac:dyDescent="0.45">
      <c r="A144" s="37" t="s">
        <v>79</v>
      </c>
      <c r="B144" s="38" t="s">
        <v>134</v>
      </c>
      <c r="C144" s="5" t="s">
        <v>32</v>
      </c>
      <c r="D144" s="6"/>
      <c r="E144" s="4" t="s">
        <v>16</v>
      </c>
      <c r="F144" s="7"/>
      <c r="G144" s="4" t="s">
        <v>17</v>
      </c>
      <c r="H144" s="31" t="s">
        <v>80</v>
      </c>
      <c r="I144" s="4" t="s">
        <v>56</v>
      </c>
      <c r="J144" s="29"/>
      <c r="K144" s="8">
        <f>Optionals!$E$3</f>
        <v>60</v>
      </c>
      <c r="L144" s="40">
        <f>Optionals!$E$11</f>
        <v>88</v>
      </c>
      <c r="M144" s="40">
        <f>510-35</f>
        <v>475</v>
      </c>
      <c r="N144" s="41">
        <f t="shared" ref="N137:N144" si="0">K144+L144+M144</f>
        <v>623</v>
      </c>
      <c r="O144" s="8"/>
    </row>
    <row r="145" spans="1:15" x14ac:dyDescent="0.45">
      <c r="A145" s="37" t="s">
        <v>79</v>
      </c>
      <c r="B145" s="38" t="s">
        <v>130</v>
      </c>
      <c r="C145" s="5" t="s">
        <v>32</v>
      </c>
      <c r="D145" s="6"/>
      <c r="E145" s="4" t="s">
        <v>16</v>
      </c>
      <c r="F145" s="7"/>
      <c r="G145" s="4" t="s">
        <v>17</v>
      </c>
      <c r="H145" s="31" t="s">
        <v>80</v>
      </c>
      <c r="I145" s="4" t="s">
        <v>56</v>
      </c>
      <c r="J145" s="29"/>
      <c r="K145" s="8">
        <f>Optionals!$E$3</f>
        <v>60</v>
      </c>
      <c r="L145" s="40">
        <f>Optionals!$E$11</f>
        <v>88</v>
      </c>
      <c r="M145" s="40">
        <v>685</v>
      </c>
      <c r="N145" s="41">
        <v>827</v>
      </c>
      <c r="O145" s="30"/>
    </row>
    <row r="146" spans="1:15" x14ac:dyDescent="0.45">
      <c r="A146" s="37" t="s">
        <v>79</v>
      </c>
      <c r="B146" s="38" t="s">
        <v>136</v>
      </c>
      <c r="C146" s="5" t="s">
        <v>32</v>
      </c>
      <c r="D146" s="6"/>
      <c r="E146" s="4" t="s">
        <v>16</v>
      </c>
      <c r="F146" s="7"/>
      <c r="G146" s="4" t="s">
        <v>17</v>
      </c>
      <c r="H146" s="31" t="s">
        <v>80</v>
      </c>
      <c r="I146" s="4" t="s">
        <v>56</v>
      </c>
      <c r="J146" s="29"/>
      <c r="K146" s="8">
        <f>Optionals!$E$3</f>
        <v>60</v>
      </c>
      <c r="L146" s="40">
        <f>Optionals!$E$11</f>
        <v>88</v>
      </c>
      <c r="M146" s="40">
        <f>695-35</f>
        <v>660</v>
      </c>
      <c r="N146" s="41">
        <f>K146+L146+M146</f>
        <v>808</v>
      </c>
      <c r="O146" s="10"/>
    </row>
    <row r="147" spans="1:15" x14ac:dyDescent="0.45">
      <c r="A147" s="37" t="s">
        <v>79</v>
      </c>
      <c r="B147" s="38" t="s">
        <v>131</v>
      </c>
      <c r="C147" s="5" t="s">
        <v>32</v>
      </c>
      <c r="D147" s="6"/>
      <c r="E147" s="4" t="s">
        <v>16</v>
      </c>
      <c r="F147" s="7"/>
      <c r="G147" s="4" t="s">
        <v>17</v>
      </c>
      <c r="H147" s="31" t="s">
        <v>80</v>
      </c>
      <c r="I147" s="4" t="s">
        <v>56</v>
      </c>
      <c r="J147" s="29"/>
      <c r="K147" s="8">
        <f>Optionals!$E$3</f>
        <v>60</v>
      </c>
      <c r="L147" s="40">
        <f>Optionals!$E$11</f>
        <v>88</v>
      </c>
      <c r="M147" s="40">
        <v>715</v>
      </c>
      <c r="N147" s="41">
        <v>857</v>
      </c>
      <c r="O147" s="30"/>
    </row>
    <row r="148" spans="1:15" x14ac:dyDescent="0.45">
      <c r="A148" s="37" t="s">
        <v>79</v>
      </c>
      <c r="B148" s="38" t="s">
        <v>138</v>
      </c>
      <c r="C148" s="5" t="s">
        <v>32</v>
      </c>
      <c r="D148" s="6"/>
      <c r="E148" s="4" t="s">
        <v>16</v>
      </c>
      <c r="F148" s="7"/>
      <c r="G148" s="4" t="s">
        <v>17</v>
      </c>
      <c r="H148" s="31" t="s">
        <v>80</v>
      </c>
      <c r="I148" s="4" t="s">
        <v>56</v>
      </c>
      <c r="J148" s="29"/>
      <c r="K148" s="8">
        <f>Optionals!$E$3</f>
        <v>60</v>
      </c>
      <c r="L148" s="40">
        <f>Optionals!$E$11</f>
        <v>88</v>
      </c>
      <c r="M148" s="40">
        <f>895-35</f>
        <v>860</v>
      </c>
      <c r="N148" s="41">
        <f>K148+L148+M148</f>
        <v>1008</v>
      </c>
      <c r="O148" s="8"/>
    </row>
    <row r="149" spans="1:15" x14ac:dyDescent="0.45">
      <c r="A149" s="37" t="s">
        <v>79</v>
      </c>
      <c r="B149" s="38" t="s">
        <v>132</v>
      </c>
      <c r="C149" s="5" t="s">
        <v>32</v>
      </c>
      <c r="D149" s="6"/>
      <c r="E149" s="4" t="s">
        <v>16</v>
      </c>
      <c r="F149" s="7"/>
      <c r="G149" s="4" t="s">
        <v>17</v>
      </c>
      <c r="H149" s="31" t="s">
        <v>80</v>
      </c>
      <c r="I149" s="4" t="s">
        <v>56</v>
      </c>
      <c r="J149" s="29"/>
      <c r="K149" s="8">
        <f>Optionals!$E$3</f>
        <v>60</v>
      </c>
      <c r="L149" s="40">
        <f>Optionals!$E$11</f>
        <v>88</v>
      </c>
      <c r="M149" s="40">
        <v>860</v>
      </c>
      <c r="N149" s="41">
        <v>1002</v>
      </c>
      <c r="O149" s="30"/>
    </row>
  </sheetData>
  <autoFilter ref="A3:O149" xr:uid="{3F0D7F53-F60C-486E-A1B5-ECECF8F90DEA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D4A5-273C-4444-98C1-A2F627B8F80B}">
  <dimension ref="B1:J29"/>
  <sheetViews>
    <sheetView zoomScale="80" zoomScaleNormal="80" workbookViewId="0">
      <selection activeCell="H17" sqref="H17"/>
    </sheetView>
  </sheetViews>
  <sheetFormatPr defaultColWidth="8.73046875" defaultRowHeight="13.5" x14ac:dyDescent="0.45"/>
  <cols>
    <col min="1" max="1" width="3.19921875" style="12" customWidth="1"/>
    <col min="2" max="2" width="8.73046875" style="12"/>
    <col min="3" max="3" width="18" style="12" customWidth="1"/>
    <col min="4" max="5" width="8.73046875" style="12"/>
    <col min="6" max="6" width="20.53125" style="12" bestFit="1" customWidth="1"/>
    <col min="7" max="7" width="2.53125" style="12" customWidth="1"/>
    <col min="8" max="8" width="41.46484375" style="12" customWidth="1"/>
    <col min="9" max="9" width="15" style="14" customWidth="1"/>
    <col min="10" max="10" width="55.33203125" style="12" bestFit="1" customWidth="1"/>
    <col min="11" max="16384" width="8.73046875" style="12"/>
  </cols>
  <sheetData>
    <row r="1" spans="2:10" ht="13.9" thickBot="1" x14ac:dyDescent="0.5"/>
    <row r="2" spans="2:10" x14ac:dyDescent="0.45">
      <c r="B2" s="21" t="s">
        <v>99</v>
      </c>
      <c r="C2" s="18" t="s">
        <v>100</v>
      </c>
      <c r="D2" s="18" t="s">
        <v>83</v>
      </c>
      <c r="E2" s="15" t="s">
        <v>92</v>
      </c>
      <c r="F2" s="16" t="s">
        <v>81</v>
      </c>
      <c r="H2" s="21" t="s">
        <v>116</v>
      </c>
      <c r="I2" s="15" t="s">
        <v>154</v>
      </c>
      <c r="J2" s="16" t="s">
        <v>81</v>
      </c>
    </row>
    <row r="3" spans="2:10" x14ac:dyDescent="0.45">
      <c r="B3" s="22" t="s">
        <v>82</v>
      </c>
      <c r="C3" s="19" t="s">
        <v>84</v>
      </c>
      <c r="D3" s="19" t="s">
        <v>85</v>
      </c>
      <c r="E3" s="14">
        <v>60</v>
      </c>
      <c r="F3" s="25" t="s">
        <v>155</v>
      </c>
      <c r="H3" s="22" t="s">
        <v>102</v>
      </c>
      <c r="I3" s="397">
        <f>E4-E3</f>
        <v>40</v>
      </c>
      <c r="J3" s="25" t="s">
        <v>155</v>
      </c>
    </row>
    <row r="4" spans="2:10" ht="13.9" x14ac:dyDescent="0.45">
      <c r="B4" s="22" t="s">
        <v>82</v>
      </c>
      <c r="C4" s="19" t="s">
        <v>84</v>
      </c>
      <c r="D4" s="19" t="s">
        <v>86</v>
      </c>
      <c r="E4" s="13">
        <v>100</v>
      </c>
      <c r="F4" s="25" t="s">
        <v>155</v>
      </c>
      <c r="H4" s="22" t="s">
        <v>103</v>
      </c>
      <c r="I4" s="397">
        <f>E5-E4</f>
        <v>100</v>
      </c>
      <c r="J4" s="34" t="s">
        <v>146</v>
      </c>
    </row>
    <row r="5" spans="2:10" ht="13.9" x14ac:dyDescent="0.45">
      <c r="B5" s="22" t="s">
        <v>82</v>
      </c>
      <c r="C5" s="19" t="s">
        <v>84</v>
      </c>
      <c r="D5" s="19" t="s">
        <v>87</v>
      </c>
      <c r="E5" s="13">
        <v>200</v>
      </c>
      <c r="F5" s="34" t="s">
        <v>146</v>
      </c>
      <c r="H5" s="22" t="s">
        <v>104</v>
      </c>
      <c r="I5" s="33">
        <f>E16-E15</f>
        <v>30</v>
      </c>
      <c r="J5" s="25" t="s">
        <v>155</v>
      </c>
    </row>
    <row r="6" spans="2:10" x14ac:dyDescent="0.45">
      <c r="B6" s="22" t="s">
        <v>82</v>
      </c>
      <c r="C6" s="19" t="s">
        <v>84</v>
      </c>
      <c r="D6" s="19" t="s">
        <v>88</v>
      </c>
      <c r="E6" s="13" t="s">
        <v>89</v>
      </c>
      <c r="F6" s="24"/>
      <c r="H6" s="22" t="s">
        <v>105</v>
      </c>
      <c r="I6" s="397">
        <f>E12-E11</f>
        <v>30</v>
      </c>
      <c r="J6" s="25" t="s">
        <v>155</v>
      </c>
    </row>
    <row r="7" spans="2:10" x14ac:dyDescent="0.45">
      <c r="B7" s="22" t="s">
        <v>82</v>
      </c>
      <c r="C7" s="19" t="s">
        <v>90</v>
      </c>
      <c r="D7" s="19" t="s">
        <v>86</v>
      </c>
      <c r="E7" s="13">
        <v>165</v>
      </c>
      <c r="F7" s="25" t="s">
        <v>155</v>
      </c>
      <c r="H7" s="22" t="s">
        <v>106</v>
      </c>
      <c r="I7" s="397">
        <f>E13-E12</f>
        <v>50</v>
      </c>
      <c r="J7" s="25" t="s">
        <v>155</v>
      </c>
    </row>
    <row r="8" spans="2:10" x14ac:dyDescent="0.45">
      <c r="B8" s="22" t="s">
        <v>82</v>
      </c>
      <c r="C8" s="19" t="s">
        <v>90</v>
      </c>
      <c r="D8" s="19" t="s">
        <v>87</v>
      </c>
      <c r="E8" s="13" t="s">
        <v>89</v>
      </c>
      <c r="F8" s="24"/>
      <c r="H8" s="36" t="s">
        <v>147</v>
      </c>
      <c r="I8" s="33">
        <v>35</v>
      </c>
      <c r="J8" s="25" t="s">
        <v>157</v>
      </c>
    </row>
    <row r="9" spans="2:10" x14ac:dyDescent="0.45">
      <c r="B9" s="22" t="s">
        <v>82</v>
      </c>
      <c r="C9" s="19" t="s">
        <v>90</v>
      </c>
      <c r="D9" s="19" t="s">
        <v>88</v>
      </c>
      <c r="E9" s="13" t="s">
        <v>89</v>
      </c>
      <c r="F9" s="24"/>
      <c r="H9" s="36" t="s">
        <v>148</v>
      </c>
      <c r="I9" s="33">
        <v>24</v>
      </c>
      <c r="J9" s="25" t="s">
        <v>156</v>
      </c>
    </row>
    <row r="10" spans="2:10" x14ac:dyDescent="0.45">
      <c r="B10" s="22" t="s">
        <v>82</v>
      </c>
      <c r="C10" s="19" t="s">
        <v>90</v>
      </c>
      <c r="D10" s="19" t="s">
        <v>91</v>
      </c>
      <c r="E10" s="13" t="s">
        <v>89</v>
      </c>
      <c r="F10" s="24"/>
      <c r="H10" s="36" t="s">
        <v>149</v>
      </c>
      <c r="I10" s="33">
        <v>27</v>
      </c>
      <c r="J10" s="25" t="s">
        <v>158</v>
      </c>
    </row>
    <row r="11" spans="2:10" x14ac:dyDescent="0.45">
      <c r="B11" s="22" t="s">
        <v>101</v>
      </c>
      <c r="C11" s="19" t="s">
        <v>93</v>
      </c>
      <c r="D11" s="19" t="s">
        <v>94</v>
      </c>
      <c r="E11" s="397">
        <f>82+6</f>
        <v>88</v>
      </c>
      <c r="F11" s="25" t="s">
        <v>155</v>
      </c>
      <c r="H11" s="22" t="s">
        <v>107</v>
      </c>
      <c r="I11" s="13">
        <v>3</v>
      </c>
      <c r="J11" s="24"/>
    </row>
    <row r="12" spans="2:10" x14ac:dyDescent="0.45">
      <c r="B12" s="22" t="s">
        <v>101</v>
      </c>
      <c r="C12" s="19" t="s">
        <v>93</v>
      </c>
      <c r="D12" s="19" t="s">
        <v>95</v>
      </c>
      <c r="E12" s="397">
        <f>E11+30</f>
        <v>118</v>
      </c>
      <c r="F12" s="25" t="s">
        <v>155</v>
      </c>
      <c r="H12" s="22" t="s">
        <v>108</v>
      </c>
      <c r="I12" s="13">
        <v>11</v>
      </c>
      <c r="J12" s="24"/>
    </row>
    <row r="13" spans="2:10" x14ac:dyDescent="0.45">
      <c r="B13" s="22" t="s">
        <v>101</v>
      </c>
      <c r="C13" s="19" t="s">
        <v>93</v>
      </c>
      <c r="D13" s="19" t="s">
        <v>96</v>
      </c>
      <c r="E13" s="13">
        <f>E12+50</f>
        <v>168</v>
      </c>
      <c r="F13" s="25" t="s">
        <v>155</v>
      </c>
      <c r="H13" s="22" t="s">
        <v>117</v>
      </c>
      <c r="I13" s="13">
        <v>-24</v>
      </c>
      <c r="J13" s="24"/>
    </row>
    <row r="14" spans="2:10" x14ac:dyDescent="0.45">
      <c r="B14" s="22" t="s">
        <v>101</v>
      </c>
      <c r="C14" s="19" t="s">
        <v>93</v>
      </c>
      <c r="D14" s="19" t="s">
        <v>97</v>
      </c>
      <c r="E14" s="13" t="s">
        <v>89</v>
      </c>
      <c r="F14" s="24"/>
      <c r="H14" s="22" t="s">
        <v>118</v>
      </c>
      <c r="I14" s="13">
        <v>-35</v>
      </c>
      <c r="J14" s="24"/>
    </row>
    <row r="15" spans="2:10" x14ac:dyDescent="0.45">
      <c r="B15" s="22" t="s">
        <v>101</v>
      </c>
      <c r="C15" s="19" t="s">
        <v>98</v>
      </c>
      <c r="D15" s="19" t="s">
        <v>94</v>
      </c>
      <c r="E15" s="35">
        <v>65</v>
      </c>
      <c r="F15" s="25" t="s">
        <v>155</v>
      </c>
      <c r="H15" s="22" t="s">
        <v>119</v>
      </c>
      <c r="I15" s="13">
        <f>27-35</f>
        <v>-8</v>
      </c>
      <c r="J15" s="24"/>
    </row>
    <row r="16" spans="2:10" x14ac:dyDescent="0.45">
      <c r="B16" s="22" t="s">
        <v>101</v>
      </c>
      <c r="C16" s="19" t="s">
        <v>98</v>
      </c>
      <c r="D16" s="19" t="s">
        <v>95</v>
      </c>
      <c r="E16" s="398">
        <v>95</v>
      </c>
      <c r="F16" s="25" t="s">
        <v>155</v>
      </c>
      <c r="H16" s="22" t="s">
        <v>120</v>
      </c>
      <c r="I16" s="13">
        <f>24-35</f>
        <v>-11</v>
      </c>
      <c r="J16" s="24"/>
    </row>
    <row r="17" spans="2:10" x14ac:dyDescent="0.45">
      <c r="B17" s="22" t="s">
        <v>101</v>
      </c>
      <c r="C17" s="19" t="s">
        <v>98</v>
      </c>
      <c r="D17" s="19" t="s">
        <v>96</v>
      </c>
      <c r="E17" s="13" t="s">
        <v>89</v>
      </c>
      <c r="F17" s="24"/>
      <c r="H17" s="22" t="s">
        <v>114</v>
      </c>
      <c r="I17" s="13">
        <v>2</v>
      </c>
      <c r="J17" s="24"/>
    </row>
    <row r="18" spans="2:10" ht="13.9" thickBot="1" x14ac:dyDescent="0.5">
      <c r="B18" s="23" t="s">
        <v>101</v>
      </c>
      <c r="C18" s="20" t="s">
        <v>98</v>
      </c>
      <c r="D18" s="20" t="s">
        <v>97</v>
      </c>
      <c r="E18" s="17" t="s">
        <v>89</v>
      </c>
      <c r="F18" s="26"/>
      <c r="H18" s="22" t="s">
        <v>115</v>
      </c>
      <c r="I18" s="13">
        <v>10</v>
      </c>
      <c r="J18" s="24"/>
    </row>
    <row r="19" spans="2:10" x14ac:dyDescent="0.45">
      <c r="H19" s="36" t="s">
        <v>150</v>
      </c>
      <c r="I19" s="33">
        <v>16</v>
      </c>
      <c r="J19" s="24"/>
    </row>
    <row r="20" spans="2:10" x14ac:dyDescent="0.45">
      <c r="H20" s="36" t="s">
        <v>151</v>
      </c>
      <c r="I20" s="33">
        <v>24</v>
      </c>
      <c r="J20" s="24"/>
    </row>
    <row r="21" spans="2:10" x14ac:dyDescent="0.45">
      <c r="H21" s="36" t="s">
        <v>152</v>
      </c>
      <c r="I21" s="33">
        <v>32</v>
      </c>
      <c r="J21" s="24"/>
    </row>
    <row r="22" spans="2:10" x14ac:dyDescent="0.45">
      <c r="H22" s="36" t="s">
        <v>153</v>
      </c>
      <c r="I22" s="33">
        <v>44</v>
      </c>
      <c r="J22" s="24"/>
    </row>
    <row r="23" spans="2:10" x14ac:dyDescent="0.45">
      <c r="H23" s="22" t="s">
        <v>109</v>
      </c>
      <c r="I23" s="13">
        <v>8</v>
      </c>
      <c r="J23" s="24"/>
    </row>
    <row r="24" spans="2:10" x14ac:dyDescent="0.45">
      <c r="H24" s="22" t="s">
        <v>110</v>
      </c>
      <c r="I24" s="13">
        <v>8</v>
      </c>
      <c r="J24" s="24"/>
    </row>
    <row r="25" spans="2:10" x14ac:dyDescent="0.45">
      <c r="H25" s="22" t="s">
        <v>111</v>
      </c>
      <c r="I25" s="13">
        <v>28</v>
      </c>
      <c r="J25" s="24"/>
    </row>
    <row r="26" spans="2:10" x14ac:dyDescent="0.45">
      <c r="H26" s="22" t="s">
        <v>112</v>
      </c>
      <c r="I26" s="13">
        <v>20</v>
      </c>
      <c r="J26" s="24"/>
    </row>
    <row r="27" spans="2:10" ht="13.9" thickBot="1" x14ac:dyDescent="0.5">
      <c r="H27" s="23" t="s">
        <v>113</v>
      </c>
      <c r="I27" s="17">
        <v>12</v>
      </c>
      <c r="J27" s="26"/>
    </row>
    <row r="28" spans="2:10" x14ac:dyDescent="0.45">
      <c r="I28" s="12"/>
    </row>
    <row r="29" spans="2:10" x14ac:dyDescent="0.45">
      <c r="I29" s="12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B554-4D2E-47E5-8273-6E9F2C105B68}">
  <sheetPr>
    <tabColor rgb="FF00B050"/>
  </sheetPr>
  <dimension ref="A1:F203"/>
  <sheetViews>
    <sheetView zoomScale="80" zoomScaleNormal="80" workbookViewId="0">
      <pane xSplit="2" ySplit="2" topLeftCell="C140" activePane="bottomRight" state="frozen"/>
      <selection pane="topRight" activeCell="C1" sqref="C1"/>
      <selection pane="bottomLeft" activeCell="A3" sqref="A3"/>
      <selection pane="bottomRight" activeCell="D153" sqref="D153"/>
    </sheetView>
  </sheetViews>
  <sheetFormatPr defaultColWidth="9.19921875" defaultRowHeight="14.25" x14ac:dyDescent="0.45"/>
  <cols>
    <col min="1" max="1" width="17.265625" style="46" bestFit="1" customWidth="1"/>
    <col min="2" max="2" width="25.53125" style="46" bestFit="1" customWidth="1"/>
    <col min="3" max="3" width="74.53125" style="46" customWidth="1"/>
    <col min="4" max="4" width="23.53125" style="46" customWidth="1"/>
    <col min="5" max="5" width="81.53125" style="47" bestFit="1" customWidth="1"/>
    <col min="6" max="255" width="9.19921875" style="46"/>
    <col min="256" max="256" width="17.265625" style="46" bestFit="1" customWidth="1"/>
    <col min="257" max="257" width="25.53125" style="46" bestFit="1" customWidth="1"/>
    <col min="258" max="258" width="74.53125" style="46" customWidth="1"/>
    <col min="259" max="259" width="21.73046875" style="46" customWidth="1"/>
    <col min="260" max="260" width="23.53125" style="46" customWidth="1"/>
    <col min="261" max="261" width="81.53125" style="46" bestFit="1" customWidth="1"/>
    <col min="262" max="511" width="9.19921875" style="46"/>
    <col min="512" max="512" width="17.265625" style="46" bestFit="1" customWidth="1"/>
    <col min="513" max="513" width="25.53125" style="46" bestFit="1" customWidth="1"/>
    <col min="514" max="514" width="74.53125" style="46" customWidth="1"/>
    <col min="515" max="515" width="21.73046875" style="46" customWidth="1"/>
    <col min="516" max="516" width="23.53125" style="46" customWidth="1"/>
    <col min="517" max="517" width="81.53125" style="46" bestFit="1" customWidth="1"/>
    <col min="518" max="767" width="9.19921875" style="46"/>
    <col min="768" max="768" width="17.265625" style="46" bestFit="1" customWidth="1"/>
    <col min="769" max="769" width="25.53125" style="46" bestFit="1" customWidth="1"/>
    <col min="770" max="770" width="74.53125" style="46" customWidth="1"/>
    <col min="771" max="771" width="21.73046875" style="46" customWidth="1"/>
    <col min="772" max="772" width="23.53125" style="46" customWidth="1"/>
    <col min="773" max="773" width="81.53125" style="46" bestFit="1" customWidth="1"/>
    <col min="774" max="1023" width="9.19921875" style="46"/>
    <col min="1024" max="1024" width="17.265625" style="46" bestFit="1" customWidth="1"/>
    <col min="1025" max="1025" width="25.53125" style="46" bestFit="1" customWidth="1"/>
    <col min="1026" max="1026" width="74.53125" style="46" customWidth="1"/>
    <col min="1027" max="1027" width="21.73046875" style="46" customWidth="1"/>
    <col min="1028" max="1028" width="23.53125" style="46" customWidth="1"/>
    <col min="1029" max="1029" width="81.53125" style="46" bestFit="1" customWidth="1"/>
    <col min="1030" max="1279" width="9.19921875" style="46"/>
    <col min="1280" max="1280" width="17.265625" style="46" bestFit="1" customWidth="1"/>
    <col min="1281" max="1281" width="25.53125" style="46" bestFit="1" customWidth="1"/>
    <col min="1282" max="1282" width="74.53125" style="46" customWidth="1"/>
    <col min="1283" max="1283" width="21.73046875" style="46" customWidth="1"/>
    <col min="1284" max="1284" width="23.53125" style="46" customWidth="1"/>
    <col min="1285" max="1285" width="81.53125" style="46" bestFit="1" customWidth="1"/>
    <col min="1286" max="1535" width="9.19921875" style="46"/>
    <col min="1536" max="1536" width="17.265625" style="46" bestFit="1" customWidth="1"/>
    <col min="1537" max="1537" width="25.53125" style="46" bestFit="1" customWidth="1"/>
    <col min="1538" max="1538" width="74.53125" style="46" customWidth="1"/>
    <col min="1539" max="1539" width="21.73046875" style="46" customWidth="1"/>
    <col min="1540" max="1540" width="23.53125" style="46" customWidth="1"/>
    <col min="1541" max="1541" width="81.53125" style="46" bestFit="1" customWidth="1"/>
    <col min="1542" max="1791" width="9.19921875" style="46"/>
    <col min="1792" max="1792" width="17.265625" style="46" bestFit="1" customWidth="1"/>
    <col min="1793" max="1793" width="25.53125" style="46" bestFit="1" customWidth="1"/>
    <col min="1794" max="1794" width="74.53125" style="46" customWidth="1"/>
    <col min="1795" max="1795" width="21.73046875" style="46" customWidth="1"/>
    <col min="1796" max="1796" width="23.53125" style="46" customWidth="1"/>
    <col min="1797" max="1797" width="81.53125" style="46" bestFit="1" customWidth="1"/>
    <col min="1798" max="2047" width="9.19921875" style="46"/>
    <col min="2048" max="2048" width="17.265625" style="46" bestFit="1" customWidth="1"/>
    <col min="2049" max="2049" width="25.53125" style="46" bestFit="1" customWidth="1"/>
    <col min="2050" max="2050" width="74.53125" style="46" customWidth="1"/>
    <col min="2051" max="2051" width="21.73046875" style="46" customWidth="1"/>
    <col min="2052" max="2052" width="23.53125" style="46" customWidth="1"/>
    <col min="2053" max="2053" width="81.53125" style="46" bestFit="1" customWidth="1"/>
    <col min="2054" max="2303" width="9.19921875" style="46"/>
    <col min="2304" max="2304" width="17.265625" style="46" bestFit="1" customWidth="1"/>
    <col min="2305" max="2305" width="25.53125" style="46" bestFit="1" customWidth="1"/>
    <col min="2306" max="2306" width="74.53125" style="46" customWidth="1"/>
    <col min="2307" max="2307" width="21.73046875" style="46" customWidth="1"/>
    <col min="2308" max="2308" width="23.53125" style="46" customWidth="1"/>
    <col min="2309" max="2309" width="81.53125" style="46" bestFit="1" customWidth="1"/>
    <col min="2310" max="2559" width="9.19921875" style="46"/>
    <col min="2560" max="2560" width="17.265625" style="46" bestFit="1" customWidth="1"/>
    <col min="2561" max="2561" width="25.53125" style="46" bestFit="1" customWidth="1"/>
    <col min="2562" max="2562" width="74.53125" style="46" customWidth="1"/>
    <col min="2563" max="2563" width="21.73046875" style="46" customWidth="1"/>
    <col min="2564" max="2564" width="23.53125" style="46" customWidth="1"/>
    <col min="2565" max="2565" width="81.53125" style="46" bestFit="1" customWidth="1"/>
    <col min="2566" max="2815" width="9.19921875" style="46"/>
    <col min="2816" max="2816" width="17.265625" style="46" bestFit="1" customWidth="1"/>
    <col min="2817" max="2817" width="25.53125" style="46" bestFit="1" customWidth="1"/>
    <col min="2818" max="2818" width="74.53125" style="46" customWidth="1"/>
    <col min="2819" max="2819" width="21.73046875" style="46" customWidth="1"/>
    <col min="2820" max="2820" width="23.53125" style="46" customWidth="1"/>
    <col min="2821" max="2821" width="81.53125" style="46" bestFit="1" customWidth="1"/>
    <col min="2822" max="3071" width="9.19921875" style="46"/>
    <col min="3072" max="3072" width="17.265625" style="46" bestFit="1" customWidth="1"/>
    <col min="3073" max="3073" width="25.53125" style="46" bestFit="1" customWidth="1"/>
    <col min="3074" max="3074" width="74.53125" style="46" customWidth="1"/>
    <col min="3075" max="3075" width="21.73046875" style="46" customWidth="1"/>
    <col min="3076" max="3076" width="23.53125" style="46" customWidth="1"/>
    <col min="3077" max="3077" width="81.53125" style="46" bestFit="1" customWidth="1"/>
    <col min="3078" max="3327" width="9.19921875" style="46"/>
    <col min="3328" max="3328" width="17.265625" style="46" bestFit="1" customWidth="1"/>
    <col min="3329" max="3329" width="25.53125" style="46" bestFit="1" customWidth="1"/>
    <col min="3330" max="3330" width="74.53125" style="46" customWidth="1"/>
    <col min="3331" max="3331" width="21.73046875" style="46" customWidth="1"/>
    <col min="3332" max="3332" width="23.53125" style="46" customWidth="1"/>
    <col min="3333" max="3333" width="81.53125" style="46" bestFit="1" customWidth="1"/>
    <col min="3334" max="3583" width="9.19921875" style="46"/>
    <col min="3584" max="3584" width="17.265625" style="46" bestFit="1" customWidth="1"/>
    <col min="3585" max="3585" width="25.53125" style="46" bestFit="1" customWidth="1"/>
    <col min="3586" max="3586" width="74.53125" style="46" customWidth="1"/>
    <col min="3587" max="3587" width="21.73046875" style="46" customWidth="1"/>
    <col min="3588" max="3588" width="23.53125" style="46" customWidth="1"/>
    <col min="3589" max="3589" width="81.53125" style="46" bestFit="1" customWidth="1"/>
    <col min="3590" max="3839" width="9.19921875" style="46"/>
    <col min="3840" max="3840" width="17.265625" style="46" bestFit="1" customWidth="1"/>
    <col min="3841" max="3841" width="25.53125" style="46" bestFit="1" customWidth="1"/>
    <col min="3842" max="3842" width="74.53125" style="46" customWidth="1"/>
    <col min="3843" max="3843" width="21.73046875" style="46" customWidth="1"/>
    <col min="3844" max="3844" width="23.53125" style="46" customWidth="1"/>
    <col min="3845" max="3845" width="81.53125" style="46" bestFit="1" customWidth="1"/>
    <col min="3846" max="4095" width="9.19921875" style="46"/>
    <col min="4096" max="4096" width="17.265625" style="46" bestFit="1" customWidth="1"/>
    <col min="4097" max="4097" width="25.53125" style="46" bestFit="1" customWidth="1"/>
    <col min="4098" max="4098" width="74.53125" style="46" customWidth="1"/>
    <col min="4099" max="4099" width="21.73046875" style="46" customWidth="1"/>
    <col min="4100" max="4100" width="23.53125" style="46" customWidth="1"/>
    <col min="4101" max="4101" width="81.53125" style="46" bestFit="1" customWidth="1"/>
    <col min="4102" max="4351" width="9.19921875" style="46"/>
    <col min="4352" max="4352" width="17.265625" style="46" bestFit="1" customWidth="1"/>
    <col min="4353" max="4353" width="25.53125" style="46" bestFit="1" customWidth="1"/>
    <col min="4354" max="4354" width="74.53125" style="46" customWidth="1"/>
    <col min="4355" max="4355" width="21.73046875" style="46" customWidth="1"/>
    <col min="4356" max="4356" width="23.53125" style="46" customWidth="1"/>
    <col min="4357" max="4357" width="81.53125" style="46" bestFit="1" customWidth="1"/>
    <col min="4358" max="4607" width="9.19921875" style="46"/>
    <col min="4608" max="4608" width="17.265625" style="46" bestFit="1" customWidth="1"/>
    <col min="4609" max="4609" width="25.53125" style="46" bestFit="1" customWidth="1"/>
    <col min="4610" max="4610" width="74.53125" style="46" customWidth="1"/>
    <col min="4611" max="4611" width="21.73046875" style="46" customWidth="1"/>
    <col min="4612" max="4612" width="23.53125" style="46" customWidth="1"/>
    <col min="4613" max="4613" width="81.53125" style="46" bestFit="1" customWidth="1"/>
    <col min="4614" max="4863" width="9.19921875" style="46"/>
    <col min="4864" max="4864" width="17.265625" style="46" bestFit="1" customWidth="1"/>
    <col min="4865" max="4865" width="25.53125" style="46" bestFit="1" customWidth="1"/>
    <col min="4866" max="4866" width="74.53125" style="46" customWidth="1"/>
    <col min="4867" max="4867" width="21.73046875" style="46" customWidth="1"/>
    <col min="4868" max="4868" width="23.53125" style="46" customWidth="1"/>
    <col min="4869" max="4869" width="81.53125" style="46" bestFit="1" customWidth="1"/>
    <col min="4870" max="5119" width="9.19921875" style="46"/>
    <col min="5120" max="5120" width="17.265625" style="46" bestFit="1" customWidth="1"/>
    <col min="5121" max="5121" width="25.53125" style="46" bestFit="1" customWidth="1"/>
    <col min="5122" max="5122" width="74.53125" style="46" customWidth="1"/>
    <col min="5123" max="5123" width="21.73046875" style="46" customWidth="1"/>
    <col min="5124" max="5124" width="23.53125" style="46" customWidth="1"/>
    <col min="5125" max="5125" width="81.53125" style="46" bestFit="1" customWidth="1"/>
    <col min="5126" max="5375" width="9.19921875" style="46"/>
    <col min="5376" max="5376" width="17.265625" style="46" bestFit="1" customWidth="1"/>
    <col min="5377" max="5377" width="25.53125" style="46" bestFit="1" customWidth="1"/>
    <col min="5378" max="5378" width="74.53125" style="46" customWidth="1"/>
    <col min="5379" max="5379" width="21.73046875" style="46" customWidth="1"/>
    <col min="5380" max="5380" width="23.53125" style="46" customWidth="1"/>
    <col min="5381" max="5381" width="81.53125" style="46" bestFit="1" customWidth="1"/>
    <col min="5382" max="5631" width="9.19921875" style="46"/>
    <col min="5632" max="5632" width="17.265625" style="46" bestFit="1" customWidth="1"/>
    <col min="5633" max="5633" width="25.53125" style="46" bestFit="1" customWidth="1"/>
    <col min="5634" max="5634" width="74.53125" style="46" customWidth="1"/>
    <col min="5635" max="5635" width="21.73046875" style="46" customWidth="1"/>
    <col min="5636" max="5636" width="23.53125" style="46" customWidth="1"/>
    <col min="5637" max="5637" width="81.53125" style="46" bestFit="1" customWidth="1"/>
    <col min="5638" max="5887" width="9.19921875" style="46"/>
    <col min="5888" max="5888" width="17.265625" style="46" bestFit="1" customWidth="1"/>
    <col min="5889" max="5889" width="25.53125" style="46" bestFit="1" customWidth="1"/>
    <col min="5890" max="5890" width="74.53125" style="46" customWidth="1"/>
    <col min="5891" max="5891" width="21.73046875" style="46" customWidth="1"/>
    <col min="5892" max="5892" width="23.53125" style="46" customWidth="1"/>
    <col min="5893" max="5893" width="81.53125" style="46" bestFit="1" customWidth="1"/>
    <col min="5894" max="6143" width="9.19921875" style="46"/>
    <col min="6144" max="6144" width="17.265625" style="46" bestFit="1" customWidth="1"/>
    <col min="6145" max="6145" width="25.53125" style="46" bestFit="1" customWidth="1"/>
    <col min="6146" max="6146" width="74.53125" style="46" customWidth="1"/>
    <col min="6147" max="6147" width="21.73046875" style="46" customWidth="1"/>
    <col min="6148" max="6148" width="23.53125" style="46" customWidth="1"/>
    <col min="6149" max="6149" width="81.53125" style="46" bestFit="1" customWidth="1"/>
    <col min="6150" max="6399" width="9.19921875" style="46"/>
    <col min="6400" max="6400" width="17.265625" style="46" bestFit="1" customWidth="1"/>
    <col min="6401" max="6401" width="25.53125" style="46" bestFit="1" customWidth="1"/>
    <col min="6402" max="6402" width="74.53125" style="46" customWidth="1"/>
    <col min="6403" max="6403" width="21.73046875" style="46" customWidth="1"/>
    <col min="6404" max="6404" width="23.53125" style="46" customWidth="1"/>
    <col min="6405" max="6405" width="81.53125" style="46" bestFit="1" customWidth="1"/>
    <col min="6406" max="6655" width="9.19921875" style="46"/>
    <col min="6656" max="6656" width="17.265625" style="46" bestFit="1" customWidth="1"/>
    <col min="6657" max="6657" width="25.53125" style="46" bestFit="1" customWidth="1"/>
    <col min="6658" max="6658" width="74.53125" style="46" customWidth="1"/>
    <col min="6659" max="6659" width="21.73046875" style="46" customWidth="1"/>
    <col min="6660" max="6660" width="23.53125" style="46" customWidth="1"/>
    <col min="6661" max="6661" width="81.53125" style="46" bestFit="1" customWidth="1"/>
    <col min="6662" max="6911" width="9.19921875" style="46"/>
    <col min="6912" max="6912" width="17.265625" style="46" bestFit="1" customWidth="1"/>
    <col min="6913" max="6913" width="25.53125" style="46" bestFit="1" customWidth="1"/>
    <col min="6914" max="6914" width="74.53125" style="46" customWidth="1"/>
    <col min="6915" max="6915" width="21.73046875" style="46" customWidth="1"/>
    <col min="6916" max="6916" width="23.53125" style="46" customWidth="1"/>
    <col min="6917" max="6917" width="81.53125" style="46" bestFit="1" customWidth="1"/>
    <col min="6918" max="7167" width="9.19921875" style="46"/>
    <col min="7168" max="7168" width="17.265625" style="46" bestFit="1" customWidth="1"/>
    <col min="7169" max="7169" width="25.53125" style="46" bestFit="1" customWidth="1"/>
    <col min="7170" max="7170" width="74.53125" style="46" customWidth="1"/>
    <col min="7171" max="7171" width="21.73046875" style="46" customWidth="1"/>
    <col min="7172" max="7172" width="23.53125" style="46" customWidth="1"/>
    <col min="7173" max="7173" width="81.53125" style="46" bestFit="1" customWidth="1"/>
    <col min="7174" max="7423" width="9.19921875" style="46"/>
    <col min="7424" max="7424" width="17.265625" style="46" bestFit="1" customWidth="1"/>
    <col min="7425" max="7425" width="25.53125" style="46" bestFit="1" customWidth="1"/>
    <col min="7426" max="7426" width="74.53125" style="46" customWidth="1"/>
    <col min="7427" max="7427" width="21.73046875" style="46" customWidth="1"/>
    <col min="7428" max="7428" width="23.53125" style="46" customWidth="1"/>
    <col min="7429" max="7429" width="81.53125" style="46" bestFit="1" customWidth="1"/>
    <col min="7430" max="7679" width="9.19921875" style="46"/>
    <col min="7680" max="7680" width="17.265625" style="46" bestFit="1" customWidth="1"/>
    <col min="7681" max="7681" width="25.53125" style="46" bestFit="1" customWidth="1"/>
    <col min="7682" max="7682" width="74.53125" style="46" customWidth="1"/>
    <col min="7683" max="7683" width="21.73046875" style="46" customWidth="1"/>
    <col min="7684" max="7684" width="23.53125" style="46" customWidth="1"/>
    <col min="7685" max="7685" width="81.53125" style="46" bestFit="1" customWidth="1"/>
    <col min="7686" max="7935" width="9.19921875" style="46"/>
    <col min="7936" max="7936" width="17.265625" style="46" bestFit="1" customWidth="1"/>
    <col min="7937" max="7937" width="25.53125" style="46" bestFit="1" customWidth="1"/>
    <col min="7938" max="7938" width="74.53125" style="46" customWidth="1"/>
    <col min="7939" max="7939" width="21.73046875" style="46" customWidth="1"/>
    <col min="7940" max="7940" width="23.53125" style="46" customWidth="1"/>
    <col min="7941" max="7941" width="81.53125" style="46" bestFit="1" customWidth="1"/>
    <col min="7942" max="8191" width="9.19921875" style="46"/>
    <col min="8192" max="8192" width="17.265625" style="46" bestFit="1" customWidth="1"/>
    <col min="8193" max="8193" width="25.53125" style="46" bestFit="1" customWidth="1"/>
    <col min="8194" max="8194" width="74.53125" style="46" customWidth="1"/>
    <col min="8195" max="8195" width="21.73046875" style="46" customWidth="1"/>
    <col min="8196" max="8196" width="23.53125" style="46" customWidth="1"/>
    <col min="8197" max="8197" width="81.53125" style="46" bestFit="1" customWidth="1"/>
    <col min="8198" max="8447" width="9.19921875" style="46"/>
    <col min="8448" max="8448" width="17.265625" style="46" bestFit="1" customWidth="1"/>
    <col min="8449" max="8449" width="25.53125" style="46" bestFit="1" customWidth="1"/>
    <col min="8450" max="8450" width="74.53125" style="46" customWidth="1"/>
    <col min="8451" max="8451" width="21.73046875" style="46" customWidth="1"/>
    <col min="8452" max="8452" width="23.53125" style="46" customWidth="1"/>
    <col min="8453" max="8453" width="81.53125" style="46" bestFit="1" customWidth="1"/>
    <col min="8454" max="8703" width="9.19921875" style="46"/>
    <col min="8704" max="8704" width="17.265625" style="46" bestFit="1" customWidth="1"/>
    <col min="8705" max="8705" width="25.53125" style="46" bestFit="1" customWidth="1"/>
    <col min="8706" max="8706" width="74.53125" style="46" customWidth="1"/>
    <col min="8707" max="8707" width="21.73046875" style="46" customWidth="1"/>
    <col min="8708" max="8708" width="23.53125" style="46" customWidth="1"/>
    <col min="8709" max="8709" width="81.53125" style="46" bestFit="1" customWidth="1"/>
    <col min="8710" max="8959" width="9.19921875" style="46"/>
    <col min="8960" max="8960" width="17.265625" style="46" bestFit="1" customWidth="1"/>
    <col min="8961" max="8961" width="25.53125" style="46" bestFit="1" customWidth="1"/>
    <col min="8962" max="8962" width="74.53125" style="46" customWidth="1"/>
    <col min="8963" max="8963" width="21.73046875" style="46" customWidth="1"/>
    <col min="8964" max="8964" width="23.53125" style="46" customWidth="1"/>
    <col min="8965" max="8965" width="81.53125" style="46" bestFit="1" customWidth="1"/>
    <col min="8966" max="9215" width="9.19921875" style="46"/>
    <col min="9216" max="9216" width="17.265625" style="46" bestFit="1" customWidth="1"/>
    <col min="9217" max="9217" width="25.53125" style="46" bestFit="1" customWidth="1"/>
    <col min="9218" max="9218" width="74.53125" style="46" customWidth="1"/>
    <col min="9219" max="9219" width="21.73046875" style="46" customWidth="1"/>
    <col min="9220" max="9220" width="23.53125" style="46" customWidth="1"/>
    <col min="9221" max="9221" width="81.53125" style="46" bestFit="1" customWidth="1"/>
    <col min="9222" max="9471" width="9.19921875" style="46"/>
    <col min="9472" max="9472" width="17.265625" style="46" bestFit="1" customWidth="1"/>
    <col min="9473" max="9473" width="25.53125" style="46" bestFit="1" customWidth="1"/>
    <col min="9474" max="9474" width="74.53125" style="46" customWidth="1"/>
    <col min="9475" max="9475" width="21.73046875" style="46" customWidth="1"/>
    <col min="9476" max="9476" width="23.53125" style="46" customWidth="1"/>
    <col min="9477" max="9477" width="81.53125" style="46" bestFit="1" customWidth="1"/>
    <col min="9478" max="9727" width="9.19921875" style="46"/>
    <col min="9728" max="9728" width="17.265625" style="46" bestFit="1" customWidth="1"/>
    <col min="9729" max="9729" width="25.53125" style="46" bestFit="1" customWidth="1"/>
    <col min="9730" max="9730" width="74.53125" style="46" customWidth="1"/>
    <col min="9731" max="9731" width="21.73046875" style="46" customWidth="1"/>
    <col min="9732" max="9732" width="23.53125" style="46" customWidth="1"/>
    <col min="9733" max="9733" width="81.53125" style="46" bestFit="1" customWidth="1"/>
    <col min="9734" max="9983" width="9.19921875" style="46"/>
    <col min="9984" max="9984" width="17.265625" style="46" bestFit="1" customWidth="1"/>
    <col min="9985" max="9985" width="25.53125" style="46" bestFit="1" customWidth="1"/>
    <col min="9986" max="9986" width="74.53125" style="46" customWidth="1"/>
    <col min="9987" max="9987" width="21.73046875" style="46" customWidth="1"/>
    <col min="9988" max="9988" width="23.53125" style="46" customWidth="1"/>
    <col min="9989" max="9989" width="81.53125" style="46" bestFit="1" customWidth="1"/>
    <col min="9990" max="10239" width="9.19921875" style="46"/>
    <col min="10240" max="10240" width="17.265625" style="46" bestFit="1" customWidth="1"/>
    <col min="10241" max="10241" width="25.53125" style="46" bestFit="1" customWidth="1"/>
    <col min="10242" max="10242" width="74.53125" style="46" customWidth="1"/>
    <col min="10243" max="10243" width="21.73046875" style="46" customWidth="1"/>
    <col min="10244" max="10244" width="23.53125" style="46" customWidth="1"/>
    <col min="10245" max="10245" width="81.53125" style="46" bestFit="1" customWidth="1"/>
    <col min="10246" max="10495" width="9.19921875" style="46"/>
    <col min="10496" max="10496" width="17.265625" style="46" bestFit="1" customWidth="1"/>
    <col min="10497" max="10497" width="25.53125" style="46" bestFit="1" customWidth="1"/>
    <col min="10498" max="10498" width="74.53125" style="46" customWidth="1"/>
    <col min="10499" max="10499" width="21.73046875" style="46" customWidth="1"/>
    <col min="10500" max="10500" width="23.53125" style="46" customWidth="1"/>
    <col min="10501" max="10501" width="81.53125" style="46" bestFit="1" customWidth="1"/>
    <col min="10502" max="10751" width="9.19921875" style="46"/>
    <col min="10752" max="10752" width="17.265625" style="46" bestFit="1" customWidth="1"/>
    <col min="10753" max="10753" width="25.53125" style="46" bestFit="1" customWidth="1"/>
    <col min="10754" max="10754" width="74.53125" style="46" customWidth="1"/>
    <col min="10755" max="10755" width="21.73046875" style="46" customWidth="1"/>
    <col min="10756" max="10756" width="23.53125" style="46" customWidth="1"/>
    <col min="10757" max="10757" width="81.53125" style="46" bestFit="1" customWidth="1"/>
    <col min="10758" max="11007" width="9.19921875" style="46"/>
    <col min="11008" max="11008" width="17.265625" style="46" bestFit="1" customWidth="1"/>
    <col min="11009" max="11009" width="25.53125" style="46" bestFit="1" customWidth="1"/>
    <col min="11010" max="11010" width="74.53125" style="46" customWidth="1"/>
    <col min="11011" max="11011" width="21.73046875" style="46" customWidth="1"/>
    <col min="11012" max="11012" width="23.53125" style="46" customWidth="1"/>
    <col min="11013" max="11013" width="81.53125" style="46" bestFit="1" customWidth="1"/>
    <col min="11014" max="11263" width="9.19921875" style="46"/>
    <col min="11264" max="11264" width="17.265625" style="46" bestFit="1" customWidth="1"/>
    <col min="11265" max="11265" width="25.53125" style="46" bestFit="1" customWidth="1"/>
    <col min="11266" max="11266" width="74.53125" style="46" customWidth="1"/>
    <col min="11267" max="11267" width="21.73046875" style="46" customWidth="1"/>
    <col min="11268" max="11268" width="23.53125" style="46" customWidth="1"/>
    <col min="11269" max="11269" width="81.53125" style="46" bestFit="1" customWidth="1"/>
    <col min="11270" max="11519" width="9.19921875" style="46"/>
    <col min="11520" max="11520" width="17.265625" style="46" bestFit="1" customWidth="1"/>
    <col min="11521" max="11521" width="25.53125" style="46" bestFit="1" customWidth="1"/>
    <col min="11522" max="11522" width="74.53125" style="46" customWidth="1"/>
    <col min="11523" max="11523" width="21.73046875" style="46" customWidth="1"/>
    <col min="11524" max="11524" width="23.53125" style="46" customWidth="1"/>
    <col min="11525" max="11525" width="81.53125" style="46" bestFit="1" customWidth="1"/>
    <col min="11526" max="11775" width="9.19921875" style="46"/>
    <col min="11776" max="11776" width="17.265625" style="46" bestFit="1" customWidth="1"/>
    <col min="11777" max="11777" width="25.53125" style="46" bestFit="1" customWidth="1"/>
    <col min="11778" max="11778" width="74.53125" style="46" customWidth="1"/>
    <col min="11779" max="11779" width="21.73046875" style="46" customWidth="1"/>
    <col min="11780" max="11780" width="23.53125" style="46" customWidth="1"/>
    <col min="11781" max="11781" width="81.53125" style="46" bestFit="1" customWidth="1"/>
    <col min="11782" max="12031" width="9.19921875" style="46"/>
    <col min="12032" max="12032" width="17.265625" style="46" bestFit="1" customWidth="1"/>
    <col min="12033" max="12033" width="25.53125" style="46" bestFit="1" customWidth="1"/>
    <col min="12034" max="12034" width="74.53125" style="46" customWidth="1"/>
    <col min="12035" max="12035" width="21.73046875" style="46" customWidth="1"/>
    <col min="12036" max="12036" width="23.53125" style="46" customWidth="1"/>
    <col min="12037" max="12037" width="81.53125" style="46" bestFit="1" customWidth="1"/>
    <col min="12038" max="12287" width="9.19921875" style="46"/>
    <col min="12288" max="12288" width="17.265625" style="46" bestFit="1" customWidth="1"/>
    <col min="12289" max="12289" width="25.53125" style="46" bestFit="1" customWidth="1"/>
    <col min="12290" max="12290" width="74.53125" style="46" customWidth="1"/>
    <col min="12291" max="12291" width="21.73046875" style="46" customWidth="1"/>
    <col min="12292" max="12292" width="23.53125" style="46" customWidth="1"/>
    <col min="12293" max="12293" width="81.53125" style="46" bestFit="1" customWidth="1"/>
    <col min="12294" max="12543" width="9.19921875" style="46"/>
    <col min="12544" max="12544" width="17.265625" style="46" bestFit="1" customWidth="1"/>
    <col min="12545" max="12545" width="25.53125" style="46" bestFit="1" customWidth="1"/>
    <col min="12546" max="12546" width="74.53125" style="46" customWidth="1"/>
    <col min="12547" max="12547" width="21.73046875" style="46" customWidth="1"/>
    <col min="12548" max="12548" width="23.53125" style="46" customWidth="1"/>
    <col min="12549" max="12549" width="81.53125" style="46" bestFit="1" customWidth="1"/>
    <col min="12550" max="12799" width="9.19921875" style="46"/>
    <col min="12800" max="12800" width="17.265625" style="46" bestFit="1" customWidth="1"/>
    <col min="12801" max="12801" width="25.53125" style="46" bestFit="1" customWidth="1"/>
    <col min="12802" max="12802" width="74.53125" style="46" customWidth="1"/>
    <col min="12803" max="12803" width="21.73046875" style="46" customWidth="1"/>
    <col min="12804" max="12804" width="23.53125" style="46" customWidth="1"/>
    <col min="12805" max="12805" width="81.53125" style="46" bestFit="1" customWidth="1"/>
    <col min="12806" max="13055" width="9.19921875" style="46"/>
    <col min="13056" max="13056" width="17.265625" style="46" bestFit="1" customWidth="1"/>
    <col min="13057" max="13057" width="25.53125" style="46" bestFit="1" customWidth="1"/>
    <col min="13058" max="13058" width="74.53125" style="46" customWidth="1"/>
    <col min="13059" max="13059" width="21.73046875" style="46" customWidth="1"/>
    <col min="13060" max="13060" width="23.53125" style="46" customWidth="1"/>
    <col min="13061" max="13061" width="81.53125" style="46" bestFit="1" customWidth="1"/>
    <col min="13062" max="13311" width="9.19921875" style="46"/>
    <col min="13312" max="13312" width="17.265625" style="46" bestFit="1" customWidth="1"/>
    <col min="13313" max="13313" width="25.53125" style="46" bestFit="1" customWidth="1"/>
    <col min="13314" max="13314" width="74.53125" style="46" customWidth="1"/>
    <col min="13315" max="13315" width="21.73046875" style="46" customWidth="1"/>
    <col min="13316" max="13316" width="23.53125" style="46" customWidth="1"/>
    <col min="13317" max="13317" width="81.53125" style="46" bestFit="1" customWidth="1"/>
    <col min="13318" max="13567" width="9.19921875" style="46"/>
    <col min="13568" max="13568" width="17.265625" style="46" bestFit="1" customWidth="1"/>
    <col min="13569" max="13569" width="25.53125" style="46" bestFit="1" customWidth="1"/>
    <col min="13570" max="13570" width="74.53125" style="46" customWidth="1"/>
    <col min="13571" max="13571" width="21.73046875" style="46" customWidth="1"/>
    <col min="13572" max="13572" width="23.53125" style="46" customWidth="1"/>
    <col min="13573" max="13573" width="81.53125" style="46" bestFit="1" customWidth="1"/>
    <col min="13574" max="13823" width="9.19921875" style="46"/>
    <col min="13824" max="13824" width="17.265625" style="46" bestFit="1" customWidth="1"/>
    <col min="13825" max="13825" width="25.53125" style="46" bestFit="1" customWidth="1"/>
    <col min="13826" max="13826" width="74.53125" style="46" customWidth="1"/>
    <col min="13827" max="13827" width="21.73046875" style="46" customWidth="1"/>
    <col min="13828" max="13828" width="23.53125" style="46" customWidth="1"/>
    <col min="13829" max="13829" width="81.53125" style="46" bestFit="1" customWidth="1"/>
    <col min="13830" max="14079" width="9.19921875" style="46"/>
    <col min="14080" max="14080" width="17.265625" style="46" bestFit="1" customWidth="1"/>
    <col min="14081" max="14081" width="25.53125" style="46" bestFit="1" customWidth="1"/>
    <col min="14082" max="14082" width="74.53125" style="46" customWidth="1"/>
    <col min="14083" max="14083" width="21.73046875" style="46" customWidth="1"/>
    <col min="14084" max="14084" width="23.53125" style="46" customWidth="1"/>
    <col min="14085" max="14085" width="81.53125" style="46" bestFit="1" customWidth="1"/>
    <col min="14086" max="14335" width="9.19921875" style="46"/>
    <col min="14336" max="14336" width="17.265625" style="46" bestFit="1" customWidth="1"/>
    <col min="14337" max="14337" width="25.53125" style="46" bestFit="1" customWidth="1"/>
    <col min="14338" max="14338" width="74.53125" style="46" customWidth="1"/>
    <col min="14339" max="14339" width="21.73046875" style="46" customWidth="1"/>
    <col min="14340" max="14340" width="23.53125" style="46" customWidth="1"/>
    <col min="14341" max="14341" width="81.53125" style="46" bestFit="1" customWidth="1"/>
    <col min="14342" max="14591" width="9.19921875" style="46"/>
    <col min="14592" max="14592" width="17.265625" style="46" bestFit="1" customWidth="1"/>
    <col min="14593" max="14593" width="25.53125" style="46" bestFit="1" customWidth="1"/>
    <col min="14594" max="14594" width="74.53125" style="46" customWidth="1"/>
    <col min="14595" max="14595" width="21.73046875" style="46" customWidth="1"/>
    <col min="14596" max="14596" width="23.53125" style="46" customWidth="1"/>
    <col min="14597" max="14597" width="81.53125" style="46" bestFit="1" customWidth="1"/>
    <col min="14598" max="14847" width="9.19921875" style="46"/>
    <col min="14848" max="14848" width="17.265625" style="46" bestFit="1" customWidth="1"/>
    <col min="14849" max="14849" width="25.53125" style="46" bestFit="1" customWidth="1"/>
    <col min="14850" max="14850" width="74.53125" style="46" customWidth="1"/>
    <col min="14851" max="14851" width="21.73046875" style="46" customWidth="1"/>
    <col min="14852" max="14852" width="23.53125" style="46" customWidth="1"/>
    <col min="14853" max="14853" width="81.53125" style="46" bestFit="1" customWidth="1"/>
    <col min="14854" max="15103" width="9.19921875" style="46"/>
    <col min="15104" max="15104" width="17.265625" style="46" bestFit="1" customWidth="1"/>
    <col min="15105" max="15105" width="25.53125" style="46" bestFit="1" customWidth="1"/>
    <col min="15106" max="15106" width="74.53125" style="46" customWidth="1"/>
    <col min="15107" max="15107" width="21.73046875" style="46" customWidth="1"/>
    <col min="15108" max="15108" width="23.53125" style="46" customWidth="1"/>
    <col min="15109" max="15109" width="81.53125" style="46" bestFit="1" customWidth="1"/>
    <col min="15110" max="15359" width="9.19921875" style="46"/>
    <col min="15360" max="15360" width="17.265625" style="46" bestFit="1" customWidth="1"/>
    <col min="15361" max="15361" width="25.53125" style="46" bestFit="1" customWidth="1"/>
    <col min="15362" max="15362" width="74.53125" style="46" customWidth="1"/>
    <col min="15363" max="15363" width="21.73046875" style="46" customWidth="1"/>
    <col min="15364" max="15364" width="23.53125" style="46" customWidth="1"/>
    <col min="15365" max="15365" width="81.53125" style="46" bestFit="1" customWidth="1"/>
    <col min="15366" max="15615" width="9.19921875" style="46"/>
    <col min="15616" max="15616" width="17.265625" style="46" bestFit="1" customWidth="1"/>
    <col min="15617" max="15617" width="25.53125" style="46" bestFit="1" customWidth="1"/>
    <col min="15618" max="15618" width="74.53125" style="46" customWidth="1"/>
    <col min="15619" max="15619" width="21.73046875" style="46" customWidth="1"/>
    <col min="15620" max="15620" width="23.53125" style="46" customWidth="1"/>
    <col min="15621" max="15621" width="81.53125" style="46" bestFit="1" customWidth="1"/>
    <col min="15622" max="15871" width="9.19921875" style="46"/>
    <col min="15872" max="15872" width="17.265625" style="46" bestFit="1" customWidth="1"/>
    <col min="15873" max="15873" width="25.53125" style="46" bestFit="1" customWidth="1"/>
    <col min="15874" max="15874" width="74.53125" style="46" customWidth="1"/>
    <col min="15875" max="15875" width="21.73046875" style="46" customWidth="1"/>
    <col min="15876" max="15876" width="23.53125" style="46" customWidth="1"/>
    <col min="15877" max="15877" width="81.53125" style="46" bestFit="1" customWidth="1"/>
    <col min="15878" max="16127" width="9.19921875" style="46"/>
    <col min="16128" max="16128" width="17.265625" style="46" bestFit="1" customWidth="1"/>
    <col min="16129" max="16129" width="25.53125" style="46" bestFit="1" customWidth="1"/>
    <col min="16130" max="16130" width="74.53125" style="46" customWidth="1"/>
    <col min="16131" max="16131" width="21.73046875" style="46" customWidth="1"/>
    <col min="16132" max="16132" width="23.53125" style="46" customWidth="1"/>
    <col min="16133" max="16133" width="81.53125" style="46" bestFit="1" customWidth="1"/>
    <col min="16134" max="16384" width="9.19921875" style="46"/>
  </cols>
  <sheetData>
    <row r="1" spans="1:5" ht="15" x14ac:dyDescent="0.45">
      <c r="A1" s="44" t="s">
        <v>159</v>
      </c>
      <c r="B1" s="45" t="s">
        <v>160</v>
      </c>
    </row>
    <row r="2" spans="1:5" ht="47.25" customHeight="1" x14ac:dyDescent="0.45">
      <c r="B2" s="48" t="s">
        <v>161</v>
      </c>
      <c r="C2" s="49"/>
      <c r="D2" s="50" t="s">
        <v>162</v>
      </c>
      <c r="E2" s="51" t="s">
        <v>163</v>
      </c>
    </row>
    <row r="3" spans="1:5" ht="15.75" x14ac:dyDescent="0.45">
      <c r="B3" s="52" t="s">
        <v>164</v>
      </c>
      <c r="C3" s="53" t="s">
        <v>165</v>
      </c>
      <c r="D3" s="54">
        <f>93.125+5+15</f>
        <v>113.125</v>
      </c>
      <c r="E3" s="55"/>
    </row>
    <row r="4" spans="1:5" ht="15.75" x14ac:dyDescent="0.45">
      <c r="B4" s="56" t="s">
        <v>166</v>
      </c>
      <c r="C4" s="53" t="s">
        <v>167</v>
      </c>
      <c r="D4" s="54">
        <f>88.75+5+15</f>
        <v>108.75</v>
      </c>
      <c r="E4" s="57"/>
    </row>
    <row r="5" spans="1:5" ht="15.75" x14ac:dyDescent="0.45">
      <c r="B5" s="52" t="s">
        <v>168</v>
      </c>
      <c r="C5" s="53" t="s">
        <v>169</v>
      </c>
      <c r="D5" s="54">
        <f>118.125+5+15</f>
        <v>138.125</v>
      </c>
      <c r="E5" s="57"/>
    </row>
    <row r="6" spans="1:5" ht="15.75" x14ac:dyDescent="0.45">
      <c r="B6" s="56" t="s">
        <v>170</v>
      </c>
      <c r="C6" s="53" t="s">
        <v>171</v>
      </c>
      <c r="D6" s="54">
        <f>113.75+5+15</f>
        <v>133.75</v>
      </c>
      <c r="E6" s="58"/>
    </row>
    <row r="7" spans="1:5" ht="15.75" x14ac:dyDescent="0.45">
      <c r="B7" s="59" t="s">
        <v>172</v>
      </c>
      <c r="C7" s="53" t="s">
        <v>173</v>
      </c>
      <c r="D7" s="54">
        <v>113</v>
      </c>
      <c r="E7" s="60" t="s">
        <v>174</v>
      </c>
    </row>
    <row r="8" spans="1:5" ht="15.75" x14ac:dyDescent="0.45">
      <c r="B8" s="61" t="s">
        <v>175</v>
      </c>
      <c r="C8" s="53" t="s">
        <v>176</v>
      </c>
      <c r="D8" s="54">
        <v>109</v>
      </c>
      <c r="E8" s="60" t="s">
        <v>177</v>
      </c>
    </row>
    <row r="9" spans="1:5" ht="15.75" x14ac:dyDescent="0.45">
      <c r="B9" s="61" t="s">
        <v>178</v>
      </c>
      <c r="C9" s="53" t="s">
        <v>179</v>
      </c>
      <c r="D9" s="54">
        <f>113.75+5+15</f>
        <v>133.75</v>
      </c>
      <c r="E9" s="60" t="s">
        <v>177</v>
      </c>
    </row>
    <row r="10" spans="1:5" ht="26.25" x14ac:dyDescent="0.45">
      <c r="B10" s="52" t="s">
        <v>180</v>
      </c>
      <c r="C10" s="53" t="s">
        <v>181</v>
      </c>
      <c r="D10" s="54">
        <v>2</v>
      </c>
      <c r="E10" s="63" t="s">
        <v>182</v>
      </c>
    </row>
    <row r="11" spans="1:5" ht="26.25" x14ac:dyDescent="0.45">
      <c r="B11" s="52" t="s">
        <v>183</v>
      </c>
      <c r="C11" s="53" t="s">
        <v>184</v>
      </c>
      <c r="D11" s="54">
        <v>2</v>
      </c>
      <c r="E11" s="63" t="s">
        <v>185</v>
      </c>
    </row>
    <row r="12" spans="1:5" ht="15.75" x14ac:dyDescent="0.45">
      <c r="B12" s="64" t="s">
        <v>186</v>
      </c>
      <c r="C12" s="65"/>
      <c r="D12" s="66"/>
      <c r="E12" s="67"/>
    </row>
    <row r="13" spans="1:5" ht="15.75" x14ac:dyDescent="0.45">
      <c r="B13" s="68" t="s">
        <v>187</v>
      </c>
      <c r="C13" s="69" t="s">
        <v>188</v>
      </c>
      <c r="D13" s="68">
        <v>30</v>
      </c>
      <c r="E13" s="70" t="s">
        <v>189</v>
      </c>
    </row>
    <row r="14" spans="1:5" ht="15.75" x14ac:dyDescent="0.45">
      <c r="B14" s="71" t="s">
        <v>190</v>
      </c>
      <c r="C14" s="53" t="s">
        <v>191</v>
      </c>
      <c r="D14" s="72">
        <v>80</v>
      </c>
      <c r="E14" s="73" t="s">
        <v>192</v>
      </c>
    </row>
    <row r="15" spans="1:5" ht="15.75" x14ac:dyDescent="0.45">
      <c r="B15" s="72" t="s">
        <v>193</v>
      </c>
      <c r="C15" s="53" t="s">
        <v>194</v>
      </c>
      <c r="D15" s="72">
        <v>80</v>
      </c>
      <c r="E15" s="73" t="s">
        <v>195</v>
      </c>
    </row>
    <row r="16" spans="1:5" ht="15.75" x14ac:dyDescent="0.45">
      <c r="B16" s="72" t="s">
        <v>196</v>
      </c>
      <c r="C16" s="53" t="s">
        <v>197</v>
      </c>
      <c r="D16" s="72">
        <v>65</v>
      </c>
      <c r="E16" s="73" t="s">
        <v>198</v>
      </c>
    </row>
    <row r="17" spans="2:5" ht="15.75" x14ac:dyDescent="0.45">
      <c r="B17" s="72" t="s">
        <v>199</v>
      </c>
      <c r="C17" s="53" t="s">
        <v>200</v>
      </c>
      <c r="D17" s="72">
        <v>75</v>
      </c>
      <c r="E17" s="73" t="s">
        <v>201</v>
      </c>
    </row>
    <row r="18" spans="2:5" ht="15.75" x14ac:dyDescent="0.45">
      <c r="B18" s="72" t="s">
        <v>202</v>
      </c>
      <c r="C18" s="53" t="s">
        <v>203</v>
      </c>
      <c r="D18" s="72">
        <v>126</v>
      </c>
      <c r="E18" s="73" t="s">
        <v>204</v>
      </c>
    </row>
    <row r="19" spans="2:5" ht="15.75" x14ac:dyDescent="0.45">
      <c r="B19" s="72" t="s">
        <v>205</v>
      </c>
      <c r="C19" s="53" t="s">
        <v>206</v>
      </c>
      <c r="D19" s="72">
        <v>105</v>
      </c>
      <c r="E19" s="73" t="s">
        <v>207</v>
      </c>
    </row>
    <row r="20" spans="2:5" ht="15.75" x14ac:dyDescent="0.45">
      <c r="B20" s="72" t="s">
        <v>208</v>
      </c>
      <c r="C20" s="53" t="s">
        <v>209</v>
      </c>
      <c r="D20" s="72">
        <v>151</v>
      </c>
      <c r="E20" s="73" t="s">
        <v>210</v>
      </c>
    </row>
    <row r="21" spans="2:5" ht="15.75" x14ac:dyDescent="0.45">
      <c r="B21" s="71" t="s">
        <v>211</v>
      </c>
      <c r="C21" s="53" t="s">
        <v>212</v>
      </c>
      <c r="D21" s="72">
        <v>140</v>
      </c>
      <c r="E21" s="73" t="s">
        <v>213</v>
      </c>
    </row>
    <row r="22" spans="2:5" s="74" customFormat="1" ht="15.75" x14ac:dyDescent="0.45">
      <c r="B22" s="72" t="s">
        <v>214</v>
      </c>
      <c r="C22" s="53" t="s">
        <v>215</v>
      </c>
      <c r="D22" s="72">
        <v>90</v>
      </c>
      <c r="E22" s="73"/>
    </row>
    <row r="23" spans="2:5" ht="15.75" x14ac:dyDescent="0.45">
      <c r="B23" s="72" t="s">
        <v>216</v>
      </c>
      <c r="C23" s="53" t="s">
        <v>217</v>
      </c>
      <c r="D23" s="72">
        <v>45</v>
      </c>
      <c r="E23" s="73" t="s">
        <v>218</v>
      </c>
    </row>
    <row r="24" spans="2:5" ht="15.75" x14ac:dyDescent="0.45">
      <c r="B24" s="72" t="s">
        <v>219</v>
      </c>
      <c r="C24" s="53" t="s">
        <v>220</v>
      </c>
      <c r="D24" s="62">
        <v>5</v>
      </c>
      <c r="E24" s="73"/>
    </row>
    <row r="25" spans="2:5" ht="15.75" x14ac:dyDescent="0.45">
      <c r="B25" s="72" t="s">
        <v>221</v>
      </c>
      <c r="C25" s="53" t="s">
        <v>222</v>
      </c>
      <c r="D25" s="62">
        <v>5</v>
      </c>
      <c r="E25" s="75" t="s">
        <v>223</v>
      </c>
    </row>
    <row r="26" spans="2:5" ht="15.75" x14ac:dyDescent="0.45">
      <c r="B26" s="72" t="s">
        <v>224</v>
      </c>
      <c r="C26" s="53" t="s">
        <v>225</v>
      </c>
      <c r="D26" s="62">
        <v>20</v>
      </c>
      <c r="E26" s="73"/>
    </row>
    <row r="27" spans="2:5" ht="42" x14ac:dyDescent="0.45">
      <c r="B27" s="72" t="s">
        <v>226</v>
      </c>
      <c r="C27" s="76" t="s">
        <v>227</v>
      </c>
      <c r="D27" s="62">
        <v>50</v>
      </c>
      <c r="E27" s="77" t="s">
        <v>228</v>
      </c>
    </row>
    <row r="28" spans="2:5" ht="26.25" x14ac:dyDescent="0.45">
      <c r="B28" s="61" t="s">
        <v>229</v>
      </c>
      <c r="C28" s="53" t="s">
        <v>230</v>
      </c>
      <c r="D28" s="62">
        <v>50</v>
      </c>
      <c r="E28" s="77" t="s">
        <v>231</v>
      </c>
    </row>
    <row r="29" spans="2:5" ht="63" x14ac:dyDescent="0.45">
      <c r="B29" s="72" t="s">
        <v>38</v>
      </c>
      <c r="C29" s="78" t="s">
        <v>232</v>
      </c>
      <c r="D29" s="79" t="s">
        <v>233</v>
      </c>
      <c r="E29" s="75" t="s">
        <v>234</v>
      </c>
    </row>
    <row r="30" spans="2:5" ht="63" x14ac:dyDescent="0.45">
      <c r="B30" s="80" t="s">
        <v>235</v>
      </c>
      <c r="C30" s="78" t="s">
        <v>232</v>
      </c>
      <c r="D30" s="79" t="s">
        <v>236</v>
      </c>
      <c r="E30" s="75" t="s">
        <v>237</v>
      </c>
    </row>
    <row r="31" spans="2:5" ht="15.75" x14ac:dyDescent="0.45">
      <c r="B31" s="53"/>
      <c r="C31" s="53" t="s">
        <v>238</v>
      </c>
      <c r="D31" s="62">
        <v>20</v>
      </c>
      <c r="E31" s="73"/>
    </row>
    <row r="32" spans="2:5" ht="15.75" x14ac:dyDescent="0.45">
      <c r="B32" s="72" t="s">
        <v>239</v>
      </c>
      <c r="C32" s="53" t="s">
        <v>240</v>
      </c>
      <c r="D32" s="72">
        <v>15</v>
      </c>
      <c r="E32" s="73" t="s">
        <v>241</v>
      </c>
    </row>
    <row r="33" spans="2:6" ht="27.5" customHeight="1" x14ac:dyDescent="0.45">
      <c r="B33" s="72" t="s">
        <v>242</v>
      </c>
      <c r="C33" s="82" t="s">
        <v>243</v>
      </c>
      <c r="D33" s="72">
        <v>25</v>
      </c>
      <c r="E33" s="83" t="s">
        <v>244</v>
      </c>
    </row>
    <row r="34" spans="2:6" ht="26.25" x14ac:dyDescent="0.45">
      <c r="B34" s="72" t="s">
        <v>245</v>
      </c>
      <c r="C34" s="84" t="s">
        <v>246</v>
      </c>
      <c r="D34" s="72">
        <v>25</v>
      </c>
      <c r="E34" s="85" t="s">
        <v>247</v>
      </c>
    </row>
    <row r="35" spans="2:6" ht="15.75" x14ac:dyDescent="0.45">
      <c r="B35" s="72" t="s">
        <v>248</v>
      </c>
      <c r="C35" s="53" t="s">
        <v>249</v>
      </c>
      <c r="D35" s="72">
        <v>15</v>
      </c>
      <c r="E35" s="73" t="s">
        <v>250</v>
      </c>
    </row>
    <row r="36" spans="2:6" ht="26.25" x14ac:dyDescent="0.45">
      <c r="B36" s="72" t="s">
        <v>251</v>
      </c>
      <c r="C36" s="53" t="s">
        <v>252</v>
      </c>
      <c r="D36" s="72">
        <v>35</v>
      </c>
      <c r="E36" s="63" t="s">
        <v>253</v>
      </c>
    </row>
    <row r="37" spans="2:6" ht="63" x14ac:dyDescent="0.45">
      <c r="B37" s="71" t="s">
        <v>254</v>
      </c>
      <c r="C37" s="78" t="s">
        <v>255</v>
      </c>
      <c r="D37" s="86" t="s">
        <v>256</v>
      </c>
      <c r="E37" s="63" t="s">
        <v>257</v>
      </c>
    </row>
    <row r="38" spans="2:6" ht="15.75" x14ac:dyDescent="0.45">
      <c r="B38" s="64" t="s">
        <v>258</v>
      </c>
      <c r="C38" s="87"/>
      <c r="D38" s="66"/>
      <c r="E38" s="88"/>
      <c r="F38" s="65"/>
    </row>
    <row r="39" spans="2:6" ht="15.75" x14ac:dyDescent="0.45">
      <c r="B39" s="68" t="s">
        <v>259</v>
      </c>
      <c r="C39" s="69" t="s">
        <v>260</v>
      </c>
      <c r="D39" s="68">
        <v>30</v>
      </c>
      <c r="E39" s="70" t="s">
        <v>261</v>
      </c>
    </row>
    <row r="40" spans="2:6" ht="26.25" x14ac:dyDescent="0.45">
      <c r="B40" s="89" t="s">
        <v>262</v>
      </c>
      <c r="C40" s="90" t="s">
        <v>263</v>
      </c>
      <c r="D40" s="72">
        <v>30</v>
      </c>
      <c r="E40" s="63" t="s">
        <v>264</v>
      </c>
    </row>
    <row r="41" spans="2:6" ht="15.75" x14ac:dyDescent="0.45">
      <c r="B41" s="72" t="s">
        <v>265</v>
      </c>
      <c r="C41" s="53" t="s">
        <v>266</v>
      </c>
      <c r="D41" s="72">
        <v>30</v>
      </c>
      <c r="E41" s="73" t="s">
        <v>267</v>
      </c>
    </row>
    <row r="42" spans="2:6" ht="15.75" x14ac:dyDescent="0.45">
      <c r="B42" s="91" t="s">
        <v>268</v>
      </c>
      <c r="C42" s="92" t="s">
        <v>269</v>
      </c>
      <c r="D42" s="91">
        <v>80</v>
      </c>
      <c r="E42" s="93" t="s">
        <v>270</v>
      </c>
    </row>
    <row r="43" spans="2:6" ht="15.75" x14ac:dyDescent="0.45">
      <c r="B43" s="91" t="s">
        <v>271</v>
      </c>
      <c r="C43" s="92" t="s">
        <v>272</v>
      </c>
      <c r="D43" s="91">
        <v>80</v>
      </c>
      <c r="E43" s="93" t="s">
        <v>273</v>
      </c>
    </row>
    <row r="44" spans="2:6" ht="15.75" x14ac:dyDescent="0.45">
      <c r="B44" s="81" t="s">
        <v>274</v>
      </c>
      <c r="C44" s="94" t="s">
        <v>275</v>
      </c>
      <c r="D44" s="91">
        <v>80</v>
      </c>
      <c r="E44" s="75" t="s">
        <v>276</v>
      </c>
    </row>
    <row r="45" spans="2:6" ht="26.25" x14ac:dyDescent="0.45">
      <c r="B45" s="81" t="s">
        <v>277</v>
      </c>
      <c r="C45" s="94" t="s">
        <v>278</v>
      </c>
      <c r="D45" s="91">
        <v>80</v>
      </c>
      <c r="E45" s="63" t="s">
        <v>279</v>
      </c>
    </row>
    <row r="46" spans="2:6" ht="15.75" x14ac:dyDescent="0.45">
      <c r="B46" s="91" t="s">
        <v>280</v>
      </c>
      <c r="C46" s="92" t="s">
        <v>281</v>
      </c>
      <c r="D46" s="91">
        <v>80</v>
      </c>
      <c r="E46" s="93" t="s">
        <v>282</v>
      </c>
    </row>
    <row r="47" spans="2:6" ht="15.75" x14ac:dyDescent="0.45">
      <c r="B47" s="91" t="s">
        <v>283</v>
      </c>
      <c r="C47" s="92" t="s">
        <v>284</v>
      </c>
      <c r="D47" s="91">
        <v>105</v>
      </c>
      <c r="E47" s="93" t="s">
        <v>285</v>
      </c>
    </row>
    <row r="48" spans="2:6" ht="15.75" x14ac:dyDescent="0.45">
      <c r="B48" s="72" t="s">
        <v>286</v>
      </c>
      <c r="C48" s="53" t="s">
        <v>287</v>
      </c>
      <c r="D48" s="72">
        <v>65</v>
      </c>
      <c r="E48" s="73" t="s">
        <v>288</v>
      </c>
    </row>
    <row r="49" spans="2:5" ht="15.75" x14ac:dyDescent="0.45">
      <c r="B49" s="72" t="s">
        <v>289</v>
      </c>
      <c r="C49" s="53" t="s">
        <v>290</v>
      </c>
      <c r="D49" s="72">
        <v>75</v>
      </c>
      <c r="E49" s="73" t="s">
        <v>291</v>
      </c>
    </row>
    <row r="50" spans="2:5" ht="15.75" x14ac:dyDescent="0.45">
      <c r="B50" s="72" t="s">
        <v>292</v>
      </c>
      <c r="C50" s="53" t="s">
        <v>293</v>
      </c>
      <c r="D50" s="72">
        <v>126</v>
      </c>
      <c r="E50" s="73" t="s">
        <v>294</v>
      </c>
    </row>
    <row r="51" spans="2:5" ht="15.75" x14ac:dyDescent="0.45">
      <c r="B51" s="72" t="s">
        <v>295</v>
      </c>
      <c r="C51" s="53" t="s">
        <v>296</v>
      </c>
      <c r="D51" s="72">
        <v>151</v>
      </c>
      <c r="E51" s="73" t="s">
        <v>297</v>
      </c>
    </row>
    <row r="52" spans="2:5" s="74" customFormat="1" ht="15.75" x14ac:dyDescent="0.45">
      <c r="B52" s="72" t="s">
        <v>298</v>
      </c>
      <c r="C52" s="53" t="s">
        <v>299</v>
      </c>
      <c r="D52" s="72">
        <v>55</v>
      </c>
      <c r="E52" s="73" t="s">
        <v>300</v>
      </c>
    </row>
    <row r="53" spans="2:5" ht="15.75" x14ac:dyDescent="0.45">
      <c r="B53" s="95" t="s">
        <v>301</v>
      </c>
      <c r="C53" s="96" t="s">
        <v>302</v>
      </c>
      <c r="D53" s="72">
        <v>90</v>
      </c>
      <c r="E53" s="73" t="s">
        <v>303</v>
      </c>
    </row>
    <row r="54" spans="2:5" ht="15.75" x14ac:dyDescent="0.45">
      <c r="B54" s="72" t="s">
        <v>304</v>
      </c>
      <c r="C54" s="53" t="s">
        <v>305</v>
      </c>
      <c r="D54" s="72">
        <v>45</v>
      </c>
      <c r="E54" s="73" t="s">
        <v>306</v>
      </c>
    </row>
    <row r="55" spans="2:5" ht="15.75" x14ac:dyDescent="0.45">
      <c r="B55" s="72" t="s">
        <v>307</v>
      </c>
      <c r="C55" s="53" t="s">
        <v>308</v>
      </c>
      <c r="D55" s="72">
        <v>45</v>
      </c>
      <c r="E55" s="73" t="s">
        <v>306</v>
      </c>
    </row>
    <row r="56" spans="2:5" ht="39.4" x14ac:dyDescent="0.45">
      <c r="B56" s="72" t="s">
        <v>309</v>
      </c>
      <c r="C56" s="53" t="s">
        <v>310</v>
      </c>
      <c r="D56" s="72">
        <v>15</v>
      </c>
      <c r="E56" s="85" t="s">
        <v>311</v>
      </c>
    </row>
    <row r="57" spans="2:5" ht="39.4" x14ac:dyDescent="0.45">
      <c r="B57" s="72" t="s">
        <v>312</v>
      </c>
      <c r="C57" s="78" t="s">
        <v>313</v>
      </c>
      <c r="D57" s="72">
        <v>20</v>
      </c>
      <c r="E57" s="85" t="s">
        <v>314</v>
      </c>
    </row>
    <row r="58" spans="2:5" ht="26.25" x14ac:dyDescent="0.45">
      <c r="B58" s="72" t="s">
        <v>315</v>
      </c>
      <c r="C58" s="53" t="s">
        <v>316</v>
      </c>
      <c r="D58" s="72">
        <v>15</v>
      </c>
      <c r="E58" s="85" t="s">
        <v>317</v>
      </c>
    </row>
    <row r="59" spans="2:5" ht="15.75" x14ac:dyDescent="0.45">
      <c r="B59" s="72" t="s">
        <v>318</v>
      </c>
      <c r="C59" s="53" t="s">
        <v>319</v>
      </c>
      <c r="D59" s="72">
        <v>18</v>
      </c>
      <c r="E59" s="73" t="s">
        <v>320</v>
      </c>
    </row>
    <row r="60" spans="2:5" ht="47.25" x14ac:dyDescent="0.45">
      <c r="B60" s="80" t="s">
        <v>321</v>
      </c>
      <c r="C60" s="53" t="s">
        <v>322</v>
      </c>
      <c r="D60" s="86" t="s">
        <v>323</v>
      </c>
      <c r="E60" s="85" t="s">
        <v>324</v>
      </c>
    </row>
    <row r="61" spans="2:5" ht="22.5" customHeight="1" x14ac:dyDescent="0.45">
      <c r="B61" s="72" t="s">
        <v>242</v>
      </c>
      <c r="C61" s="82" t="s">
        <v>243</v>
      </c>
      <c r="D61" s="72">
        <v>25</v>
      </c>
      <c r="E61" s="83" t="s">
        <v>244</v>
      </c>
    </row>
    <row r="62" spans="2:5" ht="26.25" x14ac:dyDescent="0.45">
      <c r="B62" s="72" t="s">
        <v>245</v>
      </c>
      <c r="C62" s="84" t="s">
        <v>246</v>
      </c>
      <c r="D62" s="72">
        <v>25</v>
      </c>
      <c r="E62" s="85" t="s">
        <v>247</v>
      </c>
    </row>
    <row r="63" spans="2:5" ht="15.75" x14ac:dyDescent="0.45">
      <c r="B63" s="72" t="s">
        <v>248</v>
      </c>
      <c r="C63" s="53" t="s">
        <v>249</v>
      </c>
      <c r="D63" s="72">
        <v>15</v>
      </c>
      <c r="E63" s="73" t="s">
        <v>250</v>
      </c>
    </row>
    <row r="64" spans="2:5" ht="15.75" x14ac:dyDescent="0.45">
      <c r="B64" s="97" t="s">
        <v>325</v>
      </c>
      <c r="C64" s="98" t="s">
        <v>326</v>
      </c>
      <c r="D64" s="97">
        <v>46</v>
      </c>
      <c r="E64" s="99" t="s">
        <v>327</v>
      </c>
    </row>
    <row r="65" spans="2:5" ht="63" x14ac:dyDescent="0.45">
      <c r="B65" s="81" t="s">
        <v>328</v>
      </c>
      <c r="C65" s="78" t="s">
        <v>329</v>
      </c>
      <c r="D65" s="86" t="s">
        <v>330</v>
      </c>
      <c r="E65" s="85" t="s">
        <v>331</v>
      </c>
    </row>
    <row r="66" spans="2:5" ht="15.75" x14ac:dyDescent="0.45">
      <c r="B66" s="72"/>
      <c r="C66" s="53" t="s">
        <v>332</v>
      </c>
      <c r="D66" s="86">
        <v>5</v>
      </c>
      <c r="E66" s="85"/>
    </row>
    <row r="67" spans="2:5" ht="21" x14ac:dyDescent="0.45">
      <c r="B67" s="100" t="s">
        <v>333</v>
      </c>
      <c r="C67" s="101"/>
      <c r="D67" s="101"/>
      <c r="E67" s="102"/>
    </row>
    <row r="68" spans="2:5" ht="31.5" x14ac:dyDescent="0.45">
      <c r="B68" s="72" t="s">
        <v>334</v>
      </c>
      <c r="C68" s="78" t="s">
        <v>335</v>
      </c>
      <c r="D68" s="72">
        <v>25</v>
      </c>
      <c r="E68" s="85" t="s">
        <v>336</v>
      </c>
    </row>
    <row r="69" spans="2:5" ht="15.75" x14ac:dyDescent="0.45">
      <c r="B69" s="71" t="s">
        <v>337</v>
      </c>
      <c r="C69" s="84" t="s">
        <v>338</v>
      </c>
      <c r="D69" s="72">
        <v>115</v>
      </c>
      <c r="E69" s="85" t="s">
        <v>339</v>
      </c>
    </row>
    <row r="70" spans="2:5" ht="32.25" customHeight="1" x14ac:dyDescent="0.45">
      <c r="B70" s="71" t="s">
        <v>340</v>
      </c>
      <c r="C70" s="84" t="s">
        <v>341</v>
      </c>
      <c r="D70" s="72">
        <v>55</v>
      </c>
      <c r="E70" s="85" t="s">
        <v>342</v>
      </c>
    </row>
    <row r="71" spans="2:5" ht="26.25" x14ac:dyDescent="0.45">
      <c r="B71" s="72" t="s">
        <v>251</v>
      </c>
      <c r="C71" s="53" t="s">
        <v>252</v>
      </c>
      <c r="D71" s="72">
        <v>35</v>
      </c>
      <c r="E71" s="63" t="s">
        <v>253</v>
      </c>
    </row>
    <row r="72" spans="2:5" ht="15.75" x14ac:dyDescent="0.45">
      <c r="B72" s="64" t="s">
        <v>343</v>
      </c>
      <c r="C72" s="87"/>
      <c r="D72" s="103"/>
      <c r="E72" s="67"/>
    </row>
    <row r="73" spans="2:5" ht="15.75" x14ac:dyDescent="0.45">
      <c r="B73" s="71" t="s">
        <v>344</v>
      </c>
      <c r="C73" s="84" t="s">
        <v>345</v>
      </c>
      <c r="D73" s="104">
        <v>30</v>
      </c>
      <c r="E73" s="73" t="s">
        <v>261</v>
      </c>
    </row>
    <row r="74" spans="2:5" ht="15.75" x14ac:dyDescent="0.45">
      <c r="B74" s="86" t="s">
        <v>346</v>
      </c>
      <c r="C74" s="84" t="s">
        <v>347</v>
      </c>
      <c r="D74" s="104">
        <v>30</v>
      </c>
      <c r="E74" s="73" t="s">
        <v>348</v>
      </c>
    </row>
    <row r="75" spans="2:5" ht="15.75" x14ac:dyDescent="0.45">
      <c r="B75" s="71" t="s">
        <v>349</v>
      </c>
      <c r="C75" s="84" t="s">
        <v>350</v>
      </c>
      <c r="D75" s="104">
        <v>30</v>
      </c>
      <c r="E75" s="73" t="s">
        <v>267</v>
      </c>
    </row>
    <row r="76" spans="2:5" ht="15.75" x14ac:dyDescent="0.45">
      <c r="B76" s="72" t="s">
        <v>351</v>
      </c>
      <c r="C76" s="53" t="s">
        <v>352</v>
      </c>
      <c r="D76" s="72">
        <v>80</v>
      </c>
      <c r="E76" s="73" t="s">
        <v>270</v>
      </c>
    </row>
    <row r="77" spans="2:5" ht="15.75" x14ac:dyDescent="0.45">
      <c r="B77" s="72" t="s">
        <v>353</v>
      </c>
      <c r="C77" s="53" t="s">
        <v>354</v>
      </c>
      <c r="D77" s="72">
        <v>80</v>
      </c>
      <c r="E77" s="73" t="s">
        <v>273</v>
      </c>
    </row>
    <row r="78" spans="2:5" ht="15.75" x14ac:dyDescent="0.45">
      <c r="B78" s="81" t="s">
        <v>355</v>
      </c>
      <c r="C78" s="94" t="s">
        <v>356</v>
      </c>
      <c r="D78" s="81">
        <v>80</v>
      </c>
      <c r="E78" s="75" t="s">
        <v>276</v>
      </c>
    </row>
    <row r="79" spans="2:5" ht="26.25" x14ac:dyDescent="0.45">
      <c r="B79" s="81" t="s">
        <v>357</v>
      </c>
      <c r="C79" s="105" t="s">
        <v>358</v>
      </c>
      <c r="D79" s="81">
        <v>80</v>
      </c>
      <c r="E79" s="63" t="s">
        <v>279</v>
      </c>
    </row>
    <row r="80" spans="2:5" ht="15.75" x14ac:dyDescent="0.45">
      <c r="B80" s="72" t="s">
        <v>359</v>
      </c>
      <c r="C80" s="53" t="s">
        <v>360</v>
      </c>
      <c r="D80" s="72">
        <v>80</v>
      </c>
      <c r="E80" s="106" t="s">
        <v>282</v>
      </c>
    </row>
    <row r="81" spans="2:5" ht="15.75" x14ac:dyDescent="0.45">
      <c r="B81" s="72" t="s">
        <v>361</v>
      </c>
      <c r="C81" s="53" t="s">
        <v>362</v>
      </c>
      <c r="D81" s="72">
        <v>80</v>
      </c>
      <c r="E81" s="106" t="s">
        <v>282</v>
      </c>
    </row>
    <row r="82" spans="2:5" ht="15.75" x14ac:dyDescent="0.45">
      <c r="B82" s="72" t="s">
        <v>363</v>
      </c>
      <c r="C82" s="53" t="s">
        <v>364</v>
      </c>
      <c r="D82" s="72">
        <v>105</v>
      </c>
      <c r="E82" s="73" t="s">
        <v>285</v>
      </c>
    </row>
    <row r="83" spans="2:5" ht="15.75" x14ac:dyDescent="0.45">
      <c r="B83" s="72" t="s">
        <v>365</v>
      </c>
      <c r="C83" s="53" t="s">
        <v>366</v>
      </c>
      <c r="D83" s="72">
        <v>105</v>
      </c>
      <c r="E83" s="73" t="s">
        <v>367</v>
      </c>
    </row>
    <row r="84" spans="2:5" ht="15.75" x14ac:dyDescent="0.45">
      <c r="B84" s="72" t="s">
        <v>368</v>
      </c>
      <c r="C84" s="53" t="s">
        <v>369</v>
      </c>
      <c r="D84" s="72">
        <v>65</v>
      </c>
      <c r="E84" s="73" t="s">
        <v>288</v>
      </c>
    </row>
    <row r="85" spans="2:5" ht="15.75" x14ac:dyDescent="0.45">
      <c r="B85" s="72" t="s">
        <v>370</v>
      </c>
      <c r="C85" s="53" t="s">
        <v>371</v>
      </c>
      <c r="D85" s="72">
        <v>65</v>
      </c>
      <c r="E85" s="73" t="s">
        <v>372</v>
      </c>
    </row>
    <row r="86" spans="2:5" ht="15.75" x14ac:dyDescent="0.45">
      <c r="B86" s="72" t="s">
        <v>373</v>
      </c>
      <c r="C86" s="53" t="s">
        <v>374</v>
      </c>
      <c r="D86" s="72">
        <v>75</v>
      </c>
      <c r="E86" s="73" t="s">
        <v>291</v>
      </c>
    </row>
    <row r="87" spans="2:5" ht="15.75" x14ac:dyDescent="0.45">
      <c r="B87" s="72" t="s">
        <v>375</v>
      </c>
      <c r="C87" s="53" t="s">
        <v>376</v>
      </c>
      <c r="D87" s="72">
        <v>75</v>
      </c>
      <c r="E87" s="73" t="s">
        <v>377</v>
      </c>
    </row>
    <row r="88" spans="2:5" ht="15.75" x14ac:dyDescent="0.45">
      <c r="B88" s="72" t="s">
        <v>378</v>
      </c>
      <c r="C88" s="53" t="s">
        <v>379</v>
      </c>
      <c r="D88" s="72">
        <v>126</v>
      </c>
      <c r="E88" s="73" t="s">
        <v>294</v>
      </c>
    </row>
    <row r="89" spans="2:5" ht="15.75" x14ac:dyDescent="0.45">
      <c r="B89" s="72" t="s">
        <v>380</v>
      </c>
      <c r="C89" s="53" t="s">
        <v>381</v>
      </c>
      <c r="D89" s="72">
        <v>126</v>
      </c>
      <c r="E89" s="73" t="s">
        <v>382</v>
      </c>
    </row>
    <row r="90" spans="2:5" ht="15.75" x14ac:dyDescent="0.45">
      <c r="B90" s="72" t="s">
        <v>383</v>
      </c>
      <c r="C90" s="53" t="s">
        <v>384</v>
      </c>
      <c r="D90" s="72">
        <v>151</v>
      </c>
      <c r="E90" s="73" t="s">
        <v>297</v>
      </c>
    </row>
    <row r="91" spans="2:5" ht="15.75" x14ac:dyDescent="0.45">
      <c r="B91" s="72" t="s">
        <v>385</v>
      </c>
      <c r="C91" s="53" t="s">
        <v>386</v>
      </c>
      <c r="D91" s="72">
        <v>151</v>
      </c>
      <c r="E91" s="73" t="s">
        <v>387</v>
      </c>
    </row>
    <row r="92" spans="2:5" ht="15.75" x14ac:dyDescent="0.45">
      <c r="B92" s="72" t="s">
        <v>388</v>
      </c>
      <c r="C92" s="53" t="s">
        <v>389</v>
      </c>
      <c r="D92" s="72">
        <v>55</v>
      </c>
      <c r="E92" s="73"/>
    </row>
    <row r="93" spans="2:5" ht="15.75" x14ac:dyDescent="0.45">
      <c r="B93" s="86" t="s">
        <v>301</v>
      </c>
      <c r="C93" s="78" t="s">
        <v>302</v>
      </c>
      <c r="D93" s="72">
        <v>90</v>
      </c>
      <c r="E93" s="73"/>
    </row>
    <row r="94" spans="2:5" ht="15.75" x14ac:dyDescent="0.45">
      <c r="B94" s="72" t="s">
        <v>390</v>
      </c>
      <c r="C94" s="53" t="s">
        <v>391</v>
      </c>
      <c r="D94" s="72">
        <v>45</v>
      </c>
      <c r="E94" s="73" t="s">
        <v>392</v>
      </c>
    </row>
    <row r="95" spans="2:5" ht="15.75" x14ac:dyDescent="0.45">
      <c r="B95" s="72" t="s">
        <v>393</v>
      </c>
      <c r="C95" s="53" t="s">
        <v>394</v>
      </c>
      <c r="D95" s="72">
        <v>45</v>
      </c>
      <c r="E95" s="73" t="s">
        <v>395</v>
      </c>
    </row>
    <row r="96" spans="2:5" ht="15.75" x14ac:dyDescent="0.45">
      <c r="B96" s="72" t="s">
        <v>396</v>
      </c>
      <c r="C96" s="53" t="s">
        <v>397</v>
      </c>
      <c r="D96" s="72">
        <v>15</v>
      </c>
      <c r="E96" s="73" t="s">
        <v>398</v>
      </c>
    </row>
    <row r="97" spans="2:5" ht="31.5" x14ac:dyDescent="0.45">
      <c r="B97" s="72" t="s">
        <v>399</v>
      </c>
      <c r="C97" s="78" t="s">
        <v>400</v>
      </c>
      <c r="D97" s="72">
        <v>20</v>
      </c>
      <c r="E97" s="85" t="s">
        <v>401</v>
      </c>
    </row>
    <row r="98" spans="2:5" ht="15.75" x14ac:dyDescent="0.45">
      <c r="B98" s="72" t="s">
        <v>402</v>
      </c>
      <c r="C98" s="53" t="s">
        <v>403</v>
      </c>
      <c r="D98" s="72">
        <v>15</v>
      </c>
      <c r="E98" s="73" t="s">
        <v>398</v>
      </c>
    </row>
    <row r="99" spans="2:5" ht="15.75" x14ac:dyDescent="0.45">
      <c r="B99" s="72" t="s">
        <v>318</v>
      </c>
      <c r="C99" s="53" t="s">
        <v>319</v>
      </c>
      <c r="D99" s="72">
        <v>18</v>
      </c>
      <c r="E99" s="73" t="s">
        <v>320</v>
      </c>
    </row>
    <row r="100" spans="2:5" ht="47.25" x14ac:dyDescent="0.45">
      <c r="B100" s="80" t="s">
        <v>321</v>
      </c>
      <c r="C100" s="53" t="s">
        <v>322</v>
      </c>
      <c r="D100" s="86" t="s">
        <v>323</v>
      </c>
      <c r="E100" s="85" t="s">
        <v>324</v>
      </c>
    </row>
    <row r="101" spans="2:5" ht="26" customHeight="1" x14ac:dyDescent="0.45">
      <c r="B101" s="72" t="s">
        <v>242</v>
      </c>
      <c r="C101" s="82" t="s">
        <v>243</v>
      </c>
      <c r="D101" s="72">
        <v>25</v>
      </c>
      <c r="E101" s="83" t="s">
        <v>244</v>
      </c>
    </row>
    <row r="102" spans="2:5" ht="26.25" x14ac:dyDescent="0.45">
      <c r="B102" s="72" t="s">
        <v>245</v>
      </c>
      <c r="C102" s="84" t="s">
        <v>246</v>
      </c>
      <c r="D102" s="72">
        <v>25</v>
      </c>
      <c r="E102" s="85" t="s">
        <v>247</v>
      </c>
    </row>
    <row r="103" spans="2:5" ht="15.75" x14ac:dyDescent="0.45">
      <c r="B103" s="72" t="s">
        <v>248</v>
      </c>
      <c r="C103" s="84" t="s">
        <v>404</v>
      </c>
      <c r="D103" s="72">
        <v>15</v>
      </c>
      <c r="E103" s="73" t="s">
        <v>250</v>
      </c>
    </row>
    <row r="104" spans="2:5" ht="21" x14ac:dyDescent="0.45">
      <c r="B104" s="100" t="s">
        <v>405</v>
      </c>
      <c r="C104" s="101"/>
      <c r="D104" s="101"/>
      <c r="E104" s="102"/>
    </row>
    <row r="105" spans="2:5" ht="15.75" x14ac:dyDescent="0.45">
      <c r="B105" s="71" t="s">
        <v>337</v>
      </c>
      <c r="C105" s="84" t="s">
        <v>338</v>
      </c>
      <c r="D105" s="72">
        <v>115</v>
      </c>
      <c r="E105" s="85" t="s">
        <v>339</v>
      </c>
    </row>
    <row r="106" spans="2:5" ht="15.75" x14ac:dyDescent="0.45">
      <c r="B106" s="71" t="s">
        <v>340</v>
      </c>
      <c r="C106" s="84" t="s">
        <v>341</v>
      </c>
      <c r="D106" s="72">
        <v>55</v>
      </c>
      <c r="E106" s="85" t="s">
        <v>342</v>
      </c>
    </row>
    <row r="107" spans="2:5" ht="15.75" x14ac:dyDescent="0.45">
      <c r="B107" s="64" t="s">
        <v>406</v>
      </c>
      <c r="C107" s="87"/>
      <c r="D107" s="103"/>
      <c r="E107" s="67"/>
    </row>
    <row r="108" spans="2:5" ht="15.75" x14ac:dyDescent="0.45">
      <c r="B108" s="68" t="s">
        <v>407</v>
      </c>
      <c r="C108" s="69" t="s">
        <v>408</v>
      </c>
      <c r="D108" s="107">
        <v>30</v>
      </c>
      <c r="E108" s="70" t="s">
        <v>261</v>
      </c>
    </row>
    <row r="109" spans="2:5" ht="15.75" x14ac:dyDescent="0.45">
      <c r="B109" s="72" t="s">
        <v>409</v>
      </c>
      <c r="C109" s="53" t="s">
        <v>410</v>
      </c>
      <c r="D109" s="104">
        <v>30</v>
      </c>
      <c r="E109" s="73" t="s">
        <v>348</v>
      </c>
    </row>
    <row r="110" spans="2:5" ht="15.75" x14ac:dyDescent="0.45">
      <c r="B110" s="72" t="s">
        <v>411</v>
      </c>
      <c r="C110" s="53" t="s">
        <v>412</v>
      </c>
      <c r="D110" s="104">
        <v>30</v>
      </c>
      <c r="E110" s="73" t="s">
        <v>267</v>
      </c>
    </row>
    <row r="111" spans="2:5" ht="15.75" x14ac:dyDescent="0.45">
      <c r="B111" s="72" t="s">
        <v>413</v>
      </c>
      <c r="C111" s="53" t="s">
        <v>414</v>
      </c>
      <c r="D111" s="72">
        <v>80</v>
      </c>
      <c r="E111" s="73" t="s">
        <v>270</v>
      </c>
    </row>
    <row r="112" spans="2:5" ht="15.75" x14ac:dyDescent="0.45">
      <c r="B112" s="72" t="s">
        <v>415</v>
      </c>
      <c r="C112" s="53" t="s">
        <v>416</v>
      </c>
      <c r="D112" s="72">
        <v>80</v>
      </c>
      <c r="E112" s="73" t="s">
        <v>273</v>
      </c>
    </row>
    <row r="113" spans="2:5" ht="15.75" x14ac:dyDescent="0.45">
      <c r="B113" s="72" t="s">
        <v>417</v>
      </c>
      <c r="C113" s="53" t="s">
        <v>418</v>
      </c>
      <c r="D113" s="72">
        <v>80</v>
      </c>
      <c r="E113" s="73" t="s">
        <v>419</v>
      </c>
    </row>
    <row r="114" spans="2:5" ht="15.75" x14ac:dyDescent="0.45">
      <c r="B114" s="72" t="s">
        <v>420</v>
      </c>
      <c r="C114" s="53" t="s">
        <v>421</v>
      </c>
      <c r="D114" s="72">
        <v>80</v>
      </c>
      <c r="E114" s="73" t="s">
        <v>422</v>
      </c>
    </row>
    <row r="115" spans="2:5" ht="15.75" x14ac:dyDescent="0.45">
      <c r="B115" s="72" t="s">
        <v>423</v>
      </c>
      <c r="C115" s="53" t="s">
        <v>424</v>
      </c>
      <c r="D115" s="72">
        <v>105</v>
      </c>
      <c r="E115" s="73" t="s">
        <v>285</v>
      </c>
    </row>
    <row r="116" spans="2:5" ht="15.75" x14ac:dyDescent="0.45">
      <c r="B116" s="72" t="s">
        <v>425</v>
      </c>
      <c r="C116" s="53" t="s">
        <v>426</v>
      </c>
      <c r="D116" s="72">
        <v>105</v>
      </c>
      <c r="E116" s="73" t="s">
        <v>367</v>
      </c>
    </row>
    <row r="117" spans="2:5" ht="15.75" x14ac:dyDescent="0.45">
      <c r="B117" s="72" t="s">
        <v>427</v>
      </c>
      <c r="C117" s="53" t="s">
        <v>428</v>
      </c>
      <c r="D117" s="72">
        <v>65</v>
      </c>
      <c r="E117" s="73" t="s">
        <v>288</v>
      </c>
    </row>
    <row r="118" spans="2:5" ht="15.75" x14ac:dyDescent="0.45">
      <c r="B118" s="72" t="s">
        <v>429</v>
      </c>
      <c r="C118" s="53" t="s">
        <v>430</v>
      </c>
      <c r="D118" s="72">
        <v>65</v>
      </c>
      <c r="E118" s="73" t="s">
        <v>372</v>
      </c>
    </row>
    <row r="119" spans="2:5" ht="15.75" x14ac:dyDescent="0.45">
      <c r="B119" s="72" t="s">
        <v>431</v>
      </c>
      <c r="C119" s="53" t="s">
        <v>432</v>
      </c>
      <c r="D119" s="72">
        <v>75</v>
      </c>
      <c r="E119" s="73" t="s">
        <v>291</v>
      </c>
    </row>
    <row r="120" spans="2:5" ht="15.75" x14ac:dyDescent="0.45">
      <c r="B120" s="72" t="s">
        <v>433</v>
      </c>
      <c r="C120" s="53" t="s">
        <v>434</v>
      </c>
      <c r="D120" s="72">
        <v>75</v>
      </c>
      <c r="E120" s="73" t="s">
        <v>377</v>
      </c>
    </row>
    <row r="121" spans="2:5" ht="15.75" x14ac:dyDescent="0.45">
      <c r="B121" s="72" t="s">
        <v>435</v>
      </c>
      <c r="C121" s="53" t="s">
        <v>436</v>
      </c>
      <c r="D121" s="72">
        <v>126</v>
      </c>
      <c r="E121" s="73" t="s">
        <v>294</v>
      </c>
    </row>
    <row r="122" spans="2:5" ht="15.75" x14ac:dyDescent="0.45">
      <c r="B122" s="72" t="s">
        <v>437</v>
      </c>
      <c r="C122" s="53" t="s">
        <v>438</v>
      </c>
      <c r="D122" s="72">
        <v>126</v>
      </c>
      <c r="E122" s="73" t="s">
        <v>382</v>
      </c>
    </row>
    <row r="123" spans="2:5" ht="15.75" x14ac:dyDescent="0.45">
      <c r="B123" s="72" t="s">
        <v>439</v>
      </c>
      <c r="C123" s="53" t="s">
        <v>440</v>
      </c>
      <c r="D123" s="72">
        <v>151</v>
      </c>
      <c r="E123" s="73" t="s">
        <v>297</v>
      </c>
    </row>
    <row r="124" spans="2:5" ht="15.75" x14ac:dyDescent="0.45">
      <c r="B124" s="72" t="s">
        <v>441</v>
      </c>
      <c r="C124" s="53" t="s">
        <v>442</v>
      </c>
      <c r="D124" s="72">
        <v>151</v>
      </c>
      <c r="E124" s="73" t="s">
        <v>387</v>
      </c>
    </row>
    <row r="125" spans="2:5" ht="15.75" x14ac:dyDescent="0.45">
      <c r="B125" s="95" t="s">
        <v>301</v>
      </c>
      <c r="C125" s="96" t="s">
        <v>302</v>
      </c>
      <c r="D125" s="72">
        <v>90</v>
      </c>
      <c r="E125" s="73" t="s">
        <v>443</v>
      </c>
    </row>
    <row r="126" spans="2:5" ht="15.75" x14ac:dyDescent="0.45">
      <c r="B126" s="72" t="s">
        <v>444</v>
      </c>
      <c r="C126" s="53" t="s">
        <v>445</v>
      </c>
      <c r="D126" s="72">
        <v>45</v>
      </c>
      <c r="E126" s="73" t="s">
        <v>392</v>
      </c>
    </row>
    <row r="127" spans="2:5" ht="15.75" x14ac:dyDescent="0.45">
      <c r="B127" s="72" t="s">
        <v>446</v>
      </c>
      <c r="C127" s="53" t="s">
        <v>447</v>
      </c>
      <c r="D127" s="72">
        <v>45</v>
      </c>
      <c r="E127" s="73" t="s">
        <v>395</v>
      </c>
    </row>
    <row r="128" spans="2:5" ht="15.75" x14ac:dyDescent="0.45">
      <c r="B128" s="72" t="s">
        <v>448</v>
      </c>
      <c r="C128" s="53" t="s">
        <v>449</v>
      </c>
      <c r="D128" s="72">
        <v>15</v>
      </c>
      <c r="E128" s="73" t="s">
        <v>450</v>
      </c>
    </row>
    <row r="129" spans="2:5" ht="31.5" x14ac:dyDescent="0.45">
      <c r="B129" s="72" t="s">
        <v>451</v>
      </c>
      <c r="C129" s="78" t="s">
        <v>452</v>
      </c>
      <c r="D129" s="72">
        <v>20</v>
      </c>
      <c r="E129" s="85" t="s">
        <v>401</v>
      </c>
    </row>
    <row r="130" spans="2:5" ht="15.75" x14ac:dyDescent="0.45">
      <c r="B130" s="72" t="s">
        <v>453</v>
      </c>
      <c r="C130" s="53" t="s">
        <v>454</v>
      </c>
      <c r="D130" s="72">
        <v>15</v>
      </c>
      <c r="E130" s="73" t="s">
        <v>450</v>
      </c>
    </row>
    <row r="131" spans="2:5" ht="15.75" x14ac:dyDescent="0.45">
      <c r="B131" s="72" t="s">
        <v>318</v>
      </c>
      <c r="C131" s="53" t="s">
        <v>319</v>
      </c>
      <c r="D131" s="72">
        <v>18</v>
      </c>
      <c r="E131" s="73" t="s">
        <v>320</v>
      </c>
    </row>
    <row r="132" spans="2:5" ht="47.25" x14ac:dyDescent="0.45">
      <c r="B132" s="80" t="s">
        <v>321</v>
      </c>
      <c r="C132" s="53" t="s">
        <v>322</v>
      </c>
      <c r="D132" s="86" t="s">
        <v>323</v>
      </c>
      <c r="E132" s="85" t="s">
        <v>324</v>
      </c>
    </row>
    <row r="133" spans="2:5" ht="15.75" x14ac:dyDescent="0.45">
      <c r="B133" s="72" t="s">
        <v>455</v>
      </c>
      <c r="C133" s="109" t="s">
        <v>456</v>
      </c>
      <c r="D133" s="72">
        <v>5</v>
      </c>
      <c r="E133" s="73" t="s">
        <v>457</v>
      </c>
    </row>
    <row r="134" spans="2:5" ht="15.75" x14ac:dyDescent="0.45">
      <c r="B134" s="72" t="s">
        <v>458</v>
      </c>
      <c r="C134" s="109" t="s">
        <v>459</v>
      </c>
      <c r="D134" s="72">
        <v>10</v>
      </c>
      <c r="E134" s="75" t="s">
        <v>460</v>
      </c>
    </row>
    <row r="135" spans="2:5" ht="15.75" x14ac:dyDescent="0.45">
      <c r="B135" s="72" t="s">
        <v>461</v>
      </c>
      <c r="C135" s="109" t="s">
        <v>462</v>
      </c>
      <c r="D135" s="72">
        <v>8</v>
      </c>
      <c r="E135" s="75" t="s">
        <v>463</v>
      </c>
    </row>
    <row r="136" spans="2:5" ht="15.75" x14ac:dyDescent="0.45">
      <c r="B136" s="72" t="s">
        <v>464</v>
      </c>
      <c r="C136" s="109" t="s">
        <v>465</v>
      </c>
      <c r="D136" s="72">
        <v>5</v>
      </c>
      <c r="E136" s="75" t="s">
        <v>223</v>
      </c>
    </row>
    <row r="137" spans="2:5" ht="15.75" x14ac:dyDescent="0.45">
      <c r="B137" s="72" t="s">
        <v>466</v>
      </c>
      <c r="C137" s="109" t="s">
        <v>467</v>
      </c>
      <c r="D137" s="72">
        <v>45</v>
      </c>
      <c r="E137" s="110" t="s">
        <v>468</v>
      </c>
    </row>
    <row r="138" spans="2:5" ht="15.75" x14ac:dyDescent="0.45">
      <c r="B138" s="72" t="s">
        <v>469</v>
      </c>
      <c r="C138" s="109" t="s">
        <v>470</v>
      </c>
      <c r="D138" s="72">
        <v>50</v>
      </c>
      <c r="E138" s="110" t="s">
        <v>471</v>
      </c>
    </row>
    <row r="139" spans="2:5" ht="27.5" customHeight="1" x14ac:dyDescent="0.45">
      <c r="B139" s="72" t="s">
        <v>242</v>
      </c>
      <c r="C139" s="82" t="s">
        <v>243</v>
      </c>
      <c r="D139" s="72">
        <v>25</v>
      </c>
      <c r="E139" s="83" t="s">
        <v>244</v>
      </c>
    </row>
    <row r="140" spans="2:5" ht="26.25" x14ac:dyDescent="0.45">
      <c r="B140" s="72" t="s">
        <v>245</v>
      </c>
      <c r="C140" s="84" t="s">
        <v>246</v>
      </c>
      <c r="D140" s="72">
        <v>25</v>
      </c>
      <c r="E140" s="85" t="s">
        <v>247</v>
      </c>
    </row>
    <row r="141" spans="2:5" ht="21" x14ac:dyDescent="0.45">
      <c r="B141" s="100" t="s">
        <v>472</v>
      </c>
      <c r="C141" s="101"/>
      <c r="D141" s="101"/>
      <c r="E141" s="102"/>
    </row>
    <row r="142" spans="2:5" ht="15.75" x14ac:dyDescent="0.45">
      <c r="B142" s="71" t="s">
        <v>337</v>
      </c>
      <c r="C142" s="84" t="s">
        <v>338</v>
      </c>
      <c r="D142" s="72">
        <v>115</v>
      </c>
      <c r="E142" s="85" t="s">
        <v>473</v>
      </c>
    </row>
    <row r="143" spans="2:5" ht="15.75" x14ac:dyDescent="0.45">
      <c r="B143" s="71" t="s">
        <v>340</v>
      </c>
      <c r="C143" s="84" t="s">
        <v>341</v>
      </c>
      <c r="D143" s="72">
        <v>55</v>
      </c>
      <c r="E143" s="85" t="s">
        <v>342</v>
      </c>
    </row>
    <row r="144" spans="2:5" ht="39.4" x14ac:dyDescent="0.45">
      <c r="B144" s="72" t="s">
        <v>474</v>
      </c>
      <c r="C144" s="53" t="s">
        <v>475</v>
      </c>
      <c r="D144" s="111">
        <v>40</v>
      </c>
      <c r="E144" s="63" t="s">
        <v>476</v>
      </c>
    </row>
    <row r="145" spans="2:5" ht="63" x14ac:dyDescent="0.45">
      <c r="B145" s="72" t="s">
        <v>477</v>
      </c>
      <c r="C145" s="112" t="s">
        <v>478</v>
      </c>
      <c r="D145" s="86" t="s">
        <v>479</v>
      </c>
      <c r="E145" s="85" t="s">
        <v>480</v>
      </c>
    </row>
    <row r="146" spans="2:5" ht="15.75" x14ac:dyDescent="0.45">
      <c r="B146" s="72"/>
      <c r="C146" s="112" t="s">
        <v>481</v>
      </c>
      <c r="D146" s="113">
        <v>8</v>
      </c>
      <c r="E146" s="85"/>
    </row>
    <row r="147" spans="2:5" ht="15.75" x14ac:dyDescent="0.45">
      <c r="B147" s="64" t="s">
        <v>482</v>
      </c>
      <c r="C147" s="87"/>
      <c r="D147" s="103"/>
      <c r="E147" s="67"/>
    </row>
    <row r="148" spans="2:5" ht="47.25" x14ac:dyDescent="0.45">
      <c r="B148" s="68" t="s">
        <v>483</v>
      </c>
      <c r="C148" s="114" t="s">
        <v>484</v>
      </c>
      <c r="D148" s="115">
        <v>110</v>
      </c>
      <c r="E148" s="70" t="s">
        <v>485</v>
      </c>
    </row>
    <row r="149" spans="2:5" ht="31.5" x14ac:dyDescent="0.45">
      <c r="B149" s="68" t="s">
        <v>486</v>
      </c>
      <c r="C149" s="114" t="s">
        <v>487</v>
      </c>
      <c r="D149" s="68">
        <v>88</v>
      </c>
      <c r="E149" s="70" t="s">
        <v>485</v>
      </c>
    </row>
    <row r="150" spans="2:5" ht="15.75" x14ac:dyDescent="0.45">
      <c r="B150" s="64" t="s">
        <v>488</v>
      </c>
      <c r="C150" s="87"/>
      <c r="D150" s="50" t="s">
        <v>162</v>
      </c>
      <c r="E150" s="116" t="s">
        <v>163</v>
      </c>
    </row>
    <row r="151" spans="2:5" ht="15.75" x14ac:dyDescent="0.45">
      <c r="B151" s="72" t="s">
        <v>489</v>
      </c>
      <c r="C151" s="117" t="s">
        <v>578</v>
      </c>
      <c r="D151" s="111">
        <v>30</v>
      </c>
      <c r="E151" s="77" t="s">
        <v>491</v>
      </c>
    </row>
    <row r="152" spans="2:5" ht="15.75" x14ac:dyDescent="0.45">
      <c r="B152" s="72" t="s">
        <v>492</v>
      </c>
      <c r="C152" s="118" t="s">
        <v>570</v>
      </c>
      <c r="D152" s="111">
        <v>30</v>
      </c>
      <c r="E152" s="77" t="s">
        <v>491</v>
      </c>
    </row>
    <row r="153" spans="2:5" ht="39.4" x14ac:dyDescent="0.45">
      <c r="B153" s="72" t="s">
        <v>493</v>
      </c>
      <c r="C153" s="119" t="s">
        <v>494</v>
      </c>
      <c r="D153" s="120">
        <v>40</v>
      </c>
      <c r="E153" s="63" t="s">
        <v>495</v>
      </c>
    </row>
    <row r="154" spans="2:5" ht="26.25" x14ac:dyDescent="0.45">
      <c r="B154" s="72" t="s">
        <v>496</v>
      </c>
      <c r="C154" s="119" t="s">
        <v>475</v>
      </c>
      <c r="D154" s="120">
        <v>40</v>
      </c>
      <c r="E154" s="63" t="s">
        <v>497</v>
      </c>
    </row>
    <row r="155" spans="2:5" ht="15.75" x14ac:dyDescent="0.45">
      <c r="B155" s="64" t="s">
        <v>498</v>
      </c>
      <c r="C155" s="87"/>
      <c r="D155" s="50" t="s">
        <v>162</v>
      </c>
      <c r="E155" s="116" t="s">
        <v>163</v>
      </c>
    </row>
    <row r="156" spans="2:5" x14ac:dyDescent="0.45">
      <c r="B156" s="121"/>
      <c r="C156" s="121" t="s">
        <v>499</v>
      </c>
      <c r="D156" s="121">
        <v>44</v>
      </c>
      <c r="E156" s="122"/>
    </row>
    <row r="157" spans="2:5" x14ac:dyDescent="0.45">
      <c r="B157" s="121"/>
      <c r="C157" s="121" t="s">
        <v>500</v>
      </c>
      <c r="D157" s="121">
        <f>D158+8</f>
        <v>32</v>
      </c>
      <c r="E157" s="122"/>
    </row>
    <row r="158" spans="2:5" x14ac:dyDescent="0.45">
      <c r="B158" s="121"/>
      <c r="C158" s="121" t="s">
        <v>501</v>
      </c>
      <c r="D158" s="121">
        <f>D159+8</f>
        <v>24</v>
      </c>
      <c r="E158" s="122"/>
    </row>
    <row r="159" spans="2:5" x14ac:dyDescent="0.45">
      <c r="B159" s="121"/>
      <c r="C159" s="121" t="s">
        <v>502</v>
      </c>
      <c r="D159" s="121">
        <v>16</v>
      </c>
      <c r="E159" s="122"/>
    </row>
    <row r="203" spans="3:3" x14ac:dyDescent="0.45">
      <c r="C203" s="46" t="s">
        <v>503</v>
      </c>
    </row>
  </sheetData>
  <mergeCells count="5">
    <mergeCell ref="B2:C2"/>
    <mergeCell ref="E3:E6"/>
    <mergeCell ref="B67:E67"/>
    <mergeCell ref="B104:E104"/>
    <mergeCell ref="B141:E141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6FFC-2351-47F3-B129-2D0F585C7452}">
  <sheetPr>
    <tabColor theme="8" tint="0.59999389629810485"/>
  </sheetPr>
  <dimension ref="A1:G67"/>
  <sheetViews>
    <sheetView topLeftCell="A47" zoomScale="70" zoomScaleNormal="70" workbookViewId="0">
      <selection activeCell="D68" sqref="D68:D70"/>
    </sheetView>
  </sheetViews>
  <sheetFormatPr defaultColWidth="9.19921875" defaultRowHeight="14.25" x14ac:dyDescent="0.45"/>
  <cols>
    <col min="1" max="1" width="9.19921875" style="46"/>
    <col min="2" max="2" width="25.53125" style="46" bestFit="1" customWidth="1"/>
    <col min="3" max="3" width="75.796875" style="46" customWidth="1"/>
    <col min="4" max="4" width="18.46484375" style="123" customWidth="1"/>
    <col min="5" max="5" width="81.33203125" style="46" bestFit="1" customWidth="1"/>
    <col min="6" max="256" width="9.19921875" style="46"/>
    <col min="257" max="257" width="25.53125" style="46" bestFit="1" customWidth="1"/>
    <col min="258" max="258" width="75.796875" style="46" customWidth="1"/>
    <col min="259" max="259" width="21.73046875" style="46" customWidth="1"/>
    <col min="260" max="260" width="18.46484375" style="46" customWidth="1"/>
    <col min="261" max="261" width="81.33203125" style="46" bestFit="1" customWidth="1"/>
    <col min="262" max="512" width="9.19921875" style="46"/>
    <col min="513" max="513" width="25.53125" style="46" bestFit="1" customWidth="1"/>
    <col min="514" max="514" width="75.796875" style="46" customWidth="1"/>
    <col min="515" max="515" width="21.73046875" style="46" customWidth="1"/>
    <col min="516" max="516" width="18.46484375" style="46" customWidth="1"/>
    <col min="517" max="517" width="81.33203125" style="46" bestFit="1" customWidth="1"/>
    <col min="518" max="768" width="9.19921875" style="46"/>
    <col min="769" max="769" width="25.53125" style="46" bestFit="1" customWidth="1"/>
    <col min="770" max="770" width="75.796875" style="46" customWidth="1"/>
    <col min="771" max="771" width="21.73046875" style="46" customWidth="1"/>
    <col min="772" max="772" width="18.46484375" style="46" customWidth="1"/>
    <col min="773" max="773" width="81.33203125" style="46" bestFit="1" customWidth="1"/>
    <col min="774" max="1024" width="9.19921875" style="46"/>
    <col min="1025" max="1025" width="25.53125" style="46" bestFit="1" customWidth="1"/>
    <col min="1026" max="1026" width="75.796875" style="46" customWidth="1"/>
    <col min="1027" max="1027" width="21.73046875" style="46" customWidth="1"/>
    <col min="1028" max="1028" width="18.46484375" style="46" customWidth="1"/>
    <col min="1029" max="1029" width="81.33203125" style="46" bestFit="1" customWidth="1"/>
    <col min="1030" max="1280" width="9.19921875" style="46"/>
    <col min="1281" max="1281" width="25.53125" style="46" bestFit="1" customWidth="1"/>
    <col min="1282" max="1282" width="75.796875" style="46" customWidth="1"/>
    <col min="1283" max="1283" width="21.73046875" style="46" customWidth="1"/>
    <col min="1284" max="1284" width="18.46484375" style="46" customWidth="1"/>
    <col min="1285" max="1285" width="81.33203125" style="46" bestFit="1" customWidth="1"/>
    <col min="1286" max="1536" width="9.19921875" style="46"/>
    <col min="1537" max="1537" width="25.53125" style="46" bestFit="1" customWidth="1"/>
    <col min="1538" max="1538" width="75.796875" style="46" customWidth="1"/>
    <col min="1539" max="1539" width="21.73046875" style="46" customWidth="1"/>
    <col min="1540" max="1540" width="18.46484375" style="46" customWidth="1"/>
    <col min="1541" max="1541" width="81.33203125" style="46" bestFit="1" customWidth="1"/>
    <col min="1542" max="1792" width="9.19921875" style="46"/>
    <col min="1793" max="1793" width="25.53125" style="46" bestFit="1" customWidth="1"/>
    <col min="1794" max="1794" width="75.796875" style="46" customWidth="1"/>
    <col min="1795" max="1795" width="21.73046875" style="46" customWidth="1"/>
    <col min="1796" max="1796" width="18.46484375" style="46" customWidth="1"/>
    <col min="1797" max="1797" width="81.33203125" style="46" bestFit="1" customWidth="1"/>
    <col min="1798" max="2048" width="9.19921875" style="46"/>
    <col min="2049" max="2049" width="25.53125" style="46" bestFit="1" customWidth="1"/>
    <col min="2050" max="2050" width="75.796875" style="46" customWidth="1"/>
    <col min="2051" max="2051" width="21.73046875" style="46" customWidth="1"/>
    <col min="2052" max="2052" width="18.46484375" style="46" customWidth="1"/>
    <col min="2053" max="2053" width="81.33203125" style="46" bestFit="1" customWidth="1"/>
    <col min="2054" max="2304" width="9.19921875" style="46"/>
    <col min="2305" max="2305" width="25.53125" style="46" bestFit="1" customWidth="1"/>
    <col min="2306" max="2306" width="75.796875" style="46" customWidth="1"/>
    <col min="2307" max="2307" width="21.73046875" style="46" customWidth="1"/>
    <col min="2308" max="2308" width="18.46484375" style="46" customWidth="1"/>
    <col min="2309" max="2309" width="81.33203125" style="46" bestFit="1" customWidth="1"/>
    <col min="2310" max="2560" width="9.19921875" style="46"/>
    <col min="2561" max="2561" width="25.53125" style="46" bestFit="1" customWidth="1"/>
    <col min="2562" max="2562" width="75.796875" style="46" customWidth="1"/>
    <col min="2563" max="2563" width="21.73046875" style="46" customWidth="1"/>
    <col min="2564" max="2564" width="18.46484375" style="46" customWidth="1"/>
    <col min="2565" max="2565" width="81.33203125" style="46" bestFit="1" customWidth="1"/>
    <col min="2566" max="2816" width="9.19921875" style="46"/>
    <col min="2817" max="2817" width="25.53125" style="46" bestFit="1" customWidth="1"/>
    <col min="2818" max="2818" width="75.796875" style="46" customWidth="1"/>
    <col min="2819" max="2819" width="21.73046875" style="46" customWidth="1"/>
    <col min="2820" max="2820" width="18.46484375" style="46" customWidth="1"/>
    <col min="2821" max="2821" width="81.33203125" style="46" bestFit="1" customWidth="1"/>
    <col min="2822" max="3072" width="9.19921875" style="46"/>
    <col min="3073" max="3073" width="25.53125" style="46" bestFit="1" customWidth="1"/>
    <col min="3074" max="3074" width="75.796875" style="46" customWidth="1"/>
    <col min="3075" max="3075" width="21.73046875" style="46" customWidth="1"/>
    <col min="3076" max="3076" width="18.46484375" style="46" customWidth="1"/>
    <col min="3077" max="3077" width="81.33203125" style="46" bestFit="1" customWidth="1"/>
    <col min="3078" max="3328" width="9.19921875" style="46"/>
    <col min="3329" max="3329" width="25.53125" style="46" bestFit="1" customWidth="1"/>
    <col min="3330" max="3330" width="75.796875" style="46" customWidth="1"/>
    <col min="3331" max="3331" width="21.73046875" style="46" customWidth="1"/>
    <col min="3332" max="3332" width="18.46484375" style="46" customWidth="1"/>
    <col min="3333" max="3333" width="81.33203125" style="46" bestFit="1" customWidth="1"/>
    <col min="3334" max="3584" width="9.19921875" style="46"/>
    <col min="3585" max="3585" width="25.53125" style="46" bestFit="1" customWidth="1"/>
    <col min="3586" max="3586" width="75.796875" style="46" customWidth="1"/>
    <col min="3587" max="3587" width="21.73046875" style="46" customWidth="1"/>
    <col min="3588" max="3588" width="18.46484375" style="46" customWidth="1"/>
    <col min="3589" max="3589" width="81.33203125" style="46" bestFit="1" customWidth="1"/>
    <col min="3590" max="3840" width="9.19921875" style="46"/>
    <col min="3841" max="3841" width="25.53125" style="46" bestFit="1" customWidth="1"/>
    <col min="3842" max="3842" width="75.796875" style="46" customWidth="1"/>
    <col min="3843" max="3843" width="21.73046875" style="46" customWidth="1"/>
    <col min="3844" max="3844" width="18.46484375" style="46" customWidth="1"/>
    <col min="3845" max="3845" width="81.33203125" style="46" bestFit="1" customWidth="1"/>
    <col min="3846" max="4096" width="9.19921875" style="46"/>
    <col min="4097" max="4097" width="25.53125" style="46" bestFit="1" customWidth="1"/>
    <col min="4098" max="4098" width="75.796875" style="46" customWidth="1"/>
    <col min="4099" max="4099" width="21.73046875" style="46" customWidth="1"/>
    <col min="4100" max="4100" width="18.46484375" style="46" customWidth="1"/>
    <col min="4101" max="4101" width="81.33203125" style="46" bestFit="1" customWidth="1"/>
    <col min="4102" max="4352" width="9.19921875" style="46"/>
    <col min="4353" max="4353" width="25.53125" style="46" bestFit="1" customWidth="1"/>
    <col min="4354" max="4354" width="75.796875" style="46" customWidth="1"/>
    <col min="4355" max="4355" width="21.73046875" style="46" customWidth="1"/>
    <col min="4356" max="4356" width="18.46484375" style="46" customWidth="1"/>
    <col min="4357" max="4357" width="81.33203125" style="46" bestFit="1" customWidth="1"/>
    <col min="4358" max="4608" width="9.19921875" style="46"/>
    <col min="4609" max="4609" width="25.53125" style="46" bestFit="1" customWidth="1"/>
    <col min="4610" max="4610" width="75.796875" style="46" customWidth="1"/>
    <col min="4611" max="4611" width="21.73046875" style="46" customWidth="1"/>
    <col min="4612" max="4612" width="18.46484375" style="46" customWidth="1"/>
    <col min="4613" max="4613" width="81.33203125" style="46" bestFit="1" customWidth="1"/>
    <col min="4614" max="4864" width="9.19921875" style="46"/>
    <col min="4865" max="4865" width="25.53125" style="46" bestFit="1" customWidth="1"/>
    <col min="4866" max="4866" width="75.796875" style="46" customWidth="1"/>
    <col min="4867" max="4867" width="21.73046875" style="46" customWidth="1"/>
    <col min="4868" max="4868" width="18.46484375" style="46" customWidth="1"/>
    <col min="4869" max="4869" width="81.33203125" style="46" bestFit="1" customWidth="1"/>
    <col min="4870" max="5120" width="9.19921875" style="46"/>
    <col min="5121" max="5121" width="25.53125" style="46" bestFit="1" customWidth="1"/>
    <col min="5122" max="5122" width="75.796875" style="46" customWidth="1"/>
    <col min="5123" max="5123" width="21.73046875" style="46" customWidth="1"/>
    <col min="5124" max="5124" width="18.46484375" style="46" customWidth="1"/>
    <col min="5125" max="5125" width="81.33203125" style="46" bestFit="1" customWidth="1"/>
    <col min="5126" max="5376" width="9.19921875" style="46"/>
    <col min="5377" max="5377" width="25.53125" style="46" bestFit="1" customWidth="1"/>
    <col min="5378" max="5378" width="75.796875" style="46" customWidth="1"/>
    <col min="5379" max="5379" width="21.73046875" style="46" customWidth="1"/>
    <col min="5380" max="5380" width="18.46484375" style="46" customWidth="1"/>
    <col min="5381" max="5381" width="81.33203125" style="46" bestFit="1" customWidth="1"/>
    <col min="5382" max="5632" width="9.19921875" style="46"/>
    <col min="5633" max="5633" width="25.53125" style="46" bestFit="1" customWidth="1"/>
    <col min="5634" max="5634" width="75.796875" style="46" customWidth="1"/>
    <col min="5635" max="5635" width="21.73046875" style="46" customWidth="1"/>
    <col min="5636" max="5636" width="18.46484375" style="46" customWidth="1"/>
    <col min="5637" max="5637" width="81.33203125" style="46" bestFit="1" customWidth="1"/>
    <col min="5638" max="5888" width="9.19921875" style="46"/>
    <col min="5889" max="5889" width="25.53125" style="46" bestFit="1" customWidth="1"/>
    <col min="5890" max="5890" width="75.796875" style="46" customWidth="1"/>
    <col min="5891" max="5891" width="21.73046875" style="46" customWidth="1"/>
    <col min="5892" max="5892" width="18.46484375" style="46" customWidth="1"/>
    <col min="5893" max="5893" width="81.33203125" style="46" bestFit="1" customWidth="1"/>
    <col min="5894" max="6144" width="9.19921875" style="46"/>
    <col min="6145" max="6145" width="25.53125" style="46" bestFit="1" customWidth="1"/>
    <col min="6146" max="6146" width="75.796875" style="46" customWidth="1"/>
    <col min="6147" max="6147" width="21.73046875" style="46" customWidth="1"/>
    <col min="6148" max="6148" width="18.46484375" style="46" customWidth="1"/>
    <col min="6149" max="6149" width="81.33203125" style="46" bestFit="1" customWidth="1"/>
    <col min="6150" max="6400" width="9.19921875" style="46"/>
    <col min="6401" max="6401" width="25.53125" style="46" bestFit="1" customWidth="1"/>
    <col min="6402" max="6402" width="75.796875" style="46" customWidth="1"/>
    <col min="6403" max="6403" width="21.73046875" style="46" customWidth="1"/>
    <col min="6404" max="6404" width="18.46484375" style="46" customWidth="1"/>
    <col min="6405" max="6405" width="81.33203125" style="46" bestFit="1" customWidth="1"/>
    <col min="6406" max="6656" width="9.19921875" style="46"/>
    <col min="6657" max="6657" width="25.53125" style="46" bestFit="1" customWidth="1"/>
    <col min="6658" max="6658" width="75.796875" style="46" customWidth="1"/>
    <col min="6659" max="6659" width="21.73046875" style="46" customWidth="1"/>
    <col min="6660" max="6660" width="18.46484375" style="46" customWidth="1"/>
    <col min="6661" max="6661" width="81.33203125" style="46" bestFit="1" customWidth="1"/>
    <col min="6662" max="6912" width="9.19921875" style="46"/>
    <col min="6913" max="6913" width="25.53125" style="46" bestFit="1" customWidth="1"/>
    <col min="6914" max="6914" width="75.796875" style="46" customWidth="1"/>
    <col min="6915" max="6915" width="21.73046875" style="46" customWidth="1"/>
    <col min="6916" max="6916" width="18.46484375" style="46" customWidth="1"/>
    <col min="6917" max="6917" width="81.33203125" style="46" bestFit="1" customWidth="1"/>
    <col min="6918" max="7168" width="9.19921875" style="46"/>
    <col min="7169" max="7169" width="25.53125" style="46" bestFit="1" customWidth="1"/>
    <col min="7170" max="7170" width="75.796875" style="46" customWidth="1"/>
    <col min="7171" max="7171" width="21.73046875" style="46" customWidth="1"/>
    <col min="7172" max="7172" width="18.46484375" style="46" customWidth="1"/>
    <col min="7173" max="7173" width="81.33203125" style="46" bestFit="1" customWidth="1"/>
    <col min="7174" max="7424" width="9.19921875" style="46"/>
    <col min="7425" max="7425" width="25.53125" style="46" bestFit="1" customWidth="1"/>
    <col min="7426" max="7426" width="75.796875" style="46" customWidth="1"/>
    <col min="7427" max="7427" width="21.73046875" style="46" customWidth="1"/>
    <col min="7428" max="7428" width="18.46484375" style="46" customWidth="1"/>
    <col min="7429" max="7429" width="81.33203125" style="46" bestFit="1" customWidth="1"/>
    <col min="7430" max="7680" width="9.19921875" style="46"/>
    <col min="7681" max="7681" width="25.53125" style="46" bestFit="1" customWidth="1"/>
    <col min="7682" max="7682" width="75.796875" style="46" customWidth="1"/>
    <col min="7683" max="7683" width="21.73046875" style="46" customWidth="1"/>
    <col min="7684" max="7684" width="18.46484375" style="46" customWidth="1"/>
    <col min="7685" max="7685" width="81.33203125" style="46" bestFit="1" customWidth="1"/>
    <col min="7686" max="7936" width="9.19921875" style="46"/>
    <col min="7937" max="7937" width="25.53125" style="46" bestFit="1" customWidth="1"/>
    <col min="7938" max="7938" width="75.796875" style="46" customWidth="1"/>
    <col min="7939" max="7939" width="21.73046875" style="46" customWidth="1"/>
    <col min="7940" max="7940" width="18.46484375" style="46" customWidth="1"/>
    <col min="7941" max="7941" width="81.33203125" style="46" bestFit="1" customWidth="1"/>
    <col min="7942" max="8192" width="9.19921875" style="46"/>
    <col min="8193" max="8193" width="25.53125" style="46" bestFit="1" customWidth="1"/>
    <col min="8194" max="8194" width="75.796875" style="46" customWidth="1"/>
    <col min="8195" max="8195" width="21.73046875" style="46" customWidth="1"/>
    <col min="8196" max="8196" width="18.46484375" style="46" customWidth="1"/>
    <col min="8197" max="8197" width="81.33203125" style="46" bestFit="1" customWidth="1"/>
    <col min="8198" max="8448" width="9.19921875" style="46"/>
    <col min="8449" max="8449" width="25.53125" style="46" bestFit="1" customWidth="1"/>
    <col min="8450" max="8450" width="75.796875" style="46" customWidth="1"/>
    <col min="8451" max="8451" width="21.73046875" style="46" customWidth="1"/>
    <col min="8452" max="8452" width="18.46484375" style="46" customWidth="1"/>
    <col min="8453" max="8453" width="81.33203125" style="46" bestFit="1" customWidth="1"/>
    <col min="8454" max="8704" width="9.19921875" style="46"/>
    <col min="8705" max="8705" width="25.53125" style="46" bestFit="1" customWidth="1"/>
    <col min="8706" max="8706" width="75.796875" style="46" customWidth="1"/>
    <col min="8707" max="8707" width="21.73046875" style="46" customWidth="1"/>
    <col min="8708" max="8708" width="18.46484375" style="46" customWidth="1"/>
    <col min="8709" max="8709" width="81.33203125" style="46" bestFit="1" customWidth="1"/>
    <col min="8710" max="8960" width="9.19921875" style="46"/>
    <col min="8961" max="8961" width="25.53125" style="46" bestFit="1" customWidth="1"/>
    <col min="8962" max="8962" width="75.796875" style="46" customWidth="1"/>
    <col min="8963" max="8963" width="21.73046875" style="46" customWidth="1"/>
    <col min="8964" max="8964" width="18.46484375" style="46" customWidth="1"/>
    <col min="8965" max="8965" width="81.33203125" style="46" bestFit="1" customWidth="1"/>
    <col min="8966" max="9216" width="9.19921875" style="46"/>
    <col min="9217" max="9217" width="25.53125" style="46" bestFit="1" customWidth="1"/>
    <col min="9218" max="9218" width="75.796875" style="46" customWidth="1"/>
    <col min="9219" max="9219" width="21.73046875" style="46" customWidth="1"/>
    <col min="9220" max="9220" width="18.46484375" style="46" customWidth="1"/>
    <col min="9221" max="9221" width="81.33203125" style="46" bestFit="1" customWidth="1"/>
    <col min="9222" max="9472" width="9.19921875" style="46"/>
    <col min="9473" max="9473" width="25.53125" style="46" bestFit="1" customWidth="1"/>
    <col min="9474" max="9474" width="75.796875" style="46" customWidth="1"/>
    <col min="9475" max="9475" width="21.73046875" style="46" customWidth="1"/>
    <col min="9476" max="9476" width="18.46484375" style="46" customWidth="1"/>
    <col min="9477" max="9477" width="81.33203125" style="46" bestFit="1" customWidth="1"/>
    <col min="9478" max="9728" width="9.19921875" style="46"/>
    <col min="9729" max="9729" width="25.53125" style="46" bestFit="1" customWidth="1"/>
    <col min="9730" max="9730" width="75.796875" style="46" customWidth="1"/>
    <col min="9731" max="9731" width="21.73046875" style="46" customWidth="1"/>
    <col min="9732" max="9732" width="18.46484375" style="46" customWidth="1"/>
    <col min="9733" max="9733" width="81.33203125" style="46" bestFit="1" customWidth="1"/>
    <col min="9734" max="9984" width="9.19921875" style="46"/>
    <col min="9985" max="9985" width="25.53125" style="46" bestFit="1" customWidth="1"/>
    <col min="9986" max="9986" width="75.796875" style="46" customWidth="1"/>
    <col min="9987" max="9987" width="21.73046875" style="46" customWidth="1"/>
    <col min="9988" max="9988" width="18.46484375" style="46" customWidth="1"/>
    <col min="9989" max="9989" width="81.33203125" style="46" bestFit="1" customWidth="1"/>
    <col min="9990" max="10240" width="9.19921875" style="46"/>
    <col min="10241" max="10241" width="25.53125" style="46" bestFit="1" customWidth="1"/>
    <col min="10242" max="10242" width="75.796875" style="46" customWidth="1"/>
    <col min="10243" max="10243" width="21.73046875" style="46" customWidth="1"/>
    <col min="10244" max="10244" width="18.46484375" style="46" customWidth="1"/>
    <col min="10245" max="10245" width="81.33203125" style="46" bestFit="1" customWidth="1"/>
    <col min="10246" max="10496" width="9.19921875" style="46"/>
    <col min="10497" max="10497" width="25.53125" style="46" bestFit="1" customWidth="1"/>
    <col min="10498" max="10498" width="75.796875" style="46" customWidth="1"/>
    <col min="10499" max="10499" width="21.73046875" style="46" customWidth="1"/>
    <col min="10500" max="10500" width="18.46484375" style="46" customWidth="1"/>
    <col min="10501" max="10501" width="81.33203125" style="46" bestFit="1" customWidth="1"/>
    <col min="10502" max="10752" width="9.19921875" style="46"/>
    <col min="10753" max="10753" width="25.53125" style="46" bestFit="1" customWidth="1"/>
    <col min="10754" max="10754" width="75.796875" style="46" customWidth="1"/>
    <col min="10755" max="10755" width="21.73046875" style="46" customWidth="1"/>
    <col min="10756" max="10756" width="18.46484375" style="46" customWidth="1"/>
    <col min="10757" max="10757" width="81.33203125" style="46" bestFit="1" customWidth="1"/>
    <col min="10758" max="11008" width="9.19921875" style="46"/>
    <col min="11009" max="11009" width="25.53125" style="46" bestFit="1" customWidth="1"/>
    <col min="11010" max="11010" width="75.796875" style="46" customWidth="1"/>
    <col min="11011" max="11011" width="21.73046875" style="46" customWidth="1"/>
    <col min="11012" max="11012" width="18.46484375" style="46" customWidth="1"/>
    <col min="11013" max="11013" width="81.33203125" style="46" bestFit="1" customWidth="1"/>
    <col min="11014" max="11264" width="9.19921875" style="46"/>
    <col min="11265" max="11265" width="25.53125" style="46" bestFit="1" customWidth="1"/>
    <col min="11266" max="11266" width="75.796875" style="46" customWidth="1"/>
    <col min="11267" max="11267" width="21.73046875" style="46" customWidth="1"/>
    <col min="11268" max="11268" width="18.46484375" style="46" customWidth="1"/>
    <col min="11269" max="11269" width="81.33203125" style="46" bestFit="1" customWidth="1"/>
    <col min="11270" max="11520" width="9.19921875" style="46"/>
    <col min="11521" max="11521" width="25.53125" style="46" bestFit="1" customWidth="1"/>
    <col min="11522" max="11522" width="75.796875" style="46" customWidth="1"/>
    <col min="11523" max="11523" width="21.73046875" style="46" customWidth="1"/>
    <col min="11524" max="11524" width="18.46484375" style="46" customWidth="1"/>
    <col min="11525" max="11525" width="81.33203125" style="46" bestFit="1" customWidth="1"/>
    <col min="11526" max="11776" width="9.19921875" style="46"/>
    <col min="11777" max="11777" width="25.53125" style="46" bestFit="1" customWidth="1"/>
    <col min="11778" max="11778" width="75.796875" style="46" customWidth="1"/>
    <col min="11779" max="11779" width="21.73046875" style="46" customWidth="1"/>
    <col min="11780" max="11780" width="18.46484375" style="46" customWidth="1"/>
    <col min="11781" max="11781" width="81.33203125" style="46" bestFit="1" customWidth="1"/>
    <col min="11782" max="12032" width="9.19921875" style="46"/>
    <col min="12033" max="12033" width="25.53125" style="46" bestFit="1" customWidth="1"/>
    <col min="12034" max="12034" width="75.796875" style="46" customWidth="1"/>
    <col min="12035" max="12035" width="21.73046875" style="46" customWidth="1"/>
    <col min="12036" max="12036" width="18.46484375" style="46" customWidth="1"/>
    <col min="12037" max="12037" width="81.33203125" style="46" bestFit="1" customWidth="1"/>
    <col min="12038" max="12288" width="9.19921875" style="46"/>
    <col min="12289" max="12289" width="25.53125" style="46" bestFit="1" customWidth="1"/>
    <col min="12290" max="12290" width="75.796875" style="46" customWidth="1"/>
    <col min="12291" max="12291" width="21.73046875" style="46" customWidth="1"/>
    <col min="12292" max="12292" width="18.46484375" style="46" customWidth="1"/>
    <col min="12293" max="12293" width="81.33203125" style="46" bestFit="1" customWidth="1"/>
    <col min="12294" max="12544" width="9.19921875" style="46"/>
    <col min="12545" max="12545" width="25.53125" style="46" bestFit="1" customWidth="1"/>
    <col min="12546" max="12546" width="75.796875" style="46" customWidth="1"/>
    <col min="12547" max="12547" width="21.73046875" style="46" customWidth="1"/>
    <col min="12548" max="12548" width="18.46484375" style="46" customWidth="1"/>
    <col min="12549" max="12549" width="81.33203125" style="46" bestFit="1" customWidth="1"/>
    <col min="12550" max="12800" width="9.19921875" style="46"/>
    <col min="12801" max="12801" width="25.53125" style="46" bestFit="1" customWidth="1"/>
    <col min="12802" max="12802" width="75.796875" style="46" customWidth="1"/>
    <col min="12803" max="12803" width="21.73046875" style="46" customWidth="1"/>
    <col min="12804" max="12804" width="18.46484375" style="46" customWidth="1"/>
    <col min="12805" max="12805" width="81.33203125" style="46" bestFit="1" customWidth="1"/>
    <col min="12806" max="13056" width="9.19921875" style="46"/>
    <col min="13057" max="13057" width="25.53125" style="46" bestFit="1" customWidth="1"/>
    <col min="13058" max="13058" width="75.796875" style="46" customWidth="1"/>
    <col min="13059" max="13059" width="21.73046875" style="46" customWidth="1"/>
    <col min="13060" max="13060" width="18.46484375" style="46" customWidth="1"/>
    <col min="13061" max="13061" width="81.33203125" style="46" bestFit="1" customWidth="1"/>
    <col min="13062" max="13312" width="9.19921875" style="46"/>
    <col min="13313" max="13313" width="25.53125" style="46" bestFit="1" customWidth="1"/>
    <col min="13314" max="13314" width="75.796875" style="46" customWidth="1"/>
    <col min="13315" max="13315" width="21.73046875" style="46" customWidth="1"/>
    <col min="13316" max="13316" width="18.46484375" style="46" customWidth="1"/>
    <col min="13317" max="13317" width="81.33203125" style="46" bestFit="1" customWidth="1"/>
    <col min="13318" max="13568" width="9.19921875" style="46"/>
    <col min="13569" max="13569" width="25.53125" style="46" bestFit="1" customWidth="1"/>
    <col min="13570" max="13570" width="75.796875" style="46" customWidth="1"/>
    <col min="13571" max="13571" width="21.73046875" style="46" customWidth="1"/>
    <col min="13572" max="13572" width="18.46484375" style="46" customWidth="1"/>
    <col min="13573" max="13573" width="81.33203125" style="46" bestFit="1" customWidth="1"/>
    <col min="13574" max="13824" width="9.19921875" style="46"/>
    <col min="13825" max="13825" width="25.53125" style="46" bestFit="1" customWidth="1"/>
    <col min="13826" max="13826" width="75.796875" style="46" customWidth="1"/>
    <col min="13827" max="13827" width="21.73046875" style="46" customWidth="1"/>
    <col min="13828" max="13828" width="18.46484375" style="46" customWidth="1"/>
    <col min="13829" max="13829" width="81.33203125" style="46" bestFit="1" customWidth="1"/>
    <col min="13830" max="14080" width="9.19921875" style="46"/>
    <col min="14081" max="14081" width="25.53125" style="46" bestFit="1" customWidth="1"/>
    <col min="14082" max="14082" width="75.796875" style="46" customWidth="1"/>
    <col min="14083" max="14083" width="21.73046875" style="46" customWidth="1"/>
    <col min="14084" max="14084" width="18.46484375" style="46" customWidth="1"/>
    <col min="14085" max="14085" width="81.33203125" style="46" bestFit="1" customWidth="1"/>
    <col min="14086" max="14336" width="9.19921875" style="46"/>
    <col min="14337" max="14337" width="25.53125" style="46" bestFit="1" customWidth="1"/>
    <col min="14338" max="14338" width="75.796875" style="46" customWidth="1"/>
    <col min="14339" max="14339" width="21.73046875" style="46" customWidth="1"/>
    <col min="14340" max="14340" width="18.46484375" style="46" customWidth="1"/>
    <col min="14341" max="14341" width="81.33203125" style="46" bestFit="1" customWidth="1"/>
    <col min="14342" max="14592" width="9.19921875" style="46"/>
    <col min="14593" max="14593" width="25.53125" style="46" bestFit="1" customWidth="1"/>
    <col min="14594" max="14594" width="75.796875" style="46" customWidth="1"/>
    <col min="14595" max="14595" width="21.73046875" style="46" customWidth="1"/>
    <col min="14596" max="14596" width="18.46484375" style="46" customWidth="1"/>
    <col min="14597" max="14597" width="81.33203125" style="46" bestFit="1" customWidth="1"/>
    <col min="14598" max="14848" width="9.19921875" style="46"/>
    <col min="14849" max="14849" width="25.53125" style="46" bestFit="1" customWidth="1"/>
    <col min="14850" max="14850" width="75.796875" style="46" customWidth="1"/>
    <col min="14851" max="14851" width="21.73046875" style="46" customWidth="1"/>
    <col min="14852" max="14852" width="18.46484375" style="46" customWidth="1"/>
    <col min="14853" max="14853" width="81.33203125" style="46" bestFit="1" customWidth="1"/>
    <col min="14854" max="15104" width="9.19921875" style="46"/>
    <col min="15105" max="15105" width="25.53125" style="46" bestFit="1" customWidth="1"/>
    <col min="15106" max="15106" width="75.796875" style="46" customWidth="1"/>
    <col min="15107" max="15107" width="21.73046875" style="46" customWidth="1"/>
    <col min="15108" max="15108" width="18.46484375" style="46" customWidth="1"/>
    <col min="15109" max="15109" width="81.33203125" style="46" bestFit="1" customWidth="1"/>
    <col min="15110" max="15360" width="9.19921875" style="46"/>
    <col min="15361" max="15361" width="25.53125" style="46" bestFit="1" customWidth="1"/>
    <col min="15362" max="15362" width="75.796875" style="46" customWidth="1"/>
    <col min="15363" max="15363" width="21.73046875" style="46" customWidth="1"/>
    <col min="15364" max="15364" width="18.46484375" style="46" customWidth="1"/>
    <col min="15365" max="15365" width="81.33203125" style="46" bestFit="1" customWidth="1"/>
    <col min="15366" max="15616" width="9.19921875" style="46"/>
    <col min="15617" max="15617" width="25.53125" style="46" bestFit="1" customWidth="1"/>
    <col min="15618" max="15618" width="75.796875" style="46" customWidth="1"/>
    <col min="15619" max="15619" width="21.73046875" style="46" customWidth="1"/>
    <col min="15620" max="15620" width="18.46484375" style="46" customWidth="1"/>
    <col min="15621" max="15621" width="81.33203125" style="46" bestFit="1" customWidth="1"/>
    <col min="15622" max="15872" width="9.19921875" style="46"/>
    <col min="15873" max="15873" width="25.53125" style="46" bestFit="1" customWidth="1"/>
    <col min="15874" max="15874" width="75.796875" style="46" customWidth="1"/>
    <col min="15875" max="15875" width="21.73046875" style="46" customWidth="1"/>
    <col min="15876" max="15876" width="18.46484375" style="46" customWidth="1"/>
    <col min="15877" max="15877" width="81.33203125" style="46" bestFit="1" customWidth="1"/>
    <col min="15878" max="16128" width="9.19921875" style="46"/>
    <col min="16129" max="16129" width="25.53125" style="46" bestFit="1" customWidth="1"/>
    <col min="16130" max="16130" width="75.796875" style="46" customWidth="1"/>
    <col min="16131" max="16131" width="21.73046875" style="46" customWidth="1"/>
    <col min="16132" max="16132" width="18.46484375" style="46" customWidth="1"/>
    <col min="16133" max="16133" width="81.33203125" style="46" bestFit="1" customWidth="1"/>
    <col min="16134" max="16384" width="9.19921875" style="46"/>
  </cols>
  <sheetData>
    <row r="1" spans="1:7" ht="15" x14ac:dyDescent="0.45">
      <c r="A1" s="44" t="s">
        <v>159</v>
      </c>
      <c r="B1" s="45" t="s">
        <v>504</v>
      </c>
    </row>
    <row r="2" spans="1:7" ht="47.25" customHeight="1" x14ac:dyDescent="0.45">
      <c r="B2" s="48" t="s">
        <v>505</v>
      </c>
      <c r="C2" s="49"/>
      <c r="D2" s="50" t="s">
        <v>162</v>
      </c>
      <c r="E2" s="51" t="s">
        <v>163</v>
      </c>
    </row>
    <row r="3" spans="1:7" ht="15.75" x14ac:dyDescent="0.45">
      <c r="B3" s="56" t="s">
        <v>166</v>
      </c>
      <c r="C3" s="84" t="s">
        <v>506</v>
      </c>
      <c r="D3" s="54">
        <f>88.75+5+15</f>
        <v>108.75</v>
      </c>
      <c r="E3" s="124"/>
      <c r="G3" s="46">
        <f>350+10+24+17</f>
        <v>401</v>
      </c>
    </row>
    <row r="4" spans="1:7" ht="15.75" x14ac:dyDescent="0.45">
      <c r="B4" s="56" t="s">
        <v>170</v>
      </c>
      <c r="C4" s="84" t="s">
        <v>507</v>
      </c>
      <c r="D4" s="54">
        <f>113.75+5+15</f>
        <v>133.75</v>
      </c>
      <c r="E4" s="125"/>
    </row>
    <row r="5" spans="1:7" ht="15.75" x14ac:dyDescent="0.45">
      <c r="B5" s="61" t="s">
        <v>508</v>
      </c>
      <c r="C5" s="78" t="s">
        <v>176</v>
      </c>
      <c r="D5" s="54">
        <v>109</v>
      </c>
      <c r="E5" s="126" t="s">
        <v>177</v>
      </c>
    </row>
    <row r="6" spans="1:7" ht="15.75" x14ac:dyDescent="0.45">
      <c r="B6" s="61" t="s">
        <v>509</v>
      </c>
      <c r="C6" s="78" t="s">
        <v>179</v>
      </c>
      <c r="D6" s="54">
        <f>113.75+5+15</f>
        <v>133.75</v>
      </c>
      <c r="E6" s="126" t="s">
        <v>177</v>
      </c>
    </row>
    <row r="7" spans="1:7" ht="28.5" x14ac:dyDescent="0.45">
      <c r="B7" s="52" t="s">
        <v>180</v>
      </c>
      <c r="C7" s="53" t="s">
        <v>181</v>
      </c>
      <c r="D7" s="54">
        <v>2</v>
      </c>
      <c r="E7" s="127" t="s">
        <v>182</v>
      </c>
    </row>
    <row r="8" spans="1:7" ht="28.5" x14ac:dyDescent="0.45">
      <c r="B8" s="52" t="s">
        <v>183</v>
      </c>
      <c r="C8" s="53" t="s">
        <v>184</v>
      </c>
      <c r="D8" s="54">
        <v>2</v>
      </c>
      <c r="E8" s="127" t="s">
        <v>185</v>
      </c>
    </row>
    <row r="9" spans="1:7" ht="15.75" x14ac:dyDescent="0.45">
      <c r="B9" s="64" t="s">
        <v>510</v>
      </c>
      <c r="C9" s="87"/>
      <c r="D9" s="66"/>
      <c r="E9" s="65"/>
    </row>
    <row r="10" spans="1:7" ht="15.75" x14ac:dyDescent="0.45">
      <c r="B10" s="72" t="s">
        <v>511</v>
      </c>
      <c r="C10" s="53" t="s">
        <v>512</v>
      </c>
      <c r="D10" s="72">
        <v>30</v>
      </c>
      <c r="E10" s="53" t="s">
        <v>189</v>
      </c>
    </row>
    <row r="11" spans="1:7" ht="15.75" x14ac:dyDescent="0.45">
      <c r="B11" s="72" t="s">
        <v>513</v>
      </c>
      <c r="C11" s="53" t="s">
        <v>514</v>
      </c>
      <c r="D11" s="72">
        <v>30</v>
      </c>
      <c r="E11" s="53" t="s">
        <v>348</v>
      </c>
    </row>
    <row r="12" spans="1:7" ht="15.75" x14ac:dyDescent="0.45">
      <c r="B12" s="72" t="s">
        <v>515</v>
      </c>
      <c r="C12" s="53" t="s">
        <v>516</v>
      </c>
      <c r="D12" s="72">
        <v>105</v>
      </c>
      <c r="E12" s="53" t="s">
        <v>207</v>
      </c>
    </row>
    <row r="13" spans="1:7" ht="15.75" x14ac:dyDescent="0.45">
      <c r="B13" s="72" t="s">
        <v>517</v>
      </c>
      <c r="C13" s="53" t="s">
        <v>518</v>
      </c>
      <c r="D13" s="72">
        <v>45</v>
      </c>
      <c r="E13" s="53" t="s">
        <v>218</v>
      </c>
    </row>
    <row r="14" spans="1:7" s="74" customFormat="1" ht="15.75" x14ac:dyDescent="0.45">
      <c r="B14" s="72" t="s">
        <v>519</v>
      </c>
      <c r="C14" s="53" t="s">
        <v>520</v>
      </c>
      <c r="D14" s="72">
        <v>55</v>
      </c>
      <c r="E14" s="53" t="s">
        <v>521</v>
      </c>
    </row>
    <row r="15" spans="1:7" ht="15.75" x14ac:dyDescent="0.45">
      <c r="B15" s="91" t="s">
        <v>522</v>
      </c>
      <c r="C15" s="92" t="s">
        <v>523</v>
      </c>
      <c r="D15" s="91">
        <v>80</v>
      </c>
      <c r="E15" s="92" t="s">
        <v>524</v>
      </c>
    </row>
    <row r="16" spans="1:7" ht="15.75" x14ac:dyDescent="0.45">
      <c r="B16" s="91" t="s">
        <v>525</v>
      </c>
      <c r="C16" s="92" t="s">
        <v>526</v>
      </c>
      <c r="D16" s="91">
        <v>80</v>
      </c>
      <c r="E16" s="92" t="s">
        <v>524</v>
      </c>
    </row>
    <row r="17" spans="2:5" ht="15.75" x14ac:dyDescent="0.45">
      <c r="B17" s="91" t="s">
        <v>527</v>
      </c>
      <c r="C17" s="92" t="s">
        <v>528</v>
      </c>
      <c r="D17" s="91">
        <v>50</v>
      </c>
      <c r="E17" s="92" t="s">
        <v>529</v>
      </c>
    </row>
    <row r="18" spans="2:5" ht="15.75" x14ac:dyDescent="0.45">
      <c r="B18" s="91" t="s">
        <v>530</v>
      </c>
      <c r="C18" s="92" t="s">
        <v>531</v>
      </c>
      <c r="D18" s="91">
        <v>60</v>
      </c>
      <c r="E18" s="92" t="s">
        <v>532</v>
      </c>
    </row>
    <row r="19" spans="2:5" ht="15.75" x14ac:dyDescent="0.45">
      <c r="B19" s="91" t="s">
        <v>229</v>
      </c>
      <c r="C19" s="92" t="s">
        <v>533</v>
      </c>
      <c r="D19" s="91">
        <v>65</v>
      </c>
      <c r="E19" s="92" t="s">
        <v>524</v>
      </c>
    </row>
    <row r="20" spans="2:5" ht="31.5" x14ac:dyDescent="0.45">
      <c r="B20" s="86" t="s">
        <v>534</v>
      </c>
      <c r="C20" s="78" t="s">
        <v>535</v>
      </c>
      <c r="D20" s="72">
        <v>75</v>
      </c>
      <c r="E20" s="53" t="s">
        <v>524</v>
      </c>
    </row>
    <row r="21" spans="2:5" ht="15.75" x14ac:dyDescent="0.45">
      <c r="B21" s="72" t="s">
        <v>229</v>
      </c>
      <c r="C21" s="53" t="s">
        <v>536</v>
      </c>
      <c r="D21" s="72">
        <v>126</v>
      </c>
      <c r="E21" s="53" t="s">
        <v>524</v>
      </c>
    </row>
    <row r="22" spans="2:5" ht="15.75" x14ac:dyDescent="0.45">
      <c r="B22" s="72" t="s">
        <v>537</v>
      </c>
      <c r="C22" s="53" t="s">
        <v>538</v>
      </c>
      <c r="D22" s="72">
        <v>151</v>
      </c>
      <c r="E22" s="53" t="s">
        <v>210</v>
      </c>
    </row>
    <row r="23" spans="2:5" ht="15.75" x14ac:dyDescent="0.45">
      <c r="B23" s="95" t="s">
        <v>301</v>
      </c>
      <c r="C23" s="96" t="s">
        <v>539</v>
      </c>
      <c r="D23" s="72">
        <v>90</v>
      </c>
      <c r="E23" s="53" t="s">
        <v>540</v>
      </c>
    </row>
    <row r="24" spans="2:5" s="74" customFormat="1" ht="47.25" x14ac:dyDescent="0.45">
      <c r="B24" s="72" t="s">
        <v>242</v>
      </c>
      <c r="C24" s="53" t="s">
        <v>541</v>
      </c>
      <c r="D24" s="72">
        <v>25</v>
      </c>
      <c r="E24" s="90" t="s">
        <v>542</v>
      </c>
    </row>
    <row r="25" spans="2:5" ht="31.5" x14ac:dyDescent="0.45">
      <c r="B25" s="72" t="s">
        <v>245</v>
      </c>
      <c r="C25" s="84" t="s">
        <v>246</v>
      </c>
      <c r="D25" s="72">
        <v>25</v>
      </c>
      <c r="E25" s="78" t="s">
        <v>543</v>
      </c>
    </row>
    <row r="26" spans="2:5" ht="15.75" x14ac:dyDescent="0.45">
      <c r="B26" s="71" t="s">
        <v>248</v>
      </c>
      <c r="C26" s="84" t="s">
        <v>404</v>
      </c>
      <c r="D26" s="72">
        <v>15</v>
      </c>
      <c r="E26" s="96" t="s">
        <v>544</v>
      </c>
    </row>
    <row r="27" spans="2:5" s="74" customFormat="1" ht="31.5" x14ac:dyDescent="0.45">
      <c r="B27" s="72" t="s">
        <v>545</v>
      </c>
      <c r="C27" s="53" t="s">
        <v>546</v>
      </c>
      <c r="D27" s="72">
        <v>35</v>
      </c>
      <c r="E27" s="78" t="s">
        <v>547</v>
      </c>
    </row>
    <row r="28" spans="2:5" ht="15.75" x14ac:dyDescent="0.45">
      <c r="B28" s="72" t="s">
        <v>548</v>
      </c>
      <c r="C28" s="53" t="s">
        <v>549</v>
      </c>
      <c r="D28" s="72">
        <v>15</v>
      </c>
      <c r="E28" s="53" t="s">
        <v>550</v>
      </c>
    </row>
    <row r="29" spans="2:5" ht="21" x14ac:dyDescent="0.45">
      <c r="B29" s="100" t="s">
        <v>551</v>
      </c>
      <c r="C29" s="101"/>
      <c r="D29" s="101"/>
      <c r="E29" s="102"/>
    </row>
    <row r="30" spans="2:5" ht="15.75" x14ac:dyDescent="0.45">
      <c r="B30" s="71" t="s">
        <v>337</v>
      </c>
      <c r="C30" s="84" t="s">
        <v>338</v>
      </c>
      <c r="D30" s="72">
        <v>115</v>
      </c>
      <c r="E30" s="78" t="s">
        <v>552</v>
      </c>
    </row>
    <row r="31" spans="2:5" ht="15.75" x14ac:dyDescent="0.45">
      <c r="B31" s="71" t="s">
        <v>340</v>
      </c>
      <c r="C31" s="84" t="s">
        <v>341</v>
      </c>
      <c r="D31" s="72">
        <v>55</v>
      </c>
      <c r="E31" s="78" t="s">
        <v>342</v>
      </c>
    </row>
    <row r="32" spans="2:5" ht="15.75" x14ac:dyDescent="0.45">
      <c r="B32" s="64" t="s">
        <v>553</v>
      </c>
      <c r="C32" s="87"/>
      <c r="D32" s="103"/>
      <c r="E32" s="65"/>
    </row>
    <row r="33" spans="2:5" ht="15.75" x14ac:dyDescent="0.45">
      <c r="B33" s="72" t="s">
        <v>511</v>
      </c>
      <c r="C33" s="53" t="s">
        <v>512</v>
      </c>
      <c r="D33" s="72">
        <v>30</v>
      </c>
      <c r="E33" s="53" t="s">
        <v>189</v>
      </c>
    </row>
    <row r="34" spans="2:5" ht="15.75" x14ac:dyDescent="0.45">
      <c r="B34" s="72" t="s">
        <v>513</v>
      </c>
      <c r="C34" s="53" t="s">
        <v>514</v>
      </c>
      <c r="D34" s="72">
        <v>30</v>
      </c>
      <c r="E34" s="53" t="s">
        <v>348</v>
      </c>
    </row>
    <row r="35" spans="2:5" ht="15.75" x14ac:dyDescent="0.45">
      <c r="B35" s="72" t="s">
        <v>515</v>
      </c>
      <c r="C35" s="53" t="s">
        <v>516</v>
      </c>
      <c r="D35" s="72">
        <v>105</v>
      </c>
      <c r="E35" s="53" t="s">
        <v>207</v>
      </c>
    </row>
    <row r="36" spans="2:5" ht="15.75" x14ac:dyDescent="0.45">
      <c r="B36" s="72" t="s">
        <v>554</v>
      </c>
      <c r="C36" s="53" t="s">
        <v>555</v>
      </c>
      <c r="D36" s="72">
        <v>45</v>
      </c>
      <c r="E36" s="53" t="s">
        <v>218</v>
      </c>
    </row>
    <row r="37" spans="2:5" s="74" customFormat="1" ht="15.75" x14ac:dyDescent="0.45">
      <c r="B37" s="72" t="s">
        <v>519</v>
      </c>
      <c r="C37" s="53" t="s">
        <v>520</v>
      </c>
      <c r="D37" s="72">
        <v>55</v>
      </c>
      <c r="E37" s="53" t="s">
        <v>521</v>
      </c>
    </row>
    <row r="38" spans="2:5" ht="15.75" x14ac:dyDescent="0.45">
      <c r="B38" s="72" t="s">
        <v>522</v>
      </c>
      <c r="C38" s="53" t="s">
        <v>523</v>
      </c>
      <c r="D38" s="72">
        <v>80</v>
      </c>
      <c r="E38" s="53" t="s">
        <v>524</v>
      </c>
    </row>
    <row r="39" spans="2:5" ht="15.75" x14ac:dyDescent="0.45">
      <c r="B39" s="91" t="s">
        <v>525</v>
      </c>
      <c r="C39" s="92" t="s">
        <v>526</v>
      </c>
      <c r="D39" s="91">
        <v>80</v>
      </c>
      <c r="E39" s="92"/>
    </row>
    <row r="40" spans="2:5" ht="15.75" x14ac:dyDescent="0.45">
      <c r="B40" s="91" t="s">
        <v>229</v>
      </c>
      <c r="C40" s="92" t="s">
        <v>533</v>
      </c>
      <c r="D40" s="91">
        <v>65</v>
      </c>
      <c r="E40" s="92" t="s">
        <v>524</v>
      </c>
    </row>
    <row r="41" spans="2:5" ht="31.5" x14ac:dyDescent="0.45">
      <c r="B41" s="71" t="s">
        <v>534</v>
      </c>
      <c r="C41" s="78" t="s">
        <v>556</v>
      </c>
      <c r="D41" s="72">
        <v>75</v>
      </c>
      <c r="E41" s="53" t="s">
        <v>524</v>
      </c>
    </row>
    <row r="42" spans="2:5" ht="15" customHeight="1" x14ac:dyDescent="0.45">
      <c r="B42" s="72" t="s">
        <v>229</v>
      </c>
      <c r="C42" s="53" t="s">
        <v>536</v>
      </c>
      <c r="D42" s="72">
        <v>126</v>
      </c>
      <c r="E42" s="53" t="s">
        <v>524</v>
      </c>
    </row>
    <row r="43" spans="2:5" ht="15.75" x14ac:dyDescent="0.45">
      <c r="B43" s="72" t="s">
        <v>537</v>
      </c>
      <c r="C43" s="53" t="s">
        <v>538</v>
      </c>
      <c r="D43" s="72">
        <v>151</v>
      </c>
      <c r="E43" s="53" t="s">
        <v>210</v>
      </c>
    </row>
    <row r="44" spans="2:5" ht="15.75" x14ac:dyDescent="0.45">
      <c r="B44" s="95" t="s">
        <v>301</v>
      </c>
      <c r="C44" s="96" t="s">
        <v>539</v>
      </c>
      <c r="D44" s="72">
        <v>90</v>
      </c>
      <c r="E44" s="53" t="s">
        <v>540</v>
      </c>
    </row>
    <row r="45" spans="2:5" s="74" customFormat="1" ht="31.5" x14ac:dyDescent="0.45">
      <c r="B45" s="72" t="s">
        <v>242</v>
      </c>
      <c r="C45" s="53" t="s">
        <v>541</v>
      </c>
      <c r="D45" s="72">
        <v>25</v>
      </c>
      <c r="E45" s="84" t="s">
        <v>244</v>
      </c>
    </row>
    <row r="46" spans="2:5" ht="31.5" x14ac:dyDescent="0.45">
      <c r="B46" s="72" t="s">
        <v>245</v>
      </c>
      <c r="C46" s="84" t="s">
        <v>246</v>
      </c>
      <c r="D46" s="72">
        <v>25</v>
      </c>
      <c r="E46" s="78" t="s">
        <v>543</v>
      </c>
    </row>
    <row r="47" spans="2:5" ht="15.75" x14ac:dyDescent="0.45">
      <c r="B47" s="71" t="s">
        <v>248</v>
      </c>
      <c r="C47" s="84" t="s">
        <v>404</v>
      </c>
      <c r="D47" s="72">
        <v>15</v>
      </c>
      <c r="E47" s="96" t="s">
        <v>544</v>
      </c>
    </row>
    <row r="48" spans="2:5" s="74" customFormat="1" ht="31.5" x14ac:dyDescent="0.45">
      <c r="B48" s="72" t="s">
        <v>545</v>
      </c>
      <c r="C48" s="53" t="s">
        <v>546</v>
      </c>
      <c r="D48" s="72">
        <v>35</v>
      </c>
      <c r="E48" s="78" t="s">
        <v>547</v>
      </c>
    </row>
    <row r="49" spans="2:6" ht="15.75" x14ac:dyDescent="0.45">
      <c r="B49" s="72" t="s">
        <v>557</v>
      </c>
      <c r="C49" s="53" t="s">
        <v>558</v>
      </c>
      <c r="D49" s="72">
        <v>15</v>
      </c>
      <c r="E49" s="53" t="s">
        <v>559</v>
      </c>
    </row>
    <row r="50" spans="2:6" ht="15.75" x14ac:dyDescent="0.45">
      <c r="B50" s="128" t="s">
        <v>321</v>
      </c>
      <c r="C50" s="53" t="s">
        <v>560</v>
      </c>
      <c r="D50" s="72"/>
      <c r="E50" s="53" t="s">
        <v>561</v>
      </c>
    </row>
    <row r="51" spans="2:6" ht="21" x14ac:dyDescent="0.45">
      <c r="B51" s="129" t="s">
        <v>562</v>
      </c>
      <c r="C51" s="130"/>
      <c r="D51" s="130"/>
      <c r="E51" s="131"/>
    </row>
    <row r="52" spans="2:6" ht="15.75" x14ac:dyDescent="0.45">
      <c r="B52" s="71" t="s">
        <v>337</v>
      </c>
      <c r="C52" s="84" t="s">
        <v>338</v>
      </c>
      <c r="D52" s="72">
        <v>115</v>
      </c>
      <c r="E52" s="114" t="s">
        <v>552</v>
      </c>
    </row>
    <row r="53" spans="2:6" ht="15.75" x14ac:dyDescent="0.45">
      <c r="B53" s="71" t="s">
        <v>340</v>
      </c>
      <c r="C53" s="84" t="s">
        <v>341</v>
      </c>
      <c r="D53" s="72">
        <v>55</v>
      </c>
      <c r="E53" s="78" t="s">
        <v>342</v>
      </c>
    </row>
    <row r="54" spans="2:6" ht="15.75" x14ac:dyDescent="0.45">
      <c r="B54" s="64" t="s">
        <v>563</v>
      </c>
      <c r="C54" s="87"/>
      <c r="D54" s="103"/>
      <c r="E54" s="65"/>
    </row>
    <row r="55" spans="2:6" ht="31.5" x14ac:dyDescent="0.45">
      <c r="B55" s="68" t="s">
        <v>564</v>
      </c>
      <c r="C55" s="114" t="s">
        <v>565</v>
      </c>
      <c r="D55" s="115">
        <v>110</v>
      </c>
      <c r="E55" s="69" t="s">
        <v>566</v>
      </c>
      <c r="F55" s="132"/>
    </row>
    <row r="56" spans="2:6" ht="31.5" x14ac:dyDescent="0.45">
      <c r="B56" s="68" t="s">
        <v>567</v>
      </c>
      <c r="C56" s="114" t="s">
        <v>568</v>
      </c>
      <c r="D56" s="68">
        <v>88</v>
      </c>
      <c r="E56" s="69" t="s">
        <v>566</v>
      </c>
      <c r="F56" s="132"/>
    </row>
    <row r="57" spans="2:6" ht="15.75" x14ac:dyDescent="0.45">
      <c r="B57" s="64" t="s">
        <v>488</v>
      </c>
      <c r="C57" s="87"/>
      <c r="D57" s="50" t="s">
        <v>162</v>
      </c>
      <c r="E57" s="51" t="s">
        <v>163</v>
      </c>
    </row>
    <row r="58" spans="2:6" ht="18" x14ac:dyDescent="0.45">
      <c r="B58" s="72" t="s">
        <v>489</v>
      </c>
      <c r="C58" s="117" t="s">
        <v>569</v>
      </c>
      <c r="D58" s="111">
        <v>30</v>
      </c>
      <c r="E58" s="134" t="s">
        <v>491</v>
      </c>
    </row>
    <row r="59" spans="2:6" ht="18" x14ac:dyDescent="0.45">
      <c r="B59" s="72" t="s">
        <v>492</v>
      </c>
      <c r="C59" s="118" t="s">
        <v>570</v>
      </c>
      <c r="D59" s="111">
        <v>30</v>
      </c>
      <c r="E59" s="134" t="s">
        <v>491</v>
      </c>
    </row>
    <row r="60" spans="2:6" ht="18" x14ac:dyDescent="0.45">
      <c r="B60" s="108" t="s">
        <v>571</v>
      </c>
      <c r="C60" s="135" t="s">
        <v>572</v>
      </c>
      <c r="D60" s="136">
        <v>33</v>
      </c>
      <c r="E60" s="137" t="s">
        <v>158</v>
      </c>
    </row>
    <row r="61" spans="2:6" ht="18" x14ac:dyDescent="0.45">
      <c r="B61" s="72" t="s">
        <v>573</v>
      </c>
      <c r="C61" s="118" t="s">
        <v>574</v>
      </c>
      <c r="D61" s="111">
        <v>45</v>
      </c>
      <c r="E61" s="134" t="s">
        <v>575</v>
      </c>
    </row>
    <row r="62" spans="2:6" ht="18" x14ac:dyDescent="0.45">
      <c r="B62" s="72" t="s">
        <v>573</v>
      </c>
      <c r="C62" s="118" t="s">
        <v>576</v>
      </c>
      <c r="D62" s="111">
        <v>45</v>
      </c>
      <c r="E62" s="134" t="s">
        <v>577</v>
      </c>
    </row>
    <row r="63" spans="2:6" ht="15.75" x14ac:dyDescent="0.45">
      <c r="B63" s="64" t="s">
        <v>498</v>
      </c>
      <c r="C63" s="87"/>
      <c r="D63" s="50" t="s">
        <v>162</v>
      </c>
      <c r="E63" s="51" t="s">
        <v>163</v>
      </c>
    </row>
    <row r="64" spans="2:6" x14ac:dyDescent="0.45">
      <c r="B64" s="121"/>
      <c r="C64" s="121" t="s">
        <v>499</v>
      </c>
      <c r="D64" s="138">
        <v>44</v>
      </c>
      <c r="E64" s="121"/>
    </row>
    <row r="65" spans="2:5" x14ac:dyDescent="0.45">
      <c r="B65" s="121"/>
      <c r="C65" s="121" t="s">
        <v>500</v>
      </c>
      <c r="D65" s="138">
        <f>D66+8</f>
        <v>32</v>
      </c>
      <c r="E65" s="121"/>
    </row>
    <row r="66" spans="2:5" x14ac:dyDescent="0.45">
      <c r="B66" s="121"/>
      <c r="C66" s="121" t="s">
        <v>501</v>
      </c>
      <c r="D66" s="138">
        <f>D67+8</f>
        <v>24</v>
      </c>
      <c r="E66" s="121"/>
    </row>
    <row r="67" spans="2:5" x14ac:dyDescent="0.45">
      <c r="B67" s="121"/>
      <c r="C67" s="121" t="s">
        <v>502</v>
      </c>
      <c r="D67" s="138">
        <v>16</v>
      </c>
      <c r="E67" s="121"/>
    </row>
  </sheetData>
  <mergeCells count="4">
    <mergeCell ref="B2:C2"/>
    <mergeCell ref="E3:E4"/>
    <mergeCell ref="B29:E29"/>
    <mergeCell ref="B51:E51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B0FB-D4D6-4546-B8D9-E112107F994A}">
  <sheetPr>
    <tabColor rgb="FFFF0000"/>
  </sheetPr>
  <dimension ref="A1:F46"/>
  <sheetViews>
    <sheetView topLeftCell="A29" zoomScale="70" zoomScaleNormal="70" workbookViewId="0">
      <selection activeCell="E47" sqref="E47"/>
    </sheetView>
  </sheetViews>
  <sheetFormatPr defaultColWidth="9.19921875" defaultRowHeight="14.25" x14ac:dyDescent="0.45"/>
  <cols>
    <col min="1" max="1" width="9.19921875" style="46"/>
    <col min="2" max="2" width="25.53125" style="46" bestFit="1" customWidth="1"/>
    <col min="3" max="3" width="67.9296875" style="46" customWidth="1"/>
    <col min="4" max="4" width="18.19921875" style="46" customWidth="1"/>
    <col min="5" max="5" width="118.59765625" style="46" bestFit="1" customWidth="1"/>
    <col min="6" max="7" width="9.19921875" style="46"/>
    <col min="8" max="8" width="15.06640625" style="46" bestFit="1" customWidth="1"/>
    <col min="9" max="9" width="8.265625" style="46" bestFit="1" customWidth="1"/>
    <col min="10" max="256" width="9.19921875" style="46"/>
    <col min="257" max="257" width="25.53125" style="46" bestFit="1" customWidth="1"/>
    <col min="258" max="258" width="67.9296875" style="46" customWidth="1"/>
    <col min="259" max="259" width="0" style="46" hidden="1" customWidth="1"/>
    <col min="260" max="260" width="18.19921875" style="46" customWidth="1"/>
    <col min="261" max="261" width="118.59765625" style="46" bestFit="1" customWidth="1"/>
    <col min="262" max="263" width="9.19921875" style="46"/>
    <col min="264" max="264" width="15.06640625" style="46" bestFit="1" customWidth="1"/>
    <col min="265" max="265" width="8.265625" style="46" bestFit="1" customWidth="1"/>
    <col min="266" max="512" width="9.19921875" style="46"/>
    <col min="513" max="513" width="25.53125" style="46" bestFit="1" customWidth="1"/>
    <col min="514" max="514" width="67.9296875" style="46" customWidth="1"/>
    <col min="515" max="515" width="0" style="46" hidden="1" customWidth="1"/>
    <col min="516" max="516" width="18.19921875" style="46" customWidth="1"/>
    <col min="517" max="517" width="118.59765625" style="46" bestFit="1" customWidth="1"/>
    <col min="518" max="519" width="9.19921875" style="46"/>
    <col min="520" max="520" width="15.06640625" style="46" bestFit="1" customWidth="1"/>
    <col min="521" max="521" width="8.265625" style="46" bestFit="1" customWidth="1"/>
    <col min="522" max="768" width="9.19921875" style="46"/>
    <col min="769" max="769" width="25.53125" style="46" bestFit="1" customWidth="1"/>
    <col min="770" max="770" width="67.9296875" style="46" customWidth="1"/>
    <col min="771" max="771" width="0" style="46" hidden="1" customWidth="1"/>
    <col min="772" max="772" width="18.19921875" style="46" customWidth="1"/>
    <col min="773" max="773" width="118.59765625" style="46" bestFit="1" customWidth="1"/>
    <col min="774" max="775" width="9.19921875" style="46"/>
    <col min="776" max="776" width="15.06640625" style="46" bestFit="1" customWidth="1"/>
    <col min="777" max="777" width="8.265625" style="46" bestFit="1" customWidth="1"/>
    <col min="778" max="1024" width="9.19921875" style="46"/>
    <col min="1025" max="1025" width="25.53125" style="46" bestFit="1" customWidth="1"/>
    <col min="1026" max="1026" width="67.9296875" style="46" customWidth="1"/>
    <col min="1027" max="1027" width="0" style="46" hidden="1" customWidth="1"/>
    <col min="1028" max="1028" width="18.19921875" style="46" customWidth="1"/>
    <col min="1029" max="1029" width="118.59765625" style="46" bestFit="1" customWidth="1"/>
    <col min="1030" max="1031" width="9.19921875" style="46"/>
    <col min="1032" max="1032" width="15.06640625" style="46" bestFit="1" customWidth="1"/>
    <col min="1033" max="1033" width="8.265625" style="46" bestFit="1" customWidth="1"/>
    <col min="1034" max="1280" width="9.19921875" style="46"/>
    <col min="1281" max="1281" width="25.53125" style="46" bestFit="1" customWidth="1"/>
    <col min="1282" max="1282" width="67.9296875" style="46" customWidth="1"/>
    <col min="1283" max="1283" width="0" style="46" hidden="1" customWidth="1"/>
    <col min="1284" max="1284" width="18.19921875" style="46" customWidth="1"/>
    <col min="1285" max="1285" width="118.59765625" style="46" bestFit="1" customWidth="1"/>
    <col min="1286" max="1287" width="9.19921875" style="46"/>
    <col min="1288" max="1288" width="15.06640625" style="46" bestFit="1" customWidth="1"/>
    <col min="1289" max="1289" width="8.265625" style="46" bestFit="1" customWidth="1"/>
    <col min="1290" max="1536" width="9.19921875" style="46"/>
    <col min="1537" max="1537" width="25.53125" style="46" bestFit="1" customWidth="1"/>
    <col min="1538" max="1538" width="67.9296875" style="46" customWidth="1"/>
    <col min="1539" max="1539" width="0" style="46" hidden="1" customWidth="1"/>
    <col min="1540" max="1540" width="18.19921875" style="46" customWidth="1"/>
    <col min="1541" max="1541" width="118.59765625" style="46" bestFit="1" customWidth="1"/>
    <col min="1542" max="1543" width="9.19921875" style="46"/>
    <col min="1544" max="1544" width="15.06640625" style="46" bestFit="1" customWidth="1"/>
    <col min="1545" max="1545" width="8.265625" style="46" bestFit="1" customWidth="1"/>
    <col min="1546" max="1792" width="9.19921875" style="46"/>
    <col min="1793" max="1793" width="25.53125" style="46" bestFit="1" customWidth="1"/>
    <col min="1794" max="1794" width="67.9296875" style="46" customWidth="1"/>
    <col min="1795" max="1795" width="0" style="46" hidden="1" customWidth="1"/>
    <col min="1796" max="1796" width="18.19921875" style="46" customWidth="1"/>
    <col min="1797" max="1797" width="118.59765625" style="46" bestFit="1" customWidth="1"/>
    <col min="1798" max="1799" width="9.19921875" style="46"/>
    <col min="1800" max="1800" width="15.06640625" style="46" bestFit="1" customWidth="1"/>
    <col min="1801" max="1801" width="8.265625" style="46" bestFit="1" customWidth="1"/>
    <col min="1802" max="2048" width="9.19921875" style="46"/>
    <col min="2049" max="2049" width="25.53125" style="46" bestFit="1" customWidth="1"/>
    <col min="2050" max="2050" width="67.9296875" style="46" customWidth="1"/>
    <col min="2051" max="2051" width="0" style="46" hidden="1" customWidth="1"/>
    <col min="2052" max="2052" width="18.19921875" style="46" customWidth="1"/>
    <col min="2053" max="2053" width="118.59765625" style="46" bestFit="1" customWidth="1"/>
    <col min="2054" max="2055" width="9.19921875" style="46"/>
    <col min="2056" max="2056" width="15.06640625" style="46" bestFit="1" customWidth="1"/>
    <col min="2057" max="2057" width="8.265625" style="46" bestFit="1" customWidth="1"/>
    <col min="2058" max="2304" width="9.19921875" style="46"/>
    <col min="2305" max="2305" width="25.53125" style="46" bestFit="1" customWidth="1"/>
    <col min="2306" max="2306" width="67.9296875" style="46" customWidth="1"/>
    <col min="2307" max="2307" width="0" style="46" hidden="1" customWidth="1"/>
    <col min="2308" max="2308" width="18.19921875" style="46" customWidth="1"/>
    <col min="2309" max="2309" width="118.59765625" style="46" bestFit="1" customWidth="1"/>
    <col min="2310" max="2311" width="9.19921875" style="46"/>
    <col min="2312" max="2312" width="15.06640625" style="46" bestFit="1" customWidth="1"/>
    <col min="2313" max="2313" width="8.265625" style="46" bestFit="1" customWidth="1"/>
    <col min="2314" max="2560" width="9.19921875" style="46"/>
    <col min="2561" max="2561" width="25.53125" style="46" bestFit="1" customWidth="1"/>
    <col min="2562" max="2562" width="67.9296875" style="46" customWidth="1"/>
    <col min="2563" max="2563" width="0" style="46" hidden="1" customWidth="1"/>
    <col min="2564" max="2564" width="18.19921875" style="46" customWidth="1"/>
    <col min="2565" max="2565" width="118.59765625" style="46" bestFit="1" customWidth="1"/>
    <col min="2566" max="2567" width="9.19921875" style="46"/>
    <col min="2568" max="2568" width="15.06640625" style="46" bestFit="1" customWidth="1"/>
    <col min="2569" max="2569" width="8.265625" style="46" bestFit="1" customWidth="1"/>
    <col min="2570" max="2816" width="9.19921875" style="46"/>
    <col min="2817" max="2817" width="25.53125" style="46" bestFit="1" customWidth="1"/>
    <col min="2818" max="2818" width="67.9296875" style="46" customWidth="1"/>
    <col min="2819" max="2819" width="0" style="46" hidden="1" customWidth="1"/>
    <col min="2820" max="2820" width="18.19921875" style="46" customWidth="1"/>
    <col min="2821" max="2821" width="118.59765625" style="46" bestFit="1" customWidth="1"/>
    <col min="2822" max="2823" width="9.19921875" style="46"/>
    <col min="2824" max="2824" width="15.06640625" style="46" bestFit="1" customWidth="1"/>
    <col min="2825" max="2825" width="8.265625" style="46" bestFit="1" customWidth="1"/>
    <col min="2826" max="3072" width="9.19921875" style="46"/>
    <col min="3073" max="3073" width="25.53125" style="46" bestFit="1" customWidth="1"/>
    <col min="3074" max="3074" width="67.9296875" style="46" customWidth="1"/>
    <col min="3075" max="3075" width="0" style="46" hidden="1" customWidth="1"/>
    <col min="3076" max="3076" width="18.19921875" style="46" customWidth="1"/>
    <col min="3077" max="3077" width="118.59765625" style="46" bestFit="1" customWidth="1"/>
    <col min="3078" max="3079" width="9.19921875" style="46"/>
    <col min="3080" max="3080" width="15.06640625" style="46" bestFit="1" customWidth="1"/>
    <col min="3081" max="3081" width="8.265625" style="46" bestFit="1" customWidth="1"/>
    <col min="3082" max="3328" width="9.19921875" style="46"/>
    <col min="3329" max="3329" width="25.53125" style="46" bestFit="1" customWidth="1"/>
    <col min="3330" max="3330" width="67.9296875" style="46" customWidth="1"/>
    <col min="3331" max="3331" width="0" style="46" hidden="1" customWidth="1"/>
    <col min="3332" max="3332" width="18.19921875" style="46" customWidth="1"/>
    <col min="3333" max="3333" width="118.59765625" style="46" bestFit="1" customWidth="1"/>
    <col min="3334" max="3335" width="9.19921875" style="46"/>
    <col min="3336" max="3336" width="15.06640625" style="46" bestFit="1" customWidth="1"/>
    <col min="3337" max="3337" width="8.265625" style="46" bestFit="1" customWidth="1"/>
    <col min="3338" max="3584" width="9.19921875" style="46"/>
    <col min="3585" max="3585" width="25.53125" style="46" bestFit="1" customWidth="1"/>
    <col min="3586" max="3586" width="67.9296875" style="46" customWidth="1"/>
    <col min="3587" max="3587" width="0" style="46" hidden="1" customWidth="1"/>
    <col min="3588" max="3588" width="18.19921875" style="46" customWidth="1"/>
    <col min="3589" max="3589" width="118.59765625" style="46" bestFit="1" customWidth="1"/>
    <col min="3590" max="3591" width="9.19921875" style="46"/>
    <col min="3592" max="3592" width="15.06640625" style="46" bestFit="1" customWidth="1"/>
    <col min="3593" max="3593" width="8.265625" style="46" bestFit="1" customWidth="1"/>
    <col min="3594" max="3840" width="9.19921875" style="46"/>
    <col min="3841" max="3841" width="25.53125" style="46" bestFit="1" customWidth="1"/>
    <col min="3842" max="3842" width="67.9296875" style="46" customWidth="1"/>
    <col min="3843" max="3843" width="0" style="46" hidden="1" customWidth="1"/>
    <col min="3844" max="3844" width="18.19921875" style="46" customWidth="1"/>
    <col min="3845" max="3845" width="118.59765625" style="46" bestFit="1" customWidth="1"/>
    <col min="3846" max="3847" width="9.19921875" style="46"/>
    <col min="3848" max="3848" width="15.06640625" style="46" bestFit="1" customWidth="1"/>
    <col min="3849" max="3849" width="8.265625" style="46" bestFit="1" customWidth="1"/>
    <col min="3850" max="4096" width="9.19921875" style="46"/>
    <col min="4097" max="4097" width="25.53125" style="46" bestFit="1" customWidth="1"/>
    <col min="4098" max="4098" width="67.9296875" style="46" customWidth="1"/>
    <col min="4099" max="4099" width="0" style="46" hidden="1" customWidth="1"/>
    <col min="4100" max="4100" width="18.19921875" style="46" customWidth="1"/>
    <col min="4101" max="4101" width="118.59765625" style="46" bestFit="1" customWidth="1"/>
    <col min="4102" max="4103" width="9.19921875" style="46"/>
    <col min="4104" max="4104" width="15.06640625" style="46" bestFit="1" customWidth="1"/>
    <col min="4105" max="4105" width="8.265625" style="46" bestFit="1" customWidth="1"/>
    <col min="4106" max="4352" width="9.19921875" style="46"/>
    <col min="4353" max="4353" width="25.53125" style="46" bestFit="1" customWidth="1"/>
    <col min="4354" max="4354" width="67.9296875" style="46" customWidth="1"/>
    <col min="4355" max="4355" width="0" style="46" hidden="1" customWidth="1"/>
    <col min="4356" max="4356" width="18.19921875" style="46" customWidth="1"/>
    <col min="4357" max="4357" width="118.59765625" style="46" bestFit="1" customWidth="1"/>
    <col min="4358" max="4359" width="9.19921875" style="46"/>
    <col min="4360" max="4360" width="15.06640625" style="46" bestFit="1" customWidth="1"/>
    <col min="4361" max="4361" width="8.265625" style="46" bestFit="1" customWidth="1"/>
    <col min="4362" max="4608" width="9.19921875" style="46"/>
    <col min="4609" max="4609" width="25.53125" style="46" bestFit="1" customWidth="1"/>
    <col min="4610" max="4610" width="67.9296875" style="46" customWidth="1"/>
    <col min="4611" max="4611" width="0" style="46" hidden="1" customWidth="1"/>
    <col min="4612" max="4612" width="18.19921875" style="46" customWidth="1"/>
    <col min="4613" max="4613" width="118.59765625" style="46" bestFit="1" customWidth="1"/>
    <col min="4614" max="4615" width="9.19921875" style="46"/>
    <col min="4616" max="4616" width="15.06640625" style="46" bestFit="1" customWidth="1"/>
    <col min="4617" max="4617" width="8.265625" style="46" bestFit="1" customWidth="1"/>
    <col min="4618" max="4864" width="9.19921875" style="46"/>
    <col min="4865" max="4865" width="25.53125" style="46" bestFit="1" customWidth="1"/>
    <col min="4866" max="4866" width="67.9296875" style="46" customWidth="1"/>
    <col min="4867" max="4867" width="0" style="46" hidden="1" customWidth="1"/>
    <col min="4868" max="4868" width="18.19921875" style="46" customWidth="1"/>
    <col min="4869" max="4869" width="118.59765625" style="46" bestFit="1" customWidth="1"/>
    <col min="4870" max="4871" width="9.19921875" style="46"/>
    <col min="4872" max="4872" width="15.06640625" style="46" bestFit="1" customWidth="1"/>
    <col min="4873" max="4873" width="8.265625" style="46" bestFit="1" customWidth="1"/>
    <col min="4874" max="5120" width="9.19921875" style="46"/>
    <col min="5121" max="5121" width="25.53125" style="46" bestFit="1" customWidth="1"/>
    <col min="5122" max="5122" width="67.9296875" style="46" customWidth="1"/>
    <col min="5123" max="5123" width="0" style="46" hidden="1" customWidth="1"/>
    <col min="5124" max="5124" width="18.19921875" style="46" customWidth="1"/>
    <col min="5125" max="5125" width="118.59765625" style="46" bestFit="1" customWidth="1"/>
    <col min="5126" max="5127" width="9.19921875" style="46"/>
    <col min="5128" max="5128" width="15.06640625" style="46" bestFit="1" customWidth="1"/>
    <col min="5129" max="5129" width="8.265625" style="46" bestFit="1" customWidth="1"/>
    <col min="5130" max="5376" width="9.19921875" style="46"/>
    <col min="5377" max="5377" width="25.53125" style="46" bestFit="1" customWidth="1"/>
    <col min="5378" max="5378" width="67.9296875" style="46" customWidth="1"/>
    <col min="5379" max="5379" width="0" style="46" hidden="1" customWidth="1"/>
    <col min="5380" max="5380" width="18.19921875" style="46" customWidth="1"/>
    <col min="5381" max="5381" width="118.59765625" style="46" bestFit="1" customWidth="1"/>
    <col min="5382" max="5383" width="9.19921875" style="46"/>
    <col min="5384" max="5384" width="15.06640625" style="46" bestFit="1" customWidth="1"/>
    <col min="5385" max="5385" width="8.265625" style="46" bestFit="1" customWidth="1"/>
    <col min="5386" max="5632" width="9.19921875" style="46"/>
    <col min="5633" max="5633" width="25.53125" style="46" bestFit="1" customWidth="1"/>
    <col min="5634" max="5634" width="67.9296875" style="46" customWidth="1"/>
    <col min="5635" max="5635" width="0" style="46" hidden="1" customWidth="1"/>
    <col min="5636" max="5636" width="18.19921875" style="46" customWidth="1"/>
    <col min="5637" max="5637" width="118.59765625" style="46" bestFit="1" customWidth="1"/>
    <col min="5638" max="5639" width="9.19921875" style="46"/>
    <col min="5640" max="5640" width="15.06640625" style="46" bestFit="1" customWidth="1"/>
    <col min="5641" max="5641" width="8.265625" style="46" bestFit="1" customWidth="1"/>
    <col min="5642" max="5888" width="9.19921875" style="46"/>
    <col min="5889" max="5889" width="25.53125" style="46" bestFit="1" customWidth="1"/>
    <col min="5890" max="5890" width="67.9296875" style="46" customWidth="1"/>
    <col min="5891" max="5891" width="0" style="46" hidden="1" customWidth="1"/>
    <col min="5892" max="5892" width="18.19921875" style="46" customWidth="1"/>
    <col min="5893" max="5893" width="118.59765625" style="46" bestFit="1" customWidth="1"/>
    <col min="5894" max="5895" width="9.19921875" style="46"/>
    <col min="5896" max="5896" width="15.06640625" style="46" bestFit="1" customWidth="1"/>
    <col min="5897" max="5897" width="8.265625" style="46" bestFit="1" customWidth="1"/>
    <col min="5898" max="6144" width="9.19921875" style="46"/>
    <col min="6145" max="6145" width="25.53125" style="46" bestFit="1" customWidth="1"/>
    <col min="6146" max="6146" width="67.9296875" style="46" customWidth="1"/>
    <col min="6147" max="6147" width="0" style="46" hidden="1" customWidth="1"/>
    <col min="6148" max="6148" width="18.19921875" style="46" customWidth="1"/>
    <col min="6149" max="6149" width="118.59765625" style="46" bestFit="1" customWidth="1"/>
    <col min="6150" max="6151" width="9.19921875" style="46"/>
    <col min="6152" max="6152" width="15.06640625" style="46" bestFit="1" customWidth="1"/>
    <col min="6153" max="6153" width="8.265625" style="46" bestFit="1" customWidth="1"/>
    <col min="6154" max="6400" width="9.19921875" style="46"/>
    <col min="6401" max="6401" width="25.53125" style="46" bestFit="1" customWidth="1"/>
    <col min="6402" max="6402" width="67.9296875" style="46" customWidth="1"/>
    <col min="6403" max="6403" width="0" style="46" hidden="1" customWidth="1"/>
    <col min="6404" max="6404" width="18.19921875" style="46" customWidth="1"/>
    <col min="6405" max="6405" width="118.59765625" style="46" bestFit="1" customWidth="1"/>
    <col min="6406" max="6407" width="9.19921875" style="46"/>
    <col min="6408" max="6408" width="15.06640625" style="46" bestFit="1" customWidth="1"/>
    <col min="6409" max="6409" width="8.265625" style="46" bestFit="1" customWidth="1"/>
    <col min="6410" max="6656" width="9.19921875" style="46"/>
    <col min="6657" max="6657" width="25.53125" style="46" bestFit="1" customWidth="1"/>
    <col min="6658" max="6658" width="67.9296875" style="46" customWidth="1"/>
    <col min="6659" max="6659" width="0" style="46" hidden="1" customWidth="1"/>
    <col min="6660" max="6660" width="18.19921875" style="46" customWidth="1"/>
    <col min="6661" max="6661" width="118.59765625" style="46" bestFit="1" customWidth="1"/>
    <col min="6662" max="6663" width="9.19921875" style="46"/>
    <col min="6664" max="6664" width="15.06640625" style="46" bestFit="1" customWidth="1"/>
    <col min="6665" max="6665" width="8.265625" style="46" bestFit="1" customWidth="1"/>
    <col min="6666" max="6912" width="9.19921875" style="46"/>
    <col min="6913" max="6913" width="25.53125" style="46" bestFit="1" customWidth="1"/>
    <col min="6914" max="6914" width="67.9296875" style="46" customWidth="1"/>
    <col min="6915" max="6915" width="0" style="46" hidden="1" customWidth="1"/>
    <col min="6916" max="6916" width="18.19921875" style="46" customWidth="1"/>
    <col min="6917" max="6917" width="118.59765625" style="46" bestFit="1" customWidth="1"/>
    <col min="6918" max="6919" width="9.19921875" style="46"/>
    <col min="6920" max="6920" width="15.06640625" style="46" bestFit="1" customWidth="1"/>
    <col min="6921" max="6921" width="8.265625" style="46" bestFit="1" customWidth="1"/>
    <col min="6922" max="7168" width="9.19921875" style="46"/>
    <col min="7169" max="7169" width="25.53125" style="46" bestFit="1" customWidth="1"/>
    <col min="7170" max="7170" width="67.9296875" style="46" customWidth="1"/>
    <col min="7171" max="7171" width="0" style="46" hidden="1" customWidth="1"/>
    <col min="7172" max="7172" width="18.19921875" style="46" customWidth="1"/>
    <col min="7173" max="7173" width="118.59765625" style="46" bestFit="1" customWidth="1"/>
    <col min="7174" max="7175" width="9.19921875" style="46"/>
    <col min="7176" max="7176" width="15.06640625" style="46" bestFit="1" customWidth="1"/>
    <col min="7177" max="7177" width="8.265625" style="46" bestFit="1" customWidth="1"/>
    <col min="7178" max="7424" width="9.19921875" style="46"/>
    <col min="7425" max="7425" width="25.53125" style="46" bestFit="1" customWidth="1"/>
    <col min="7426" max="7426" width="67.9296875" style="46" customWidth="1"/>
    <col min="7427" max="7427" width="0" style="46" hidden="1" customWidth="1"/>
    <col min="7428" max="7428" width="18.19921875" style="46" customWidth="1"/>
    <col min="7429" max="7429" width="118.59765625" style="46" bestFit="1" customWidth="1"/>
    <col min="7430" max="7431" width="9.19921875" style="46"/>
    <col min="7432" max="7432" width="15.06640625" style="46" bestFit="1" customWidth="1"/>
    <col min="7433" max="7433" width="8.265625" style="46" bestFit="1" customWidth="1"/>
    <col min="7434" max="7680" width="9.19921875" style="46"/>
    <col min="7681" max="7681" width="25.53125" style="46" bestFit="1" customWidth="1"/>
    <col min="7682" max="7682" width="67.9296875" style="46" customWidth="1"/>
    <col min="7683" max="7683" width="0" style="46" hidden="1" customWidth="1"/>
    <col min="7684" max="7684" width="18.19921875" style="46" customWidth="1"/>
    <col min="7685" max="7685" width="118.59765625" style="46" bestFit="1" customWidth="1"/>
    <col min="7686" max="7687" width="9.19921875" style="46"/>
    <col min="7688" max="7688" width="15.06640625" style="46" bestFit="1" customWidth="1"/>
    <col min="7689" max="7689" width="8.265625" style="46" bestFit="1" customWidth="1"/>
    <col min="7690" max="7936" width="9.19921875" style="46"/>
    <col min="7937" max="7937" width="25.53125" style="46" bestFit="1" customWidth="1"/>
    <col min="7938" max="7938" width="67.9296875" style="46" customWidth="1"/>
    <col min="7939" max="7939" width="0" style="46" hidden="1" customWidth="1"/>
    <col min="7940" max="7940" width="18.19921875" style="46" customWidth="1"/>
    <col min="7941" max="7941" width="118.59765625" style="46" bestFit="1" customWidth="1"/>
    <col min="7942" max="7943" width="9.19921875" style="46"/>
    <col min="7944" max="7944" width="15.06640625" style="46" bestFit="1" customWidth="1"/>
    <col min="7945" max="7945" width="8.265625" style="46" bestFit="1" customWidth="1"/>
    <col min="7946" max="8192" width="9.19921875" style="46"/>
    <col min="8193" max="8193" width="25.53125" style="46" bestFit="1" customWidth="1"/>
    <col min="8194" max="8194" width="67.9296875" style="46" customWidth="1"/>
    <col min="8195" max="8195" width="0" style="46" hidden="1" customWidth="1"/>
    <col min="8196" max="8196" width="18.19921875" style="46" customWidth="1"/>
    <col min="8197" max="8197" width="118.59765625" style="46" bestFit="1" customWidth="1"/>
    <col min="8198" max="8199" width="9.19921875" style="46"/>
    <col min="8200" max="8200" width="15.06640625" style="46" bestFit="1" customWidth="1"/>
    <col min="8201" max="8201" width="8.265625" style="46" bestFit="1" customWidth="1"/>
    <col min="8202" max="8448" width="9.19921875" style="46"/>
    <col min="8449" max="8449" width="25.53125" style="46" bestFit="1" customWidth="1"/>
    <col min="8450" max="8450" width="67.9296875" style="46" customWidth="1"/>
    <col min="8451" max="8451" width="0" style="46" hidden="1" customWidth="1"/>
    <col min="8452" max="8452" width="18.19921875" style="46" customWidth="1"/>
    <col min="8453" max="8453" width="118.59765625" style="46" bestFit="1" customWidth="1"/>
    <col min="8454" max="8455" width="9.19921875" style="46"/>
    <col min="8456" max="8456" width="15.06640625" style="46" bestFit="1" customWidth="1"/>
    <col min="8457" max="8457" width="8.265625" style="46" bestFit="1" customWidth="1"/>
    <col min="8458" max="8704" width="9.19921875" style="46"/>
    <col min="8705" max="8705" width="25.53125" style="46" bestFit="1" customWidth="1"/>
    <col min="8706" max="8706" width="67.9296875" style="46" customWidth="1"/>
    <col min="8707" max="8707" width="0" style="46" hidden="1" customWidth="1"/>
    <col min="8708" max="8708" width="18.19921875" style="46" customWidth="1"/>
    <col min="8709" max="8709" width="118.59765625" style="46" bestFit="1" customWidth="1"/>
    <col min="8710" max="8711" width="9.19921875" style="46"/>
    <col min="8712" max="8712" width="15.06640625" style="46" bestFit="1" customWidth="1"/>
    <col min="8713" max="8713" width="8.265625" style="46" bestFit="1" customWidth="1"/>
    <col min="8714" max="8960" width="9.19921875" style="46"/>
    <col min="8961" max="8961" width="25.53125" style="46" bestFit="1" customWidth="1"/>
    <col min="8962" max="8962" width="67.9296875" style="46" customWidth="1"/>
    <col min="8963" max="8963" width="0" style="46" hidden="1" customWidth="1"/>
    <col min="8964" max="8964" width="18.19921875" style="46" customWidth="1"/>
    <col min="8965" max="8965" width="118.59765625" style="46" bestFit="1" customWidth="1"/>
    <col min="8966" max="8967" width="9.19921875" style="46"/>
    <col min="8968" max="8968" width="15.06640625" style="46" bestFit="1" customWidth="1"/>
    <col min="8969" max="8969" width="8.265625" style="46" bestFit="1" customWidth="1"/>
    <col min="8970" max="9216" width="9.19921875" style="46"/>
    <col min="9217" max="9217" width="25.53125" style="46" bestFit="1" customWidth="1"/>
    <col min="9218" max="9218" width="67.9296875" style="46" customWidth="1"/>
    <col min="9219" max="9219" width="0" style="46" hidden="1" customWidth="1"/>
    <col min="9220" max="9220" width="18.19921875" style="46" customWidth="1"/>
    <col min="9221" max="9221" width="118.59765625" style="46" bestFit="1" customWidth="1"/>
    <col min="9222" max="9223" width="9.19921875" style="46"/>
    <col min="9224" max="9224" width="15.06640625" style="46" bestFit="1" customWidth="1"/>
    <col min="9225" max="9225" width="8.265625" style="46" bestFit="1" customWidth="1"/>
    <col min="9226" max="9472" width="9.19921875" style="46"/>
    <col min="9473" max="9473" width="25.53125" style="46" bestFit="1" customWidth="1"/>
    <col min="9474" max="9474" width="67.9296875" style="46" customWidth="1"/>
    <col min="9475" max="9475" width="0" style="46" hidden="1" customWidth="1"/>
    <col min="9476" max="9476" width="18.19921875" style="46" customWidth="1"/>
    <col min="9477" max="9477" width="118.59765625" style="46" bestFit="1" customWidth="1"/>
    <col min="9478" max="9479" width="9.19921875" style="46"/>
    <col min="9480" max="9480" width="15.06640625" style="46" bestFit="1" customWidth="1"/>
    <col min="9481" max="9481" width="8.265625" style="46" bestFit="1" customWidth="1"/>
    <col min="9482" max="9728" width="9.19921875" style="46"/>
    <col min="9729" max="9729" width="25.53125" style="46" bestFit="1" customWidth="1"/>
    <col min="9730" max="9730" width="67.9296875" style="46" customWidth="1"/>
    <col min="9731" max="9731" width="0" style="46" hidden="1" customWidth="1"/>
    <col min="9732" max="9732" width="18.19921875" style="46" customWidth="1"/>
    <col min="9733" max="9733" width="118.59765625" style="46" bestFit="1" customWidth="1"/>
    <col min="9734" max="9735" width="9.19921875" style="46"/>
    <col min="9736" max="9736" width="15.06640625" style="46" bestFit="1" customWidth="1"/>
    <col min="9737" max="9737" width="8.265625" style="46" bestFit="1" customWidth="1"/>
    <col min="9738" max="9984" width="9.19921875" style="46"/>
    <col min="9985" max="9985" width="25.53125" style="46" bestFit="1" customWidth="1"/>
    <col min="9986" max="9986" width="67.9296875" style="46" customWidth="1"/>
    <col min="9987" max="9987" width="0" style="46" hidden="1" customWidth="1"/>
    <col min="9988" max="9988" width="18.19921875" style="46" customWidth="1"/>
    <col min="9989" max="9989" width="118.59765625" style="46" bestFit="1" customWidth="1"/>
    <col min="9990" max="9991" width="9.19921875" style="46"/>
    <col min="9992" max="9992" width="15.06640625" style="46" bestFit="1" customWidth="1"/>
    <col min="9993" max="9993" width="8.265625" style="46" bestFit="1" customWidth="1"/>
    <col min="9994" max="10240" width="9.19921875" style="46"/>
    <col min="10241" max="10241" width="25.53125" style="46" bestFit="1" customWidth="1"/>
    <col min="10242" max="10242" width="67.9296875" style="46" customWidth="1"/>
    <col min="10243" max="10243" width="0" style="46" hidden="1" customWidth="1"/>
    <col min="10244" max="10244" width="18.19921875" style="46" customWidth="1"/>
    <col min="10245" max="10245" width="118.59765625" style="46" bestFit="1" customWidth="1"/>
    <col min="10246" max="10247" width="9.19921875" style="46"/>
    <col min="10248" max="10248" width="15.06640625" style="46" bestFit="1" customWidth="1"/>
    <col min="10249" max="10249" width="8.265625" style="46" bestFit="1" customWidth="1"/>
    <col min="10250" max="10496" width="9.19921875" style="46"/>
    <col min="10497" max="10497" width="25.53125" style="46" bestFit="1" customWidth="1"/>
    <col min="10498" max="10498" width="67.9296875" style="46" customWidth="1"/>
    <col min="10499" max="10499" width="0" style="46" hidden="1" customWidth="1"/>
    <col min="10500" max="10500" width="18.19921875" style="46" customWidth="1"/>
    <col min="10501" max="10501" width="118.59765625" style="46" bestFit="1" customWidth="1"/>
    <col min="10502" max="10503" width="9.19921875" style="46"/>
    <col min="10504" max="10504" width="15.06640625" style="46" bestFit="1" customWidth="1"/>
    <col min="10505" max="10505" width="8.265625" style="46" bestFit="1" customWidth="1"/>
    <col min="10506" max="10752" width="9.19921875" style="46"/>
    <col min="10753" max="10753" width="25.53125" style="46" bestFit="1" customWidth="1"/>
    <col min="10754" max="10754" width="67.9296875" style="46" customWidth="1"/>
    <col min="10755" max="10755" width="0" style="46" hidden="1" customWidth="1"/>
    <col min="10756" max="10756" width="18.19921875" style="46" customWidth="1"/>
    <col min="10757" max="10757" width="118.59765625" style="46" bestFit="1" customWidth="1"/>
    <col min="10758" max="10759" width="9.19921875" style="46"/>
    <col min="10760" max="10760" width="15.06640625" style="46" bestFit="1" customWidth="1"/>
    <col min="10761" max="10761" width="8.265625" style="46" bestFit="1" customWidth="1"/>
    <col min="10762" max="11008" width="9.19921875" style="46"/>
    <col min="11009" max="11009" width="25.53125" style="46" bestFit="1" customWidth="1"/>
    <col min="11010" max="11010" width="67.9296875" style="46" customWidth="1"/>
    <col min="11011" max="11011" width="0" style="46" hidden="1" customWidth="1"/>
    <col min="11012" max="11012" width="18.19921875" style="46" customWidth="1"/>
    <col min="11013" max="11013" width="118.59765625" style="46" bestFit="1" customWidth="1"/>
    <col min="11014" max="11015" width="9.19921875" style="46"/>
    <col min="11016" max="11016" width="15.06640625" style="46" bestFit="1" customWidth="1"/>
    <col min="11017" max="11017" width="8.265625" style="46" bestFit="1" customWidth="1"/>
    <col min="11018" max="11264" width="9.19921875" style="46"/>
    <col min="11265" max="11265" width="25.53125" style="46" bestFit="1" customWidth="1"/>
    <col min="11266" max="11266" width="67.9296875" style="46" customWidth="1"/>
    <col min="11267" max="11267" width="0" style="46" hidden="1" customWidth="1"/>
    <col min="11268" max="11268" width="18.19921875" style="46" customWidth="1"/>
    <col min="11269" max="11269" width="118.59765625" style="46" bestFit="1" customWidth="1"/>
    <col min="11270" max="11271" width="9.19921875" style="46"/>
    <col min="11272" max="11272" width="15.06640625" style="46" bestFit="1" customWidth="1"/>
    <col min="11273" max="11273" width="8.265625" style="46" bestFit="1" customWidth="1"/>
    <col min="11274" max="11520" width="9.19921875" style="46"/>
    <col min="11521" max="11521" width="25.53125" style="46" bestFit="1" customWidth="1"/>
    <col min="11522" max="11522" width="67.9296875" style="46" customWidth="1"/>
    <col min="11523" max="11523" width="0" style="46" hidden="1" customWidth="1"/>
    <col min="11524" max="11524" width="18.19921875" style="46" customWidth="1"/>
    <col min="11525" max="11525" width="118.59765625" style="46" bestFit="1" customWidth="1"/>
    <col min="11526" max="11527" width="9.19921875" style="46"/>
    <col min="11528" max="11528" width="15.06640625" style="46" bestFit="1" customWidth="1"/>
    <col min="11529" max="11529" width="8.265625" style="46" bestFit="1" customWidth="1"/>
    <col min="11530" max="11776" width="9.19921875" style="46"/>
    <col min="11777" max="11777" width="25.53125" style="46" bestFit="1" customWidth="1"/>
    <col min="11778" max="11778" width="67.9296875" style="46" customWidth="1"/>
    <col min="11779" max="11779" width="0" style="46" hidden="1" customWidth="1"/>
    <col min="11780" max="11780" width="18.19921875" style="46" customWidth="1"/>
    <col min="11781" max="11781" width="118.59765625" style="46" bestFit="1" customWidth="1"/>
    <col min="11782" max="11783" width="9.19921875" style="46"/>
    <col min="11784" max="11784" width="15.06640625" style="46" bestFit="1" customWidth="1"/>
    <col min="11785" max="11785" width="8.265625" style="46" bestFit="1" customWidth="1"/>
    <col min="11786" max="12032" width="9.19921875" style="46"/>
    <col min="12033" max="12033" width="25.53125" style="46" bestFit="1" customWidth="1"/>
    <col min="12034" max="12034" width="67.9296875" style="46" customWidth="1"/>
    <col min="12035" max="12035" width="0" style="46" hidden="1" customWidth="1"/>
    <col min="12036" max="12036" width="18.19921875" style="46" customWidth="1"/>
    <col min="12037" max="12037" width="118.59765625" style="46" bestFit="1" customWidth="1"/>
    <col min="12038" max="12039" width="9.19921875" style="46"/>
    <col min="12040" max="12040" width="15.06640625" style="46" bestFit="1" customWidth="1"/>
    <col min="12041" max="12041" width="8.265625" style="46" bestFit="1" customWidth="1"/>
    <col min="12042" max="12288" width="9.19921875" style="46"/>
    <col min="12289" max="12289" width="25.53125" style="46" bestFit="1" customWidth="1"/>
    <col min="12290" max="12290" width="67.9296875" style="46" customWidth="1"/>
    <col min="12291" max="12291" width="0" style="46" hidden="1" customWidth="1"/>
    <col min="12292" max="12292" width="18.19921875" style="46" customWidth="1"/>
    <col min="12293" max="12293" width="118.59765625" style="46" bestFit="1" customWidth="1"/>
    <col min="12294" max="12295" width="9.19921875" style="46"/>
    <col min="12296" max="12296" width="15.06640625" style="46" bestFit="1" customWidth="1"/>
    <col min="12297" max="12297" width="8.265625" style="46" bestFit="1" customWidth="1"/>
    <col min="12298" max="12544" width="9.19921875" style="46"/>
    <col min="12545" max="12545" width="25.53125" style="46" bestFit="1" customWidth="1"/>
    <col min="12546" max="12546" width="67.9296875" style="46" customWidth="1"/>
    <col min="12547" max="12547" width="0" style="46" hidden="1" customWidth="1"/>
    <col min="12548" max="12548" width="18.19921875" style="46" customWidth="1"/>
    <col min="12549" max="12549" width="118.59765625" style="46" bestFit="1" customWidth="1"/>
    <col min="12550" max="12551" width="9.19921875" style="46"/>
    <col min="12552" max="12552" width="15.06640625" style="46" bestFit="1" customWidth="1"/>
    <col min="12553" max="12553" width="8.265625" style="46" bestFit="1" customWidth="1"/>
    <col min="12554" max="12800" width="9.19921875" style="46"/>
    <col min="12801" max="12801" width="25.53125" style="46" bestFit="1" customWidth="1"/>
    <col min="12802" max="12802" width="67.9296875" style="46" customWidth="1"/>
    <col min="12803" max="12803" width="0" style="46" hidden="1" customWidth="1"/>
    <col min="12804" max="12804" width="18.19921875" style="46" customWidth="1"/>
    <col min="12805" max="12805" width="118.59765625" style="46" bestFit="1" customWidth="1"/>
    <col min="12806" max="12807" width="9.19921875" style="46"/>
    <col min="12808" max="12808" width="15.06640625" style="46" bestFit="1" customWidth="1"/>
    <col min="12809" max="12809" width="8.265625" style="46" bestFit="1" customWidth="1"/>
    <col min="12810" max="13056" width="9.19921875" style="46"/>
    <col min="13057" max="13057" width="25.53125" style="46" bestFit="1" customWidth="1"/>
    <col min="13058" max="13058" width="67.9296875" style="46" customWidth="1"/>
    <col min="13059" max="13059" width="0" style="46" hidden="1" customWidth="1"/>
    <col min="13060" max="13060" width="18.19921875" style="46" customWidth="1"/>
    <col min="13061" max="13061" width="118.59765625" style="46" bestFit="1" customWidth="1"/>
    <col min="13062" max="13063" width="9.19921875" style="46"/>
    <col min="13064" max="13064" width="15.06640625" style="46" bestFit="1" customWidth="1"/>
    <col min="13065" max="13065" width="8.265625" style="46" bestFit="1" customWidth="1"/>
    <col min="13066" max="13312" width="9.19921875" style="46"/>
    <col min="13313" max="13313" width="25.53125" style="46" bestFit="1" customWidth="1"/>
    <col min="13314" max="13314" width="67.9296875" style="46" customWidth="1"/>
    <col min="13315" max="13315" width="0" style="46" hidden="1" customWidth="1"/>
    <col min="13316" max="13316" width="18.19921875" style="46" customWidth="1"/>
    <col min="13317" max="13317" width="118.59765625" style="46" bestFit="1" customWidth="1"/>
    <col min="13318" max="13319" width="9.19921875" style="46"/>
    <col min="13320" max="13320" width="15.06640625" style="46" bestFit="1" customWidth="1"/>
    <col min="13321" max="13321" width="8.265625" style="46" bestFit="1" customWidth="1"/>
    <col min="13322" max="13568" width="9.19921875" style="46"/>
    <col min="13569" max="13569" width="25.53125" style="46" bestFit="1" customWidth="1"/>
    <col min="13570" max="13570" width="67.9296875" style="46" customWidth="1"/>
    <col min="13571" max="13571" width="0" style="46" hidden="1" customWidth="1"/>
    <col min="13572" max="13572" width="18.19921875" style="46" customWidth="1"/>
    <col min="13573" max="13573" width="118.59765625" style="46" bestFit="1" customWidth="1"/>
    <col min="13574" max="13575" width="9.19921875" style="46"/>
    <col min="13576" max="13576" width="15.06640625" style="46" bestFit="1" customWidth="1"/>
    <col min="13577" max="13577" width="8.265625" style="46" bestFit="1" customWidth="1"/>
    <col min="13578" max="13824" width="9.19921875" style="46"/>
    <col min="13825" max="13825" width="25.53125" style="46" bestFit="1" customWidth="1"/>
    <col min="13826" max="13826" width="67.9296875" style="46" customWidth="1"/>
    <col min="13827" max="13827" width="0" style="46" hidden="1" customWidth="1"/>
    <col min="13828" max="13828" width="18.19921875" style="46" customWidth="1"/>
    <col min="13829" max="13829" width="118.59765625" style="46" bestFit="1" customWidth="1"/>
    <col min="13830" max="13831" width="9.19921875" style="46"/>
    <col min="13832" max="13832" width="15.06640625" style="46" bestFit="1" customWidth="1"/>
    <col min="13833" max="13833" width="8.265625" style="46" bestFit="1" customWidth="1"/>
    <col min="13834" max="14080" width="9.19921875" style="46"/>
    <col min="14081" max="14081" width="25.53125" style="46" bestFit="1" customWidth="1"/>
    <col min="14082" max="14082" width="67.9296875" style="46" customWidth="1"/>
    <col min="14083" max="14083" width="0" style="46" hidden="1" customWidth="1"/>
    <col min="14084" max="14084" width="18.19921875" style="46" customWidth="1"/>
    <col min="14085" max="14085" width="118.59765625" style="46" bestFit="1" customWidth="1"/>
    <col min="14086" max="14087" width="9.19921875" style="46"/>
    <col min="14088" max="14088" width="15.06640625" style="46" bestFit="1" customWidth="1"/>
    <col min="14089" max="14089" width="8.265625" style="46" bestFit="1" customWidth="1"/>
    <col min="14090" max="14336" width="9.19921875" style="46"/>
    <col min="14337" max="14337" width="25.53125" style="46" bestFit="1" customWidth="1"/>
    <col min="14338" max="14338" width="67.9296875" style="46" customWidth="1"/>
    <col min="14339" max="14339" width="0" style="46" hidden="1" customWidth="1"/>
    <col min="14340" max="14340" width="18.19921875" style="46" customWidth="1"/>
    <col min="14341" max="14341" width="118.59765625" style="46" bestFit="1" customWidth="1"/>
    <col min="14342" max="14343" width="9.19921875" style="46"/>
    <col min="14344" max="14344" width="15.06640625" style="46" bestFit="1" customWidth="1"/>
    <col min="14345" max="14345" width="8.265625" style="46" bestFit="1" customWidth="1"/>
    <col min="14346" max="14592" width="9.19921875" style="46"/>
    <col min="14593" max="14593" width="25.53125" style="46" bestFit="1" customWidth="1"/>
    <col min="14594" max="14594" width="67.9296875" style="46" customWidth="1"/>
    <col min="14595" max="14595" width="0" style="46" hidden="1" customWidth="1"/>
    <col min="14596" max="14596" width="18.19921875" style="46" customWidth="1"/>
    <col min="14597" max="14597" width="118.59765625" style="46" bestFit="1" customWidth="1"/>
    <col min="14598" max="14599" width="9.19921875" style="46"/>
    <col min="14600" max="14600" width="15.06640625" style="46" bestFit="1" customWidth="1"/>
    <col min="14601" max="14601" width="8.265625" style="46" bestFit="1" customWidth="1"/>
    <col min="14602" max="14848" width="9.19921875" style="46"/>
    <col min="14849" max="14849" width="25.53125" style="46" bestFit="1" customWidth="1"/>
    <col min="14850" max="14850" width="67.9296875" style="46" customWidth="1"/>
    <col min="14851" max="14851" width="0" style="46" hidden="1" customWidth="1"/>
    <col min="14852" max="14852" width="18.19921875" style="46" customWidth="1"/>
    <col min="14853" max="14853" width="118.59765625" style="46" bestFit="1" customWidth="1"/>
    <col min="14854" max="14855" width="9.19921875" style="46"/>
    <col min="14856" max="14856" width="15.06640625" style="46" bestFit="1" customWidth="1"/>
    <col min="14857" max="14857" width="8.265625" style="46" bestFit="1" customWidth="1"/>
    <col min="14858" max="15104" width="9.19921875" style="46"/>
    <col min="15105" max="15105" width="25.53125" style="46" bestFit="1" customWidth="1"/>
    <col min="15106" max="15106" width="67.9296875" style="46" customWidth="1"/>
    <col min="15107" max="15107" width="0" style="46" hidden="1" customWidth="1"/>
    <col min="15108" max="15108" width="18.19921875" style="46" customWidth="1"/>
    <col min="15109" max="15109" width="118.59765625" style="46" bestFit="1" customWidth="1"/>
    <col min="15110" max="15111" width="9.19921875" style="46"/>
    <col min="15112" max="15112" width="15.06640625" style="46" bestFit="1" customWidth="1"/>
    <col min="15113" max="15113" width="8.265625" style="46" bestFit="1" customWidth="1"/>
    <col min="15114" max="15360" width="9.19921875" style="46"/>
    <col min="15361" max="15361" width="25.53125" style="46" bestFit="1" customWidth="1"/>
    <col min="15362" max="15362" width="67.9296875" style="46" customWidth="1"/>
    <col min="15363" max="15363" width="0" style="46" hidden="1" customWidth="1"/>
    <col min="15364" max="15364" width="18.19921875" style="46" customWidth="1"/>
    <col min="15365" max="15365" width="118.59765625" style="46" bestFit="1" customWidth="1"/>
    <col min="15366" max="15367" width="9.19921875" style="46"/>
    <col min="15368" max="15368" width="15.06640625" style="46" bestFit="1" customWidth="1"/>
    <col min="15369" max="15369" width="8.265625" style="46" bestFit="1" customWidth="1"/>
    <col min="15370" max="15616" width="9.19921875" style="46"/>
    <col min="15617" max="15617" width="25.53125" style="46" bestFit="1" customWidth="1"/>
    <col min="15618" max="15618" width="67.9296875" style="46" customWidth="1"/>
    <col min="15619" max="15619" width="0" style="46" hidden="1" customWidth="1"/>
    <col min="15620" max="15620" width="18.19921875" style="46" customWidth="1"/>
    <col min="15621" max="15621" width="118.59765625" style="46" bestFit="1" customWidth="1"/>
    <col min="15622" max="15623" width="9.19921875" style="46"/>
    <col min="15624" max="15624" width="15.06640625" style="46" bestFit="1" customWidth="1"/>
    <col min="15625" max="15625" width="8.265625" style="46" bestFit="1" customWidth="1"/>
    <col min="15626" max="15872" width="9.19921875" style="46"/>
    <col min="15873" max="15873" width="25.53125" style="46" bestFit="1" customWidth="1"/>
    <col min="15874" max="15874" width="67.9296875" style="46" customWidth="1"/>
    <col min="15875" max="15875" width="0" style="46" hidden="1" customWidth="1"/>
    <col min="15876" max="15876" width="18.19921875" style="46" customWidth="1"/>
    <col min="15877" max="15877" width="118.59765625" style="46" bestFit="1" customWidth="1"/>
    <col min="15878" max="15879" width="9.19921875" style="46"/>
    <col min="15880" max="15880" width="15.06640625" style="46" bestFit="1" customWidth="1"/>
    <col min="15881" max="15881" width="8.265625" style="46" bestFit="1" customWidth="1"/>
    <col min="15882" max="16128" width="9.19921875" style="46"/>
    <col min="16129" max="16129" width="25.53125" style="46" bestFit="1" customWidth="1"/>
    <col min="16130" max="16130" width="67.9296875" style="46" customWidth="1"/>
    <col min="16131" max="16131" width="0" style="46" hidden="1" customWidth="1"/>
    <col min="16132" max="16132" width="18.19921875" style="46" customWidth="1"/>
    <col min="16133" max="16133" width="118.59765625" style="46" bestFit="1" customWidth="1"/>
    <col min="16134" max="16135" width="9.19921875" style="46"/>
    <col min="16136" max="16136" width="15.06640625" style="46" bestFit="1" customWidth="1"/>
    <col min="16137" max="16137" width="8.265625" style="46" bestFit="1" customWidth="1"/>
    <col min="16138" max="16384" width="9.19921875" style="46"/>
  </cols>
  <sheetData>
    <row r="1" spans="1:6" ht="15" x14ac:dyDescent="0.45">
      <c r="A1" s="44" t="s">
        <v>159</v>
      </c>
      <c r="B1" s="45" t="s">
        <v>504</v>
      </c>
    </row>
    <row r="2" spans="1:6" ht="47.25" customHeight="1" x14ac:dyDescent="0.45">
      <c r="B2" s="48" t="s">
        <v>579</v>
      </c>
      <c r="C2" s="49"/>
      <c r="D2" s="50" t="s">
        <v>162</v>
      </c>
      <c r="E2" s="51" t="s">
        <v>163</v>
      </c>
    </row>
    <row r="3" spans="1:6" ht="15.75" x14ac:dyDescent="0.45">
      <c r="B3" s="56" t="s">
        <v>166</v>
      </c>
      <c r="C3" s="84" t="s">
        <v>506</v>
      </c>
      <c r="D3" s="54">
        <f>88.75+5+15</f>
        <v>108.75</v>
      </c>
      <c r="E3" s="139" t="s">
        <v>580</v>
      </c>
    </row>
    <row r="4" spans="1:6" ht="15.75" x14ac:dyDescent="0.45">
      <c r="B4" s="56" t="s">
        <v>170</v>
      </c>
      <c r="C4" s="84" t="s">
        <v>507</v>
      </c>
      <c r="D4" s="54">
        <f>113.75+5+15</f>
        <v>133.75</v>
      </c>
      <c r="E4" s="125"/>
    </row>
    <row r="5" spans="1:6" ht="15.75" x14ac:dyDescent="0.45">
      <c r="B5" s="61" t="s">
        <v>508</v>
      </c>
      <c r="C5" s="78" t="s">
        <v>176</v>
      </c>
      <c r="D5" s="54">
        <v>109</v>
      </c>
      <c r="E5" s="126" t="s">
        <v>177</v>
      </c>
    </row>
    <row r="6" spans="1:6" ht="15.75" x14ac:dyDescent="0.45">
      <c r="B6" s="61" t="s">
        <v>509</v>
      </c>
      <c r="C6" s="78" t="s">
        <v>179</v>
      </c>
      <c r="D6" s="54">
        <f>113.75+5+15</f>
        <v>133.75</v>
      </c>
      <c r="E6" s="126" t="s">
        <v>177</v>
      </c>
    </row>
    <row r="7" spans="1:6" ht="15.75" x14ac:dyDescent="0.45">
      <c r="B7" s="64" t="s">
        <v>581</v>
      </c>
      <c r="C7" s="87"/>
      <c r="D7" s="50" t="s">
        <v>162</v>
      </c>
      <c r="E7" s="51" t="s">
        <v>163</v>
      </c>
    </row>
    <row r="8" spans="1:6" ht="15.75" x14ac:dyDescent="0.45">
      <c r="B8" s="72" t="s">
        <v>582</v>
      </c>
      <c r="C8" s="140" t="s">
        <v>583</v>
      </c>
      <c r="D8" s="72">
        <v>30</v>
      </c>
      <c r="E8" s="94" t="s">
        <v>584</v>
      </c>
    </row>
    <row r="9" spans="1:6" ht="15.75" x14ac:dyDescent="0.45">
      <c r="B9" s="71" t="s">
        <v>585</v>
      </c>
      <c r="C9" s="140" t="s">
        <v>586</v>
      </c>
      <c r="D9" s="72">
        <v>50</v>
      </c>
      <c r="E9" s="53"/>
    </row>
    <row r="10" spans="1:6" ht="31.5" x14ac:dyDescent="0.45">
      <c r="B10" s="72" t="s">
        <v>587</v>
      </c>
      <c r="C10" s="141" t="s">
        <v>588</v>
      </c>
      <c r="D10" s="72">
        <v>80</v>
      </c>
      <c r="E10" s="90" t="s">
        <v>589</v>
      </c>
    </row>
    <row r="11" spans="1:6" ht="16.05" customHeight="1" x14ac:dyDescent="0.45">
      <c r="B11" s="72" t="s">
        <v>590</v>
      </c>
      <c r="C11" s="141" t="s">
        <v>591</v>
      </c>
      <c r="D11" s="72">
        <v>80</v>
      </c>
      <c r="E11" s="94" t="s">
        <v>584</v>
      </c>
    </row>
    <row r="12" spans="1:6" ht="31.5" x14ac:dyDescent="0.45">
      <c r="B12" s="72" t="s">
        <v>592</v>
      </c>
      <c r="C12" s="141" t="s">
        <v>593</v>
      </c>
      <c r="D12" s="72">
        <v>25</v>
      </c>
      <c r="E12" s="78" t="s">
        <v>594</v>
      </c>
    </row>
    <row r="13" spans="1:6" ht="31.5" x14ac:dyDescent="0.45">
      <c r="B13" s="71" t="s">
        <v>595</v>
      </c>
      <c r="C13" s="140" t="s">
        <v>596</v>
      </c>
      <c r="D13" s="72">
        <v>15</v>
      </c>
      <c r="E13" s="142" t="s">
        <v>597</v>
      </c>
      <c r="F13" s="132" t="e">
        <f>(D13-#REF!)/D13</f>
        <v>#REF!</v>
      </c>
    </row>
    <row r="14" spans="1:6" ht="31.5" x14ac:dyDescent="0.45">
      <c r="B14" s="89" t="s">
        <v>598</v>
      </c>
      <c r="C14" s="143" t="s">
        <v>599</v>
      </c>
      <c r="D14" s="72">
        <v>15</v>
      </c>
      <c r="E14" s="142" t="s">
        <v>600</v>
      </c>
      <c r="F14" s="144"/>
    </row>
    <row r="15" spans="1:6" ht="31.5" x14ac:dyDescent="0.45">
      <c r="B15" s="72" t="s">
        <v>245</v>
      </c>
      <c r="C15" s="140" t="s">
        <v>246</v>
      </c>
      <c r="D15" s="72">
        <v>25</v>
      </c>
      <c r="E15" s="78" t="s">
        <v>543</v>
      </c>
    </row>
    <row r="16" spans="1:6" ht="31.9" thickBot="1" x14ac:dyDescent="0.5">
      <c r="B16" s="71" t="s">
        <v>601</v>
      </c>
      <c r="C16" s="145" t="s">
        <v>602</v>
      </c>
      <c r="D16" s="72">
        <v>45</v>
      </c>
      <c r="E16" s="90" t="s">
        <v>603</v>
      </c>
    </row>
    <row r="17" spans="2:5" ht="15.75" x14ac:dyDescent="0.45">
      <c r="B17" s="146" t="s">
        <v>604</v>
      </c>
      <c r="C17" s="87"/>
      <c r="D17" s="50" t="s">
        <v>605</v>
      </c>
      <c r="E17" s="51" t="s">
        <v>163</v>
      </c>
    </row>
    <row r="18" spans="2:5" ht="47.25" x14ac:dyDescent="0.45">
      <c r="B18" s="72" t="s">
        <v>606</v>
      </c>
      <c r="C18" s="53" t="s">
        <v>607</v>
      </c>
      <c r="D18" s="86" t="s">
        <v>608</v>
      </c>
      <c r="E18" s="53" t="s">
        <v>609</v>
      </c>
    </row>
    <row r="19" spans="2:5" ht="47.25" x14ac:dyDescent="0.45">
      <c r="B19" s="68" t="s">
        <v>610</v>
      </c>
      <c r="C19" s="53" t="s">
        <v>611</v>
      </c>
      <c r="D19" s="86" t="s">
        <v>612</v>
      </c>
      <c r="E19" s="53"/>
    </row>
    <row r="20" spans="2:5" ht="63" x14ac:dyDescent="0.45">
      <c r="B20" s="72" t="s">
        <v>613</v>
      </c>
      <c r="C20" s="147" t="s">
        <v>614</v>
      </c>
      <c r="D20" s="86" t="s">
        <v>615</v>
      </c>
      <c r="E20" s="53"/>
    </row>
    <row r="21" spans="2:5" ht="63" x14ac:dyDescent="0.45">
      <c r="B21" s="68" t="s">
        <v>616</v>
      </c>
      <c r="C21" s="53" t="s">
        <v>617</v>
      </c>
      <c r="D21" s="86" t="s">
        <v>618</v>
      </c>
      <c r="E21" s="53"/>
    </row>
    <row r="22" spans="2:5" ht="63" x14ac:dyDescent="0.45">
      <c r="B22" s="72" t="s">
        <v>619</v>
      </c>
      <c r="C22" s="53" t="s">
        <v>620</v>
      </c>
      <c r="D22" s="86" t="s">
        <v>621</v>
      </c>
      <c r="E22" s="53"/>
    </row>
    <row r="23" spans="2:5" ht="15.75" x14ac:dyDescent="0.45">
      <c r="B23" s="71" t="s">
        <v>622</v>
      </c>
      <c r="C23" s="84" t="s">
        <v>623</v>
      </c>
      <c r="D23" s="72">
        <v>10</v>
      </c>
      <c r="E23" s="53"/>
    </row>
    <row r="24" spans="2:5" ht="15.75" x14ac:dyDescent="0.45">
      <c r="B24" s="72" t="s">
        <v>624</v>
      </c>
      <c r="C24" s="53" t="s">
        <v>625</v>
      </c>
      <c r="D24" s="148">
        <v>14</v>
      </c>
      <c r="E24" s="78" t="s">
        <v>626</v>
      </c>
    </row>
    <row r="25" spans="2:5" ht="15.75" x14ac:dyDescent="0.45">
      <c r="B25" s="72" t="s">
        <v>627</v>
      </c>
      <c r="C25" s="53" t="s">
        <v>628</v>
      </c>
      <c r="D25" s="148">
        <v>7</v>
      </c>
      <c r="E25" s="78" t="s">
        <v>629</v>
      </c>
    </row>
    <row r="26" spans="2:5" ht="15.75" x14ac:dyDescent="0.45">
      <c r="B26" s="72" t="s">
        <v>630</v>
      </c>
      <c r="C26" s="53" t="s">
        <v>631</v>
      </c>
      <c r="D26" s="149">
        <v>8</v>
      </c>
      <c r="E26" s="53" t="s">
        <v>632</v>
      </c>
    </row>
    <row r="27" spans="2:5" ht="47.25" x14ac:dyDescent="0.45">
      <c r="B27" s="80" t="s">
        <v>633</v>
      </c>
      <c r="C27" s="53" t="s">
        <v>634</v>
      </c>
      <c r="D27" s="151" t="s">
        <v>635</v>
      </c>
      <c r="E27" s="53"/>
    </row>
    <row r="28" spans="2:5" ht="101.55" customHeight="1" x14ac:dyDescent="0.45">
      <c r="B28" s="80" t="s">
        <v>636</v>
      </c>
      <c r="C28" s="53" t="s">
        <v>637</v>
      </c>
      <c r="D28" s="150" t="s">
        <v>638</v>
      </c>
      <c r="E28" s="53"/>
    </row>
    <row r="29" spans="2:5" ht="25.5" customHeight="1" x14ac:dyDescent="0.45">
      <c r="B29" s="100" t="s">
        <v>639</v>
      </c>
      <c r="C29" s="101"/>
      <c r="D29" s="101"/>
      <c r="E29" s="101"/>
    </row>
    <row r="30" spans="2:5" ht="15.75" x14ac:dyDescent="0.45">
      <c r="B30" s="152" t="s">
        <v>640</v>
      </c>
      <c r="C30" s="153"/>
      <c r="D30" s="50" t="s">
        <v>162</v>
      </c>
      <c r="E30" s="51" t="s">
        <v>163</v>
      </c>
    </row>
    <row r="31" spans="2:5" ht="78.75" x14ac:dyDescent="0.45">
      <c r="B31" s="68" t="s">
        <v>641</v>
      </c>
      <c r="C31" s="141" t="s">
        <v>642</v>
      </c>
      <c r="D31" s="150" t="s">
        <v>643</v>
      </c>
      <c r="E31" s="78" t="s">
        <v>644</v>
      </c>
    </row>
    <row r="32" spans="2:5" ht="31.5" x14ac:dyDescent="0.45">
      <c r="B32" s="72" t="s">
        <v>645</v>
      </c>
      <c r="C32" s="141" t="s">
        <v>646</v>
      </c>
      <c r="D32" s="72">
        <v>25</v>
      </c>
      <c r="E32" s="78" t="s">
        <v>647</v>
      </c>
    </row>
    <row r="33" spans="2:5" ht="15.75" x14ac:dyDescent="0.45">
      <c r="B33" s="71" t="s">
        <v>337</v>
      </c>
      <c r="C33" s="84" t="s">
        <v>338</v>
      </c>
      <c r="D33" s="72">
        <v>115</v>
      </c>
      <c r="E33" s="78" t="s">
        <v>648</v>
      </c>
    </row>
    <row r="34" spans="2:5" ht="15.75" x14ac:dyDescent="0.45">
      <c r="B34" s="71" t="s">
        <v>340</v>
      </c>
      <c r="C34" s="84" t="s">
        <v>341</v>
      </c>
      <c r="D34" s="72">
        <v>55</v>
      </c>
      <c r="E34" s="78" t="s">
        <v>649</v>
      </c>
    </row>
    <row r="35" spans="2:5" ht="63" x14ac:dyDescent="0.45">
      <c r="B35" s="71" t="s">
        <v>650</v>
      </c>
      <c r="C35" s="84" t="s">
        <v>651</v>
      </c>
      <c r="D35" s="150" t="s">
        <v>652</v>
      </c>
      <c r="E35" s="78"/>
    </row>
    <row r="36" spans="2:5" ht="15.75" x14ac:dyDescent="0.45">
      <c r="B36" s="64" t="s">
        <v>488</v>
      </c>
      <c r="C36" s="87"/>
      <c r="D36" s="50" t="s">
        <v>162</v>
      </c>
      <c r="E36" s="51" t="s">
        <v>163</v>
      </c>
    </row>
    <row r="37" spans="2:5" ht="18" x14ac:dyDescent="0.45">
      <c r="B37" s="72" t="s">
        <v>489</v>
      </c>
      <c r="C37" s="154" t="s">
        <v>490</v>
      </c>
      <c r="D37" s="111">
        <v>30</v>
      </c>
      <c r="E37" s="134" t="s">
        <v>491</v>
      </c>
    </row>
    <row r="38" spans="2:5" ht="18" x14ac:dyDescent="0.45">
      <c r="B38" s="80" t="s">
        <v>492</v>
      </c>
      <c r="C38" s="154" t="s">
        <v>570</v>
      </c>
      <c r="D38" s="111">
        <v>30</v>
      </c>
      <c r="E38" s="134" t="s">
        <v>491</v>
      </c>
    </row>
    <row r="39" spans="2:5" ht="54" x14ac:dyDescent="0.45">
      <c r="B39" s="72" t="s">
        <v>493</v>
      </c>
      <c r="C39" s="154" t="s">
        <v>494</v>
      </c>
      <c r="D39" s="111">
        <v>40</v>
      </c>
      <c r="E39" s="134" t="s">
        <v>495</v>
      </c>
    </row>
    <row r="40" spans="2:5" ht="15.75" x14ac:dyDescent="0.45">
      <c r="B40" s="64" t="s">
        <v>653</v>
      </c>
      <c r="C40" s="87"/>
      <c r="D40" s="50" t="s">
        <v>162</v>
      </c>
      <c r="E40" s="51" t="s">
        <v>163</v>
      </c>
    </row>
    <row r="41" spans="2:5" ht="18" x14ac:dyDescent="0.45">
      <c r="B41" s="72" t="s">
        <v>654</v>
      </c>
      <c r="C41" s="154" t="s">
        <v>655</v>
      </c>
      <c r="D41" s="111">
        <v>5</v>
      </c>
      <c r="E41" s="134"/>
    </row>
    <row r="42" spans="2:5" ht="15.75" x14ac:dyDescent="0.45">
      <c r="B42" s="64" t="s">
        <v>498</v>
      </c>
      <c r="C42" s="87"/>
      <c r="D42" s="50" t="s">
        <v>162</v>
      </c>
      <c r="E42" s="51" t="s">
        <v>163</v>
      </c>
    </row>
    <row r="43" spans="2:5" ht="15.75" x14ac:dyDescent="0.45">
      <c r="B43" s="121"/>
      <c r="C43" s="121" t="s">
        <v>499</v>
      </c>
      <c r="D43" s="156">
        <v>44</v>
      </c>
      <c r="E43" s="121"/>
    </row>
    <row r="44" spans="2:5" ht="15.75" x14ac:dyDescent="0.45">
      <c r="B44" s="121"/>
      <c r="C44" s="121" t="s">
        <v>500</v>
      </c>
      <c r="D44" s="156">
        <f>D45+8</f>
        <v>32</v>
      </c>
      <c r="E44" s="121"/>
    </row>
    <row r="45" spans="2:5" ht="15.75" x14ac:dyDescent="0.45">
      <c r="B45" s="121"/>
      <c r="C45" s="121" t="s">
        <v>501</v>
      </c>
      <c r="D45" s="156">
        <f>D46+8</f>
        <v>24</v>
      </c>
      <c r="E45" s="121"/>
    </row>
    <row r="46" spans="2:5" ht="15.75" x14ac:dyDescent="0.45">
      <c r="B46" s="121"/>
      <c r="C46" s="121" t="s">
        <v>502</v>
      </c>
      <c r="D46" s="156">
        <v>16</v>
      </c>
      <c r="E46" s="121"/>
    </row>
  </sheetData>
  <mergeCells count="3">
    <mergeCell ref="B2:C2"/>
    <mergeCell ref="E3:E4"/>
    <mergeCell ref="B29:E29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1E9D-3B60-4AFC-A924-19B587A193DB}">
  <sheetPr>
    <tabColor theme="9" tint="-0.249977111117893"/>
  </sheetPr>
  <dimension ref="A1:F45"/>
  <sheetViews>
    <sheetView zoomScale="70" zoomScaleNormal="70" workbookViewId="0">
      <selection activeCell="E12" sqref="E12"/>
    </sheetView>
  </sheetViews>
  <sheetFormatPr defaultColWidth="9.19921875" defaultRowHeight="14.25" x14ac:dyDescent="0.45"/>
  <cols>
    <col min="1" max="1" width="9.19921875" style="46"/>
    <col min="2" max="2" width="25.53125" style="46" bestFit="1" customWidth="1"/>
    <col min="3" max="3" width="65.265625" style="46" bestFit="1" customWidth="1"/>
    <col min="4" max="4" width="18.19921875" style="123" customWidth="1"/>
    <col min="5" max="5" width="118.59765625" style="46" bestFit="1" customWidth="1"/>
    <col min="6" max="7" width="9.19921875" style="46"/>
    <col min="8" max="8" width="15.06640625" style="46" bestFit="1" customWidth="1"/>
    <col min="9" max="9" width="8.265625" style="46" bestFit="1" customWidth="1"/>
    <col min="10" max="256" width="9.19921875" style="46"/>
    <col min="257" max="257" width="25.53125" style="46" bestFit="1" customWidth="1"/>
    <col min="258" max="258" width="65.265625" style="46" bestFit="1" customWidth="1"/>
    <col min="259" max="259" width="19.19921875" style="46" customWidth="1"/>
    <col min="260" max="260" width="18.19921875" style="46" customWidth="1"/>
    <col min="261" max="261" width="118.59765625" style="46" bestFit="1" customWidth="1"/>
    <col min="262" max="263" width="9.19921875" style="46"/>
    <col min="264" max="264" width="15.06640625" style="46" bestFit="1" customWidth="1"/>
    <col min="265" max="265" width="8.265625" style="46" bestFit="1" customWidth="1"/>
    <col min="266" max="512" width="9.19921875" style="46"/>
    <col min="513" max="513" width="25.53125" style="46" bestFit="1" customWidth="1"/>
    <col min="514" max="514" width="65.265625" style="46" bestFit="1" customWidth="1"/>
    <col min="515" max="515" width="19.19921875" style="46" customWidth="1"/>
    <col min="516" max="516" width="18.19921875" style="46" customWidth="1"/>
    <col min="517" max="517" width="118.59765625" style="46" bestFit="1" customWidth="1"/>
    <col min="518" max="519" width="9.19921875" style="46"/>
    <col min="520" max="520" width="15.06640625" style="46" bestFit="1" customWidth="1"/>
    <col min="521" max="521" width="8.265625" style="46" bestFit="1" customWidth="1"/>
    <col min="522" max="768" width="9.19921875" style="46"/>
    <col min="769" max="769" width="25.53125" style="46" bestFit="1" customWidth="1"/>
    <col min="770" max="770" width="65.265625" style="46" bestFit="1" customWidth="1"/>
    <col min="771" max="771" width="19.19921875" style="46" customWidth="1"/>
    <col min="772" max="772" width="18.19921875" style="46" customWidth="1"/>
    <col min="773" max="773" width="118.59765625" style="46" bestFit="1" customWidth="1"/>
    <col min="774" max="775" width="9.19921875" style="46"/>
    <col min="776" max="776" width="15.06640625" style="46" bestFit="1" customWidth="1"/>
    <col min="777" max="777" width="8.265625" style="46" bestFit="1" customWidth="1"/>
    <col min="778" max="1024" width="9.19921875" style="46"/>
    <col min="1025" max="1025" width="25.53125" style="46" bestFit="1" customWidth="1"/>
    <col min="1026" max="1026" width="65.265625" style="46" bestFit="1" customWidth="1"/>
    <col min="1027" max="1027" width="19.19921875" style="46" customWidth="1"/>
    <col min="1028" max="1028" width="18.19921875" style="46" customWidth="1"/>
    <col min="1029" max="1029" width="118.59765625" style="46" bestFit="1" customWidth="1"/>
    <col min="1030" max="1031" width="9.19921875" style="46"/>
    <col min="1032" max="1032" width="15.06640625" style="46" bestFit="1" customWidth="1"/>
    <col min="1033" max="1033" width="8.265625" style="46" bestFit="1" customWidth="1"/>
    <col min="1034" max="1280" width="9.19921875" style="46"/>
    <col min="1281" max="1281" width="25.53125" style="46" bestFit="1" customWidth="1"/>
    <col min="1282" max="1282" width="65.265625" style="46" bestFit="1" customWidth="1"/>
    <col min="1283" max="1283" width="19.19921875" style="46" customWidth="1"/>
    <col min="1284" max="1284" width="18.19921875" style="46" customWidth="1"/>
    <col min="1285" max="1285" width="118.59765625" style="46" bestFit="1" customWidth="1"/>
    <col min="1286" max="1287" width="9.19921875" style="46"/>
    <col min="1288" max="1288" width="15.06640625" style="46" bestFit="1" customWidth="1"/>
    <col min="1289" max="1289" width="8.265625" style="46" bestFit="1" customWidth="1"/>
    <col min="1290" max="1536" width="9.19921875" style="46"/>
    <col min="1537" max="1537" width="25.53125" style="46" bestFit="1" customWidth="1"/>
    <col min="1538" max="1538" width="65.265625" style="46" bestFit="1" customWidth="1"/>
    <col min="1539" max="1539" width="19.19921875" style="46" customWidth="1"/>
    <col min="1540" max="1540" width="18.19921875" style="46" customWidth="1"/>
    <col min="1541" max="1541" width="118.59765625" style="46" bestFit="1" customWidth="1"/>
    <col min="1542" max="1543" width="9.19921875" style="46"/>
    <col min="1544" max="1544" width="15.06640625" style="46" bestFit="1" customWidth="1"/>
    <col min="1545" max="1545" width="8.265625" style="46" bestFit="1" customWidth="1"/>
    <col min="1546" max="1792" width="9.19921875" style="46"/>
    <col min="1793" max="1793" width="25.53125" style="46" bestFit="1" customWidth="1"/>
    <col min="1794" max="1794" width="65.265625" style="46" bestFit="1" customWidth="1"/>
    <col min="1795" max="1795" width="19.19921875" style="46" customWidth="1"/>
    <col min="1796" max="1796" width="18.19921875" style="46" customWidth="1"/>
    <col min="1797" max="1797" width="118.59765625" style="46" bestFit="1" customWidth="1"/>
    <col min="1798" max="1799" width="9.19921875" style="46"/>
    <col min="1800" max="1800" width="15.06640625" style="46" bestFit="1" customWidth="1"/>
    <col min="1801" max="1801" width="8.265625" style="46" bestFit="1" customWidth="1"/>
    <col min="1802" max="2048" width="9.19921875" style="46"/>
    <col min="2049" max="2049" width="25.53125" style="46" bestFit="1" customWidth="1"/>
    <col min="2050" max="2050" width="65.265625" style="46" bestFit="1" customWidth="1"/>
    <col min="2051" max="2051" width="19.19921875" style="46" customWidth="1"/>
    <col min="2052" max="2052" width="18.19921875" style="46" customWidth="1"/>
    <col min="2053" max="2053" width="118.59765625" style="46" bestFit="1" customWidth="1"/>
    <col min="2054" max="2055" width="9.19921875" style="46"/>
    <col min="2056" max="2056" width="15.06640625" style="46" bestFit="1" customWidth="1"/>
    <col min="2057" max="2057" width="8.265625" style="46" bestFit="1" customWidth="1"/>
    <col min="2058" max="2304" width="9.19921875" style="46"/>
    <col min="2305" max="2305" width="25.53125" style="46" bestFit="1" customWidth="1"/>
    <col min="2306" max="2306" width="65.265625" style="46" bestFit="1" customWidth="1"/>
    <col min="2307" max="2307" width="19.19921875" style="46" customWidth="1"/>
    <col min="2308" max="2308" width="18.19921875" style="46" customWidth="1"/>
    <col min="2309" max="2309" width="118.59765625" style="46" bestFit="1" customWidth="1"/>
    <col min="2310" max="2311" width="9.19921875" style="46"/>
    <col min="2312" max="2312" width="15.06640625" style="46" bestFit="1" customWidth="1"/>
    <col min="2313" max="2313" width="8.265625" style="46" bestFit="1" customWidth="1"/>
    <col min="2314" max="2560" width="9.19921875" style="46"/>
    <col min="2561" max="2561" width="25.53125" style="46" bestFit="1" customWidth="1"/>
    <col min="2562" max="2562" width="65.265625" style="46" bestFit="1" customWidth="1"/>
    <col min="2563" max="2563" width="19.19921875" style="46" customWidth="1"/>
    <col min="2564" max="2564" width="18.19921875" style="46" customWidth="1"/>
    <col min="2565" max="2565" width="118.59765625" style="46" bestFit="1" customWidth="1"/>
    <col min="2566" max="2567" width="9.19921875" style="46"/>
    <col min="2568" max="2568" width="15.06640625" style="46" bestFit="1" customWidth="1"/>
    <col min="2569" max="2569" width="8.265625" style="46" bestFit="1" customWidth="1"/>
    <col min="2570" max="2816" width="9.19921875" style="46"/>
    <col min="2817" max="2817" width="25.53125" style="46" bestFit="1" customWidth="1"/>
    <col min="2818" max="2818" width="65.265625" style="46" bestFit="1" customWidth="1"/>
    <col min="2819" max="2819" width="19.19921875" style="46" customWidth="1"/>
    <col min="2820" max="2820" width="18.19921875" style="46" customWidth="1"/>
    <col min="2821" max="2821" width="118.59765625" style="46" bestFit="1" customWidth="1"/>
    <col min="2822" max="2823" width="9.19921875" style="46"/>
    <col min="2824" max="2824" width="15.06640625" style="46" bestFit="1" customWidth="1"/>
    <col min="2825" max="2825" width="8.265625" style="46" bestFit="1" customWidth="1"/>
    <col min="2826" max="3072" width="9.19921875" style="46"/>
    <col min="3073" max="3073" width="25.53125" style="46" bestFit="1" customWidth="1"/>
    <col min="3074" max="3074" width="65.265625" style="46" bestFit="1" customWidth="1"/>
    <col min="3075" max="3075" width="19.19921875" style="46" customWidth="1"/>
    <col min="3076" max="3076" width="18.19921875" style="46" customWidth="1"/>
    <col min="3077" max="3077" width="118.59765625" style="46" bestFit="1" customWidth="1"/>
    <col min="3078" max="3079" width="9.19921875" style="46"/>
    <col min="3080" max="3080" width="15.06640625" style="46" bestFit="1" customWidth="1"/>
    <col min="3081" max="3081" width="8.265625" style="46" bestFit="1" customWidth="1"/>
    <col min="3082" max="3328" width="9.19921875" style="46"/>
    <col min="3329" max="3329" width="25.53125" style="46" bestFit="1" customWidth="1"/>
    <col min="3330" max="3330" width="65.265625" style="46" bestFit="1" customWidth="1"/>
    <col min="3331" max="3331" width="19.19921875" style="46" customWidth="1"/>
    <col min="3332" max="3332" width="18.19921875" style="46" customWidth="1"/>
    <col min="3333" max="3333" width="118.59765625" style="46" bestFit="1" customWidth="1"/>
    <col min="3334" max="3335" width="9.19921875" style="46"/>
    <col min="3336" max="3336" width="15.06640625" style="46" bestFit="1" customWidth="1"/>
    <col min="3337" max="3337" width="8.265625" style="46" bestFit="1" customWidth="1"/>
    <col min="3338" max="3584" width="9.19921875" style="46"/>
    <col min="3585" max="3585" width="25.53125" style="46" bestFit="1" customWidth="1"/>
    <col min="3586" max="3586" width="65.265625" style="46" bestFit="1" customWidth="1"/>
    <col min="3587" max="3587" width="19.19921875" style="46" customWidth="1"/>
    <col min="3588" max="3588" width="18.19921875" style="46" customWidth="1"/>
    <col min="3589" max="3589" width="118.59765625" style="46" bestFit="1" customWidth="1"/>
    <col min="3590" max="3591" width="9.19921875" style="46"/>
    <col min="3592" max="3592" width="15.06640625" style="46" bestFit="1" customWidth="1"/>
    <col min="3593" max="3593" width="8.265625" style="46" bestFit="1" customWidth="1"/>
    <col min="3594" max="3840" width="9.19921875" style="46"/>
    <col min="3841" max="3841" width="25.53125" style="46" bestFit="1" customWidth="1"/>
    <col min="3842" max="3842" width="65.265625" style="46" bestFit="1" customWidth="1"/>
    <col min="3843" max="3843" width="19.19921875" style="46" customWidth="1"/>
    <col min="3844" max="3844" width="18.19921875" style="46" customWidth="1"/>
    <col min="3845" max="3845" width="118.59765625" style="46" bestFit="1" customWidth="1"/>
    <col min="3846" max="3847" width="9.19921875" style="46"/>
    <col min="3848" max="3848" width="15.06640625" style="46" bestFit="1" customWidth="1"/>
    <col min="3849" max="3849" width="8.265625" style="46" bestFit="1" customWidth="1"/>
    <col min="3850" max="4096" width="9.19921875" style="46"/>
    <col min="4097" max="4097" width="25.53125" style="46" bestFit="1" customWidth="1"/>
    <col min="4098" max="4098" width="65.265625" style="46" bestFit="1" customWidth="1"/>
    <col min="4099" max="4099" width="19.19921875" style="46" customWidth="1"/>
    <col min="4100" max="4100" width="18.19921875" style="46" customWidth="1"/>
    <col min="4101" max="4101" width="118.59765625" style="46" bestFit="1" customWidth="1"/>
    <col min="4102" max="4103" width="9.19921875" style="46"/>
    <col min="4104" max="4104" width="15.06640625" style="46" bestFit="1" customWidth="1"/>
    <col min="4105" max="4105" width="8.265625" style="46" bestFit="1" customWidth="1"/>
    <col min="4106" max="4352" width="9.19921875" style="46"/>
    <col min="4353" max="4353" width="25.53125" style="46" bestFit="1" customWidth="1"/>
    <col min="4354" max="4354" width="65.265625" style="46" bestFit="1" customWidth="1"/>
    <col min="4355" max="4355" width="19.19921875" style="46" customWidth="1"/>
    <col min="4356" max="4356" width="18.19921875" style="46" customWidth="1"/>
    <col min="4357" max="4357" width="118.59765625" style="46" bestFit="1" customWidth="1"/>
    <col min="4358" max="4359" width="9.19921875" style="46"/>
    <col min="4360" max="4360" width="15.06640625" style="46" bestFit="1" customWidth="1"/>
    <col min="4361" max="4361" width="8.265625" style="46" bestFit="1" customWidth="1"/>
    <col min="4362" max="4608" width="9.19921875" style="46"/>
    <col min="4609" max="4609" width="25.53125" style="46" bestFit="1" customWidth="1"/>
    <col min="4610" max="4610" width="65.265625" style="46" bestFit="1" customWidth="1"/>
    <col min="4611" max="4611" width="19.19921875" style="46" customWidth="1"/>
    <col min="4612" max="4612" width="18.19921875" style="46" customWidth="1"/>
    <col min="4613" max="4613" width="118.59765625" style="46" bestFit="1" customWidth="1"/>
    <col min="4614" max="4615" width="9.19921875" style="46"/>
    <col min="4616" max="4616" width="15.06640625" style="46" bestFit="1" customWidth="1"/>
    <col min="4617" max="4617" width="8.265625" style="46" bestFit="1" customWidth="1"/>
    <col min="4618" max="4864" width="9.19921875" style="46"/>
    <col min="4865" max="4865" width="25.53125" style="46" bestFit="1" customWidth="1"/>
    <col min="4866" max="4866" width="65.265625" style="46" bestFit="1" customWidth="1"/>
    <col min="4867" max="4867" width="19.19921875" style="46" customWidth="1"/>
    <col min="4868" max="4868" width="18.19921875" style="46" customWidth="1"/>
    <col min="4869" max="4869" width="118.59765625" style="46" bestFit="1" customWidth="1"/>
    <col min="4870" max="4871" width="9.19921875" style="46"/>
    <col min="4872" max="4872" width="15.06640625" style="46" bestFit="1" customWidth="1"/>
    <col min="4873" max="4873" width="8.265625" style="46" bestFit="1" customWidth="1"/>
    <col min="4874" max="5120" width="9.19921875" style="46"/>
    <col min="5121" max="5121" width="25.53125" style="46" bestFit="1" customWidth="1"/>
    <col min="5122" max="5122" width="65.265625" style="46" bestFit="1" customWidth="1"/>
    <col min="5123" max="5123" width="19.19921875" style="46" customWidth="1"/>
    <col min="5124" max="5124" width="18.19921875" style="46" customWidth="1"/>
    <col min="5125" max="5125" width="118.59765625" style="46" bestFit="1" customWidth="1"/>
    <col min="5126" max="5127" width="9.19921875" style="46"/>
    <col min="5128" max="5128" width="15.06640625" style="46" bestFit="1" customWidth="1"/>
    <col min="5129" max="5129" width="8.265625" style="46" bestFit="1" customWidth="1"/>
    <col min="5130" max="5376" width="9.19921875" style="46"/>
    <col min="5377" max="5377" width="25.53125" style="46" bestFit="1" customWidth="1"/>
    <col min="5378" max="5378" width="65.265625" style="46" bestFit="1" customWidth="1"/>
    <col min="5379" max="5379" width="19.19921875" style="46" customWidth="1"/>
    <col min="5380" max="5380" width="18.19921875" style="46" customWidth="1"/>
    <col min="5381" max="5381" width="118.59765625" style="46" bestFit="1" customWidth="1"/>
    <col min="5382" max="5383" width="9.19921875" style="46"/>
    <col min="5384" max="5384" width="15.06640625" style="46" bestFit="1" customWidth="1"/>
    <col min="5385" max="5385" width="8.265625" style="46" bestFit="1" customWidth="1"/>
    <col min="5386" max="5632" width="9.19921875" style="46"/>
    <col min="5633" max="5633" width="25.53125" style="46" bestFit="1" customWidth="1"/>
    <col min="5634" max="5634" width="65.265625" style="46" bestFit="1" customWidth="1"/>
    <col min="5635" max="5635" width="19.19921875" style="46" customWidth="1"/>
    <col min="5636" max="5636" width="18.19921875" style="46" customWidth="1"/>
    <col min="5637" max="5637" width="118.59765625" style="46" bestFit="1" customWidth="1"/>
    <col min="5638" max="5639" width="9.19921875" style="46"/>
    <col min="5640" max="5640" width="15.06640625" style="46" bestFit="1" customWidth="1"/>
    <col min="5641" max="5641" width="8.265625" style="46" bestFit="1" customWidth="1"/>
    <col min="5642" max="5888" width="9.19921875" style="46"/>
    <col min="5889" max="5889" width="25.53125" style="46" bestFit="1" customWidth="1"/>
    <col min="5890" max="5890" width="65.265625" style="46" bestFit="1" customWidth="1"/>
    <col min="5891" max="5891" width="19.19921875" style="46" customWidth="1"/>
    <col min="5892" max="5892" width="18.19921875" style="46" customWidth="1"/>
    <col min="5893" max="5893" width="118.59765625" style="46" bestFit="1" customWidth="1"/>
    <col min="5894" max="5895" width="9.19921875" style="46"/>
    <col min="5896" max="5896" width="15.06640625" style="46" bestFit="1" customWidth="1"/>
    <col min="5897" max="5897" width="8.265625" style="46" bestFit="1" customWidth="1"/>
    <col min="5898" max="6144" width="9.19921875" style="46"/>
    <col min="6145" max="6145" width="25.53125" style="46" bestFit="1" customWidth="1"/>
    <col min="6146" max="6146" width="65.265625" style="46" bestFit="1" customWidth="1"/>
    <col min="6147" max="6147" width="19.19921875" style="46" customWidth="1"/>
    <col min="6148" max="6148" width="18.19921875" style="46" customWidth="1"/>
    <col min="6149" max="6149" width="118.59765625" style="46" bestFit="1" customWidth="1"/>
    <col min="6150" max="6151" width="9.19921875" style="46"/>
    <col min="6152" max="6152" width="15.06640625" style="46" bestFit="1" customWidth="1"/>
    <col min="6153" max="6153" width="8.265625" style="46" bestFit="1" customWidth="1"/>
    <col min="6154" max="6400" width="9.19921875" style="46"/>
    <col min="6401" max="6401" width="25.53125" style="46" bestFit="1" customWidth="1"/>
    <col min="6402" max="6402" width="65.265625" style="46" bestFit="1" customWidth="1"/>
    <col min="6403" max="6403" width="19.19921875" style="46" customWidth="1"/>
    <col min="6404" max="6404" width="18.19921875" style="46" customWidth="1"/>
    <col min="6405" max="6405" width="118.59765625" style="46" bestFit="1" customWidth="1"/>
    <col min="6406" max="6407" width="9.19921875" style="46"/>
    <col min="6408" max="6408" width="15.06640625" style="46" bestFit="1" customWidth="1"/>
    <col min="6409" max="6409" width="8.265625" style="46" bestFit="1" customWidth="1"/>
    <col min="6410" max="6656" width="9.19921875" style="46"/>
    <col min="6657" max="6657" width="25.53125" style="46" bestFit="1" customWidth="1"/>
    <col min="6658" max="6658" width="65.265625" style="46" bestFit="1" customWidth="1"/>
    <col min="6659" max="6659" width="19.19921875" style="46" customWidth="1"/>
    <col min="6660" max="6660" width="18.19921875" style="46" customWidth="1"/>
    <col min="6661" max="6661" width="118.59765625" style="46" bestFit="1" customWidth="1"/>
    <col min="6662" max="6663" width="9.19921875" style="46"/>
    <col min="6664" max="6664" width="15.06640625" style="46" bestFit="1" customWidth="1"/>
    <col min="6665" max="6665" width="8.265625" style="46" bestFit="1" customWidth="1"/>
    <col min="6666" max="6912" width="9.19921875" style="46"/>
    <col min="6913" max="6913" width="25.53125" style="46" bestFit="1" customWidth="1"/>
    <col min="6914" max="6914" width="65.265625" style="46" bestFit="1" customWidth="1"/>
    <col min="6915" max="6915" width="19.19921875" style="46" customWidth="1"/>
    <col min="6916" max="6916" width="18.19921875" style="46" customWidth="1"/>
    <col min="6917" max="6917" width="118.59765625" style="46" bestFit="1" customWidth="1"/>
    <col min="6918" max="6919" width="9.19921875" style="46"/>
    <col min="6920" max="6920" width="15.06640625" style="46" bestFit="1" customWidth="1"/>
    <col min="6921" max="6921" width="8.265625" style="46" bestFit="1" customWidth="1"/>
    <col min="6922" max="7168" width="9.19921875" style="46"/>
    <col min="7169" max="7169" width="25.53125" style="46" bestFit="1" customWidth="1"/>
    <col min="7170" max="7170" width="65.265625" style="46" bestFit="1" customWidth="1"/>
    <col min="7171" max="7171" width="19.19921875" style="46" customWidth="1"/>
    <col min="7172" max="7172" width="18.19921875" style="46" customWidth="1"/>
    <col min="7173" max="7173" width="118.59765625" style="46" bestFit="1" customWidth="1"/>
    <col min="7174" max="7175" width="9.19921875" style="46"/>
    <col min="7176" max="7176" width="15.06640625" style="46" bestFit="1" customWidth="1"/>
    <col min="7177" max="7177" width="8.265625" style="46" bestFit="1" customWidth="1"/>
    <col min="7178" max="7424" width="9.19921875" style="46"/>
    <col min="7425" max="7425" width="25.53125" style="46" bestFit="1" customWidth="1"/>
    <col min="7426" max="7426" width="65.265625" style="46" bestFit="1" customWidth="1"/>
    <col min="7427" max="7427" width="19.19921875" style="46" customWidth="1"/>
    <col min="7428" max="7428" width="18.19921875" style="46" customWidth="1"/>
    <col min="7429" max="7429" width="118.59765625" style="46" bestFit="1" customWidth="1"/>
    <col min="7430" max="7431" width="9.19921875" style="46"/>
    <col min="7432" max="7432" width="15.06640625" style="46" bestFit="1" customWidth="1"/>
    <col min="7433" max="7433" width="8.265625" style="46" bestFit="1" customWidth="1"/>
    <col min="7434" max="7680" width="9.19921875" style="46"/>
    <col min="7681" max="7681" width="25.53125" style="46" bestFit="1" customWidth="1"/>
    <col min="7682" max="7682" width="65.265625" style="46" bestFit="1" customWidth="1"/>
    <col min="7683" max="7683" width="19.19921875" style="46" customWidth="1"/>
    <col min="7684" max="7684" width="18.19921875" style="46" customWidth="1"/>
    <col min="7685" max="7685" width="118.59765625" style="46" bestFit="1" customWidth="1"/>
    <col min="7686" max="7687" width="9.19921875" style="46"/>
    <col min="7688" max="7688" width="15.06640625" style="46" bestFit="1" customWidth="1"/>
    <col min="7689" max="7689" width="8.265625" style="46" bestFit="1" customWidth="1"/>
    <col min="7690" max="7936" width="9.19921875" style="46"/>
    <col min="7937" max="7937" width="25.53125" style="46" bestFit="1" customWidth="1"/>
    <col min="7938" max="7938" width="65.265625" style="46" bestFit="1" customWidth="1"/>
    <col min="7939" max="7939" width="19.19921875" style="46" customWidth="1"/>
    <col min="7940" max="7940" width="18.19921875" style="46" customWidth="1"/>
    <col min="7941" max="7941" width="118.59765625" style="46" bestFit="1" customWidth="1"/>
    <col min="7942" max="7943" width="9.19921875" style="46"/>
    <col min="7944" max="7944" width="15.06640625" style="46" bestFit="1" customWidth="1"/>
    <col min="7945" max="7945" width="8.265625" style="46" bestFit="1" customWidth="1"/>
    <col min="7946" max="8192" width="9.19921875" style="46"/>
    <col min="8193" max="8193" width="25.53125" style="46" bestFit="1" customWidth="1"/>
    <col min="8194" max="8194" width="65.265625" style="46" bestFit="1" customWidth="1"/>
    <col min="8195" max="8195" width="19.19921875" style="46" customWidth="1"/>
    <col min="8196" max="8196" width="18.19921875" style="46" customWidth="1"/>
    <col min="8197" max="8197" width="118.59765625" style="46" bestFit="1" customWidth="1"/>
    <col min="8198" max="8199" width="9.19921875" style="46"/>
    <col min="8200" max="8200" width="15.06640625" style="46" bestFit="1" customWidth="1"/>
    <col min="8201" max="8201" width="8.265625" style="46" bestFit="1" customWidth="1"/>
    <col min="8202" max="8448" width="9.19921875" style="46"/>
    <col min="8449" max="8449" width="25.53125" style="46" bestFit="1" customWidth="1"/>
    <col min="8450" max="8450" width="65.265625" style="46" bestFit="1" customWidth="1"/>
    <col min="8451" max="8451" width="19.19921875" style="46" customWidth="1"/>
    <col min="8452" max="8452" width="18.19921875" style="46" customWidth="1"/>
    <col min="8453" max="8453" width="118.59765625" style="46" bestFit="1" customWidth="1"/>
    <col min="8454" max="8455" width="9.19921875" style="46"/>
    <col min="8456" max="8456" width="15.06640625" style="46" bestFit="1" customWidth="1"/>
    <col min="8457" max="8457" width="8.265625" style="46" bestFit="1" customWidth="1"/>
    <col min="8458" max="8704" width="9.19921875" style="46"/>
    <col min="8705" max="8705" width="25.53125" style="46" bestFit="1" customWidth="1"/>
    <col min="8706" max="8706" width="65.265625" style="46" bestFit="1" customWidth="1"/>
    <col min="8707" max="8707" width="19.19921875" style="46" customWidth="1"/>
    <col min="8708" max="8708" width="18.19921875" style="46" customWidth="1"/>
    <col min="8709" max="8709" width="118.59765625" style="46" bestFit="1" customWidth="1"/>
    <col min="8710" max="8711" width="9.19921875" style="46"/>
    <col min="8712" max="8712" width="15.06640625" style="46" bestFit="1" customWidth="1"/>
    <col min="8713" max="8713" width="8.265625" style="46" bestFit="1" customWidth="1"/>
    <col min="8714" max="8960" width="9.19921875" style="46"/>
    <col min="8961" max="8961" width="25.53125" style="46" bestFit="1" customWidth="1"/>
    <col min="8962" max="8962" width="65.265625" style="46" bestFit="1" customWidth="1"/>
    <col min="8963" max="8963" width="19.19921875" style="46" customWidth="1"/>
    <col min="8964" max="8964" width="18.19921875" style="46" customWidth="1"/>
    <col min="8965" max="8965" width="118.59765625" style="46" bestFit="1" customWidth="1"/>
    <col min="8966" max="8967" width="9.19921875" style="46"/>
    <col min="8968" max="8968" width="15.06640625" style="46" bestFit="1" customWidth="1"/>
    <col min="8969" max="8969" width="8.265625" style="46" bestFit="1" customWidth="1"/>
    <col min="8970" max="9216" width="9.19921875" style="46"/>
    <col min="9217" max="9217" width="25.53125" style="46" bestFit="1" customWidth="1"/>
    <col min="9218" max="9218" width="65.265625" style="46" bestFit="1" customWidth="1"/>
    <col min="9219" max="9219" width="19.19921875" style="46" customWidth="1"/>
    <col min="9220" max="9220" width="18.19921875" style="46" customWidth="1"/>
    <col min="9221" max="9221" width="118.59765625" style="46" bestFit="1" customWidth="1"/>
    <col min="9222" max="9223" width="9.19921875" style="46"/>
    <col min="9224" max="9224" width="15.06640625" style="46" bestFit="1" customWidth="1"/>
    <col min="9225" max="9225" width="8.265625" style="46" bestFit="1" customWidth="1"/>
    <col min="9226" max="9472" width="9.19921875" style="46"/>
    <col min="9473" max="9473" width="25.53125" style="46" bestFit="1" customWidth="1"/>
    <col min="9474" max="9474" width="65.265625" style="46" bestFit="1" customWidth="1"/>
    <col min="9475" max="9475" width="19.19921875" style="46" customWidth="1"/>
    <col min="9476" max="9476" width="18.19921875" style="46" customWidth="1"/>
    <col min="9477" max="9477" width="118.59765625" style="46" bestFit="1" customWidth="1"/>
    <col min="9478" max="9479" width="9.19921875" style="46"/>
    <col min="9480" max="9480" width="15.06640625" style="46" bestFit="1" customWidth="1"/>
    <col min="9481" max="9481" width="8.265625" style="46" bestFit="1" customWidth="1"/>
    <col min="9482" max="9728" width="9.19921875" style="46"/>
    <col min="9729" max="9729" width="25.53125" style="46" bestFit="1" customWidth="1"/>
    <col min="9730" max="9730" width="65.265625" style="46" bestFit="1" customWidth="1"/>
    <col min="9731" max="9731" width="19.19921875" style="46" customWidth="1"/>
    <col min="9732" max="9732" width="18.19921875" style="46" customWidth="1"/>
    <col min="9733" max="9733" width="118.59765625" style="46" bestFit="1" customWidth="1"/>
    <col min="9734" max="9735" width="9.19921875" style="46"/>
    <col min="9736" max="9736" width="15.06640625" style="46" bestFit="1" customWidth="1"/>
    <col min="9737" max="9737" width="8.265625" style="46" bestFit="1" customWidth="1"/>
    <col min="9738" max="9984" width="9.19921875" style="46"/>
    <col min="9985" max="9985" width="25.53125" style="46" bestFit="1" customWidth="1"/>
    <col min="9986" max="9986" width="65.265625" style="46" bestFit="1" customWidth="1"/>
    <col min="9987" max="9987" width="19.19921875" style="46" customWidth="1"/>
    <col min="9988" max="9988" width="18.19921875" style="46" customWidth="1"/>
    <col min="9989" max="9989" width="118.59765625" style="46" bestFit="1" customWidth="1"/>
    <col min="9990" max="9991" width="9.19921875" style="46"/>
    <col min="9992" max="9992" width="15.06640625" style="46" bestFit="1" customWidth="1"/>
    <col min="9993" max="9993" width="8.265625" style="46" bestFit="1" customWidth="1"/>
    <col min="9994" max="10240" width="9.19921875" style="46"/>
    <col min="10241" max="10241" width="25.53125" style="46" bestFit="1" customWidth="1"/>
    <col min="10242" max="10242" width="65.265625" style="46" bestFit="1" customWidth="1"/>
    <col min="10243" max="10243" width="19.19921875" style="46" customWidth="1"/>
    <col min="10244" max="10244" width="18.19921875" style="46" customWidth="1"/>
    <col min="10245" max="10245" width="118.59765625" style="46" bestFit="1" customWidth="1"/>
    <col min="10246" max="10247" width="9.19921875" style="46"/>
    <col min="10248" max="10248" width="15.06640625" style="46" bestFit="1" customWidth="1"/>
    <col min="10249" max="10249" width="8.265625" style="46" bestFit="1" customWidth="1"/>
    <col min="10250" max="10496" width="9.19921875" style="46"/>
    <col min="10497" max="10497" width="25.53125" style="46" bestFit="1" customWidth="1"/>
    <col min="10498" max="10498" width="65.265625" style="46" bestFit="1" customWidth="1"/>
    <col min="10499" max="10499" width="19.19921875" style="46" customWidth="1"/>
    <col min="10500" max="10500" width="18.19921875" style="46" customWidth="1"/>
    <col min="10501" max="10501" width="118.59765625" style="46" bestFit="1" customWidth="1"/>
    <col min="10502" max="10503" width="9.19921875" style="46"/>
    <col min="10504" max="10504" width="15.06640625" style="46" bestFit="1" customWidth="1"/>
    <col min="10505" max="10505" width="8.265625" style="46" bestFit="1" customWidth="1"/>
    <col min="10506" max="10752" width="9.19921875" style="46"/>
    <col min="10753" max="10753" width="25.53125" style="46" bestFit="1" customWidth="1"/>
    <col min="10754" max="10754" width="65.265625" style="46" bestFit="1" customWidth="1"/>
    <col min="10755" max="10755" width="19.19921875" style="46" customWidth="1"/>
    <col min="10756" max="10756" width="18.19921875" style="46" customWidth="1"/>
    <col min="10757" max="10757" width="118.59765625" style="46" bestFit="1" customWidth="1"/>
    <col min="10758" max="10759" width="9.19921875" style="46"/>
    <col min="10760" max="10760" width="15.06640625" style="46" bestFit="1" customWidth="1"/>
    <col min="10761" max="10761" width="8.265625" style="46" bestFit="1" customWidth="1"/>
    <col min="10762" max="11008" width="9.19921875" style="46"/>
    <col min="11009" max="11009" width="25.53125" style="46" bestFit="1" customWidth="1"/>
    <col min="11010" max="11010" width="65.265625" style="46" bestFit="1" customWidth="1"/>
    <col min="11011" max="11011" width="19.19921875" style="46" customWidth="1"/>
    <col min="11012" max="11012" width="18.19921875" style="46" customWidth="1"/>
    <col min="11013" max="11013" width="118.59765625" style="46" bestFit="1" customWidth="1"/>
    <col min="11014" max="11015" width="9.19921875" style="46"/>
    <col min="11016" max="11016" width="15.06640625" style="46" bestFit="1" customWidth="1"/>
    <col min="11017" max="11017" width="8.265625" style="46" bestFit="1" customWidth="1"/>
    <col min="11018" max="11264" width="9.19921875" style="46"/>
    <col min="11265" max="11265" width="25.53125" style="46" bestFit="1" customWidth="1"/>
    <col min="11266" max="11266" width="65.265625" style="46" bestFit="1" customWidth="1"/>
    <col min="11267" max="11267" width="19.19921875" style="46" customWidth="1"/>
    <col min="11268" max="11268" width="18.19921875" style="46" customWidth="1"/>
    <col min="11269" max="11269" width="118.59765625" style="46" bestFit="1" customWidth="1"/>
    <col min="11270" max="11271" width="9.19921875" style="46"/>
    <col min="11272" max="11272" width="15.06640625" style="46" bestFit="1" customWidth="1"/>
    <col min="11273" max="11273" width="8.265625" style="46" bestFit="1" customWidth="1"/>
    <col min="11274" max="11520" width="9.19921875" style="46"/>
    <col min="11521" max="11521" width="25.53125" style="46" bestFit="1" customWidth="1"/>
    <col min="11522" max="11522" width="65.265625" style="46" bestFit="1" customWidth="1"/>
    <col min="11523" max="11523" width="19.19921875" style="46" customWidth="1"/>
    <col min="11524" max="11524" width="18.19921875" style="46" customWidth="1"/>
    <col min="11525" max="11525" width="118.59765625" style="46" bestFit="1" customWidth="1"/>
    <col min="11526" max="11527" width="9.19921875" style="46"/>
    <col min="11528" max="11528" width="15.06640625" style="46" bestFit="1" customWidth="1"/>
    <col min="11529" max="11529" width="8.265625" style="46" bestFit="1" customWidth="1"/>
    <col min="11530" max="11776" width="9.19921875" style="46"/>
    <col min="11777" max="11777" width="25.53125" style="46" bestFit="1" customWidth="1"/>
    <col min="11778" max="11778" width="65.265625" style="46" bestFit="1" customWidth="1"/>
    <col min="11779" max="11779" width="19.19921875" style="46" customWidth="1"/>
    <col min="11780" max="11780" width="18.19921875" style="46" customWidth="1"/>
    <col min="11781" max="11781" width="118.59765625" style="46" bestFit="1" customWidth="1"/>
    <col min="11782" max="11783" width="9.19921875" style="46"/>
    <col min="11784" max="11784" width="15.06640625" style="46" bestFit="1" customWidth="1"/>
    <col min="11785" max="11785" width="8.265625" style="46" bestFit="1" customWidth="1"/>
    <col min="11786" max="12032" width="9.19921875" style="46"/>
    <col min="12033" max="12033" width="25.53125" style="46" bestFit="1" customWidth="1"/>
    <col min="12034" max="12034" width="65.265625" style="46" bestFit="1" customWidth="1"/>
    <col min="12035" max="12035" width="19.19921875" style="46" customWidth="1"/>
    <col min="12036" max="12036" width="18.19921875" style="46" customWidth="1"/>
    <col min="12037" max="12037" width="118.59765625" style="46" bestFit="1" customWidth="1"/>
    <col min="12038" max="12039" width="9.19921875" style="46"/>
    <col min="12040" max="12040" width="15.06640625" style="46" bestFit="1" customWidth="1"/>
    <col min="12041" max="12041" width="8.265625" style="46" bestFit="1" customWidth="1"/>
    <col min="12042" max="12288" width="9.19921875" style="46"/>
    <col min="12289" max="12289" width="25.53125" style="46" bestFit="1" customWidth="1"/>
    <col min="12290" max="12290" width="65.265625" style="46" bestFit="1" customWidth="1"/>
    <col min="12291" max="12291" width="19.19921875" style="46" customWidth="1"/>
    <col min="12292" max="12292" width="18.19921875" style="46" customWidth="1"/>
    <col min="12293" max="12293" width="118.59765625" style="46" bestFit="1" customWidth="1"/>
    <col min="12294" max="12295" width="9.19921875" style="46"/>
    <col min="12296" max="12296" width="15.06640625" style="46" bestFit="1" customWidth="1"/>
    <col min="12297" max="12297" width="8.265625" style="46" bestFit="1" customWidth="1"/>
    <col min="12298" max="12544" width="9.19921875" style="46"/>
    <col min="12545" max="12545" width="25.53125" style="46" bestFit="1" customWidth="1"/>
    <col min="12546" max="12546" width="65.265625" style="46" bestFit="1" customWidth="1"/>
    <col min="12547" max="12547" width="19.19921875" style="46" customWidth="1"/>
    <col min="12548" max="12548" width="18.19921875" style="46" customWidth="1"/>
    <col min="12549" max="12549" width="118.59765625" style="46" bestFit="1" customWidth="1"/>
    <col min="12550" max="12551" width="9.19921875" style="46"/>
    <col min="12552" max="12552" width="15.06640625" style="46" bestFit="1" customWidth="1"/>
    <col min="12553" max="12553" width="8.265625" style="46" bestFit="1" customWidth="1"/>
    <col min="12554" max="12800" width="9.19921875" style="46"/>
    <col min="12801" max="12801" width="25.53125" style="46" bestFit="1" customWidth="1"/>
    <col min="12802" max="12802" width="65.265625" style="46" bestFit="1" customWidth="1"/>
    <col min="12803" max="12803" width="19.19921875" style="46" customWidth="1"/>
    <col min="12804" max="12804" width="18.19921875" style="46" customWidth="1"/>
    <col min="12805" max="12805" width="118.59765625" style="46" bestFit="1" customWidth="1"/>
    <col min="12806" max="12807" width="9.19921875" style="46"/>
    <col min="12808" max="12808" width="15.06640625" style="46" bestFit="1" customWidth="1"/>
    <col min="12809" max="12809" width="8.265625" style="46" bestFit="1" customWidth="1"/>
    <col min="12810" max="13056" width="9.19921875" style="46"/>
    <col min="13057" max="13057" width="25.53125" style="46" bestFit="1" customWidth="1"/>
    <col min="13058" max="13058" width="65.265625" style="46" bestFit="1" customWidth="1"/>
    <col min="13059" max="13059" width="19.19921875" style="46" customWidth="1"/>
    <col min="13060" max="13060" width="18.19921875" style="46" customWidth="1"/>
    <col min="13061" max="13061" width="118.59765625" style="46" bestFit="1" customWidth="1"/>
    <col min="13062" max="13063" width="9.19921875" style="46"/>
    <col min="13064" max="13064" width="15.06640625" style="46" bestFit="1" customWidth="1"/>
    <col min="13065" max="13065" width="8.265625" style="46" bestFit="1" customWidth="1"/>
    <col min="13066" max="13312" width="9.19921875" style="46"/>
    <col min="13313" max="13313" width="25.53125" style="46" bestFit="1" customWidth="1"/>
    <col min="13314" max="13314" width="65.265625" style="46" bestFit="1" customWidth="1"/>
    <col min="13315" max="13315" width="19.19921875" style="46" customWidth="1"/>
    <col min="13316" max="13316" width="18.19921875" style="46" customWidth="1"/>
    <col min="13317" max="13317" width="118.59765625" style="46" bestFit="1" customWidth="1"/>
    <col min="13318" max="13319" width="9.19921875" style="46"/>
    <col min="13320" max="13320" width="15.06640625" style="46" bestFit="1" customWidth="1"/>
    <col min="13321" max="13321" width="8.265625" style="46" bestFit="1" customWidth="1"/>
    <col min="13322" max="13568" width="9.19921875" style="46"/>
    <col min="13569" max="13569" width="25.53125" style="46" bestFit="1" customWidth="1"/>
    <col min="13570" max="13570" width="65.265625" style="46" bestFit="1" customWidth="1"/>
    <col min="13571" max="13571" width="19.19921875" style="46" customWidth="1"/>
    <col min="13572" max="13572" width="18.19921875" style="46" customWidth="1"/>
    <col min="13573" max="13573" width="118.59765625" style="46" bestFit="1" customWidth="1"/>
    <col min="13574" max="13575" width="9.19921875" style="46"/>
    <col min="13576" max="13576" width="15.06640625" style="46" bestFit="1" customWidth="1"/>
    <col min="13577" max="13577" width="8.265625" style="46" bestFit="1" customWidth="1"/>
    <col min="13578" max="13824" width="9.19921875" style="46"/>
    <col min="13825" max="13825" width="25.53125" style="46" bestFit="1" customWidth="1"/>
    <col min="13826" max="13826" width="65.265625" style="46" bestFit="1" customWidth="1"/>
    <col min="13827" max="13827" width="19.19921875" style="46" customWidth="1"/>
    <col min="13828" max="13828" width="18.19921875" style="46" customWidth="1"/>
    <col min="13829" max="13829" width="118.59765625" style="46" bestFit="1" customWidth="1"/>
    <col min="13830" max="13831" width="9.19921875" style="46"/>
    <col min="13832" max="13832" width="15.06640625" style="46" bestFit="1" customWidth="1"/>
    <col min="13833" max="13833" width="8.265625" style="46" bestFit="1" customWidth="1"/>
    <col min="13834" max="14080" width="9.19921875" style="46"/>
    <col min="14081" max="14081" width="25.53125" style="46" bestFit="1" customWidth="1"/>
    <col min="14082" max="14082" width="65.265625" style="46" bestFit="1" customWidth="1"/>
    <col min="14083" max="14083" width="19.19921875" style="46" customWidth="1"/>
    <col min="14084" max="14084" width="18.19921875" style="46" customWidth="1"/>
    <col min="14085" max="14085" width="118.59765625" style="46" bestFit="1" customWidth="1"/>
    <col min="14086" max="14087" width="9.19921875" style="46"/>
    <col min="14088" max="14088" width="15.06640625" style="46" bestFit="1" customWidth="1"/>
    <col min="14089" max="14089" width="8.265625" style="46" bestFit="1" customWidth="1"/>
    <col min="14090" max="14336" width="9.19921875" style="46"/>
    <col min="14337" max="14337" width="25.53125" style="46" bestFit="1" customWidth="1"/>
    <col min="14338" max="14338" width="65.265625" style="46" bestFit="1" customWidth="1"/>
    <col min="14339" max="14339" width="19.19921875" style="46" customWidth="1"/>
    <col min="14340" max="14340" width="18.19921875" style="46" customWidth="1"/>
    <col min="14341" max="14341" width="118.59765625" style="46" bestFit="1" customWidth="1"/>
    <col min="14342" max="14343" width="9.19921875" style="46"/>
    <col min="14344" max="14344" width="15.06640625" style="46" bestFit="1" customWidth="1"/>
    <col min="14345" max="14345" width="8.265625" style="46" bestFit="1" customWidth="1"/>
    <col min="14346" max="14592" width="9.19921875" style="46"/>
    <col min="14593" max="14593" width="25.53125" style="46" bestFit="1" customWidth="1"/>
    <col min="14594" max="14594" width="65.265625" style="46" bestFit="1" customWidth="1"/>
    <col min="14595" max="14595" width="19.19921875" style="46" customWidth="1"/>
    <col min="14596" max="14596" width="18.19921875" style="46" customWidth="1"/>
    <col min="14597" max="14597" width="118.59765625" style="46" bestFit="1" customWidth="1"/>
    <col min="14598" max="14599" width="9.19921875" style="46"/>
    <col min="14600" max="14600" width="15.06640625" style="46" bestFit="1" customWidth="1"/>
    <col min="14601" max="14601" width="8.265625" style="46" bestFit="1" customWidth="1"/>
    <col min="14602" max="14848" width="9.19921875" style="46"/>
    <col min="14849" max="14849" width="25.53125" style="46" bestFit="1" customWidth="1"/>
    <col min="14850" max="14850" width="65.265625" style="46" bestFit="1" customWidth="1"/>
    <col min="14851" max="14851" width="19.19921875" style="46" customWidth="1"/>
    <col min="14852" max="14852" width="18.19921875" style="46" customWidth="1"/>
    <col min="14853" max="14853" width="118.59765625" style="46" bestFit="1" customWidth="1"/>
    <col min="14854" max="14855" width="9.19921875" style="46"/>
    <col min="14856" max="14856" width="15.06640625" style="46" bestFit="1" customWidth="1"/>
    <col min="14857" max="14857" width="8.265625" style="46" bestFit="1" customWidth="1"/>
    <col min="14858" max="15104" width="9.19921875" style="46"/>
    <col min="15105" max="15105" width="25.53125" style="46" bestFit="1" customWidth="1"/>
    <col min="15106" max="15106" width="65.265625" style="46" bestFit="1" customWidth="1"/>
    <col min="15107" max="15107" width="19.19921875" style="46" customWidth="1"/>
    <col min="15108" max="15108" width="18.19921875" style="46" customWidth="1"/>
    <col min="15109" max="15109" width="118.59765625" style="46" bestFit="1" customWidth="1"/>
    <col min="15110" max="15111" width="9.19921875" style="46"/>
    <col min="15112" max="15112" width="15.06640625" style="46" bestFit="1" customWidth="1"/>
    <col min="15113" max="15113" width="8.265625" style="46" bestFit="1" customWidth="1"/>
    <col min="15114" max="15360" width="9.19921875" style="46"/>
    <col min="15361" max="15361" width="25.53125" style="46" bestFit="1" customWidth="1"/>
    <col min="15362" max="15362" width="65.265625" style="46" bestFit="1" customWidth="1"/>
    <col min="15363" max="15363" width="19.19921875" style="46" customWidth="1"/>
    <col min="15364" max="15364" width="18.19921875" style="46" customWidth="1"/>
    <col min="15365" max="15365" width="118.59765625" style="46" bestFit="1" customWidth="1"/>
    <col min="15366" max="15367" width="9.19921875" style="46"/>
    <col min="15368" max="15368" width="15.06640625" style="46" bestFit="1" customWidth="1"/>
    <col min="15369" max="15369" width="8.265625" style="46" bestFit="1" customWidth="1"/>
    <col min="15370" max="15616" width="9.19921875" style="46"/>
    <col min="15617" max="15617" width="25.53125" style="46" bestFit="1" customWidth="1"/>
    <col min="15618" max="15618" width="65.265625" style="46" bestFit="1" customWidth="1"/>
    <col min="15619" max="15619" width="19.19921875" style="46" customWidth="1"/>
    <col min="15620" max="15620" width="18.19921875" style="46" customWidth="1"/>
    <col min="15621" max="15621" width="118.59765625" style="46" bestFit="1" customWidth="1"/>
    <col min="15622" max="15623" width="9.19921875" style="46"/>
    <col min="15624" max="15624" width="15.06640625" style="46" bestFit="1" customWidth="1"/>
    <col min="15625" max="15625" width="8.265625" style="46" bestFit="1" customWidth="1"/>
    <col min="15626" max="15872" width="9.19921875" style="46"/>
    <col min="15873" max="15873" width="25.53125" style="46" bestFit="1" customWidth="1"/>
    <col min="15874" max="15874" width="65.265625" style="46" bestFit="1" customWidth="1"/>
    <col min="15875" max="15875" width="19.19921875" style="46" customWidth="1"/>
    <col min="15876" max="15876" width="18.19921875" style="46" customWidth="1"/>
    <col min="15877" max="15877" width="118.59765625" style="46" bestFit="1" customWidth="1"/>
    <col min="15878" max="15879" width="9.19921875" style="46"/>
    <col min="15880" max="15880" width="15.06640625" style="46" bestFit="1" customWidth="1"/>
    <col min="15881" max="15881" width="8.265625" style="46" bestFit="1" customWidth="1"/>
    <col min="15882" max="16128" width="9.19921875" style="46"/>
    <col min="16129" max="16129" width="25.53125" style="46" bestFit="1" customWidth="1"/>
    <col min="16130" max="16130" width="65.265625" style="46" bestFit="1" customWidth="1"/>
    <col min="16131" max="16131" width="19.19921875" style="46" customWidth="1"/>
    <col min="16132" max="16132" width="18.19921875" style="46" customWidth="1"/>
    <col min="16133" max="16133" width="118.59765625" style="46" bestFit="1" customWidth="1"/>
    <col min="16134" max="16135" width="9.19921875" style="46"/>
    <col min="16136" max="16136" width="15.06640625" style="46" bestFit="1" customWidth="1"/>
    <col min="16137" max="16137" width="8.265625" style="46" bestFit="1" customWidth="1"/>
    <col min="16138" max="16384" width="9.19921875" style="46"/>
  </cols>
  <sheetData>
    <row r="1" spans="1:6" ht="15" x14ac:dyDescent="0.45">
      <c r="A1" s="44" t="s">
        <v>159</v>
      </c>
      <c r="B1" s="45" t="s">
        <v>504</v>
      </c>
    </row>
    <row r="2" spans="1:6" ht="47.25" customHeight="1" x14ac:dyDescent="0.45">
      <c r="B2" s="48" t="s">
        <v>656</v>
      </c>
      <c r="C2" s="49"/>
      <c r="D2" s="50" t="s">
        <v>162</v>
      </c>
      <c r="E2" s="51" t="s">
        <v>163</v>
      </c>
    </row>
    <row r="3" spans="1:6" ht="15.75" x14ac:dyDescent="0.45">
      <c r="B3" s="56" t="s">
        <v>166</v>
      </c>
      <c r="C3" s="84" t="s">
        <v>506</v>
      </c>
      <c r="D3" s="54">
        <f>88.75+5+15</f>
        <v>108.75</v>
      </c>
      <c r="E3" s="139" t="s">
        <v>580</v>
      </c>
    </row>
    <row r="4" spans="1:6" ht="15.75" x14ac:dyDescent="0.45">
      <c r="B4" s="56" t="s">
        <v>170</v>
      </c>
      <c r="C4" s="84" t="s">
        <v>507</v>
      </c>
      <c r="D4" s="54">
        <f>113.75+5+15</f>
        <v>133.75</v>
      </c>
      <c r="E4" s="125"/>
    </row>
    <row r="5" spans="1:6" ht="15.75" x14ac:dyDescent="0.45">
      <c r="B5" s="61" t="s">
        <v>508</v>
      </c>
      <c r="C5" s="78" t="s">
        <v>176</v>
      </c>
      <c r="D5" s="54">
        <v>109</v>
      </c>
      <c r="E5" s="126" t="s">
        <v>177</v>
      </c>
    </row>
    <row r="6" spans="1:6" ht="15.75" x14ac:dyDescent="0.45">
      <c r="B6" s="61" t="s">
        <v>509</v>
      </c>
      <c r="C6" s="78" t="s">
        <v>179</v>
      </c>
      <c r="D6" s="54">
        <f>113.75+5+15</f>
        <v>133.75</v>
      </c>
      <c r="E6" s="126" t="s">
        <v>177</v>
      </c>
    </row>
    <row r="7" spans="1:6" ht="15.75" x14ac:dyDescent="0.45">
      <c r="B7" s="157" t="s">
        <v>657</v>
      </c>
      <c r="C7" s="87"/>
      <c r="D7" s="50" t="s">
        <v>162</v>
      </c>
      <c r="E7" s="51" t="s">
        <v>163</v>
      </c>
    </row>
    <row r="8" spans="1:6" ht="15.75" x14ac:dyDescent="0.45">
      <c r="B8" s="72" t="s">
        <v>582</v>
      </c>
      <c r="C8" s="140" t="s">
        <v>583</v>
      </c>
      <c r="D8" s="72">
        <v>30</v>
      </c>
      <c r="E8" s="94" t="s">
        <v>584</v>
      </c>
    </row>
    <row r="9" spans="1:6" ht="15.75" x14ac:dyDescent="0.45">
      <c r="B9" s="71" t="s">
        <v>585</v>
      </c>
      <c r="C9" s="140" t="s">
        <v>586</v>
      </c>
      <c r="D9" s="72">
        <v>50</v>
      </c>
      <c r="E9" s="53"/>
    </row>
    <row r="10" spans="1:6" ht="31.5" x14ac:dyDescent="0.45">
      <c r="B10" s="72" t="s">
        <v>587</v>
      </c>
      <c r="C10" s="141" t="s">
        <v>588</v>
      </c>
      <c r="D10" s="72">
        <v>80</v>
      </c>
      <c r="E10" s="90" t="s">
        <v>589</v>
      </c>
    </row>
    <row r="11" spans="1:6" ht="16.05" customHeight="1" x14ac:dyDescent="0.45">
      <c r="B11" s="72" t="s">
        <v>590</v>
      </c>
      <c r="C11" s="141" t="s">
        <v>591</v>
      </c>
      <c r="D11" s="72">
        <v>80</v>
      </c>
      <c r="E11" s="94" t="s">
        <v>584</v>
      </c>
    </row>
    <row r="12" spans="1:6" ht="15.75" x14ac:dyDescent="0.45">
      <c r="B12" s="72" t="s">
        <v>592</v>
      </c>
      <c r="C12" s="141" t="s">
        <v>593</v>
      </c>
      <c r="D12" s="72">
        <v>25</v>
      </c>
      <c r="E12" s="53" t="s">
        <v>658</v>
      </c>
    </row>
    <row r="13" spans="1:6" ht="16.149999999999999" x14ac:dyDescent="0.45">
      <c r="B13" s="71" t="s">
        <v>595</v>
      </c>
      <c r="C13" s="140" t="s">
        <v>596</v>
      </c>
      <c r="D13" s="72">
        <v>15</v>
      </c>
      <c r="E13" s="78" t="s">
        <v>659</v>
      </c>
      <c r="F13" s="144" t="e">
        <f>(D13-#REF!)/D13</f>
        <v>#REF!</v>
      </c>
    </row>
    <row r="14" spans="1:6" ht="16.149999999999999" x14ac:dyDescent="0.45">
      <c r="B14" s="89" t="s">
        <v>598</v>
      </c>
      <c r="C14" s="143" t="s">
        <v>599</v>
      </c>
      <c r="D14" s="72">
        <v>15</v>
      </c>
      <c r="E14" s="78" t="s">
        <v>660</v>
      </c>
      <c r="F14" s="144"/>
    </row>
    <row r="15" spans="1:6" ht="31.5" x14ac:dyDescent="0.45">
      <c r="B15" s="72" t="s">
        <v>661</v>
      </c>
      <c r="C15" s="140" t="s">
        <v>246</v>
      </c>
      <c r="D15" s="72">
        <v>25</v>
      </c>
      <c r="E15" s="78" t="s">
        <v>543</v>
      </c>
    </row>
    <row r="16" spans="1:6" ht="31.9" thickBot="1" x14ac:dyDescent="0.5">
      <c r="B16" s="71" t="s">
        <v>601</v>
      </c>
      <c r="C16" s="145" t="s">
        <v>602</v>
      </c>
      <c r="D16" s="72">
        <v>45</v>
      </c>
      <c r="E16" s="90" t="s">
        <v>603</v>
      </c>
    </row>
    <row r="17" spans="2:5" ht="15.75" x14ac:dyDescent="0.45">
      <c r="B17" s="158" t="s">
        <v>662</v>
      </c>
      <c r="C17" s="159"/>
      <c r="D17" s="50" t="s">
        <v>605</v>
      </c>
      <c r="E17" s="51" t="s">
        <v>163</v>
      </c>
    </row>
    <row r="18" spans="2:5" ht="47.25" x14ac:dyDescent="0.45">
      <c r="B18" s="72" t="s">
        <v>610</v>
      </c>
      <c r="C18" s="53" t="s">
        <v>611</v>
      </c>
      <c r="D18" s="86" t="s">
        <v>612</v>
      </c>
      <c r="E18" s="53"/>
    </row>
    <row r="19" spans="2:5" ht="63" x14ac:dyDescent="0.45">
      <c r="B19" s="68" t="s">
        <v>613</v>
      </c>
      <c r="C19" s="147" t="s">
        <v>614</v>
      </c>
      <c r="D19" s="86" t="s">
        <v>615</v>
      </c>
      <c r="E19" s="53"/>
    </row>
    <row r="20" spans="2:5" ht="63" x14ac:dyDescent="0.45">
      <c r="B20" s="68" t="s">
        <v>616</v>
      </c>
      <c r="C20" s="53" t="s">
        <v>617</v>
      </c>
      <c r="D20" s="86" t="s">
        <v>618</v>
      </c>
      <c r="E20" s="53"/>
    </row>
    <row r="21" spans="2:5" ht="63" x14ac:dyDescent="0.45">
      <c r="B21" s="72" t="s">
        <v>619</v>
      </c>
      <c r="C21" s="53" t="s">
        <v>620</v>
      </c>
      <c r="D21" s="86" t="s">
        <v>621</v>
      </c>
      <c r="E21" s="53"/>
    </row>
    <row r="22" spans="2:5" ht="15.75" x14ac:dyDescent="0.45">
      <c r="B22" s="71" t="s">
        <v>622</v>
      </c>
      <c r="C22" s="84" t="s">
        <v>623</v>
      </c>
      <c r="D22" s="72">
        <v>10</v>
      </c>
      <c r="E22" s="53"/>
    </row>
    <row r="23" spans="2:5" ht="15.75" x14ac:dyDescent="0.45">
      <c r="B23" s="72" t="s">
        <v>624</v>
      </c>
      <c r="C23" s="53" t="s">
        <v>625</v>
      </c>
      <c r="D23" s="148">
        <v>14</v>
      </c>
      <c r="E23" s="78" t="s">
        <v>626</v>
      </c>
    </row>
    <row r="24" spans="2:5" ht="15.75" x14ac:dyDescent="0.45">
      <c r="B24" s="72" t="s">
        <v>627</v>
      </c>
      <c r="C24" s="53" t="s">
        <v>628</v>
      </c>
      <c r="D24" s="148">
        <v>7</v>
      </c>
      <c r="E24" s="78" t="s">
        <v>629</v>
      </c>
    </row>
    <row r="25" spans="2:5" ht="15.75" x14ac:dyDescent="0.45">
      <c r="B25" s="72" t="s">
        <v>630</v>
      </c>
      <c r="C25" s="53" t="s">
        <v>631</v>
      </c>
      <c r="D25" s="149">
        <v>8</v>
      </c>
      <c r="E25" s="53" t="s">
        <v>632</v>
      </c>
    </row>
    <row r="26" spans="2:5" ht="47.25" x14ac:dyDescent="0.45">
      <c r="B26" s="80" t="s">
        <v>633</v>
      </c>
      <c r="C26" s="53" t="s">
        <v>634</v>
      </c>
      <c r="D26" s="151" t="s">
        <v>635</v>
      </c>
      <c r="E26" s="53"/>
    </row>
    <row r="27" spans="2:5" ht="15.75" x14ac:dyDescent="0.45">
      <c r="B27" s="80" t="s">
        <v>636</v>
      </c>
      <c r="C27" s="53" t="s">
        <v>637</v>
      </c>
      <c r="D27" s="150" t="s">
        <v>663</v>
      </c>
      <c r="E27" s="53"/>
    </row>
    <row r="28" spans="2:5" ht="25.5" customHeight="1" x14ac:dyDescent="0.45">
      <c r="B28" s="100" t="s">
        <v>639</v>
      </c>
      <c r="C28" s="101"/>
      <c r="D28" s="101"/>
      <c r="E28" s="101"/>
    </row>
    <row r="29" spans="2:5" ht="15.75" x14ac:dyDescent="0.45">
      <c r="B29" s="152" t="s">
        <v>640</v>
      </c>
      <c r="C29" s="153"/>
      <c r="D29" s="50" t="s">
        <v>162</v>
      </c>
      <c r="E29" s="51" t="s">
        <v>163</v>
      </c>
    </row>
    <row r="30" spans="2:5" ht="78.75" x14ac:dyDescent="0.45">
      <c r="B30" s="68" t="s">
        <v>641</v>
      </c>
      <c r="C30" s="141" t="s">
        <v>642</v>
      </c>
      <c r="D30" s="150" t="s">
        <v>643</v>
      </c>
      <c r="E30" s="114" t="s">
        <v>644</v>
      </c>
    </row>
    <row r="31" spans="2:5" ht="31.5" x14ac:dyDescent="0.45">
      <c r="B31" s="72" t="s">
        <v>645</v>
      </c>
      <c r="C31" s="141" t="s">
        <v>646</v>
      </c>
      <c r="D31" s="72">
        <v>25</v>
      </c>
      <c r="E31" s="114" t="s">
        <v>647</v>
      </c>
    </row>
    <row r="32" spans="2:5" ht="15.75" x14ac:dyDescent="0.45">
      <c r="B32" s="71" t="s">
        <v>337</v>
      </c>
      <c r="C32" s="84" t="s">
        <v>338</v>
      </c>
      <c r="D32" s="72">
        <v>115</v>
      </c>
      <c r="E32" s="114" t="s">
        <v>648</v>
      </c>
    </row>
    <row r="33" spans="2:5" ht="15.75" x14ac:dyDescent="0.45">
      <c r="B33" s="71" t="s">
        <v>340</v>
      </c>
      <c r="C33" s="84" t="s">
        <v>341</v>
      </c>
      <c r="D33" s="72">
        <v>55</v>
      </c>
      <c r="E33" s="78" t="s">
        <v>649</v>
      </c>
    </row>
    <row r="34" spans="2:5" ht="63" x14ac:dyDescent="0.45">
      <c r="B34" s="71" t="s">
        <v>650</v>
      </c>
      <c r="C34" s="84" t="s">
        <v>651</v>
      </c>
      <c r="D34" s="150" t="s">
        <v>652</v>
      </c>
      <c r="E34" s="78"/>
    </row>
    <row r="35" spans="2:5" ht="15.75" x14ac:dyDescent="0.45">
      <c r="B35" s="64" t="s">
        <v>488</v>
      </c>
      <c r="C35" s="87"/>
      <c r="D35" s="50" t="s">
        <v>162</v>
      </c>
      <c r="E35" s="51" t="s">
        <v>163</v>
      </c>
    </row>
    <row r="36" spans="2:5" ht="18" x14ac:dyDescent="0.45">
      <c r="B36" s="72" t="s">
        <v>489</v>
      </c>
      <c r="C36" s="154" t="s">
        <v>490</v>
      </c>
      <c r="D36" s="111">
        <v>30</v>
      </c>
      <c r="E36" s="134" t="s">
        <v>491</v>
      </c>
    </row>
    <row r="37" spans="2:5" ht="18" x14ac:dyDescent="0.45">
      <c r="B37" s="80" t="s">
        <v>492</v>
      </c>
      <c r="C37" s="154" t="s">
        <v>570</v>
      </c>
      <c r="D37" s="111">
        <v>30</v>
      </c>
      <c r="E37" s="134" t="s">
        <v>491</v>
      </c>
    </row>
    <row r="38" spans="2:5" ht="54" x14ac:dyDescent="0.45">
      <c r="B38" s="72" t="s">
        <v>493</v>
      </c>
      <c r="C38" s="154" t="s">
        <v>494</v>
      </c>
      <c r="D38" s="111">
        <v>40</v>
      </c>
      <c r="E38" s="134" t="s">
        <v>495</v>
      </c>
    </row>
    <row r="39" spans="2:5" ht="15.75" x14ac:dyDescent="0.45">
      <c r="B39" s="64" t="s">
        <v>498</v>
      </c>
      <c r="C39" s="87"/>
      <c r="D39" s="50" t="s">
        <v>162</v>
      </c>
      <c r="E39" s="51" t="s">
        <v>163</v>
      </c>
    </row>
    <row r="40" spans="2:5" x14ac:dyDescent="0.45">
      <c r="B40" s="121"/>
      <c r="C40" s="121" t="s">
        <v>499</v>
      </c>
      <c r="D40" s="138">
        <v>44</v>
      </c>
      <c r="E40" s="121"/>
    </row>
    <row r="41" spans="2:5" x14ac:dyDescent="0.45">
      <c r="B41" s="121"/>
      <c r="C41" s="121" t="s">
        <v>500</v>
      </c>
      <c r="D41" s="138">
        <f>D42+8</f>
        <v>32</v>
      </c>
      <c r="E41" s="121"/>
    </row>
    <row r="42" spans="2:5" x14ac:dyDescent="0.45">
      <c r="B42" s="121"/>
      <c r="C42" s="121" t="s">
        <v>501</v>
      </c>
      <c r="D42" s="138">
        <f>D43+8</f>
        <v>24</v>
      </c>
      <c r="E42" s="121"/>
    </row>
    <row r="43" spans="2:5" x14ac:dyDescent="0.45">
      <c r="B43" s="121"/>
      <c r="C43" s="121" t="s">
        <v>502</v>
      </c>
      <c r="D43" s="138">
        <v>16</v>
      </c>
      <c r="E43" s="121"/>
    </row>
    <row r="44" spans="2:5" ht="15.75" x14ac:dyDescent="0.45">
      <c r="B44" s="64" t="s">
        <v>664</v>
      </c>
      <c r="C44" s="87"/>
      <c r="D44" s="50" t="s">
        <v>162</v>
      </c>
      <c r="E44" s="51" t="s">
        <v>163</v>
      </c>
    </row>
    <row r="45" spans="2:5" x14ac:dyDescent="0.45">
      <c r="B45" s="121" t="s">
        <v>665</v>
      </c>
      <c r="C45" s="121" t="s">
        <v>666</v>
      </c>
      <c r="D45" s="138">
        <v>2.5</v>
      </c>
      <c r="E45" s="121"/>
    </row>
  </sheetData>
  <mergeCells count="4">
    <mergeCell ref="B2:C2"/>
    <mergeCell ref="E3:E4"/>
    <mergeCell ref="B17:C17"/>
    <mergeCell ref="B28:E28"/>
  </mergeCells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2E18-4AA1-448D-BDFF-E457E18E9B38}">
  <sheetPr>
    <tabColor rgb="FFFFC000"/>
  </sheetPr>
  <dimension ref="A1:F24"/>
  <sheetViews>
    <sheetView zoomScale="70" zoomScaleNormal="70" workbookViewId="0">
      <selection activeCell="D1" sqref="D1:D1048576"/>
    </sheetView>
  </sheetViews>
  <sheetFormatPr defaultColWidth="9.19921875" defaultRowHeight="14.25" x14ac:dyDescent="0.45"/>
  <cols>
    <col min="1" max="1" width="9.19921875" style="46"/>
    <col min="2" max="2" width="25.53125" style="46" bestFit="1" customWidth="1"/>
    <col min="3" max="3" width="75.796875" style="46" customWidth="1"/>
    <col min="4" max="4" width="18.46484375" style="46" customWidth="1"/>
    <col min="5" max="5" width="82.73046875" style="46" bestFit="1" customWidth="1"/>
    <col min="6" max="256" width="9.19921875" style="46"/>
    <col min="257" max="257" width="25.53125" style="46" bestFit="1" customWidth="1"/>
    <col min="258" max="258" width="75.796875" style="46" customWidth="1"/>
    <col min="259" max="259" width="21.06640625" style="46" customWidth="1"/>
    <col min="260" max="260" width="18.46484375" style="46" customWidth="1"/>
    <col min="261" max="261" width="82.73046875" style="46" bestFit="1" customWidth="1"/>
    <col min="262" max="512" width="9.19921875" style="46"/>
    <col min="513" max="513" width="25.53125" style="46" bestFit="1" customWidth="1"/>
    <col min="514" max="514" width="75.796875" style="46" customWidth="1"/>
    <col min="515" max="515" width="21.06640625" style="46" customWidth="1"/>
    <col min="516" max="516" width="18.46484375" style="46" customWidth="1"/>
    <col min="517" max="517" width="82.73046875" style="46" bestFit="1" customWidth="1"/>
    <col min="518" max="768" width="9.19921875" style="46"/>
    <col min="769" max="769" width="25.53125" style="46" bestFit="1" customWidth="1"/>
    <col min="770" max="770" width="75.796875" style="46" customWidth="1"/>
    <col min="771" max="771" width="21.06640625" style="46" customWidth="1"/>
    <col min="772" max="772" width="18.46484375" style="46" customWidth="1"/>
    <col min="773" max="773" width="82.73046875" style="46" bestFit="1" customWidth="1"/>
    <col min="774" max="1024" width="9.19921875" style="46"/>
    <col min="1025" max="1025" width="25.53125" style="46" bestFit="1" customWidth="1"/>
    <col min="1026" max="1026" width="75.796875" style="46" customWidth="1"/>
    <col min="1027" max="1027" width="21.06640625" style="46" customWidth="1"/>
    <col min="1028" max="1028" width="18.46484375" style="46" customWidth="1"/>
    <col min="1029" max="1029" width="82.73046875" style="46" bestFit="1" customWidth="1"/>
    <col min="1030" max="1280" width="9.19921875" style="46"/>
    <col min="1281" max="1281" width="25.53125" style="46" bestFit="1" customWidth="1"/>
    <col min="1282" max="1282" width="75.796875" style="46" customWidth="1"/>
    <col min="1283" max="1283" width="21.06640625" style="46" customWidth="1"/>
    <col min="1284" max="1284" width="18.46484375" style="46" customWidth="1"/>
    <col min="1285" max="1285" width="82.73046875" style="46" bestFit="1" customWidth="1"/>
    <col min="1286" max="1536" width="9.19921875" style="46"/>
    <col min="1537" max="1537" width="25.53125" style="46" bestFit="1" customWidth="1"/>
    <col min="1538" max="1538" width="75.796875" style="46" customWidth="1"/>
    <col min="1539" max="1539" width="21.06640625" style="46" customWidth="1"/>
    <col min="1540" max="1540" width="18.46484375" style="46" customWidth="1"/>
    <col min="1541" max="1541" width="82.73046875" style="46" bestFit="1" customWidth="1"/>
    <col min="1542" max="1792" width="9.19921875" style="46"/>
    <col min="1793" max="1793" width="25.53125" style="46" bestFit="1" customWidth="1"/>
    <col min="1794" max="1794" width="75.796875" style="46" customWidth="1"/>
    <col min="1795" max="1795" width="21.06640625" style="46" customWidth="1"/>
    <col min="1796" max="1796" width="18.46484375" style="46" customWidth="1"/>
    <col min="1797" max="1797" width="82.73046875" style="46" bestFit="1" customWidth="1"/>
    <col min="1798" max="2048" width="9.19921875" style="46"/>
    <col min="2049" max="2049" width="25.53125" style="46" bestFit="1" customWidth="1"/>
    <col min="2050" max="2050" width="75.796875" style="46" customWidth="1"/>
    <col min="2051" max="2051" width="21.06640625" style="46" customWidth="1"/>
    <col min="2052" max="2052" width="18.46484375" style="46" customWidth="1"/>
    <col min="2053" max="2053" width="82.73046875" style="46" bestFit="1" customWidth="1"/>
    <col min="2054" max="2304" width="9.19921875" style="46"/>
    <col min="2305" max="2305" width="25.53125" style="46" bestFit="1" customWidth="1"/>
    <col min="2306" max="2306" width="75.796875" style="46" customWidth="1"/>
    <col min="2307" max="2307" width="21.06640625" style="46" customWidth="1"/>
    <col min="2308" max="2308" width="18.46484375" style="46" customWidth="1"/>
    <col min="2309" max="2309" width="82.73046875" style="46" bestFit="1" customWidth="1"/>
    <col min="2310" max="2560" width="9.19921875" style="46"/>
    <col min="2561" max="2561" width="25.53125" style="46" bestFit="1" customWidth="1"/>
    <col min="2562" max="2562" width="75.796875" style="46" customWidth="1"/>
    <col min="2563" max="2563" width="21.06640625" style="46" customWidth="1"/>
    <col min="2564" max="2564" width="18.46484375" style="46" customWidth="1"/>
    <col min="2565" max="2565" width="82.73046875" style="46" bestFit="1" customWidth="1"/>
    <col min="2566" max="2816" width="9.19921875" style="46"/>
    <col min="2817" max="2817" width="25.53125" style="46" bestFit="1" customWidth="1"/>
    <col min="2818" max="2818" width="75.796875" style="46" customWidth="1"/>
    <col min="2819" max="2819" width="21.06640625" style="46" customWidth="1"/>
    <col min="2820" max="2820" width="18.46484375" style="46" customWidth="1"/>
    <col min="2821" max="2821" width="82.73046875" style="46" bestFit="1" customWidth="1"/>
    <col min="2822" max="3072" width="9.19921875" style="46"/>
    <col min="3073" max="3073" width="25.53125" style="46" bestFit="1" customWidth="1"/>
    <col min="3074" max="3074" width="75.796875" style="46" customWidth="1"/>
    <col min="3075" max="3075" width="21.06640625" style="46" customWidth="1"/>
    <col min="3076" max="3076" width="18.46484375" style="46" customWidth="1"/>
    <col min="3077" max="3077" width="82.73046875" style="46" bestFit="1" customWidth="1"/>
    <col min="3078" max="3328" width="9.19921875" style="46"/>
    <col min="3329" max="3329" width="25.53125" style="46" bestFit="1" customWidth="1"/>
    <col min="3330" max="3330" width="75.796875" style="46" customWidth="1"/>
    <col min="3331" max="3331" width="21.06640625" style="46" customWidth="1"/>
    <col min="3332" max="3332" width="18.46484375" style="46" customWidth="1"/>
    <col min="3333" max="3333" width="82.73046875" style="46" bestFit="1" customWidth="1"/>
    <col min="3334" max="3584" width="9.19921875" style="46"/>
    <col min="3585" max="3585" width="25.53125" style="46" bestFit="1" customWidth="1"/>
    <col min="3586" max="3586" width="75.796875" style="46" customWidth="1"/>
    <col min="3587" max="3587" width="21.06640625" style="46" customWidth="1"/>
    <col min="3588" max="3588" width="18.46484375" style="46" customWidth="1"/>
    <col min="3589" max="3589" width="82.73046875" style="46" bestFit="1" customWidth="1"/>
    <col min="3590" max="3840" width="9.19921875" style="46"/>
    <col min="3841" max="3841" width="25.53125" style="46" bestFit="1" customWidth="1"/>
    <col min="3842" max="3842" width="75.796875" style="46" customWidth="1"/>
    <col min="3843" max="3843" width="21.06640625" style="46" customWidth="1"/>
    <col min="3844" max="3844" width="18.46484375" style="46" customWidth="1"/>
    <col min="3845" max="3845" width="82.73046875" style="46" bestFit="1" customWidth="1"/>
    <col min="3846" max="4096" width="9.19921875" style="46"/>
    <col min="4097" max="4097" width="25.53125" style="46" bestFit="1" customWidth="1"/>
    <col min="4098" max="4098" width="75.796875" style="46" customWidth="1"/>
    <col min="4099" max="4099" width="21.06640625" style="46" customWidth="1"/>
    <col min="4100" max="4100" width="18.46484375" style="46" customWidth="1"/>
    <col min="4101" max="4101" width="82.73046875" style="46" bestFit="1" customWidth="1"/>
    <col min="4102" max="4352" width="9.19921875" style="46"/>
    <col min="4353" max="4353" width="25.53125" style="46" bestFit="1" customWidth="1"/>
    <col min="4354" max="4354" width="75.796875" style="46" customWidth="1"/>
    <col min="4355" max="4355" width="21.06640625" style="46" customWidth="1"/>
    <col min="4356" max="4356" width="18.46484375" style="46" customWidth="1"/>
    <col min="4357" max="4357" width="82.73046875" style="46" bestFit="1" customWidth="1"/>
    <col min="4358" max="4608" width="9.19921875" style="46"/>
    <col min="4609" max="4609" width="25.53125" style="46" bestFit="1" customWidth="1"/>
    <col min="4610" max="4610" width="75.796875" style="46" customWidth="1"/>
    <col min="4611" max="4611" width="21.06640625" style="46" customWidth="1"/>
    <col min="4612" max="4612" width="18.46484375" style="46" customWidth="1"/>
    <col min="4613" max="4613" width="82.73046875" style="46" bestFit="1" customWidth="1"/>
    <col min="4614" max="4864" width="9.19921875" style="46"/>
    <col min="4865" max="4865" width="25.53125" style="46" bestFit="1" customWidth="1"/>
    <col min="4866" max="4866" width="75.796875" style="46" customWidth="1"/>
    <col min="4867" max="4867" width="21.06640625" style="46" customWidth="1"/>
    <col min="4868" max="4868" width="18.46484375" style="46" customWidth="1"/>
    <col min="4869" max="4869" width="82.73046875" style="46" bestFit="1" customWidth="1"/>
    <col min="4870" max="5120" width="9.19921875" style="46"/>
    <col min="5121" max="5121" width="25.53125" style="46" bestFit="1" customWidth="1"/>
    <col min="5122" max="5122" width="75.796875" style="46" customWidth="1"/>
    <col min="5123" max="5123" width="21.06640625" style="46" customWidth="1"/>
    <col min="5124" max="5124" width="18.46484375" style="46" customWidth="1"/>
    <col min="5125" max="5125" width="82.73046875" style="46" bestFit="1" customWidth="1"/>
    <col min="5126" max="5376" width="9.19921875" style="46"/>
    <col min="5377" max="5377" width="25.53125" style="46" bestFit="1" customWidth="1"/>
    <col min="5378" max="5378" width="75.796875" style="46" customWidth="1"/>
    <col min="5379" max="5379" width="21.06640625" style="46" customWidth="1"/>
    <col min="5380" max="5380" width="18.46484375" style="46" customWidth="1"/>
    <col min="5381" max="5381" width="82.73046875" style="46" bestFit="1" customWidth="1"/>
    <col min="5382" max="5632" width="9.19921875" style="46"/>
    <col min="5633" max="5633" width="25.53125" style="46" bestFit="1" customWidth="1"/>
    <col min="5634" max="5634" width="75.796875" style="46" customWidth="1"/>
    <col min="5635" max="5635" width="21.06640625" style="46" customWidth="1"/>
    <col min="5636" max="5636" width="18.46484375" style="46" customWidth="1"/>
    <col min="5637" max="5637" width="82.73046875" style="46" bestFit="1" customWidth="1"/>
    <col min="5638" max="5888" width="9.19921875" style="46"/>
    <col min="5889" max="5889" width="25.53125" style="46" bestFit="1" customWidth="1"/>
    <col min="5890" max="5890" width="75.796875" style="46" customWidth="1"/>
    <col min="5891" max="5891" width="21.06640625" style="46" customWidth="1"/>
    <col min="5892" max="5892" width="18.46484375" style="46" customWidth="1"/>
    <col min="5893" max="5893" width="82.73046875" style="46" bestFit="1" customWidth="1"/>
    <col min="5894" max="6144" width="9.19921875" style="46"/>
    <col min="6145" max="6145" width="25.53125" style="46" bestFit="1" customWidth="1"/>
    <col min="6146" max="6146" width="75.796875" style="46" customWidth="1"/>
    <col min="6147" max="6147" width="21.06640625" style="46" customWidth="1"/>
    <col min="6148" max="6148" width="18.46484375" style="46" customWidth="1"/>
    <col min="6149" max="6149" width="82.73046875" style="46" bestFit="1" customWidth="1"/>
    <col min="6150" max="6400" width="9.19921875" style="46"/>
    <col min="6401" max="6401" width="25.53125" style="46" bestFit="1" customWidth="1"/>
    <col min="6402" max="6402" width="75.796875" style="46" customWidth="1"/>
    <col min="6403" max="6403" width="21.06640625" style="46" customWidth="1"/>
    <col min="6404" max="6404" width="18.46484375" style="46" customWidth="1"/>
    <col min="6405" max="6405" width="82.73046875" style="46" bestFit="1" customWidth="1"/>
    <col min="6406" max="6656" width="9.19921875" style="46"/>
    <col min="6657" max="6657" width="25.53125" style="46" bestFit="1" customWidth="1"/>
    <col min="6658" max="6658" width="75.796875" style="46" customWidth="1"/>
    <col min="6659" max="6659" width="21.06640625" style="46" customWidth="1"/>
    <col min="6660" max="6660" width="18.46484375" style="46" customWidth="1"/>
    <col min="6661" max="6661" width="82.73046875" style="46" bestFit="1" customWidth="1"/>
    <col min="6662" max="6912" width="9.19921875" style="46"/>
    <col min="6913" max="6913" width="25.53125" style="46" bestFit="1" customWidth="1"/>
    <col min="6914" max="6914" width="75.796875" style="46" customWidth="1"/>
    <col min="6915" max="6915" width="21.06640625" style="46" customWidth="1"/>
    <col min="6916" max="6916" width="18.46484375" style="46" customWidth="1"/>
    <col min="6917" max="6917" width="82.73046875" style="46" bestFit="1" customWidth="1"/>
    <col min="6918" max="7168" width="9.19921875" style="46"/>
    <col min="7169" max="7169" width="25.53125" style="46" bestFit="1" customWidth="1"/>
    <col min="7170" max="7170" width="75.796875" style="46" customWidth="1"/>
    <col min="7171" max="7171" width="21.06640625" style="46" customWidth="1"/>
    <col min="7172" max="7172" width="18.46484375" style="46" customWidth="1"/>
    <col min="7173" max="7173" width="82.73046875" style="46" bestFit="1" customWidth="1"/>
    <col min="7174" max="7424" width="9.19921875" style="46"/>
    <col min="7425" max="7425" width="25.53125" style="46" bestFit="1" customWidth="1"/>
    <col min="7426" max="7426" width="75.796875" style="46" customWidth="1"/>
    <col min="7427" max="7427" width="21.06640625" style="46" customWidth="1"/>
    <col min="7428" max="7428" width="18.46484375" style="46" customWidth="1"/>
    <col min="7429" max="7429" width="82.73046875" style="46" bestFit="1" customWidth="1"/>
    <col min="7430" max="7680" width="9.19921875" style="46"/>
    <col min="7681" max="7681" width="25.53125" style="46" bestFit="1" customWidth="1"/>
    <col min="7682" max="7682" width="75.796875" style="46" customWidth="1"/>
    <col min="7683" max="7683" width="21.06640625" style="46" customWidth="1"/>
    <col min="7684" max="7684" width="18.46484375" style="46" customWidth="1"/>
    <col min="7685" max="7685" width="82.73046875" style="46" bestFit="1" customWidth="1"/>
    <col min="7686" max="7936" width="9.19921875" style="46"/>
    <col min="7937" max="7937" width="25.53125" style="46" bestFit="1" customWidth="1"/>
    <col min="7938" max="7938" width="75.796875" style="46" customWidth="1"/>
    <col min="7939" max="7939" width="21.06640625" style="46" customWidth="1"/>
    <col min="7940" max="7940" width="18.46484375" style="46" customWidth="1"/>
    <col min="7941" max="7941" width="82.73046875" style="46" bestFit="1" customWidth="1"/>
    <col min="7942" max="8192" width="9.19921875" style="46"/>
    <col min="8193" max="8193" width="25.53125" style="46" bestFit="1" customWidth="1"/>
    <col min="8194" max="8194" width="75.796875" style="46" customWidth="1"/>
    <col min="8195" max="8195" width="21.06640625" style="46" customWidth="1"/>
    <col min="8196" max="8196" width="18.46484375" style="46" customWidth="1"/>
    <col min="8197" max="8197" width="82.73046875" style="46" bestFit="1" customWidth="1"/>
    <col min="8198" max="8448" width="9.19921875" style="46"/>
    <col min="8449" max="8449" width="25.53125" style="46" bestFit="1" customWidth="1"/>
    <col min="8450" max="8450" width="75.796875" style="46" customWidth="1"/>
    <col min="8451" max="8451" width="21.06640625" style="46" customWidth="1"/>
    <col min="8452" max="8452" width="18.46484375" style="46" customWidth="1"/>
    <col min="8453" max="8453" width="82.73046875" style="46" bestFit="1" customWidth="1"/>
    <col min="8454" max="8704" width="9.19921875" style="46"/>
    <col min="8705" max="8705" width="25.53125" style="46" bestFit="1" customWidth="1"/>
    <col min="8706" max="8706" width="75.796875" style="46" customWidth="1"/>
    <col min="8707" max="8707" width="21.06640625" style="46" customWidth="1"/>
    <col min="8708" max="8708" width="18.46484375" style="46" customWidth="1"/>
    <col min="8709" max="8709" width="82.73046875" style="46" bestFit="1" customWidth="1"/>
    <col min="8710" max="8960" width="9.19921875" style="46"/>
    <col min="8961" max="8961" width="25.53125" style="46" bestFit="1" customWidth="1"/>
    <col min="8962" max="8962" width="75.796875" style="46" customWidth="1"/>
    <col min="8963" max="8963" width="21.06640625" style="46" customWidth="1"/>
    <col min="8964" max="8964" width="18.46484375" style="46" customWidth="1"/>
    <col min="8965" max="8965" width="82.73046875" style="46" bestFit="1" customWidth="1"/>
    <col min="8966" max="9216" width="9.19921875" style="46"/>
    <col min="9217" max="9217" width="25.53125" style="46" bestFit="1" customWidth="1"/>
    <col min="9218" max="9218" width="75.796875" style="46" customWidth="1"/>
    <col min="9219" max="9219" width="21.06640625" style="46" customWidth="1"/>
    <col min="9220" max="9220" width="18.46484375" style="46" customWidth="1"/>
    <col min="9221" max="9221" width="82.73046875" style="46" bestFit="1" customWidth="1"/>
    <col min="9222" max="9472" width="9.19921875" style="46"/>
    <col min="9473" max="9473" width="25.53125" style="46" bestFit="1" customWidth="1"/>
    <col min="9474" max="9474" width="75.796875" style="46" customWidth="1"/>
    <col min="9475" max="9475" width="21.06640625" style="46" customWidth="1"/>
    <col min="9476" max="9476" width="18.46484375" style="46" customWidth="1"/>
    <col min="9477" max="9477" width="82.73046875" style="46" bestFit="1" customWidth="1"/>
    <col min="9478" max="9728" width="9.19921875" style="46"/>
    <col min="9729" max="9729" width="25.53125" style="46" bestFit="1" customWidth="1"/>
    <col min="9730" max="9730" width="75.796875" style="46" customWidth="1"/>
    <col min="9731" max="9731" width="21.06640625" style="46" customWidth="1"/>
    <col min="9732" max="9732" width="18.46484375" style="46" customWidth="1"/>
    <col min="9733" max="9733" width="82.73046875" style="46" bestFit="1" customWidth="1"/>
    <col min="9734" max="9984" width="9.19921875" style="46"/>
    <col min="9985" max="9985" width="25.53125" style="46" bestFit="1" customWidth="1"/>
    <col min="9986" max="9986" width="75.796875" style="46" customWidth="1"/>
    <col min="9987" max="9987" width="21.06640625" style="46" customWidth="1"/>
    <col min="9988" max="9988" width="18.46484375" style="46" customWidth="1"/>
    <col min="9989" max="9989" width="82.73046875" style="46" bestFit="1" customWidth="1"/>
    <col min="9990" max="10240" width="9.19921875" style="46"/>
    <col min="10241" max="10241" width="25.53125" style="46" bestFit="1" customWidth="1"/>
    <col min="10242" max="10242" width="75.796875" style="46" customWidth="1"/>
    <col min="10243" max="10243" width="21.06640625" style="46" customWidth="1"/>
    <col min="10244" max="10244" width="18.46484375" style="46" customWidth="1"/>
    <col min="10245" max="10245" width="82.73046875" style="46" bestFit="1" customWidth="1"/>
    <col min="10246" max="10496" width="9.19921875" style="46"/>
    <col min="10497" max="10497" width="25.53125" style="46" bestFit="1" customWidth="1"/>
    <col min="10498" max="10498" width="75.796875" style="46" customWidth="1"/>
    <col min="10499" max="10499" width="21.06640625" style="46" customWidth="1"/>
    <col min="10500" max="10500" width="18.46484375" style="46" customWidth="1"/>
    <col min="10501" max="10501" width="82.73046875" style="46" bestFit="1" customWidth="1"/>
    <col min="10502" max="10752" width="9.19921875" style="46"/>
    <col min="10753" max="10753" width="25.53125" style="46" bestFit="1" customWidth="1"/>
    <col min="10754" max="10754" width="75.796875" style="46" customWidth="1"/>
    <col min="10755" max="10755" width="21.06640625" style="46" customWidth="1"/>
    <col min="10756" max="10756" width="18.46484375" style="46" customWidth="1"/>
    <col min="10757" max="10757" width="82.73046875" style="46" bestFit="1" customWidth="1"/>
    <col min="10758" max="11008" width="9.19921875" style="46"/>
    <col min="11009" max="11009" width="25.53125" style="46" bestFit="1" customWidth="1"/>
    <col min="11010" max="11010" width="75.796875" style="46" customWidth="1"/>
    <col min="11011" max="11011" width="21.06640625" style="46" customWidth="1"/>
    <col min="11012" max="11012" width="18.46484375" style="46" customWidth="1"/>
    <col min="11013" max="11013" width="82.73046875" style="46" bestFit="1" customWidth="1"/>
    <col min="11014" max="11264" width="9.19921875" style="46"/>
    <col min="11265" max="11265" width="25.53125" style="46" bestFit="1" customWidth="1"/>
    <col min="11266" max="11266" width="75.796875" style="46" customWidth="1"/>
    <col min="11267" max="11267" width="21.06640625" style="46" customWidth="1"/>
    <col min="11268" max="11268" width="18.46484375" style="46" customWidth="1"/>
    <col min="11269" max="11269" width="82.73046875" style="46" bestFit="1" customWidth="1"/>
    <col min="11270" max="11520" width="9.19921875" style="46"/>
    <col min="11521" max="11521" width="25.53125" style="46" bestFit="1" customWidth="1"/>
    <col min="11522" max="11522" width="75.796875" style="46" customWidth="1"/>
    <col min="11523" max="11523" width="21.06640625" style="46" customWidth="1"/>
    <col min="11524" max="11524" width="18.46484375" style="46" customWidth="1"/>
    <col min="11525" max="11525" width="82.73046875" style="46" bestFit="1" customWidth="1"/>
    <col min="11526" max="11776" width="9.19921875" style="46"/>
    <col min="11777" max="11777" width="25.53125" style="46" bestFit="1" customWidth="1"/>
    <col min="11778" max="11778" width="75.796875" style="46" customWidth="1"/>
    <col min="11779" max="11779" width="21.06640625" style="46" customWidth="1"/>
    <col min="11780" max="11780" width="18.46484375" style="46" customWidth="1"/>
    <col min="11781" max="11781" width="82.73046875" style="46" bestFit="1" customWidth="1"/>
    <col min="11782" max="12032" width="9.19921875" style="46"/>
    <col min="12033" max="12033" width="25.53125" style="46" bestFit="1" customWidth="1"/>
    <col min="12034" max="12034" width="75.796875" style="46" customWidth="1"/>
    <col min="12035" max="12035" width="21.06640625" style="46" customWidth="1"/>
    <col min="12036" max="12036" width="18.46484375" style="46" customWidth="1"/>
    <col min="12037" max="12037" width="82.73046875" style="46" bestFit="1" customWidth="1"/>
    <col min="12038" max="12288" width="9.19921875" style="46"/>
    <col min="12289" max="12289" width="25.53125" style="46" bestFit="1" customWidth="1"/>
    <col min="12290" max="12290" width="75.796875" style="46" customWidth="1"/>
    <col min="12291" max="12291" width="21.06640625" style="46" customWidth="1"/>
    <col min="12292" max="12292" width="18.46484375" style="46" customWidth="1"/>
    <col min="12293" max="12293" width="82.73046875" style="46" bestFit="1" customWidth="1"/>
    <col min="12294" max="12544" width="9.19921875" style="46"/>
    <col min="12545" max="12545" width="25.53125" style="46" bestFit="1" customWidth="1"/>
    <col min="12546" max="12546" width="75.796875" style="46" customWidth="1"/>
    <col min="12547" max="12547" width="21.06640625" style="46" customWidth="1"/>
    <col min="12548" max="12548" width="18.46484375" style="46" customWidth="1"/>
    <col min="12549" max="12549" width="82.73046875" style="46" bestFit="1" customWidth="1"/>
    <col min="12550" max="12800" width="9.19921875" style="46"/>
    <col min="12801" max="12801" width="25.53125" style="46" bestFit="1" customWidth="1"/>
    <col min="12802" max="12802" width="75.796875" style="46" customWidth="1"/>
    <col min="12803" max="12803" width="21.06640625" style="46" customWidth="1"/>
    <col min="12804" max="12804" width="18.46484375" style="46" customWidth="1"/>
    <col min="12805" max="12805" width="82.73046875" style="46" bestFit="1" customWidth="1"/>
    <col min="12806" max="13056" width="9.19921875" style="46"/>
    <col min="13057" max="13057" width="25.53125" style="46" bestFit="1" customWidth="1"/>
    <col min="13058" max="13058" width="75.796875" style="46" customWidth="1"/>
    <col min="13059" max="13059" width="21.06640625" style="46" customWidth="1"/>
    <col min="13060" max="13060" width="18.46484375" style="46" customWidth="1"/>
    <col min="13061" max="13061" width="82.73046875" style="46" bestFit="1" customWidth="1"/>
    <col min="13062" max="13312" width="9.19921875" style="46"/>
    <col min="13313" max="13313" width="25.53125" style="46" bestFit="1" customWidth="1"/>
    <col min="13314" max="13314" width="75.796875" style="46" customWidth="1"/>
    <col min="13315" max="13315" width="21.06640625" style="46" customWidth="1"/>
    <col min="13316" max="13316" width="18.46484375" style="46" customWidth="1"/>
    <col min="13317" max="13317" width="82.73046875" style="46" bestFit="1" customWidth="1"/>
    <col min="13318" max="13568" width="9.19921875" style="46"/>
    <col min="13569" max="13569" width="25.53125" style="46" bestFit="1" customWidth="1"/>
    <col min="13570" max="13570" width="75.796875" style="46" customWidth="1"/>
    <col min="13571" max="13571" width="21.06640625" style="46" customWidth="1"/>
    <col min="13572" max="13572" width="18.46484375" style="46" customWidth="1"/>
    <col min="13573" max="13573" width="82.73046875" style="46" bestFit="1" customWidth="1"/>
    <col min="13574" max="13824" width="9.19921875" style="46"/>
    <col min="13825" max="13825" width="25.53125" style="46" bestFit="1" customWidth="1"/>
    <col min="13826" max="13826" width="75.796875" style="46" customWidth="1"/>
    <col min="13827" max="13827" width="21.06640625" style="46" customWidth="1"/>
    <col min="13828" max="13828" width="18.46484375" style="46" customWidth="1"/>
    <col min="13829" max="13829" width="82.73046875" style="46" bestFit="1" customWidth="1"/>
    <col min="13830" max="14080" width="9.19921875" style="46"/>
    <col min="14081" max="14081" width="25.53125" style="46" bestFit="1" customWidth="1"/>
    <col min="14082" max="14082" width="75.796875" style="46" customWidth="1"/>
    <col min="14083" max="14083" width="21.06640625" style="46" customWidth="1"/>
    <col min="14084" max="14084" width="18.46484375" style="46" customWidth="1"/>
    <col min="14085" max="14085" width="82.73046875" style="46" bestFit="1" customWidth="1"/>
    <col min="14086" max="14336" width="9.19921875" style="46"/>
    <col min="14337" max="14337" width="25.53125" style="46" bestFit="1" customWidth="1"/>
    <col min="14338" max="14338" width="75.796875" style="46" customWidth="1"/>
    <col min="14339" max="14339" width="21.06640625" style="46" customWidth="1"/>
    <col min="14340" max="14340" width="18.46484375" style="46" customWidth="1"/>
    <col min="14341" max="14341" width="82.73046875" style="46" bestFit="1" customWidth="1"/>
    <col min="14342" max="14592" width="9.19921875" style="46"/>
    <col min="14593" max="14593" width="25.53125" style="46" bestFit="1" customWidth="1"/>
    <col min="14594" max="14594" width="75.796875" style="46" customWidth="1"/>
    <col min="14595" max="14595" width="21.06640625" style="46" customWidth="1"/>
    <col min="14596" max="14596" width="18.46484375" style="46" customWidth="1"/>
    <col min="14597" max="14597" width="82.73046875" style="46" bestFit="1" customWidth="1"/>
    <col min="14598" max="14848" width="9.19921875" style="46"/>
    <col min="14849" max="14849" width="25.53125" style="46" bestFit="1" customWidth="1"/>
    <col min="14850" max="14850" width="75.796875" style="46" customWidth="1"/>
    <col min="14851" max="14851" width="21.06640625" style="46" customWidth="1"/>
    <col min="14852" max="14852" width="18.46484375" style="46" customWidth="1"/>
    <col min="14853" max="14853" width="82.73046875" style="46" bestFit="1" customWidth="1"/>
    <col min="14854" max="15104" width="9.19921875" style="46"/>
    <col min="15105" max="15105" width="25.53125" style="46" bestFit="1" customWidth="1"/>
    <col min="15106" max="15106" width="75.796875" style="46" customWidth="1"/>
    <col min="15107" max="15107" width="21.06640625" style="46" customWidth="1"/>
    <col min="15108" max="15108" width="18.46484375" style="46" customWidth="1"/>
    <col min="15109" max="15109" width="82.73046875" style="46" bestFit="1" customWidth="1"/>
    <col min="15110" max="15360" width="9.19921875" style="46"/>
    <col min="15361" max="15361" width="25.53125" style="46" bestFit="1" customWidth="1"/>
    <col min="15362" max="15362" width="75.796875" style="46" customWidth="1"/>
    <col min="15363" max="15363" width="21.06640625" style="46" customWidth="1"/>
    <col min="15364" max="15364" width="18.46484375" style="46" customWidth="1"/>
    <col min="15365" max="15365" width="82.73046875" style="46" bestFit="1" customWidth="1"/>
    <col min="15366" max="15616" width="9.19921875" style="46"/>
    <col min="15617" max="15617" width="25.53125" style="46" bestFit="1" customWidth="1"/>
    <col min="15618" max="15618" width="75.796875" style="46" customWidth="1"/>
    <col min="15619" max="15619" width="21.06640625" style="46" customWidth="1"/>
    <col min="15620" max="15620" width="18.46484375" style="46" customWidth="1"/>
    <col min="15621" max="15621" width="82.73046875" style="46" bestFit="1" customWidth="1"/>
    <col min="15622" max="15872" width="9.19921875" style="46"/>
    <col min="15873" max="15873" width="25.53125" style="46" bestFit="1" customWidth="1"/>
    <col min="15874" max="15874" width="75.796875" style="46" customWidth="1"/>
    <col min="15875" max="15875" width="21.06640625" style="46" customWidth="1"/>
    <col min="15876" max="15876" width="18.46484375" style="46" customWidth="1"/>
    <col min="15877" max="15877" width="82.73046875" style="46" bestFit="1" customWidth="1"/>
    <col min="15878" max="16128" width="9.19921875" style="46"/>
    <col min="16129" max="16129" width="25.53125" style="46" bestFit="1" customWidth="1"/>
    <col min="16130" max="16130" width="75.796875" style="46" customWidth="1"/>
    <col min="16131" max="16131" width="21.06640625" style="46" customWidth="1"/>
    <col min="16132" max="16132" width="18.46484375" style="46" customWidth="1"/>
    <col min="16133" max="16133" width="82.73046875" style="46" bestFit="1" customWidth="1"/>
    <col min="16134" max="16384" width="9.19921875" style="46"/>
  </cols>
  <sheetData>
    <row r="1" spans="1:6" ht="15" x14ac:dyDescent="0.45">
      <c r="A1" s="44" t="s">
        <v>159</v>
      </c>
      <c r="B1" s="45" t="s">
        <v>504</v>
      </c>
    </row>
    <row r="2" spans="1:6" ht="15.75" x14ac:dyDescent="0.45">
      <c r="B2" s="64" t="s">
        <v>667</v>
      </c>
      <c r="C2" s="87"/>
      <c r="D2" s="50" t="s">
        <v>162</v>
      </c>
      <c r="E2" s="51" t="s">
        <v>163</v>
      </c>
    </row>
    <row r="3" spans="1:6" ht="15.75" x14ac:dyDescent="0.45">
      <c r="B3" s="68" t="s">
        <v>668</v>
      </c>
      <c r="C3" s="69" t="s">
        <v>669</v>
      </c>
      <c r="D3" s="68">
        <v>30</v>
      </c>
      <c r="E3" s="69" t="s">
        <v>189</v>
      </c>
    </row>
    <row r="4" spans="1:6" ht="15.75" x14ac:dyDescent="0.45">
      <c r="B4" s="68" t="s">
        <v>670</v>
      </c>
      <c r="C4" s="69" t="s">
        <v>671</v>
      </c>
      <c r="D4" s="68">
        <v>80</v>
      </c>
      <c r="E4" s="69" t="s">
        <v>672</v>
      </c>
    </row>
    <row r="5" spans="1:6" ht="15.75" x14ac:dyDescent="0.45">
      <c r="B5" s="160" t="s">
        <v>673</v>
      </c>
      <c r="C5" s="69" t="s">
        <v>674</v>
      </c>
      <c r="D5" s="68">
        <v>48</v>
      </c>
      <c r="E5" s="69" t="s">
        <v>675</v>
      </c>
    </row>
    <row r="6" spans="1:6" s="74" customFormat="1" ht="15.75" x14ac:dyDescent="0.45">
      <c r="B6" s="80" t="s">
        <v>676</v>
      </c>
      <c r="C6" s="53" t="s">
        <v>677</v>
      </c>
      <c r="D6" s="72">
        <v>50</v>
      </c>
      <c r="E6" s="53" t="s">
        <v>678</v>
      </c>
    </row>
    <row r="7" spans="1:6" s="74" customFormat="1" ht="15.75" x14ac:dyDescent="0.45">
      <c r="B7" s="80" t="s">
        <v>679</v>
      </c>
      <c r="C7" s="53" t="s">
        <v>680</v>
      </c>
      <c r="D7" s="72">
        <v>50</v>
      </c>
      <c r="E7" s="53" t="s">
        <v>681</v>
      </c>
    </row>
    <row r="8" spans="1:6" ht="15.75" x14ac:dyDescent="0.45">
      <c r="B8" s="72" t="s">
        <v>682</v>
      </c>
      <c r="C8" s="53" t="s">
        <v>683</v>
      </c>
      <c r="D8" s="108">
        <f>113+16+2</f>
        <v>131</v>
      </c>
      <c r="E8" s="53" t="s">
        <v>684</v>
      </c>
      <c r="F8" s="46" t="e">
        <f>#REF!/0.8</f>
        <v>#REF!</v>
      </c>
    </row>
    <row r="9" spans="1:6" ht="15.75" x14ac:dyDescent="0.45">
      <c r="B9" s="80" t="s">
        <v>685</v>
      </c>
      <c r="C9" s="53" t="s">
        <v>686</v>
      </c>
      <c r="D9" s="108">
        <f>138+16+2</f>
        <v>156</v>
      </c>
      <c r="E9" s="53" t="s">
        <v>687</v>
      </c>
    </row>
    <row r="10" spans="1:6" ht="15.75" x14ac:dyDescent="0.45">
      <c r="B10" s="72" t="s">
        <v>688</v>
      </c>
      <c r="C10" s="53" t="s">
        <v>689</v>
      </c>
      <c r="D10" s="72" t="s">
        <v>690</v>
      </c>
      <c r="E10" s="53" t="s">
        <v>691</v>
      </c>
    </row>
    <row r="11" spans="1:6" ht="15.75" x14ac:dyDescent="0.45">
      <c r="B11" s="72" t="s">
        <v>245</v>
      </c>
      <c r="C11" s="53" t="s">
        <v>692</v>
      </c>
      <c r="D11" s="72">
        <v>25</v>
      </c>
      <c r="E11" s="53" t="s">
        <v>693</v>
      </c>
    </row>
    <row r="12" spans="1:6" ht="52.5" customHeight="1" x14ac:dyDescent="0.45">
      <c r="B12" s="72" t="s">
        <v>694</v>
      </c>
      <c r="C12" s="53" t="s">
        <v>695</v>
      </c>
      <c r="D12" s="72">
        <v>50</v>
      </c>
      <c r="E12" s="53" t="s">
        <v>696</v>
      </c>
    </row>
    <row r="13" spans="1:6" ht="47.25" x14ac:dyDescent="0.45">
      <c r="B13" s="72" t="s">
        <v>697</v>
      </c>
      <c r="C13" s="53" t="s">
        <v>698</v>
      </c>
      <c r="D13" s="78" t="s">
        <v>699</v>
      </c>
      <c r="E13" s="53"/>
    </row>
    <row r="14" spans="1:6" ht="15.75" x14ac:dyDescent="0.45">
      <c r="B14" s="100" t="s">
        <v>700</v>
      </c>
      <c r="C14" s="101"/>
      <c r="D14" s="101"/>
      <c r="E14" s="102"/>
    </row>
    <row r="15" spans="1:6" ht="15.75" x14ac:dyDescent="0.45">
      <c r="B15" s="80" t="s">
        <v>701</v>
      </c>
      <c r="C15" s="53" t="s">
        <v>702</v>
      </c>
      <c r="D15" s="86">
        <v>5</v>
      </c>
      <c r="E15" s="78" t="s">
        <v>703</v>
      </c>
    </row>
    <row r="16" spans="1:6" ht="31.5" x14ac:dyDescent="0.45">
      <c r="B16" s="72" t="s">
        <v>704</v>
      </c>
      <c r="C16" s="53" t="s">
        <v>705</v>
      </c>
      <c r="D16" s="86">
        <v>118</v>
      </c>
      <c r="E16" s="78" t="s">
        <v>706</v>
      </c>
    </row>
    <row r="17" spans="2:5" ht="31.5" x14ac:dyDescent="0.45">
      <c r="B17" s="72" t="s">
        <v>337</v>
      </c>
      <c r="C17" s="53" t="s">
        <v>707</v>
      </c>
      <c r="D17" s="86">
        <v>115</v>
      </c>
      <c r="E17" s="78" t="s">
        <v>708</v>
      </c>
    </row>
    <row r="18" spans="2:5" ht="31.5" x14ac:dyDescent="0.45">
      <c r="B18" s="72" t="s">
        <v>709</v>
      </c>
      <c r="C18" s="53" t="s">
        <v>710</v>
      </c>
      <c r="D18" s="86">
        <v>120</v>
      </c>
      <c r="E18" s="78" t="s">
        <v>711</v>
      </c>
    </row>
    <row r="19" spans="2:5" ht="31.5" x14ac:dyDescent="0.45">
      <c r="B19" s="72" t="s">
        <v>712</v>
      </c>
      <c r="C19" s="78" t="s">
        <v>713</v>
      </c>
      <c r="D19" s="86">
        <v>117</v>
      </c>
      <c r="E19" s="78" t="s">
        <v>714</v>
      </c>
    </row>
    <row r="20" spans="2:5" ht="31.5" x14ac:dyDescent="0.45">
      <c r="B20" s="71" t="s">
        <v>340</v>
      </c>
      <c r="C20" s="84" t="s">
        <v>341</v>
      </c>
      <c r="D20" s="72">
        <v>55</v>
      </c>
      <c r="E20" s="78" t="s">
        <v>715</v>
      </c>
    </row>
    <row r="21" spans="2:5" ht="31.5" x14ac:dyDescent="0.45">
      <c r="B21" s="95" t="s">
        <v>716</v>
      </c>
      <c r="C21" s="96" t="s">
        <v>717</v>
      </c>
      <c r="D21" s="72">
        <v>58</v>
      </c>
      <c r="E21" s="78" t="s">
        <v>718</v>
      </c>
    </row>
    <row r="22" spans="2:5" ht="47.25" x14ac:dyDescent="0.45">
      <c r="B22" s="95" t="s">
        <v>716</v>
      </c>
      <c r="C22" s="53" t="s">
        <v>719</v>
      </c>
      <c r="D22" s="72">
        <v>57</v>
      </c>
      <c r="E22" s="78" t="s">
        <v>720</v>
      </c>
    </row>
    <row r="23" spans="2:5" ht="47.25" x14ac:dyDescent="0.45">
      <c r="B23" s="95" t="s">
        <v>721</v>
      </c>
      <c r="C23" s="96" t="s">
        <v>722</v>
      </c>
      <c r="D23" s="72">
        <f>D22+3</f>
        <v>60</v>
      </c>
      <c r="E23" s="78" t="s">
        <v>723</v>
      </c>
    </row>
    <row r="24" spans="2:5" ht="63" x14ac:dyDescent="0.45">
      <c r="B24" s="72" t="s">
        <v>724</v>
      </c>
      <c r="C24" s="161" t="s">
        <v>725</v>
      </c>
      <c r="D24" s="162" t="s">
        <v>726</v>
      </c>
      <c r="E24" s="121" t="s">
        <v>727</v>
      </c>
    </row>
  </sheetData>
  <mergeCells count="1">
    <mergeCell ref="B14:E1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6D12-24F2-4576-8E00-F5CBA243B08B}">
  <sheetPr>
    <tabColor theme="7" tint="0.39997558519241921"/>
  </sheetPr>
  <dimension ref="A1:E20"/>
  <sheetViews>
    <sheetView zoomScale="80" zoomScaleNormal="80" workbookViewId="0">
      <selection activeCell="D14" sqref="D14"/>
    </sheetView>
  </sheetViews>
  <sheetFormatPr defaultColWidth="8.73046875" defaultRowHeight="11.65" x14ac:dyDescent="0.35"/>
  <cols>
    <col min="1" max="1" width="34.9296875" style="164" bestFit="1" customWidth="1"/>
    <col min="2" max="2" width="50.53125" style="164" customWidth="1"/>
    <col min="3" max="3" width="16.06640625" style="164" customWidth="1"/>
    <col min="4" max="4" width="16.46484375" style="164" customWidth="1"/>
    <col min="5" max="5" width="15.06640625" style="164" customWidth="1"/>
    <col min="6" max="6" width="8.73046875" style="164"/>
    <col min="7" max="7" width="41.53125" style="164" bestFit="1" customWidth="1"/>
    <col min="8" max="256" width="8.73046875" style="164"/>
    <col min="257" max="257" width="34.9296875" style="164" bestFit="1" customWidth="1"/>
    <col min="258" max="258" width="50.53125" style="164" customWidth="1"/>
    <col min="259" max="259" width="16.06640625" style="164" customWidth="1"/>
    <col min="260" max="260" width="16.46484375" style="164" customWidth="1"/>
    <col min="261" max="261" width="15.06640625" style="164" customWidth="1"/>
    <col min="262" max="262" width="8.73046875" style="164"/>
    <col min="263" max="263" width="41.53125" style="164" bestFit="1" customWidth="1"/>
    <col min="264" max="512" width="8.73046875" style="164"/>
    <col min="513" max="513" width="34.9296875" style="164" bestFit="1" customWidth="1"/>
    <col min="514" max="514" width="50.53125" style="164" customWidth="1"/>
    <col min="515" max="515" width="16.06640625" style="164" customWidth="1"/>
    <col min="516" max="516" width="16.46484375" style="164" customWidth="1"/>
    <col min="517" max="517" width="15.06640625" style="164" customWidth="1"/>
    <col min="518" max="518" width="8.73046875" style="164"/>
    <col min="519" max="519" width="41.53125" style="164" bestFit="1" customWidth="1"/>
    <col min="520" max="768" width="8.73046875" style="164"/>
    <col min="769" max="769" width="34.9296875" style="164" bestFit="1" customWidth="1"/>
    <col min="770" max="770" width="50.53125" style="164" customWidth="1"/>
    <col min="771" max="771" width="16.06640625" style="164" customWidth="1"/>
    <col min="772" max="772" width="16.46484375" style="164" customWidth="1"/>
    <col min="773" max="773" width="15.06640625" style="164" customWidth="1"/>
    <col min="774" max="774" width="8.73046875" style="164"/>
    <col min="775" max="775" width="41.53125" style="164" bestFit="1" customWidth="1"/>
    <col min="776" max="1024" width="8.73046875" style="164"/>
    <col min="1025" max="1025" width="34.9296875" style="164" bestFit="1" customWidth="1"/>
    <col min="1026" max="1026" width="50.53125" style="164" customWidth="1"/>
    <col min="1027" max="1027" width="16.06640625" style="164" customWidth="1"/>
    <col min="1028" max="1028" width="16.46484375" style="164" customWidth="1"/>
    <col min="1029" max="1029" width="15.06640625" style="164" customWidth="1"/>
    <col min="1030" max="1030" width="8.73046875" style="164"/>
    <col min="1031" max="1031" width="41.53125" style="164" bestFit="1" customWidth="1"/>
    <col min="1032" max="1280" width="8.73046875" style="164"/>
    <col min="1281" max="1281" width="34.9296875" style="164" bestFit="1" customWidth="1"/>
    <col min="1282" max="1282" width="50.53125" style="164" customWidth="1"/>
    <col min="1283" max="1283" width="16.06640625" style="164" customWidth="1"/>
    <col min="1284" max="1284" width="16.46484375" style="164" customWidth="1"/>
    <col min="1285" max="1285" width="15.06640625" style="164" customWidth="1"/>
    <col min="1286" max="1286" width="8.73046875" style="164"/>
    <col min="1287" max="1287" width="41.53125" style="164" bestFit="1" customWidth="1"/>
    <col min="1288" max="1536" width="8.73046875" style="164"/>
    <col min="1537" max="1537" width="34.9296875" style="164" bestFit="1" customWidth="1"/>
    <col min="1538" max="1538" width="50.53125" style="164" customWidth="1"/>
    <col min="1539" max="1539" width="16.06640625" style="164" customWidth="1"/>
    <col min="1540" max="1540" width="16.46484375" style="164" customWidth="1"/>
    <col min="1541" max="1541" width="15.06640625" style="164" customWidth="1"/>
    <col min="1542" max="1542" width="8.73046875" style="164"/>
    <col min="1543" max="1543" width="41.53125" style="164" bestFit="1" customWidth="1"/>
    <col min="1544" max="1792" width="8.73046875" style="164"/>
    <col min="1793" max="1793" width="34.9296875" style="164" bestFit="1" customWidth="1"/>
    <col min="1794" max="1794" width="50.53125" style="164" customWidth="1"/>
    <col min="1795" max="1795" width="16.06640625" style="164" customWidth="1"/>
    <col min="1796" max="1796" width="16.46484375" style="164" customWidth="1"/>
    <col min="1797" max="1797" width="15.06640625" style="164" customWidth="1"/>
    <col min="1798" max="1798" width="8.73046875" style="164"/>
    <col min="1799" max="1799" width="41.53125" style="164" bestFit="1" customWidth="1"/>
    <col min="1800" max="2048" width="8.73046875" style="164"/>
    <col min="2049" max="2049" width="34.9296875" style="164" bestFit="1" customWidth="1"/>
    <col min="2050" max="2050" width="50.53125" style="164" customWidth="1"/>
    <col min="2051" max="2051" width="16.06640625" style="164" customWidth="1"/>
    <col min="2052" max="2052" width="16.46484375" style="164" customWidth="1"/>
    <col min="2053" max="2053" width="15.06640625" style="164" customWidth="1"/>
    <col min="2054" max="2054" width="8.73046875" style="164"/>
    <col min="2055" max="2055" width="41.53125" style="164" bestFit="1" customWidth="1"/>
    <col min="2056" max="2304" width="8.73046875" style="164"/>
    <col min="2305" max="2305" width="34.9296875" style="164" bestFit="1" customWidth="1"/>
    <col min="2306" max="2306" width="50.53125" style="164" customWidth="1"/>
    <col min="2307" max="2307" width="16.06640625" style="164" customWidth="1"/>
    <col min="2308" max="2308" width="16.46484375" style="164" customWidth="1"/>
    <col min="2309" max="2309" width="15.06640625" style="164" customWidth="1"/>
    <col min="2310" max="2310" width="8.73046875" style="164"/>
    <col min="2311" max="2311" width="41.53125" style="164" bestFit="1" customWidth="1"/>
    <col min="2312" max="2560" width="8.73046875" style="164"/>
    <col min="2561" max="2561" width="34.9296875" style="164" bestFit="1" customWidth="1"/>
    <col min="2562" max="2562" width="50.53125" style="164" customWidth="1"/>
    <col min="2563" max="2563" width="16.06640625" style="164" customWidth="1"/>
    <col min="2564" max="2564" width="16.46484375" style="164" customWidth="1"/>
    <col min="2565" max="2565" width="15.06640625" style="164" customWidth="1"/>
    <col min="2566" max="2566" width="8.73046875" style="164"/>
    <col min="2567" max="2567" width="41.53125" style="164" bestFit="1" customWidth="1"/>
    <col min="2568" max="2816" width="8.73046875" style="164"/>
    <col min="2817" max="2817" width="34.9296875" style="164" bestFit="1" customWidth="1"/>
    <col min="2818" max="2818" width="50.53125" style="164" customWidth="1"/>
    <col min="2819" max="2819" width="16.06640625" style="164" customWidth="1"/>
    <col min="2820" max="2820" width="16.46484375" style="164" customWidth="1"/>
    <col min="2821" max="2821" width="15.06640625" style="164" customWidth="1"/>
    <col min="2822" max="2822" width="8.73046875" style="164"/>
    <col min="2823" max="2823" width="41.53125" style="164" bestFit="1" customWidth="1"/>
    <col min="2824" max="3072" width="8.73046875" style="164"/>
    <col min="3073" max="3073" width="34.9296875" style="164" bestFit="1" customWidth="1"/>
    <col min="3074" max="3074" width="50.53125" style="164" customWidth="1"/>
    <col min="3075" max="3075" width="16.06640625" style="164" customWidth="1"/>
    <col min="3076" max="3076" width="16.46484375" style="164" customWidth="1"/>
    <col min="3077" max="3077" width="15.06640625" style="164" customWidth="1"/>
    <col min="3078" max="3078" width="8.73046875" style="164"/>
    <col min="3079" max="3079" width="41.53125" style="164" bestFit="1" customWidth="1"/>
    <col min="3080" max="3328" width="8.73046875" style="164"/>
    <col min="3329" max="3329" width="34.9296875" style="164" bestFit="1" customWidth="1"/>
    <col min="3330" max="3330" width="50.53125" style="164" customWidth="1"/>
    <col min="3331" max="3331" width="16.06640625" style="164" customWidth="1"/>
    <col min="3332" max="3332" width="16.46484375" style="164" customWidth="1"/>
    <col min="3333" max="3333" width="15.06640625" style="164" customWidth="1"/>
    <col min="3334" max="3334" width="8.73046875" style="164"/>
    <col min="3335" max="3335" width="41.53125" style="164" bestFit="1" customWidth="1"/>
    <col min="3336" max="3584" width="8.73046875" style="164"/>
    <col min="3585" max="3585" width="34.9296875" style="164" bestFit="1" customWidth="1"/>
    <col min="3586" max="3586" width="50.53125" style="164" customWidth="1"/>
    <col min="3587" max="3587" width="16.06640625" style="164" customWidth="1"/>
    <col min="3588" max="3588" width="16.46484375" style="164" customWidth="1"/>
    <col min="3589" max="3589" width="15.06640625" style="164" customWidth="1"/>
    <col min="3590" max="3590" width="8.73046875" style="164"/>
    <col min="3591" max="3591" width="41.53125" style="164" bestFit="1" customWidth="1"/>
    <col min="3592" max="3840" width="8.73046875" style="164"/>
    <col min="3841" max="3841" width="34.9296875" style="164" bestFit="1" customWidth="1"/>
    <col min="3842" max="3842" width="50.53125" style="164" customWidth="1"/>
    <col min="3843" max="3843" width="16.06640625" style="164" customWidth="1"/>
    <col min="3844" max="3844" width="16.46484375" style="164" customWidth="1"/>
    <col min="3845" max="3845" width="15.06640625" style="164" customWidth="1"/>
    <col min="3846" max="3846" width="8.73046875" style="164"/>
    <col min="3847" max="3847" width="41.53125" style="164" bestFit="1" customWidth="1"/>
    <col min="3848" max="4096" width="8.73046875" style="164"/>
    <col min="4097" max="4097" width="34.9296875" style="164" bestFit="1" customWidth="1"/>
    <col min="4098" max="4098" width="50.53125" style="164" customWidth="1"/>
    <col min="4099" max="4099" width="16.06640625" style="164" customWidth="1"/>
    <col min="4100" max="4100" width="16.46484375" style="164" customWidth="1"/>
    <col min="4101" max="4101" width="15.06640625" style="164" customWidth="1"/>
    <col min="4102" max="4102" width="8.73046875" style="164"/>
    <col min="4103" max="4103" width="41.53125" style="164" bestFit="1" customWidth="1"/>
    <col min="4104" max="4352" width="8.73046875" style="164"/>
    <col min="4353" max="4353" width="34.9296875" style="164" bestFit="1" customWidth="1"/>
    <col min="4354" max="4354" width="50.53125" style="164" customWidth="1"/>
    <col min="4355" max="4355" width="16.06640625" style="164" customWidth="1"/>
    <col min="4356" max="4356" width="16.46484375" style="164" customWidth="1"/>
    <col min="4357" max="4357" width="15.06640625" style="164" customWidth="1"/>
    <col min="4358" max="4358" width="8.73046875" style="164"/>
    <col min="4359" max="4359" width="41.53125" style="164" bestFit="1" customWidth="1"/>
    <col min="4360" max="4608" width="8.73046875" style="164"/>
    <col min="4609" max="4609" width="34.9296875" style="164" bestFit="1" customWidth="1"/>
    <col min="4610" max="4610" width="50.53125" style="164" customWidth="1"/>
    <col min="4611" max="4611" width="16.06640625" style="164" customWidth="1"/>
    <col min="4612" max="4612" width="16.46484375" style="164" customWidth="1"/>
    <col min="4613" max="4613" width="15.06640625" style="164" customWidth="1"/>
    <col min="4614" max="4614" width="8.73046875" style="164"/>
    <col min="4615" max="4615" width="41.53125" style="164" bestFit="1" customWidth="1"/>
    <col min="4616" max="4864" width="8.73046875" style="164"/>
    <col min="4865" max="4865" width="34.9296875" style="164" bestFit="1" customWidth="1"/>
    <col min="4866" max="4866" width="50.53125" style="164" customWidth="1"/>
    <col min="4867" max="4867" width="16.06640625" style="164" customWidth="1"/>
    <col min="4868" max="4868" width="16.46484375" style="164" customWidth="1"/>
    <col min="4869" max="4869" width="15.06640625" style="164" customWidth="1"/>
    <col min="4870" max="4870" width="8.73046875" style="164"/>
    <col min="4871" max="4871" width="41.53125" style="164" bestFit="1" customWidth="1"/>
    <col min="4872" max="5120" width="8.73046875" style="164"/>
    <col min="5121" max="5121" width="34.9296875" style="164" bestFit="1" customWidth="1"/>
    <col min="5122" max="5122" width="50.53125" style="164" customWidth="1"/>
    <col min="5123" max="5123" width="16.06640625" style="164" customWidth="1"/>
    <col min="5124" max="5124" width="16.46484375" style="164" customWidth="1"/>
    <col min="5125" max="5125" width="15.06640625" style="164" customWidth="1"/>
    <col min="5126" max="5126" width="8.73046875" style="164"/>
    <col min="5127" max="5127" width="41.53125" style="164" bestFit="1" customWidth="1"/>
    <col min="5128" max="5376" width="8.73046875" style="164"/>
    <col min="5377" max="5377" width="34.9296875" style="164" bestFit="1" customWidth="1"/>
    <col min="5378" max="5378" width="50.53125" style="164" customWidth="1"/>
    <col min="5379" max="5379" width="16.06640625" style="164" customWidth="1"/>
    <col min="5380" max="5380" width="16.46484375" style="164" customWidth="1"/>
    <col min="5381" max="5381" width="15.06640625" style="164" customWidth="1"/>
    <col min="5382" max="5382" width="8.73046875" style="164"/>
    <col min="5383" max="5383" width="41.53125" style="164" bestFit="1" customWidth="1"/>
    <col min="5384" max="5632" width="8.73046875" style="164"/>
    <col min="5633" max="5633" width="34.9296875" style="164" bestFit="1" customWidth="1"/>
    <col min="5634" max="5634" width="50.53125" style="164" customWidth="1"/>
    <col min="5635" max="5635" width="16.06640625" style="164" customWidth="1"/>
    <col min="5636" max="5636" width="16.46484375" style="164" customWidth="1"/>
    <col min="5637" max="5637" width="15.06640625" style="164" customWidth="1"/>
    <col min="5638" max="5638" width="8.73046875" style="164"/>
    <col min="5639" max="5639" width="41.53125" style="164" bestFit="1" customWidth="1"/>
    <col min="5640" max="5888" width="8.73046875" style="164"/>
    <col min="5889" max="5889" width="34.9296875" style="164" bestFit="1" customWidth="1"/>
    <col min="5890" max="5890" width="50.53125" style="164" customWidth="1"/>
    <col min="5891" max="5891" width="16.06640625" style="164" customWidth="1"/>
    <col min="5892" max="5892" width="16.46484375" style="164" customWidth="1"/>
    <col min="5893" max="5893" width="15.06640625" style="164" customWidth="1"/>
    <col min="5894" max="5894" width="8.73046875" style="164"/>
    <col min="5895" max="5895" width="41.53125" style="164" bestFit="1" customWidth="1"/>
    <col min="5896" max="6144" width="8.73046875" style="164"/>
    <col min="6145" max="6145" width="34.9296875" style="164" bestFit="1" customWidth="1"/>
    <col min="6146" max="6146" width="50.53125" style="164" customWidth="1"/>
    <col min="6147" max="6147" width="16.06640625" style="164" customWidth="1"/>
    <col min="6148" max="6148" width="16.46484375" style="164" customWidth="1"/>
    <col min="6149" max="6149" width="15.06640625" style="164" customWidth="1"/>
    <col min="6150" max="6150" width="8.73046875" style="164"/>
    <col min="6151" max="6151" width="41.53125" style="164" bestFit="1" customWidth="1"/>
    <col min="6152" max="6400" width="8.73046875" style="164"/>
    <col min="6401" max="6401" width="34.9296875" style="164" bestFit="1" customWidth="1"/>
    <col min="6402" max="6402" width="50.53125" style="164" customWidth="1"/>
    <col min="6403" max="6403" width="16.06640625" style="164" customWidth="1"/>
    <col min="6404" max="6404" width="16.46484375" style="164" customWidth="1"/>
    <col min="6405" max="6405" width="15.06640625" style="164" customWidth="1"/>
    <col min="6406" max="6406" width="8.73046875" style="164"/>
    <col min="6407" max="6407" width="41.53125" style="164" bestFit="1" customWidth="1"/>
    <col min="6408" max="6656" width="8.73046875" style="164"/>
    <col min="6657" max="6657" width="34.9296875" style="164" bestFit="1" customWidth="1"/>
    <col min="6658" max="6658" width="50.53125" style="164" customWidth="1"/>
    <col min="6659" max="6659" width="16.06640625" style="164" customWidth="1"/>
    <col min="6660" max="6660" width="16.46484375" style="164" customWidth="1"/>
    <col min="6661" max="6661" width="15.06640625" style="164" customWidth="1"/>
    <col min="6662" max="6662" width="8.73046875" style="164"/>
    <col min="6663" max="6663" width="41.53125" style="164" bestFit="1" customWidth="1"/>
    <col min="6664" max="6912" width="8.73046875" style="164"/>
    <col min="6913" max="6913" width="34.9296875" style="164" bestFit="1" customWidth="1"/>
    <col min="6914" max="6914" width="50.53125" style="164" customWidth="1"/>
    <col min="6915" max="6915" width="16.06640625" style="164" customWidth="1"/>
    <col min="6916" max="6916" width="16.46484375" style="164" customWidth="1"/>
    <col min="6917" max="6917" width="15.06640625" style="164" customWidth="1"/>
    <col min="6918" max="6918" width="8.73046875" style="164"/>
    <col min="6919" max="6919" width="41.53125" style="164" bestFit="1" customWidth="1"/>
    <col min="6920" max="7168" width="8.73046875" style="164"/>
    <col min="7169" max="7169" width="34.9296875" style="164" bestFit="1" customWidth="1"/>
    <col min="7170" max="7170" width="50.53125" style="164" customWidth="1"/>
    <col min="7171" max="7171" width="16.06640625" style="164" customWidth="1"/>
    <col min="7172" max="7172" width="16.46484375" style="164" customWidth="1"/>
    <col min="7173" max="7173" width="15.06640625" style="164" customWidth="1"/>
    <col min="7174" max="7174" width="8.73046875" style="164"/>
    <col min="7175" max="7175" width="41.53125" style="164" bestFit="1" customWidth="1"/>
    <col min="7176" max="7424" width="8.73046875" style="164"/>
    <col min="7425" max="7425" width="34.9296875" style="164" bestFit="1" customWidth="1"/>
    <col min="7426" max="7426" width="50.53125" style="164" customWidth="1"/>
    <col min="7427" max="7427" width="16.06640625" style="164" customWidth="1"/>
    <col min="7428" max="7428" width="16.46484375" style="164" customWidth="1"/>
    <col min="7429" max="7429" width="15.06640625" style="164" customWidth="1"/>
    <col min="7430" max="7430" width="8.73046875" style="164"/>
    <col min="7431" max="7431" width="41.53125" style="164" bestFit="1" customWidth="1"/>
    <col min="7432" max="7680" width="8.73046875" style="164"/>
    <col min="7681" max="7681" width="34.9296875" style="164" bestFit="1" customWidth="1"/>
    <col min="7682" max="7682" width="50.53125" style="164" customWidth="1"/>
    <col min="7683" max="7683" width="16.06640625" style="164" customWidth="1"/>
    <col min="7684" max="7684" width="16.46484375" style="164" customWidth="1"/>
    <col min="7685" max="7685" width="15.06640625" style="164" customWidth="1"/>
    <col min="7686" max="7686" width="8.73046875" style="164"/>
    <col min="7687" max="7687" width="41.53125" style="164" bestFit="1" customWidth="1"/>
    <col min="7688" max="7936" width="8.73046875" style="164"/>
    <col min="7937" max="7937" width="34.9296875" style="164" bestFit="1" customWidth="1"/>
    <col min="7938" max="7938" width="50.53125" style="164" customWidth="1"/>
    <col min="7939" max="7939" width="16.06640625" style="164" customWidth="1"/>
    <col min="7940" max="7940" width="16.46484375" style="164" customWidth="1"/>
    <col min="7941" max="7941" width="15.06640625" style="164" customWidth="1"/>
    <col min="7942" max="7942" width="8.73046875" style="164"/>
    <col min="7943" max="7943" width="41.53125" style="164" bestFit="1" customWidth="1"/>
    <col min="7944" max="8192" width="8.73046875" style="164"/>
    <col min="8193" max="8193" width="34.9296875" style="164" bestFit="1" customWidth="1"/>
    <col min="8194" max="8194" width="50.53125" style="164" customWidth="1"/>
    <col min="8195" max="8195" width="16.06640625" style="164" customWidth="1"/>
    <col min="8196" max="8196" width="16.46484375" style="164" customWidth="1"/>
    <col min="8197" max="8197" width="15.06640625" style="164" customWidth="1"/>
    <col min="8198" max="8198" width="8.73046875" style="164"/>
    <col min="8199" max="8199" width="41.53125" style="164" bestFit="1" customWidth="1"/>
    <col min="8200" max="8448" width="8.73046875" style="164"/>
    <col min="8449" max="8449" width="34.9296875" style="164" bestFit="1" customWidth="1"/>
    <col min="8450" max="8450" width="50.53125" style="164" customWidth="1"/>
    <col min="8451" max="8451" width="16.06640625" style="164" customWidth="1"/>
    <col min="8452" max="8452" width="16.46484375" style="164" customWidth="1"/>
    <col min="8453" max="8453" width="15.06640625" style="164" customWidth="1"/>
    <col min="8454" max="8454" width="8.73046875" style="164"/>
    <col min="8455" max="8455" width="41.53125" style="164" bestFit="1" customWidth="1"/>
    <col min="8456" max="8704" width="8.73046875" style="164"/>
    <col min="8705" max="8705" width="34.9296875" style="164" bestFit="1" customWidth="1"/>
    <col min="8706" max="8706" width="50.53125" style="164" customWidth="1"/>
    <col min="8707" max="8707" width="16.06640625" style="164" customWidth="1"/>
    <col min="8708" max="8708" width="16.46484375" style="164" customWidth="1"/>
    <col min="8709" max="8709" width="15.06640625" style="164" customWidth="1"/>
    <col min="8710" max="8710" width="8.73046875" style="164"/>
    <col min="8711" max="8711" width="41.53125" style="164" bestFit="1" customWidth="1"/>
    <col min="8712" max="8960" width="8.73046875" style="164"/>
    <col min="8961" max="8961" width="34.9296875" style="164" bestFit="1" customWidth="1"/>
    <col min="8962" max="8962" width="50.53125" style="164" customWidth="1"/>
    <col min="8963" max="8963" width="16.06640625" style="164" customWidth="1"/>
    <col min="8964" max="8964" width="16.46484375" style="164" customWidth="1"/>
    <col min="8965" max="8965" width="15.06640625" style="164" customWidth="1"/>
    <col min="8966" max="8966" width="8.73046875" style="164"/>
    <col min="8967" max="8967" width="41.53125" style="164" bestFit="1" customWidth="1"/>
    <col min="8968" max="9216" width="8.73046875" style="164"/>
    <col min="9217" max="9217" width="34.9296875" style="164" bestFit="1" customWidth="1"/>
    <col min="9218" max="9218" width="50.53125" style="164" customWidth="1"/>
    <col min="9219" max="9219" width="16.06640625" style="164" customWidth="1"/>
    <col min="9220" max="9220" width="16.46484375" style="164" customWidth="1"/>
    <col min="9221" max="9221" width="15.06640625" style="164" customWidth="1"/>
    <col min="9222" max="9222" width="8.73046875" style="164"/>
    <col min="9223" max="9223" width="41.53125" style="164" bestFit="1" customWidth="1"/>
    <col min="9224" max="9472" width="8.73046875" style="164"/>
    <col min="9473" max="9473" width="34.9296875" style="164" bestFit="1" customWidth="1"/>
    <col min="9474" max="9474" width="50.53125" style="164" customWidth="1"/>
    <col min="9475" max="9475" width="16.06640625" style="164" customWidth="1"/>
    <col min="9476" max="9476" width="16.46484375" style="164" customWidth="1"/>
    <col min="9477" max="9477" width="15.06640625" style="164" customWidth="1"/>
    <col min="9478" max="9478" width="8.73046875" style="164"/>
    <col min="9479" max="9479" width="41.53125" style="164" bestFit="1" customWidth="1"/>
    <col min="9480" max="9728" width="8.73046875" style="164"/>
    <col min="9729" max="9729" width="34.9296875" style="164" bestFit="1" customWidth="1"/>
    <col min="9730" max="9730" width="50.53125" style="164" customWidth="1"/>
    <col min="9731" max="9731" width="16.06640625" style="164" customWidth="1"/>
    <col min="9732" max="9732" width="16.46484375" style="164" customWidth="1"/>
    <col min="9733" max="9733" width="15.06640625" style="164" customWidth="1"/>
    <col min="9734" max="9734" width="8.73046875" style="164"/>
    <col min="9735" max="9735" width="41.53125" style="164" bestFit="1" customWidth="1"/>
    <col min="9736" max="9984" width="8.73046875" style="164"/>
    <col min="9985" max="9985" width="34.9296875" style="164" bestFit="1" customWidth="1"/>
    <col min="9986" max="9986" width="50.53125" style="164" customWidth="1"/>
    <col min="9987" max="9987" width="16.06640625" style="164" customWidth="1"/>
    <col min="9988" max="9988" width="16.46484375" style="164" customWidth="1"/>
    <col min="9989" max="9989" width="15.06640625" style="164" customWidth="1"/>
    <col min="9990" max="9990" width="8.73046875" style="164"/>
    <col min="9991" max="9991" width="41.53125" style="164" bestFit="1" customWidth="1"/>
    <col min="9992" max="10240" width="8.73046875" style="164"/>
    <col min="10241" max="10241" width="34.9296875" style="164" bestFit="1" customWidth="1"/>
    <col min="10242" max="10242" width="50.53125" style="164" customWidth="1"/>
    <col min="10243" max="10243" width="16.06640625" style="164" customWidth="1"/>
    <col min="10244" max="10244" width="16.46484375" style="164" customWidth="1"/>
    <col min="10245" max="10245" width="15.06640625" style="164" customWidth="1"/>
    <col min="10246" max="10246" width="8.73046875" style="164"/>
    <col min="10247" max="10247" width="41.53125" style="164" bestFit="1" customWidth="1"/>
    <col min="10248" max="10496" width="8.73046875" style="164"/>
    <col min="10497" max="10497" width="34.9296875" style="164" bestFit="1" customWidth="1"/>
    <col min="10498" max="10498" width="50.53125" style="164" customWidth="1"/>
    <col min="10499" max="10499" width="16.06640625" style="164" customWidth="1"/>
    <col min="10500" max="10500" width="16.46484375" style="164" customWidth="1"/>
    <col min="10501" max="10501" width="15.06640625" style="164" customWidth="1"/>
    <col min="10502" max="10502" width="8.73046875" style="164"/>
    <col min="10503" max="10503" width="41.53125" style="164" bestFit="1" customWidth="1"/>
    <col min="10504" max="10752" width="8.73046875" style="164"/>
    <col min="10753" max="10753" width="34.9296875" style="164" bestFit="1" customWidth="1"/>
    <col min="10754" max="10754" width="50.53125" style="164" customWidth="1"/>
    <col min="10755" max="10755" width="16.06640625" style="164" customWidth="1"/>
    <col min="10756" max="10756" width="16.46484375" style="164" customWidth="1"/>
    <col min="10757" max="10757" width="15.06640625" style="164" customWidth="1"/>
    <col min="10758" max="10758" width="8.73046875" style="164"/>
    <col min="10759" max="10759" width="41.53125" style="164" bestFit="1" customWidth="1"/>
    <col min="10760" max="11008" width="8.73046875" style="164"/>
    <col min="11009" max="11009" width="34.9296875" style="164" bestFit="1" customWidth="1"/>
    <col min="11010" max="11010" width="50.53125" style="164" customWidth="1"/>
    <col min="11011" max="11011" width="16.06640625" style="164" customWidth="1"/>
    <col min="11012" max="11012" width="16.46484375" style="164" customWidth="1"/>
    <col min="11013" max="11013" width="15.06640625" style="164" customWidth="1"/>
    <col min="11014" max="11014" width="8.73046875" style="164"/>
    <col min="11015" max="11015" width="41.53125" style="164" bestFit="1" customWidth="1"/>
    <col min="11016" max="11264" width="8.73046875" style="164"/>
    <col min="11265" max="11265" width="34.9296875" style="164" bestFit="1" customWidth="1"/>
    <col min="11266" max="11266" width="50.53125" style="164" customWidth="1"/>
    <col min="11267" max="11267" width="16.06640625" style="164" customWidth="1"/>
    <col min="11268" max="11268" width="16.46484375" style="164" customWidth="1"/>
    <col min="11269" max="11269" width="15.06640625" style="164" customWidth="1"/>
    <col min="11270" max="11270" width="8.73046875" style="164"/>
    <col min="11271" max="11271" width="41.53125" style="164" bestFit="1" customWidth="1"/>
    <col min="11272" max="11520" width="8.73046875" style="164"/>
    <col min="11521" max="11521" width="34.9296875" style="164" bestFit="1" customWidth="1"/>
    <col min="11522" max="11522" width="50.53125" style="164" customWidth="1"/>
    <col min="11523" max="11523" width="16.06640625" style="164" customWidth="1"/>
    <col min="11524" max="11524" width="16.46484375" style="164" customWidth="1"/>
    <col min="11525" max="11525" width="15.06640625" style="164" customWidth="1"/>
    <col min="11526" max="11526" width="8.73046875" style="164"/>
    <col min="11527" max="11527" width="41.53125" style="164" bestFit="1" customWidth="1"/>
    <col min="11528" max="11776" width="8.73046875" style="164"/>
    <col min="11777" max="11777" width="34.9296875" style="164" bestFit="1" customWidth="1"/>
    <col min="11778" max="11778" width="50.53125" style="164" customWidth="1"/>
    <col min="11779" max="11779" width="16.06640625" style="164" customWidth="1"/>
    <col min="11780" max="11780" width="16.46484375" style="164" customWidth="1"/>
    <col min="11781" max="11781" width="15.06640625" style="164" customWidth="1"/>
    <col min="11782" max="11782" width="8.73046875" style="164"/>
    <col min="11783" max="11783" width="41.53125" style="164" bestFit="1" customWidth="1"/>
    <col min="11784" max="12032" width="8.73046875" style="164"/>
    <col min="12033" max="12033" width="34.9296875" style="164" bestFit="1" customWidth="1"/>
    <col min="12034" max="12034" width="50.53125" style="164" customWidth="1"/>
    <col min="12035" max="12035" width="16.06640625" style="164" customWidth="1"/>
    <col min="12036" max="12036" width="16.46484375" style="164" customWidth="1"/>
    <col min="12037" max="12037" width="15.06640625" style="164" customWidth="1"/>
    <col min="12038" max="12038" width="8.73046875" style="164"/>
    <col min="12039" max="12039" width="41.53125" style="164" bestFit="1" customWidth="1"/>
    <col min="12040" max="12288" width="8.73046875" style="164"/>
    <col min="12289" max="12289" width="34.9296875" style="164" bestFit="1" customWidth="1"/>
    <col min="12290" max="12290" width="50.53125" style="164" customWidth="1"/>
    <col min="12291" max="12291" width="16.06640625" style="164" customWidth="1"/>
    <col min="12292" max="12292" width="16.46484375" style="164" customWidth="1"/>
    <col min="12293" max="12293" width="15.06640625" style="164" customWidth="1"/>
    <col min="12294" max="12294" width="8.73046875" style="164"/>
    <col min="12295" max="12295" width="41.53125" style="164" bestFit="1" customWidth="1"/>
    <col min="12296" max="12544" width="8.73046875" style="164"/>
    <col min="12545" max="12545" width="34.9296875" style="164" bestFit="1" customWidth="1"/>
    <col min="12546" max="12546" width="50.53125" style="164" customWidth="1"/>
    <col min="12547" max="12547" width="16.06640625" style="164" customWidth="1"/>
    <col min="12548" max="12548" width="16.46484375" style="164" customWidth="1"/>
    <col min="12549" max="12549" width="15.06640625" style="164" customWidth="1"/>
    <col min="12550" max="12550" width="8.73046875" style="164"/>
    <col min="12551" max="12551" width="41.53125" style="164" bestFit="1" customWidth="1"/>
    <col min="12552" max="12800" width="8.73046875" style="164"/>
    <col min="12801" max="12801" width="34.9296875" style="164" bestFit="1" customWidth="1"/>
    <col min="12802" max="12802" width="50.53125" style="164" customWidth="1"/>
    <col min="12803" max="12803" width="16.06640625" style="164" customWidth="1"/>
    <col min="12804" max="12804" width="16.46484375" style="164" customWidth="1"/>
    <col min="12805" max="12805" width="15.06640625" style="164" customWidth="1"/>
    <col min="12806" max="12806" width="8.73046875" style="164"/>
    <col min="12807" max="12807" width="41.53125" style="164" bestFit="1" customWidth="1"/>
    <col min="12808" max="13056" width="8.73046875" style="164"/>
    <col min="13057" max="13057" width="34.9296875" style="164" bestFit="1" customWidth="1"/>
    <col min="13058" max="13058" width="50.53125" style="164" customWidth="1"/>
    <col min="13059" max="13059" width="16.06640625" style="164" customWidth="1"/>
    <col min="13060" max="13060" width="16.46484375" style="164" customWidth="1"/>
    <col min="13061" max="13061" width="15.06640625" style="164" customWidth="1"/>
    <col min="13062" max="13062" width="8.73046875" style="164"/>
    <col min="13063" max="13063" width="41.53125" style="164" bestFit="1" customWidth="1"/>
    <col min="13064" max="13312" width="8.73046875" style="164"/>
    <col min="13313" max="13313" width="34.9296875" style="164" bestFit="1" customWidth="1"/>
    <col min="13314" max="13314" width="50.53125" style="164" customWidth="1"/>
    <col min="13315" max="13315" width="16.06640625" style="164" customWidth="1"/>
    <col min="13316" max="13316" width="16.46484375" style="164" customWidth="1"/>
    <col min="13317" max="13317" width="15.06640625" style="164" customWidth="1"/>
    <col min="13318" max="13318" width="8.73046875" style="164"/>
    <col min="13319" max="13319" width="41.53125" style="164" bestFit="1" customWidth="1"/>
    <col min="13320" max="13568" width="8.73046875" style="164"/>
    <col min="13569" max="13569" width="34.9296875" style="164" bestFit="1" customWidth="1"/>
    <col min="13570" max="13570" width="50.53125" style="164" customWidth="1"/>
    <col min="13571" max="13571" width="16.06640625" style="164" customWidth="1"/>
    <col min="13572" max="13572" width="16.46484375" style="164" customWidth="1"/>
    <col min="13573" max="13573" width="15.06640625" style="164" customWidth="1"/>
    <col min="13574" max="13574" width="8.73046875" style="164"/>
    <col min="13575" max="13575" width="41.53125" style="164" bestFit="1" customWidth="1"/>
    <col min="13576" max="13824" width="8.73046875" style="164"/>
    <col min="13825" max="13825" width="34.9296875" style="164" bestFit="1" customWidth="1"/>
    <col min="13826" max="13826" width="50.53125" style="164" customWidth="1"/>
    <col min="13827" max="13827" width="16.06640625" style="164" customWidth="1"/>
    <col min="13828" max="13828" width="16.46484375" style="164" customWidth="1"/>
    <col min="13829" max="13829" width="15.06640625" style="164" customWidth="1"/>
    <col min="13830" max="13830" width="8.73046875" style="164"/>
    <col min="13831" max="13831" width="41.53125" style="164" bestFit="1" customWidth="1"/>
    <col min="13832" max="14080" width="8.73046875" style="164"/>
    <col min="14081" max="14081" width="34.9296875" style="164" bestFit="1" customWidth="1"/>
    <col min="14082" max="14082" width="50.53125" style="164" customWidth="1"/>
    <col min="14083" max="14083" width="16.06640625" style="164" customWidth="1"/>
    <col min="14084" max="14084" width="16.46484375" style="164" customWidth="1"/>
    <col min="14085" max="14085" width="15.06640625" style="164" customWidth="1"/>
    <col min="14086" max="14086" width="8.73046875" style="164"/>
    <col min="14087" max="14087" width="41.53125" style="164" bestFit="1" customWidth="1"/>
    <col min="14088" max="14336" width="8.73046875" style="164"/>
    <col min="14337" max="14337" width="34.9296875" style="164" bestFit="1" customWidth="1"/>
    <col min="14338" max="14338" width="50.53125" style="164" customWidth="1"/>
    <col min="14339" max="14339" width="16.06640625" style="164" customWidth="1"/>
    <col min="14340" max="14340" width="16.46484375" style="164" customWidth="1"/>
    <col min="14341" max="14341" width="15.06640625" style="164" customWidth="1"/>
    <col min="14342" max="14342" width="8.73046875" style="164"/>
    <col min="14343" max="14343" width="41.53125" style="164" bestFit="1" customWidth="1"/>
    <col min="14344" max="14592" width="8.73046875" style="164"/>
    <col min="14593" max="14593" width="34.9296875" style="164" bestFit="1" customWidth="1"/>
    <col min="14594" max="14594" width="50.53125" style="164" customWidth="1"/>
    <col min="14595" max="14595" width="16.06640625" style="164" customWidth="1"/>
    <col min="14596" max="14596" width="16.46484375" style="164" customWidth="1"/>
    <col min="14597" max="14597" width="15.06640625" style="164" customWidth="1"/>
    <col min="14598" max="14598" width="8.73046875" style="164"/>
    <col min="14599" max="14599" width="41.53125" style="164" bestFit="1" customWidth="1"/>
    <col min="14600" max="14848" width="8.73046875" style="164"/>
    <col min="14849" max="14849" width="34.9296875" style="164" bestFit="1" customWidth="1"/>
    <col min="14850" max="14850" width="50.53125" style="164" customWidth="1"/>
    <col min="14851" max="14851" width="16.06640625" style="164" customWidth="1"/>
    <col min="14852" max="14852" width="16.46484375" style="164" customWidth="1"/>
    <col min="14853" max="14853" width="15.06640625" style="164" customWidth="1"/>
    <col min="14854" max="14854" width="8.73046875" style="164"/>
    <col min="14855" max="14855" width="41.53125" style="164" bestFit="1" customWidth="1"/>
    <col min="14856" max="15104" width="8.73046875" style="164"/>
    <col min="15105" max="15105" width="34.9296875" style="164" bestFit="1" customWidth="1"/>
    <col min="15106" max="15106" width="50.53125" style="164" customWidth="1"/>
    <col min="15107" max="15107" width="16.06640625" style="164" customWidth="1"/>
    <col min="15108" max="15108" width="16.46484375" style="164" customWidth="1"/>
    <col min="15109" max="15109" width="15.06640625" style="164" customWidth="1"/>
    <col min="15110" max="15110" width="8.73046875" style="164"/>
    <col min="15111" max="15111" width="41.53125" style="164" bestFit="1" customWidth="1"/>
    <col min="15112" max="15360" width="8.73046875" style="164"/>
    <col min="15361" max="15361" width="34.9296875" style="164" bestFit="1" customWidth="1"/>
    <col min="15362" max="15362" width="50.53125" style="164" customWidth="1"/>
    <col min="15363" max="15363" width="16.06640625" style="164" customWidth="1"/>
    <col min="15364" max="15364" width="16.46484375" style="164" customWidth="1"/>
    <col min="15365" max="15365" width="15.06640625" style="164" customWidth="1"/>
    <col min="15366" max="15366" width="8.73046875" style="164"/>
    <col min="15367" max="15367" width="41.53125" style="164" bestFit="1" customWidth="1"/>
    <col min="15368" max="15616" width="8.73046875" style="164"/>
    <col min="15617" max="15617" width="34.9296875" style="164" bestFit="1" customWidth="1"/>
    <col min="15618" max="15618" width="50.53125" style="164" customWidth="1"/>
    <col min="15619" max="15619" width="16.06640625" style="164" customWidth="1"/>
    <col min="15620" max="15620" width="16.46484375" style="164" customWidth="1"/>
    <col min="15621" max="15621" width="15.06640625" style="164" customWidth="1"/>
    <col min="15622" max="15622" width="8.73046875" style="164"/>
    <col min="15623" max="15623" width="41.53125" style="164" bestFit="1" customWidth="1"/>
    <col min="15624" max="15872" width="8.73046875" style="164"/>
    <col min="15873" max="15873" width="34.9296875" style="164" bestFit="1" customWidth="1"/>
    <col min="15874" max="15874" width="50.53125" style="164" customWidth="1"/>
    <col min="15875" max="15875" width="16.06640625" style="164" customWidth="1"/>
    <col min="15876" max="15876" width="16.46484375" style="164" customWidth="1"/>
    <col min="15877" max="15877" width="15.06640625" style="164" customWidth="1"/>
    <col min="15878" max="15878" width="8.73046875" style="164"/>
    <col min="15879" max="15879" width="41.53125" style="164" bestFit="1" customWidth="1"/>
    <col min="15880" max="16128" width="8.73046875" style="164"/>
    <col min="16129" max="16129" width="34.9296875" style="164" bestFit="1" customWidth="1"/>
    <col min="16130" max="16130" width="50.53125" style="164" customWidth="1"/>
    <col min="16131" max="16131" width="16.06640625" style="164" customWidth="1"/>
    <col min="16132" max="16132" width="16.46484375" style="164" customWidth="1"/>
    <col min="16133" max="16133" width="15.06640625" style="164" customWidth="1"/>
    <col min="16134" max="16134" width="8.73046875" style="164"/>
    <col min="16135" max="16135" width="41.53125" style="164" bestFit="1" customWidth="1"/>
    <col min="16136" max="16384" width="8.73046875" style="164"/>
  </cols>
  <sheetData>
    <row r="1" spans="1:5" x14ac:dyDescent="0.35">
      <c r="A1" s="163" t="s">
        <v>728</v>
      </c>
      <c r="B1" s="163" t="s">
        <v>160</v>
      </c>
    </row>
    <row r="3" spans="1:5" x14ac:dyDescent="0.35">
      <c r="A3" s="168"/>
      <c r="B3" s="171"/>
      <c r="C3" s="169"/>
      <c r="D3" s="169"/>
      <c r="E3" s="170"/>
    </row>
    <row r="4" spans="1:5" x14ac:dyDescent="0.35">
      <c r="A4" s="172" t="s">
        <v>732</v>
      </c>
      <c r="B4" s="173"/>
      <c r="C4" s="165" t="s">
        <v>162</v>
      </c>
      <c r="D4" s="174" t="s">
        <v>163</v>
      </c>
    </row>
    <row r="5" spans="1:5" x14ac:dyDescent="0.35">
      <c r="A5" s="175" t="s">
        <v>733</v>
      </c>
      <c r="B5" s="175" t="s">
        <v>734</v>
      </c>
      <c r="C5" s="167" t="s">
        <v>735</v>
      </c>
      <c r="D5" s="176"/>
    </row>
    <row r="6" spans="1:5" x14ac:dyDescent="0.35">
      <c r="A6" s="175"/>
      <c r="B6" s="175"/>
      <c r="C6" s="167" t="s">
        <v>736</v>
      </c>
      <c r="D6" s="176"/>
    </row>
    <row r="7" spans="1:5" x14ac:dyDescent="0.35">
      <c r="A7" s="175"/>
      <c r="B7" s="175"/>
      <c r="C7" s="167" t="s">
        <v>737</v>
      </c>
      <c r="D7" s="176"/>
    </row>
    <row r="8" spans="1:5" x14ac:dyDescent="0.35">
      <c r="A8" s="175"/>
      <c r="B8" s="175"/>
      <c r="C8" s="167" t="s">
        <v>738</v>
      </c>
      <c r="D8" s="176"/>
    </row>
    <row r="9" spans="1:5" x14ac:dyDescent="0.35">
      <c r="A9" s="177"/>
      <c r="B9" s="177"/>
      <c r="C9" s="177"/>
      <c r="D9" s="177"/>
      <c r="E9" s="177"/>
    </row>
    <row r="10" spans="1:5" x14ac:dyDescent="0.35">
      <c r="A10" s="178" t="s">
        <v>739</v>
      </c>
      <c r="B10" s="179" t="s">
        <v>740</v>
      </c>
    </row>
    <row r="11" spans="1:5" ht="46.5" x14ac:dyDescent="0.35">
      <c r="A11" s="180" t="s">
        <v>741</v>
      </c>
      <c r="B11" s="181" t="s">
        <v>742</v>
      </c>
    </row>
    <row r="12" spans="1:5" x14ac:dyDescent="0.35">
      <c r="A12" s="182" t="s">
        <v>743</v>
      </c>
      <c r="B12" s="166" t="s">
        <v>654</v>
      </c>
    </row>
    <row r="13" spans="1:5" x14ac:dyDescent="0.35">
      <c r="A13" s="182" t="s">
        <v>744</v>
      </c>
      <c r="B13" s="166" t="s">
        <v>654</v>
      </c>
    </row>
    <row r="14" spans="1:5" x14ac:dyDescent="0.35">
      <c r="A14" s="182" t="s">
        <v>745</v>
      </c>
      <c r="B14" s="166" t="s">
        <v>654</v>
      </c>
    </row>
    <row r="15" spans="1:5" x14ac:dyDescent="0.35">
      <c r="A15" s="182" t="s">
        <v>746</v>
      </c>
      <c r="B15" s="166" t="s">
        <v>654</v>
      </c>
    </row>
    <row r="17" spans="1:1" x14ac:dyDescent="0.35">
      <c r="A17" s="177"/>
    </row>
    <row r="18" spans="1:1" x14ac:dyDescent="0.35">
      <c r="A18" s="177"/>
    </row>
    <row r="19" spans="1:1" x14ac:dyDescent="0.35">
      <c r="A19" s="177"/>
    </row>
    <row r="20" spans="1:1" x14ac:dyDescent="0.35">
      <c r="A20" s="177"/>
    </row>
  </sheetData>
  <mergeCells count="3">
    <mergeCell ref="A5:A8"/>
    <mergeCell ref="B5:B8"/>
    <mergeCell ref="D5:D8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11DE-0486-4787-B268-FE4F9B5793CA}">
  <sheetPr>
    <tabColor theme="9" tint="0.59999389629810485"/>
  </sheetPr>
  <dimension ref="A1:E27"/>
  <sheetViews>
    <sheetView zoomScale="40" zoomScaleNormal="40" workbookViewId="0">
      <pane xSplit="3" ySplit="3" topLeftCell="D4" activePane="bottomRight" state="frozen"/>
      <selection pane="topRight" activeCell="D1" sqref="D1"/>
      <selection pane="bottomLeft" activeCell="A13" sqref="A13"/>
      <selection pane="bottomRight" activeCell="H8" sqref="H8"/>
    </sheetView>
  </sheetViews>
  <sheetFormatPr defaultColWidth="9.19921875" defaultRowHeight="13.5" x14ac:dyDescent="0.35"/>
  <cols>
    <col min="1" max="1" width="38.73046875" style="183" customWidth="1"/>
    <col min="2" max="2" width="74.19921875" style="188" customWidth="1"/>
    <col min="3" max="3" width="40.265625" style="189" customWidth="1"/>
    <col min="4" max="4" width="28.06640625" style="183" customWidth="1"/>
    <col min="5" max="5" width="42.19921875" style="183" customWidth="1"/>
    <col min="6" max="11" width="9.19921875" style="183"/>
    <col min="12" max="12" width="19.53125" style="183" bestFit="1" customWidth="1"/>
    <col min="13" max="250" width="9.19921875" style="183"/>
    <col min="251" max="251" width="38.73046875" style="183" customWidth="1"/>
    <col min="252" max="252" width="74.19921875" style="183" customWidth="1"/>
    <col min="253" max="253" width="40.265625" style="183" customWidth="1"/>
    <col min="254" max="254" width="37" style="183" customWidth="1"/>
    <col min="255" max="256" width="14.46484375" style="183" customWidth="1"/>
    <col min="257" max="257" width="13.73046875" style="183" customWidth="1"/>
    <col min="258" max="258" width="10" style="183" customWidth="1"/>
    <col min="259" max="259" width="14.796875" style="183" customWidth="1"/>
    <col min="260" max="260" width="28.06640625" style="183" customWidth="1"/>
    <col min="261" max="261" width="42.19921875" style="183" customWidth="1"/>
    <col min="262" max="267" width="9.19921875" style="183"/>
    <col min="268" max="268" width="19.53125" style="183" bestFit="1" customWidth="1"/>
    <col min="269" max="506" width="9.19921875" style="183"/>
    <col min="507" max="507" width="38.73046875" style="183" customWidth="1"/>
    <col min="508" max="508" width="74.19921875" style="183" customWidth="1"/>
    <col min="509" max="509" width="40.265625" style="183" customWidth="1"/>
    <col min="510" max="510" width="37" style="183" customWidth="1"/>
    <col min="511" max="512" width="14.46484375" style="183" customWidth="1"/>
    <col min="513" max="513" width="13.73046875" style="183" customWidth="1"/>
    <col min="514" max="514" width="10" style="183" customWidth="1"/>
    <col min="515" max="515" width="14.796875" style="183" customWidth="1"/>
    <col min="516" max="516" width="28.06640625" style="183" customWidth="1"/>
    <col min="517" max="517" width="42.19921875" style="183" customWidth="1"/>
    <col min="518" max="523" width="9.19921875" style="183"/>
    <col min="524" max="524" width="19.53125" style="183" bestFit="1" customWidth="1"/>
    <col min="525" max="762" width="9.19921875" style="183"/>
    <col min="763" max="763" width="38.73046875" style="183" customWidth="1"/>
    <col min="764" max="764" width="74.19921875" style="183" customWidth="1"/>
    <col min="765" max="765" width="40.265625" style="183" customWidth="1"/>
    <col min="766" max="766" width="37" style="183" customWidth="1"/>
    <col min="767" max="768" width="14.46484375" style="183" customWidth="1"/>
    <col min="769" max="769" width="13.73046875" style="183" customWidth="1"/>
    <col min="770" max="770" width="10" style="183" customWidth="1"/>
    <col min="771" max="771" width="14.796875" style="183" customWidth="1"/>
    <col min="772" max="772" width="28.06640625" style="183" customWidth="1"/>
    <col min="773" max="773" width="42.19921875" style="183" customWidth="1"/>
    <col min="774" max="779" width="9.19921875" style="183"/>
    <col min="780" max="780" width="19.53125" style="183" bestFit="1" customWidth="1"/>
    <col min="781" max="1018" width="9.19921875" style="183"/>
    <col min="1019" max="1019" width="38.73046875" style="183" customWidth="1"/>
    <col min="1020" max="1020" width="74.19921875" style="183" customWidth="1"/>
    <col min="1021" max="1021" width="40.265625" style="183" customWidth="1"/>
    <col min="1022" max="1022" width="37" style="183" customWidth="1"/>
    <col min="1023" max="1024" width="14.46484375" style="183" customWidth="1"/>
    <col min="1025" max="1025" width="13.73046875" style="183" customWidth="1"/>
    <col min="1026" max="1026" width="10" style="183" customWidth="1"/>
    <col min="1027" max="1027" width="14.796875" style="183" customWidth="1"/>
    <col min="1028" max="1028" width="28.06640625" style="183" customWidth="1"/>
    <col min="1029" max="1029" width="42.19921875" style="183" customWidth="1"/>
    <col min="1030" max="1035" width="9.19921875" style="183"/>
    <col min="1036" max="1036" width="19.53125" style="183" bestFit="1" customWidth="1"/>
    <col min="1037" max="1274" width="9.19921875" style="183"/>
    <col min="1275" max="1275" width="38.73046875" style="183" customWidth="1"/>
    <col min="1276" max="1276" width="74.19921875" style="183" customWidth="1"/>
    <col min="1277" max="1277" width="40.265625" style="183" customWidth="1"/>
    <col min="1278" max="1278" width="37" style="183" customWidth="1"/>
    <col min="1279" max="1280" width="14.46484375" style="183" customWidth="1"/>
    <col min="1281" max="1281" width="13.73046875" style="183" customWidth="1"/>
    <col min="1282" max="1282" width="10" style="183" customWidth="1"/>
    <col min="1283" max="1283" width="14.796875" style="183" customWidth="1"/>
    <col min="1284" max="1284" width="28.06640625" style="183" customWidth="1"/>
    <col min="1285" max="1285" width="42.19921875" style="183" customWidth="1"/>
    <col min="1286" max="1291" width="9.19921875" style="183"/>
    <col min="1292" max="1292" width="19.53125" style="183" bestFit="1" customWidth="1"/>
    <col min="1293" max="1530" width="9.19921875" style="183"/>
    <col min="1531" max="1531" width="38.73046875" style="183" customWidth="1"/>
    <col min="1532" max="1532" width="74.19921875" style="183" customWidth="1"/>
    <col min="1533" max="1533" width="40.265625" style="183" customWidth="1"/>
    <col min="1534" max="1534" width="37" style="183" customWidth="1"/>
    <col min="1535" max="1536" width="14.46484375" style="183" customWidth="1"/>
    <col min="1537" max="1537" width="13.73046875" style="183" customWidth="1"/>
    <col min="1538" max="1538" width="10" style="183" customWidth="1"/>
    <col min="1539" max="1539" width="14.796875" style="183" customWidth="1"/>
    <col min="1540" max="1540" width="28.06640625" style="183" customWidth="1"/>
    <col min="1541" max="1541" width="42.19921875" style="183" customWidth="1"/>
    <col min="1542" max="1547" width="9.19921875" style="183"/>
    <col min="1548" max="1548" width="19.53125" style="183" bestFit="1" customWidth="1"/>
    <col min="1549" max="1786" width="9.19921875" style="183"/>
    <col min="1787" max="1787" width="38.73046875" style="183" customWidth="1"/>
    <col min="1788" max="1788" width="74.19921875" style="183" customWidth="1"/>
    <col min="1789" max="1789" width="40.265625" style="183" customWidth="1"/>
    <col min="1790" max="1790" width="37" style="183" customWidth="1"/>
    <col min="1791" max="1792" width="14.46484375" style="183" customWidth="1"/>
    <col min="1793" max="1793" width="13.73046875" style="183" customWidth="1"/>
    <col min="1794" max="1794" width="10" style="183" customWidth="1"/>
    <col min="1795" max="1795" width="14.796875" style="183" customWidth="1"/>
    <col min="1796" max="1796" width="28.06640625" style="183" customWidth="1"/>
    <col min="1797" max="1797" width="42.19921875" style="183" customWidth="1"/>
    <col min="1798" max="1803" width="9.19921875" style="183"/>
    <col min="1804" max="1804" width="19.53125" style="183" bestFit="1" customWidth="1"/>
    <col min="1805" max="2042" width="9.19921875" style="183"/>
    <col min="2043" max="2043" width="38.73046875" style="183" customWidth="1"/>
    <col min="2044" max="2044" width="74.19921875" style="183" customWidth="1"/>
    <col min="2045" max="2045" width="40.265625" style="183" customWidth="1"/>
    <col min="2046" max="2046" width="37" style="183" customWidth="1"/>
    <col min="2047" max="2048" width="14.46484375" style="183" customWidth="1"/>
    <col min="2049" max="2049" width="13.73046875" style="183" customWidth="1"/>
    <col min="2050" max="2050" width="10" style="183" customWidth="1"/>
    <col min="2051" max="2051" width="14.796875" style="183" customWidth="1"/>
    <col min="2052" max="2052" width="28.06640625" style="183" customWidth="1"/>
    <col min="2053" max="2053" width="42.19921875" style="183" customWidth="1"/>
    <col min="2054" max="2059" width="9.19921875" style="183"/>
    <col min="2060" max="2060" width="19.53125" style="183" bestFit="1" customWidth="1"/>
    <col min="2061" max="2298" width="9.19921875" style="183"/>
    <col min="2299" max="2299" width="38.73046875" style="183" customWidth="1"/>
    <col min="2300" max="2300" width="74.19921875" style="183" customWidth="1"/>
    <col min="2301" max="2301" width="40.265625" style="183" customWidth="1"/>
    <col min="2302" max="2302" width="37" style="183" customWidth="1"/>
    <col min="2303" max="2304" width="14.46484375" style="183" customWidth="1"/>
    <col min="2305" max="2305" width="13.73046875" style="183" customWidth="1"/>
    <col min="2306" max="2306" width="10" style="183" customWidth="1"/>
    <col min="2307" max="2307" width="14.796875" style="183" customWidth="1"/>
    <col min="2308" max="2308" width="28.06640625" style="183" customWidth="1"/>
    <col min="2309" max="2309" width="42.19921875" style="183" customWidth="1"/>
    <col min="2310" max="2315" width="9.19921875" style="183"/>
    <col min="2316" max="2316" width="19.53125" style="183" bestFit="1" customWidth="1"/>
    <col min="2317" max="2554" width="9.19921875" style="183"/>
    <col min="2555" max="2555" width="38.73046875" style="183" customWidth="1"/>
    <col min="2556" max="2556" width="74.19921875" style="183" customWidth="1"/>
    <col min="2557" max="2557" width="40.265625" style="183" customWidth="1"/>
    <col min="2558" max="2558" width="37" style="183" customWidth="1"/>
    <col min="2559" max="2560" width="14.46484375" style="183" customWidth="1"/>
    <col min="2561" max="2561" width="13.73046875" style="183" customWidth="1"/>
    <col min="2562" max="2562" width="10" style="183" customWidth="1"/>
    <col min="2563" max="2563" width="14.796875" style="183" customWidth="1"/>
    <col min="2564" max="2564" width="28.06640625" style="183" customWidth="1"/>
    <col min="2565" max="2565" width="42.19921875" style="183" customWidth="1"/>
    <col min="2566" max="2571" width="9.19921875" style="183"/>
    <col min="2572" max="2572" width="19.53125" style="183" bestFit="1" customWidth="1"/>
    <col min="2573" max="2810" width="9.19921875" style="183"/>
    <col min="2811" max="2811" width="38.73046875" style="183" customWidth="1"/>
    <col min="2812" max="2812" width="74.19921875" style="183" customWidth="1"/>
    <col min="2813" max="2813" width="40.265625" style="183" customWidth="1"/>
    <col min="2814" max="2814" width="37" style="183" customWidth="1"/>
    <col min="2815" max="2816" width="14.46484375" style="183" customWidth="1"/>
    <col min="2817" max="2817" width="13.73046875" style="183" customWidth="1"/>
    <col min="2818" max="2818" width="10" style="183" customWidth="1"/>
    <col min="2819" max="2819" width="14.796875" style="183" customWidth="1"/>
    <col min="2820" max="2820" width="28.06640625" style="183" customWidth="1"/>
    <col min="2821" max="2821" width="42.19921875" style="183" customWidth="1"/>
    <col min="2822" max="2827" width="9.19921875" style="183"/>
    <col min="2828" max="2828" width="19.53125" style="183" bestFit="1" customWidth="1"/>
    <col min="2829" max="3066" width="9.19921875" style="183"/>
    <col min="3067" max="3067" width="38.73046875" style="183" customWidth="1"/>
    <col min="3068" max="3068" width="74.19921875" style="183" customWidth="1"/>
    <col min="3069" max="3069" width="40.265625" style="183" customWidth="1"/>
    <col min="3070" max="3070" width="37" style="183" customWidth="1"/>
    <col min="3071" max="3072" width="14.46484375" style="183" customWidth="1"/>
    <col min="3073" max="3073" width="13.73046875" style="183" customWidth="1"/>
    <col min="3074" max="3074" width="10" style="183" customWidth="1"/>
    <col min="3075" max="3075" width="14.796875" style="183" customWidth="1"/>
    <col min="3076" max="3076" width="28.06640625" style="183" customWidth="1"/>
    <col min="3077" max="3077" width="42.19921875" style="183" customWidth="1"/>
    <col min="3078" max="3083" width="9.19921875" style="183"/>
    <col min="3084" max="3084" width="19.53125" style="183" bestFit="1" customWidth="1"/>
    <col min="3085" max="3322" width="9.19921875" style="183"/>
    <col min="3323" max="3323" width="38.73046875" style="183" customWidth="1"/>
    <col min="3324" max="3324" width="74.19921875" style="183" customWidth="1"/>
    <col min="3325" max="3325" width="40.265625" style="183" customWidth="1"/>
    <col min="3326" max="3326" width="37" style="183" customWidth="1"/>
    <col min="3327" max="3328" width="14.46484375" style="183" customWidth="1"/>
    <col min="3329" max="3329" width="13.73046875" style="183" customWidth="1"/>
    <col min="3330" max="3330" width="10" style="183" customWidth="1"/>
    <col min="3331" max="3331" width="14.796875" style="183" customWidth="1"/>
    <col min="3332" max="3332" width="28.06640625" style="183" customWidth="1"/>
    <col min="3333" max="3333" width="42.19921875" style="183" customWidth="1"/>
    <col min="3334" max="3339" width="9.19921875" style="183"/>
    <col min="3340" max="3340" width="19.53125" style="183" bestFit="1" customWidth="1"/>
    <col min="3341" max="3578" width="9.19921875" style="183"/>
    <col min="3579" max="3579" width="38.73046875" style="183" customWidth="1"/>
    <col min="3580" max="3580" width="74.19921875" style="183" customWidth="1"/>
    <col min="3581" max="3581" width="40.265625" style="183" customWidth="1"/>
    <col min="3582" max="3582" width="37" style="183" customWidth="1"/>
    <col min="3583" max="3584" width="14.46484375" style="183" customWidth="1"/>
    <col min="3585" max="3585" width="13.73046875" style="183" customWidth="1"/>
    <col min="3586" max="3586" width="10" style="183" customWidth="1"/>
    <col min="3587" max="3587" width="14.796875" style="183" customWidth="1"/>
    <col min="3588" max="3588" width="28.06640625" style="183" customWidth="1"/>
    <col min="3589" max="3589" width="42.19921875" style="183" customWidth="1"/>
    <col min="3590" max="3595" width="9.19921875" style="183"/>
    <col min="3596" max="3596" width="19.53125" style="183" bestFit="1" customWidth="1"/>
    <col min="3597" max="3834" width="9.19921875" style="183"/>
    <col min="3835" max="3835" width="38.73046875" style="183" customWidth="1"/>
    <col min="3836" max="3836" width="74.19921875" style="183" customWidth="1"/>
    <col min="3837" max="3837" width="40.265625" style="183" customWidth="1"/>
    <col min="3838" max="3838" width="37" style="183" customWidth="1"/>
    <col min="3839" max="3840" width="14.46484375" style="183" customWidth="1"/>
    <col min="3841" max="3841" width="13.73046875" style="183" customWidth="1"/>
    <col min="3842" max="3842" width="10" style="183" customWidth="1"/>
    <col min="3843" max="3843" width="14.796875" style="183" customWidth="1"/>
    <col min="3844" max="3844" width="28.06640625" style="183" customWidth="1"/>
    <col min="3845" max="3845" width="42.19921875" style="183" customWidth="1"/>
    <col min="3846" max="3851" width="9.19921875" style="183"/>
    <col min="3852" max="3852" width="19.53125" style="183" bestFit="1" customWidth="1"/>
    <col min="3853" max="4090" width="9.19921875" style="183"/>
    <col min="4091" max="4091" width="38.73046875" style="183" customWidth="1"/>
    <col min="4092" max="4092" width="74.19921875" style="183" customWidth="1"/>
    <col min="4093" max="4093" width="40.265625" style="183" customWidth="1"/>
    <col min="4094" max="4094" width="37" style="183" customWidth="1"/>
    <col min="4095" max="4096" width="14.46484375" style="183" customWidth="1"/>
    <col min="4097" max="4097" width="13.73046875" style="183" customWidth="1"/>
    <col min="4098" max="4098" width="10" style="183" customWidth="1"/>
    <col min="4099" max="4099" width="14.796875" style="183" customWidth="1"/>
    <col min="4100" max="4100" width="28.06640625" style="183" customWidth="1"/>
    <col min="4101" max="4101" width="42.19921875" style="183" customWidth="1"/>
    <col min="4102" max="4107" width="9.19921875" style="183"/>
    <col min="4108" max="4108" width="19.53125" style="183" bestFit="1" customWidth="1"/>
    <col min="4109" max="4346" width="9.19921875" style="183"/>
    <col min="4347" max="4347" width="38.73046875" style="183" customWidth="1"/>
    <col min="4348" max="4348" width="74.19921875" style="183" customWidth="1"/>
    <col min="4349" max="4349" width="40.265625" style="183" customWidth="1"/>
    <col min="4350" max="4350" width="37" style="183" customWidth="1"/>
    <col min="4351" max="4352" width="14.46484375" style="183" customWidth="1"/>
    <col min="4353" max="4353" width="13.73046875" style="183" customWidth="1"/>
    <col min="4354" max="4354" width="10" style="183" customWidth="1"/>
    <col min="4355" max="4355" width="14.796875" style="183" customWidth="1"/>
    <col min="4356" max="4356" width="28.06640625" style="183" customWidth="1"/>
    <col min="4357" max="4357" width="42.19921875" style="183" customWidth="1"/>
    <col min="4358" max="4363" width="9.19921875" style="183"/>
    <col min="4364" max="4364" width="19.53125" style="183" bestFit="1" customWidth="1"/>
    <col min="4365" max="4602" width="9.19921875" style="183"/>
    <col min="4603" max="4603" width="38.73046875" style="183" customWidth="1"/>
    <col min="4604" max="4604" width="74.19921875" style="183" customWidth="1"/>
    <col min="4605" max="4605" width="40.265625" style="183" customWidth="1"/>
    <col min="4606" max="4606" width="37" style="183" customWidth="1"/>
    <col min="4607" max="4608" width="14.46484375" style="183" customWidth="1"/>
    <col min="4609" max="4609" width="13.73046875" style="183" customWidth="1"/>
    <col min="4610" max="4610" width="10" style="183" customWidth="1"/>
    <col min="4611" max="4611" width="14.796875" style="183" customWidth="1"/>
    <col min="4612" max="4612" width="28.06640625" style="183" customWidth="1"/>
    <col min="4613" max="4613" width="42.19921875" style="183" customWidth="1"/>
    <col min="4614" max="4619" width="9.19921875" style="183"/>
    <col min="4620" max="4620" width="19.53125" style="183" bestFit="1" customWidth="1"/>
    <col min="4621" max="4858" width="9.19921875" style="183"/>
    <col min="4859" max="4859" width="38.73046875" style="183" customWidth="1"/>
    <col min="4860" max="4860" width="74.19921875" style="183" customWidth="1"/>
    <col min="4861" max="4861" width="40.265625" style="183" customWidth="1"/>
    <col min="4862" max="4862" width="37" style="183" customWidth="1"/>
    <col min="4863" max="4864" width="14.46484375" style="183" customWidth="1"/>
    <col min="4865" max="4865" width="13.73046875" style="183" customWidth="1"/>
    <col min="4866" max="4866" width="10" style="183" customWidth="1"/>
    <col min="4867" max="4867" width="14.796875" style="183" customWidth="1"/>
    <col min="4868" max="4868" width="28.06640625" style="183" customWidth="1"/>
    <col min="4869" max="4869" width="42.19921875" style="183" customWidth="1"/>
    <col min="4870" max="4875" width="9.19921875" style="183"/>
    <col min="4876" max="4876" width="19.53125" style="183" bestFit="1" customWidth="1"/>
    <col min="4877" max="5114" width="9.19921875" style="183"/>
    <col min="5115" max="5115" width="38.73046875" style="183" customWidth="1"/>
    <col min="5116" max="5116" width="74.19921875" style="183" customWidth="1"/>
    <col min="5117" max="5117" width="40.265625" style="183" customWidth="1"/>
    <col min="5118" max="5118" width="37" style="183" customWidth="1"/>
    <col min="5119" max="5120" width="14.46484375" style="183" customWidth="1"/>
    <col min="5121" max="5121" width="13.73046875" style="183" customWidth="1"/>
    <col min="5122" max="5122" width="10" style="183" customWidth="1"/>
    <col min="5123" max="5123" width="14.796875" style="183" customWidth="1"/>
    <col min="5124" max="5124" width="28.06640625" style="183" customWidth="1"/>
    <col min="5125" max="5125" width="42.19921875" style="183" customWidth="1"/>
    <col min="5126" max="5131" width="9.19921875" style="183"/>
    <col min="5132" max="5132" width="19.53125" style="183" bestFit="1" customWidth="1"/>
    <col min="5133" max="5370" width="9.19921875" style="183"/>
    <col min="5371" max="5371" width="38.73046875" style="183" customWidth="1"/>
    <col min="5372" max="5372" width="74.19921875" style="183" customWidth="1"/>
    <col min="5373" max="5373" width="40.265625" style="183" customWidth="1"/>
    <col min="5374" max="5374" width="37" style="183" customWidth="1"/>
    <col min="5375" max="5376" width="14.46484375" style="183" customWidth="1"/>
    <col min="5377" max="5377" width="13.73046875" style="183" customWidth="1"/>
    <col min="5378" max="5378" width="10" style="183" customWidth="1"/>
    <col min="5379" max="5379" width="14.796875" style="183" customWidth="1"/>
    <col min="5380" max="5380" width="28.06640625" style="183" customWidth="1"/>
    <col min="5381" max="5381" width="42.19921875" style="183" customWidth="1"/>
    <col min="5382" max="5387" width="9.19921875" style="183"/>
    <col min="5388" max="5388" width="19.53125" style="183" bestFit="1" customWidth="1"/>
    <col min="5389" max="5626" width="9.19921875" style="183"/>
    <col min="5627" max="5627" width="38.73046875" style="183" customWidth="1"/>
    <col min="5628" max="5628" width="74.19921875" style="183" customWidth="1"/>
    <col min="5629" max="5629" width="40.265625" style="183" customWidth="1"/>
    <col min="5630" max="5630" width="37" style="183" customWidth="1"/>
    <col min="5631" max="5632" width="14.46484375" style="183" customWidth="1"/>
    <col min="5633" max="5633" width="13.73046875" style="183" customWidth="1"/>
    <col min="5634" max="5634" width="10" style="183" customWidth="1"/>
    <col min="5635" max="5635" width="14.796875" style="183" customWidth="1"/>
    <col min="5636" max="5636" width="28.06640625" style="183" customWidth="1"/>
    <col min="5637" max="5637" width="42.19921875" style="183" customWidth="1"/>
    <col min="5638" max="5643" width="9.19921875" style="183"/>
    <col min="5644" max="5644" width="19.53125" style="183" bestFit="1" customWidth="1"/>
    <col min="5645" max="5882" width="9.19921875" style="183"/>
    <col min="5883" max="5883" width="38.73046875" style="183" customWidth="1"/>
    <col min="5884" max="5884" width="74.19921875" style="183" customWidth="1"/>
    <col min="5885" max="5885" width="40.265625" style="183" customWidth="1"/>
    <col min="5886" max="5886" width="37" style="183" customWidth="1"/>
    <col min="5887" max="5888" width="14.46484375" style="183" customWidth="1"/>
    <col min="5889" max="5889" width="13.73046875" style="183" customWidth="1"/>
    <col min="5890" max="5890" width="10" style="183" customWidth="1"/>
    <col min="5891" max="5891" width="14.796875" style="183" customWidth="1"/>
    <col min="5892" max="5892" width="28.06640625" style="183" customWidth="1"/>
    <col min="5893" max="5893" width="42.19921875" style="183" customWidth="1"/>
    <col min="5894" max="5899" width="9.19921875" style="183"/>
    <col min="5900" max="5900" width="19.53125" style="183" bestFit="1" customWidth="1"/>
    <col min="5901" max="6138" width="9.19921875" style="183"/>
    <col min="6139" max="6139" width="38.73046875" style="183" customWidth="1"/>
    <col min="6140" max="6140" width="74.19921875" style="183" customWidth="1"/>
    <col min="6141" max="6141" width="40.265625" style="183" customWidth="1"/>
    <col min="6142" max="6142" width="37" style="183" customWidth="1"/>
    <col min="6143" max="6144" width="14.46484375" style="183" customWidth="1"/>
    <col min="6145" max="6145" width="13.73046875" style="183" customWidth="1"/>
    <col min="6146" max="6146" width="10" style="183" customWidth="1"/>
    <col min="6147" max="6147" width="14.796875" style="183" customWidth="1"/>
    <col min="6148" max="6148" width="28.06640625" style="183" customWidth="1"/>
    <col min="6149" max="6149" width="42.19921875" style="183" customWidth="1"/>
    <col min="6150" max="6155" width="9.19921875" style="183"/>
    <col min="6156" max="6156" width="19.53125" style="183" bestFit="1" customWidth="1"/>
    <col min="6157" max="6394" width="9.19921875" style="183"/>
    <col min="6395" max="6395" width="38.73046875" style="183" customWidth="1"/>
    <col min="6396" max="6396" width="74.19921875" style="183" customWidth="1"/>
    <col min="6397" max="6397" width="40.265625" style="183" customWidth="1"/>
    <col min="6398" max="6398" width="37" style="183" customWidth="1"/>
    <col min="6399" max="6400" width="14.46484375" style="183" customWidth="1"/>
    <col min="6401" max="6401" width="13.73046875" style="183" customWidth="1"/>
    <col min="6402" max="6402" width="10" style="183" customWidth="1"/>
    <col min="6403" max="6403" width="14.796875" style="183" customWidth="1"/>
    <col min="6404" max="6404" width="28.06640625" style="183" customWidth="1"/>
    <col min="6405" max="6405" width="42.19921875" style="183" customWidth="1"/>
    <col min="6406" max="6411" width="9.19921875" style="183"/>
    <col min="6412" max="6412" width="19.53125" style="183" bestFit="1" customWidth="1"/>
    <col min="6413" max="6650" width="9.19921875" style="183"/>
    <col min="6651" max="6651" width="38.73046875" style="183" customWidth="1"/>
    <col min="6652" max="6652" width="74.19921875" style="183" customWidth="1"/>
    <col min="6653" max="6653" width="40.265625" style="183" customWidth="1"/>
    <col min="6654" max="6654" width="37" style="183" customWidth="1"/>
    <col min="6655" max="6656" width="14.46484375" style="183" customWidth="1"/>
    <col min="6657" max="6657" width="13.73046875" style="183" customWidth="1"/>
    <col min="6658" max="6658" width="10" style="183" customWidth="1"/>
    <col min="6659" max="6659" width="14.796875" style="183" customWidth="1"/>
    <col min="6660" max="6660" width="28.06640625" style="183" customWidth="1"/>
    <col min="6661" max="6661" width="42.19921875" style="183" customWidth="1"/>
    <col min="6662" max="6667" width="9.19921875" style="183"/>
    <col min="6668" max="6668" width="19.53125" style="183" bestFit="1" customWidth="1"/>
    <col min="6669" max="6906" width="9.19921875" style="183"/>
    <col min="6907" max="6907" width="38.73046875" style="183" customWidth="1"/>
    <col min="6908" max="6908" width="74.19921875" style="183" customWidth="1"/>
    <col min="6909" max="6909" width="40.265625" style="183" customWidth="1"/>
    <col min="6910" max="6910" width="37" style="183" customWidth="1"/>
    <col min="6911" max="6912" width="14.46484375" style="183" customWidth="1"/>
    <col min="6913" max="6913" width="13.73046875" style="183" customWidth="1"/>
    <col min="6914" max="6914" width="10" style="183" customWidth="1"/>
    <col min="6915" max="6915" width="14.796875" style="183" customWidth="1"/>
    <col min="6916" max="6916" width="28.06640625" style="183" customWidth="1"/>
    <col min="6917" max="6917" width="42.19921875" style="183" customWidth="1"/>
    <col min="6918" max="6923" width="9.19921875" style="183"/>
    <col min="6924" max="6924" width="19.53125" style="183" bestFit="1" customWidth="1"/>
    <col min="6925" max="7162" width="9.19921875" style="183"/>
    <col min="7163" max="7163" width="38.73046875" style="183" customWidth="1"/>
    <col min="7164" max="7164" width="74.19921875" style="183" customWidth="1"/>
    <col min="7165" max="7165" width="40.265625" style="183" customWidth="1"/>
    <col min="7166" max="7166" width="37" style="183" customWidth="1"/>
    <col min="7167" max="7168" width="14.46484375" style="183" customWidth="1"/>
    <col min="7169" max="7169" width="13.73046875" style="183" customWidth="1"/>
    <col min="7170" max="7170" width="10" style="183" customWidth="1"/>
    <col min="7171" max="7171" width="14.796875" style="183" customWidth="1"/>
    <col min="7172" max="7172" width="28.06640625" style="183" customWidth="1"/>
    <col min="7173" max="7173" width="42.19921875" style="183" customWidth="1"/>
    <col min="7174" max="7179" width="9.19921875" style="183"/>
    <col min="7180" max="7180" width="19.53125" style="183" bestFit="1" customWidth="1"/>
    <col min="7181" max="7418" width="9.19921875" style="183"/>
    <col min="7419" max="7419" width="38.73046875" style="183" customWidth="1"/>
    <col min="7420" max="7420" width="74.19921875" style="183" customWidth="1"/>
    <col min="7421" max="7421" width="40.265625" style="183" customWidth="1"/>
    <col min="7422" max="7422" width="37" style="183" customWidth="1"/>
    <col min="7423" max="7424" width="14.46484375" style="183" customWidth="1"/>
    <col min="7425" max="7425" width="13.73046875" style="183" customWidth="1"/>
    <col min="7426" max="7426" width="10" style="183" customWidth="1"/>
    <col min="7427" max="7427" width="14.796875" style="183" customWidth="1"/>
    <col min="7428" max="7428" width="28.06640625" style="183" customWidth="1"/>
    <col min="7429" max="7429" width="42.19921875" style="183" customWidth="1"/>
    <col min="7430" max="7435" width="9.19921875" style="183"/>
    <col min="7436" max="7436" width="19.53125" style="183" bestFit="1" customWidth="1"/>
    <col min="7437" max="7674" width="9.19921875" style="183"/>
    <col min="7675" max="7675" width="38.73046875" style="183" customWidth="1"/>
    <col min="7676" max="7676" width="74.19921875" style="183" customWidth="1"/>
    <col min="7677" max="7677" width="40.265625" style="183" customWidth="1"/>
    <col min="7678" max="7678" width="37" style="183" customWidth="1"/>
    <col min="7679" max="7680" width="14.46484375" style="183" customWidth="1"/>
    <col min="7681" max="7681" width="13.73046875" style="183" customWidth="1"/>
    <col min="7682" max="7682" width="10" style="183" customWidth="1"/>
    <col min="7683" max="7683" width="14.796875" style="183" customWidth="1"/>
    <col min="7684" max="7684" width="28.06640625" style="183" customWidth="1"/>
    <col min="7685" max="7685" width="42.19921875" style="183" customWidth="1"/>
    <col min="7686" max="7691" width="9.19921875" style="183"/>
    <col min="7692" max="7692" width="19.53125" style="183" bestFit="1" customWidth="1"/>
    <col min="7693" max="7930" width="9.19921875" style="183"/>
    <col min="7931" max="7931" width="38.73046875" style="183" customWidth="1"/>
    <col min="7932" max="7932" width="74.19921875" style="183" customWidth="1"/>
    <col min="7933" max="7933" width="40.265625" style="183" customWidth="1"/>
    <col min="7934" max="7934" width="37" style="183" customWidth="1"/>
    <col min="7935" max="7936" width="14.46484375" style="183" customWidth="1"/>
    <col min="7937" max="7937" width="13.73046875" style="183" customWidth="1"/>
    <col min="7938" max="7938" width="10" style="183" customWidth="1"/>
    <col min="7939" max="7939" width="14.796875" style="183" customWidth="1"/>
    <col min="7940" max="7940" width="28.06640625" style="183" customWidth="1"/>
    <col min="7941" max="7941" width="42.19921875" style="183" customWidth="1"/>
    <col min="7942" max="7947" width="9.19921875" style="183"/>
    <col min="7948" max="7948" width="19.53125" style="183" bestFit="1" customWidth="1"/>
    <col min="7949" max="8186" width="9.19921875" style="183"/>
    <col min="8187" max="8187" width="38.73046875" style="183" customWidth="1"/>
    <col min="8188" max="8188" width="74.19921875" style="183" customWidth="1"/>
    <col min="8189" max="8189" width="40.265625" style="183" customWidth="1"/>
    <col min="8190" max="8190" width="37" style="183" customWidth="1"/>
    <col min="8191" max="8192" width="14.46484375" style="183" customWidth="1"/>
    <col min="8193" max="8193" width="13.73046875" style="183" customWidth="1"/>
    <col min="8194" max="8194" width="10" style="183" customWidth="1"/>
    <col min="8195" max="8195" width="14.796875" style="183" customWidth="1"/>
    <col min="8196" max="8196" width="28.06640625" style="183" customWidth="1"/>
    <col min="8197" max="8197" width="42.19921875" style="183" customWidth="1"/>
    <col min="8198" max="8203" width="9.19921875" style="183"/>
    <col min="8204" max="8204" width="19.53125" style="183" bestFit="1" customWidth="1"/>
    <col min="8205" max="8442" width="9.19921875" style="183"/>
    <col min="8443" max="8443" width="38.73046875" style="183" customWidth="1"/>
    <col min="8444" max="8444" width="74.19921875" style="183" customWidth="1"/>
    <col min="8445" max="8445" width="40.265625" style="183" customWidth="1"/>
    <col min="8446" max="8446" width="37" style="183" customWidth="1"/>
    <col min="8447" max="8448" width="14.46484375" style="183" customWidth="1"/>
    <col min="8449" max="8449" width="13.73046875" style="183" customWidth="1"/>
    <col min="8450" max="8450" width="10" style="183" customWidth="1"/>
    <col min="8451" max="8451" width="14.796875" style="183" customWidth="1"/>
    <col min="8452" max="8452" width="28.06640625" style="183" customWidth="1"/>
    <col min="8453" max="8453" width="42.19921875" style="183" customWidth="1"/>
    <col min="8454" max="8459" width="9.19921875" style="183"/>
    <col min="8460" max="8460" width="19.53125" style="183" bestFit="1" customWidth="1"/>
    <col min="8461" max="8698" width="9.19921875" style="183"/>
    <col min="8699" max="8699" width="38.73046875" style="183" customWidth="1"/>
    <col min="8700" max="8700" width="74.19921875" style="183" customWidth="1"/>
    <col min="8701" max="8701" width="40.265625" style="183" customWidth="1"/>
    <col min="8702" max="8702" width="37" style="183" customWidth="1"/>
    <col min="8703" max="8704" width="14.46484375" style="183" customWidth="1"/>
    <col min="8705" max="8705" width="13.73046875" style="183" customWidth="1"/>
    <col min="8706" max="8706" width="10" style="183" customWidth="1"/>
    <col min="8707" max="8707" width="14.796875" style="183" customWidth="1"/>
    <col min="8708" max="8708" width="28.06640625" style="183" customWidth="1"/>
    <col min="8709" max="8709" width="42.19921875" style="183" customWidth="1"/>
    <col min="8710" max="8715" width="9.19921875" style="183"/>
    <col min="8716" max="8716" width="19.53125" style="183" bestFit="1" customWidth="1"/>
    <col min="8717" max="8954" width="9.19921875" style="183"/>
    <col min="8955" max="8955" width="38.73046875" style="183" customWidth="1"/>
    <col min="8956" max="8956" width="74.19921875" style="183" customWidth="1"/>
    <col min="8957" max="8957" width="40.265625" style="183" customWidth="1"/>
    <col min="8958" max="8958" width="37" style="183" customWidth="1"/>
    <col min="8959" max="8960" width="14.46484375" style="183" customWidth="1"/>
    <col min="8961" max="8961" width="13.73046875" style="183" customWidth="1"/>
    <col min="8962" max="8962" width="10" style="183" customWidth="1"/>
    <col min="8963" max="8963" width="14.796875" style="183" customWidth="1"/>
    <col min="8964" max="8964" width="28.06640625" style="183" customWidth="1"/>
    <col min="8965" max="8965" width="42.19921875" style="183" customWidth="1"/>
    <col min="8966" max="8971" width="9.19921875" style="183"/>
    <col min="8972" max="8972" width="19.53125" style="183" bestFit="1" customWidth="1"/>
    <col min="8973" max="9210" width="9.19921875" style="183"/>
    <col min="9211" max="9211" width="38.73046875" style="183" customWidth="1"/>
    <col min="9212" max="9212" width="74.19921875" style="183" customWidth="1"/>
    <col min="9213" max="9213" width="40.265625" style="183" customWidth="1"/>
    <col min="9214" max="9214" width="37" style="183" customWidth="1"/>
    <col min="9215" max="9216" width="14.46484375" style="183" customWidth="1"/>
    <col min="9217" max="9217" width="13.73046875" style="183" customWidth="1"/>
    <col min="9218" max="9218" width="10" style="183" customWidth="1"/>
    <col min="9219" max="9219" width="14.796875" style="183" customWidth="1"/>
    <col min="9220" max="9220" width="28.06640625" style="183" customWidth="1"/>
    <col min="9221" max="9221" width="42.19921875" style="183" customWidth="1"/>
    <col min="9222" max="9227" width="9.19921875" style="183"/>
    <col min="9228" max="9228" width="19.53125" style="183" bestFit="1" customWidth="1"/>
    <col min="9229" max="9466" width="9.19921875" style="183"/>
    <col min="9467" max="9467" width="38.73046875" style="183" customWidth="1"/>
    <col min="9468" max="9468" width="74.19921875" style="183" customWidth="1"/>
    <col min="9469" max="9469" width="40.265625" style="183" customWidth="1"/>
    <col min="9470" max="9470" width="37" style="183" customWidth="1"/>
    <col min="9471" max="9472" width="14.46484375" style="183" customWidth="1"/>
    <col min="9473" max="9473" width="13.73046875" style="183" customWidth="1"/>
    <col min="9474" max="9474" width="10" style="183" customWidth="1"/>
    <col min="9475" max="9475" width="14.796875" style="183" customWidth="1"/>
    <col min="9476" max="9476" width="28.06640625" style="183" customWidth="1"/>
    <col min="9477" max="9477" width="42.19921875" style="183" customWidth="1"/>
    <col min="9478" max="9483" width="9.19921875" style="183"/>
    <col min="9484" max="9484" width="19.53125" style="183" bestFit="1" customWidth="1"/>
    <col min="9485" max="9722" width="9.19921875" style="183"/>
    <col min="9723" max="9723" width="38.73046875" style="183" customWidth="1"/>
    <col min="9724" max="9724" width="74.19921875" style="183" customWidth="1"/>
    <col min="9725" max="9725" width="40.265625" style="183" customWidth="1"/>
    <col min="9726" max="9726" width="37" style="183" customWidth="1"/>
    <col min="9727" max="9728" width="14.46484375" style="183" customWidth="1"/>
    <col min="9729" max="9729" width="13.73046875" style="183" customWidth="1"/>
    <col min="9730" max="9730" width="10" style="183" customWidth="1"/>
    <col min="9731" max="9731" width="14.796875" style="183" customWidth="1"/>
    <col min="9732" max="9732" width="28.06640625" style="183" customWidth="1"/>
    <col min="9733" max="9733" width="42.19921875" style="183" customWidth="1"/>
    <col min="9734" max="9739" width="9.19921875" style="183"/>
    <col min="9740" max="9740" width="19.53125" style="183" bestFit="1" customWidth="1"/>
    <col min="9741" max="9978" width="9.19921875" style="183"/>
    <col min="9979" max="9979" width="38.73046875" style="183" customWidth="1"/>
    <col min="9980" max="9980" width="74.19921875" style="183" customWidth="1"/>
    <col min="9981" max="9981" width="40.265625" style="183" customWidth="1"/>
    <col min="9982" max="9982" width="37" style="183" customWidth="1"/>
    <col min="9983" max="9984" width="14.46484375" style="183" customWidth="1"/>
    <col min="9985" max="9985" width="13.73046875" style="183" customWidth="1"/>
    <col min="9986" max="9986" width="10" style="183" customWidth="1"/>
    <col min="9987" max="9987" width="14.796875" style="183" customWidth="1"/>
    <col min="9988" max="9988" width="28.06640625" style="183" customWidth="1"/>
    <col min="9989" max="9989" width="42.19921875" style="183" customWidth="1"/>
    <col min="9990" max="9995" width="9.19921875" style="183"/>
    <col min="9996" max="9996" width="19.53125" style="183" bestFit="1" customWidth="1"/>
    <col min="9997" max="10234" width="9.19921875" style="183"/>
    <col min="10235" max="10235" width="38.73046875" style="183" customWidth="1"/>
    <col min="10236" max="10236" width="74.19921875" style="183" customWidth="1"/>
    <col min="10237" max="10237" width="40.265625" style="183" customWidth="1"/>
    <col min="10238" max="10238" width="37" style="183" customWidth="1"/>
    <col min="10239" max="10240" width="14.46484375" style="183" customWidth="1"/>
    <col min="10241" max="10241" width="13.73046875" style="183" customWidth="1"/>
    <col min="10242" max="10242" width="10" style="183" customWidth="1"/>
    <col min="10243" max="10243" width="14.796875" style="183" customWidth="1"/>
    <col min="10244" max="10244" width="28.06640625" style="183" customWidth="1"/>
    <col min="10245" max="10245" width="42.19921875" style="183" customWidth="1"/>
    <col min="10246" max="10251" width="9.19921875" style="183"/>
    <col min="10252" max="10252" width="19.53125" style="183" bestFit="1" customWidth="1"/>
    <col min="10253" max="10490" width="9.19921875" style="183"/>
    <col min="10491" max="10491" width="38.73046875" style="183" customWidth="1"/>
    <col min="10492" max="10492" width="74.19921875" style="183" customWidth="1"/>
    <col min="10493" max="10493" width="40.265625" style="183" customWidth="1"/>
    <col min="10494" max="10494" width="37" style="183" customWidth="1"/>
    <col min="10495" max="10496" width="14.46484375" style="183" customWidth="1"/>
    <col min="10497" max="10497" width="13.73046875" style="183" customWidth="1"/>
    <col min="10498" max="10498" width="10" style="183" customWidth="1"/>
    <col min="10499" max="10499" width="14.796875" style="183" customWidth="1"/>
    <col min="10500" max="10500" width="28.06640625" style="183" customWidth="1"/>
    <col min="10501" max="10501" width="42.19921875" style="183" customWidth="1"/>
    <col min="10502" max="10507" width="9.19921875" style="183"/>
    <col min="10508" max="10508" width="19.53125" style="183" bestFit="1" customWidth="1"/>
    <col min="10509" max="10746" width="9.19921875" style="183"/>
    <col min="10747" max="10747" width="38.73046875" style="183" customWidth="1"/>
    <col min="10748" max="10748" width="74.19921875" style="183" customWidth="1"/>
    <col min="10749" max="10749" width="40.265625" style="183" customWidth="1"/>
    <col min="10750" max="10750" width="37" style="183" customWidth="1"/>
    <col min="10751" max="10752" width="14.46484375" style="183" customWidth="1"/>
    <col min="10753" max="10753" width="13.73046875" style="183" customWidth="1"/>
    <col min="10754" max="10754" width="10" style="183" customWidth="1"/>
    <col min="10755" max="10755" width="14.796875" style="183" customWidth="1"/>
    <col min="10756" max="10756" width="28.06640625" style="183" customWidth="1"/>
    <col min="10757" max="10757" width="42.19921875" style="183" customWidth="1"/>
    <col min="10758" max="10763" width="9.19921875" style="183"/>
    <col min="10764" max="10764" width="19.53125" style="183" bestFit="1" customWidth="1"/>
    <col min="10765" max="11002" width="9.19921875" style="183"/>
    <col min="11003" max="11003" width="38.73046875" style="183" customWidth="1"/>
    <col min="11004" max="11004" width="74.19921875" style="183" customWidth="1"/>
    <col min="11005" max="11005" width="40.265625" style="183" customWidth="1"/>
    <col min="11006" max="11006" width="37" style="183" customWidth="1"/>
    <col min="11007" max="11008" width="14.46484375" style="183" customWidth="1"/>
    <col min="11009" max="11009" width="13.73046875" style="183" customWidth="1"/>
    <col min="11010" max="11010" width="10" style="183" customWidth="1"/>
    <col min="11011" max="11011" width="14.796875" style="183" customWidth="1"/>
    <col min="11012" max="11012" width="28.06640625" style="183" customWidth="1"/>
    <col min="11013" max="11013" width="42.19921875" style="183" customWidth="1"/>
    <col min="11014" max="11019" width="9.19921875" style="183"/>
    <col min="11020" max="11020" width="19.53125" style="183" bestFit="1" customWidth="1"/>
    <col min="11021" max="11258" width="9.19921875" style="183"/>
    <col min="11259" max="11259" width="38.73046875" style="183" customWidth="1"/>
    <col min="11260" max="11260" width="74.19921875" style="183" customWidth="1"/>
    <col min="11261" max="11261" width="40.265625" style="183" customWidth="1"/>
    <col min="11262" max="11262" width="37" style="183" customWidth="1"/>
    <col min="11263" max="11264" width="14.46484375" style="183" customWidth="1"/>
    <col min="11265" max="11265" width="13.73046875" style="183" customWidth="1"/>
    <col min="11266" max="11266" width="10" style="183" customWidth="1"/>
    <col min="11267" max="11267" width="14.796875" style="183" customWidth="1"/>
    <col min="11268" max="11268" width="28.06640625" style="183" customWidth="1"/>
    <col min="11269" max="11269" width="42.19921875" style="183" customWidth="1"/>
    <col min="11270" max="11275" width="9.19921875" style="183"/>
    <col min="11276" max="11276" width="19.53125" style="183" bestFit="1" customWidth="1"/>
    <col min="11277" max="11514" width="9.19921875" style="183"/>
    <col min="11515" max="11515" width="38.73046875" style="183" customWidth="1"/>
    <col min="11516" max="11516" width="74.19921875" style="183" customWidth="1"/>
    <col min="11517" max="11517" width="40.265625" style="183" customWidth="1"/>
    <col min="11518" max="11518" width="37" style="183" customWidth="1"/>
    <col min="11519" max="11520" width="14.46484375" style="183" customWidth="1"/>
    <col min="11521" max="11521" width="13.73046875" style="183" customWidth="1"/>
    <col min="11522" max="11522" width="10" style="183" customWidth="1"/>
    <col min="11523" max="11523" width="14.796875" style="183" customWidth="1"/>
    <col min="11524" max="11524" width="28.06640625" style="183" customWidth="1"/>
    <col min="11525" max="11525" width="42.19921875" style="183" customWidth="1"/>
    <col min="11526" max="11531" width="9.19921875" style="183"/>
    <col min="11532" max="11532" width="19.53125" style="183" bestFit="1" customWidth="1"/>
    <col min="11533" max="11770" width="9.19921875" style="183"/>
    <col min="11771" max="11771" width="38.73046875" style="183" customWidth="1"/>
    <col min="11772" max="11772" width="74.19921875" style="183" customWidth="1"/>
    <col min="11773" max="11773" width="40.265625" style="183" customWidth="1"/>
    <col min="11774" max="11774" width="37" style="183" customWidth="1"/>
    <col min="11775" max="11776" width="14.46484375" style="183" customWidth="1"/>
    <col min="11777" max="11777" width="13.73046875" style="183" customWidth="1"/>
    <col min="11778" max="11778" width="10" style="183" customWidth="1"/>
    <col min="11779" max="11779" width="14.796875" style="183" customWidth="1"/>
    <col min="11780" max="11780" width="28.06640625" style="183" customWidth="1"/>
    <col min="11781" max="11781" width="42.19921875" style="183" customWidth="1"/>
    <col min="11782" max="11787" width="9.19921875" style="183"/>
    <col min="11788" max="11788" width="19.53125" style="183" bestFit="1" customWidth="1"/>
    <col min="11789" max="12026" width="9.19921875" style="183"/>
    <col min="12027" max="12027" width="38.73046875" style="183" customWidth="1"/>
    <col min="12028" max="12028" width="74.19921875" style="183" customWidth="1"/>
    <col min="12029" max="12029" width="40.265625" style="183" customWidth="1"/>
    <col min="12030" max="12030" width="37" style="183" customWidth="1"/>
    <col min="12031" max="12032" width="14.46484375" style="183" customWidth="1"/>
    <col min="12033" max="12033" width="13.73046875" style="183" customWidth="1"/>
    <col min="12034" max="12034" width="10" style="183" customWidth="1"/>
    <col min="12035" max="12035" width="14.796875" style="183" customWidth="1"/>
    <col min="12036" max="12036" width="28.06640625" style="183" customWidth="1"/>
    <col min="12037" max="12037" width="42.19921875" style="183" customWidth="1"/>
    <col min="12038" max="12043" width="9.19921875" style="183"/>
    <col min="12044" max="12044" width="19.53125" style="183" bestFit="1" customWidth="1"/>
    <col min="12045" max="12282" width="9.19921875" style="183"/>
    <col min="12283" max="12283" width="38.73046875" style="183" customWidth="1"/>
    <col min="12284" max="12284" width="74.19921875" style="183" customWidth="1"/>
    <col min="12285" max="12285" width="40.265625" style="183" customWidth="1"/>
    <col min="12286" max="12286" width="37" style="183" customWidth="1"/>
    <col min="12287" max="12288" width="14.46484375" style="183" customWidth="1"/>
    <col min="12289" max="12289" width="13.73046875" style="183" customWidth="1"/>
    <col min="12290" max="12290" width="10" style="183" customWidth="1"/>
    <col min="12291" max="12291" width="14.796875" style="183" customWidth="1"/>
    <col min="12292" max="12292" width="28.06640625" style="183" customWidth="1"/>
    <col min="12293" max="12293" width="42.19921875" style="183" customWidth="1"/>
    <col min="12294" max="12299" width="9.19921875" style="183"/>
    <col min="12300" max="12300" width="19.53125" style="183" bestFit="1" customWidth="1"/>
    <col min="12301" max="12538" width="9.19921875" style="183"/>
    <col min="12539" max="12539" width="38.73046875" style="183" customWidth="1"/>
    <col min="12540" max="12540" width="74.19921875" style="183" customWidth="1"/>
    <col min="12541" max="12541" width="40.265625" style="183" customWidth="1"/>
    <col min="12542" max="12542" width="37" style="183" customWidth="1"/>
    <col min="12543" max="12544" width="14.46484375" style="183" customWidth="1"/>
    <col min="12545" max="12545" width="13.73046875" style="183" customWidth="1"/>
    <col min="12546" max="12546" width="10" style="183" customWidth="1"/>
    <col min="12547" max="12547" width="14.796875" style="183" customWidth="1"/>
    <col min="12548" max="12548" width="28.06640625" style="183" customWidth="1"/>
    <col min="12549" max="12549" width="42.19921875" style="183" customWidth="1"/>
    <col min="12550" max="12555" width="9.19921875" style="183"/>
    <col min="12556" max="12556" width="19.53125" style="183" bestFit="1" customWidth="1"/>
    <col min="12557" max="12794" width="9.19921875" style="183"/>
    <col min="12795" max="12795" width="38.73046875" style="183" customWidth="1"/>
    <col min="12796" max="12796" width="74.19921875" style="183" customWidth="1"/>
    <col min="12797" max="12797" width="40.265625" style="183" customWidth="1"/>
    <col min="12798" max="12798" width="37" style="183" customWidth="1"/>
    <col min="12799" max="12800" width="14.46484375" style="183" customWidth="1"/>
    <col min="12801" max="12801" width="13.73046875" style="183" customWidth="1"/>
    <col min="12802" max="12802" width="10" style="183" customWidth="1"/>
    <col min="12803" max="12803" width="14.796875" style="183" customWidth="1"/>
    <col min="12804" max="12804" width="28.06640625" style="183" customWidth="1"/>
    <col min="12805" max="12805" width="42.19921875" style="183" customWidth="1"/>
    <col min="12806" max="12811" width="9.19921875" style="183"/>
    <col min="12812" max="12812" width="19.53125" style="183" bestFit="1" customWidth="1"/>
    <col min="12813" max="13050" width="9.19921875" style="183"/>
    <col min="13051" max="13051" width="38.73046875" style="183" customWidth="1"/>
    <col min="13052" max="13052" width="74.19921875" style="183" customWidth="1"/>
    <col min="13053" max="13053" width="40.265625" style="183" customWidth="1"/>
    <col min="13054" max="13054" width="37" style="183" customWidth="1"/>
    <col min="13055" max="13056" width="14.46484375" style="183" customWidth="1"/>
    <col min="13057" max="13057" width="13.73046875" style="183" customWidth="1"/>
    <col min="13058" max="13058" width="10" style="183" customWidth="1"/>
    <col min="13059" max="13059" width="14.796875" style="183" customWidth="1"/>
    <col min="13060" max="13060" width="28.06640625" style="183" customWidth="1"/>
    <col min="13061" max="13061" width="42.19921875" style="183" customWidth="1"/>
    <col min="13062" max="13067" width="9.19921875" style="183"/>
    <col min="13068" max="13068" width="19.53125" style="183" bestFit="1" customWidth="1"/>
    <col min="13069" max="13306" width="9.19921875" style="183"/>
    <col min="13307" max="13307" width="38.73046875" style="183" customWidth="1"/>
    <col min="13308" max="13308" width="74.19921875" style="183" customWidth="1"/>
    <col min="13309" max="13309" width="40.265625" style="183" customWidth="1"/>
    <col min="13310" max="13310" width="37" style="183" customWidth="1"/>
    <col min="13311" max="13312" width="14.46484375" style="183" customWidth="1"/>
    <col min="13313" max="13313" width="13.73046875" style="183" customWidth="1"/>
    <col min="13314" max="13314" width="10" style="183" customWidth="1"/>
    <col min="13315" max="13315" width="14.796875" style="183" customWidth="1"/>
    <col min="13316" max="13316" width="28.06640625" style="183" customWidth="1"/>
    <col min="13317" max="13317" width="42.19921875" style="183" customWidth="1"/>
    <col min="13318" max="13323" width="9.19921875" style="183"/>
    <col min="13324" max="13324" width="19.53125" style="183" bestFit="1" customWidth="1"/>
    <col min="13325" max="13562" width="9.19921875" style="183"/>
    <col min="13563" max="13563" width="38.73046875" style="183" customWidth="1"/>
    <col min="13564" max="13564" width="74.19921875" style="183" customWidth="1"/>
    <col min="13565" max="13565" width="40.265625" style="183" customWidth="1"/>
    <col min="13566" max="13566" width="37" style="183" customWidth="1"/>
    <col min="13567" max="13568" width="14.46484375" style="183" customWidth="1"/>
    <col min="13569" max="13569" width="13.73046875" style="183" customWidth="1"/>
    <col min="13570" max="13570" width="10" style="183" customWidth="1"/>
    <col min="13571" max="13571" width="14.796875" style="183" customWidth="1"/>
    <col min="13572" max="13572" width="28.06640625" style="183" customWidth="1"/>
    <col min="13573" max="13573" width="42.19921875" style="183" customWidth="1"/>
    <col min="13574" max="13579" width="9.19921875" style="183"/>
    <col min="13580" max="13580" width="19.53125" style="183" bestFit="1" customWidth="1"/>
    <col min="13581" max="13818" width="9.19921875" style="183"/>
    <col min="13819" max="13819" width="38.73046875" style="183" customWidth="1"/>
    <col min="13820" max="13820" width="74.19921875" style="183" customWidth="1"/>
    <col min="13821" max="13821" width="40.265625" style="183" customWidth="1"/>
    <col min="13822" max="13822" width="37" style="183" customWidth="1"/>
    <col min="13823" max="13824" width="14.46484375" style="183" customWidth="1"/>
    <col min="13825" max="13825" width="13.73046875" style="183" customWidth="1"/>
    <col min="13826" max="13826" width="10" style="183" customWidth="1"/>
    <col min="13827" max="13827" width="14.796875" style="183" customWidth="1"/>
    <col min="13828" max="13828" width="28.06640625" style="183" customWidth="1"/>
    <col min="13829" max="13829" width="42.19921875" style="183" customWidth="1"/>
    <col min="13830" max="13835" width="9.19921875" style="183"/>
    <col min="13836" max="13836" width="19.53125" style="183" bestFit="1" customWidth="1"/>
    <col min="13837" max="14074" width="9.19921875" style="183"/>
    <col min="14075" max="14075" width="38.73046875" style="183" customWidth="1"/>
    <col min="14076" max="14076" width="74.19921875" style="183" customWidth="1"/>
    <col min="14077" max="14077" width="40.265625" style="183" customWidth="1"/>
    <col min="14078" max="14078" width="37" style="183" customWidth="1"/>
    <col min="14079" max="14080" width="14.46484375" style="183" customWidth="1"/>
    <col min="14081" max="14081" width="13.73046875" style="183" customWidth="1"/>
    <col min="14082" max="14082" width="10" style="183" customWidth="1"/>
    <col min="14083" max="14083" width="14.796875" style="183" customWidth="1"/>
    <col min="14084" max="14084" width="28.06640625" style="183" customWidth="1"/>
    <col min="14085" max="14085" width="42.19921875" style="183" customWidth="1"/>
    <col min="14086" max="14091" width="9.19921875" style="183"/>
    <col min="14092" max="14092" width="19.53125" style="183" bestFit="1" customWidth="1"/>
    <col min="14093" max="14330" width="9.19921875" style="183"/>
    <col min="14331" max="14331" width="38.73046875" style="183" customWidth="1"/>
    <col min="14332" max="14332" width="74.19921875" style="183" customWidth="1"/>
    <col min="14333" max="14333" width="40.265625" style="183" customWidth="1"/>
    <col min="14334" max="14334" width="37" style="183" customWidth="1"/>
    <col min="14335" max="14336" width="14.46484375" style="183" customWidth="1"/>
    <col min="14337" max="14337" width="13.73046875" style="183" customWidth="1"/>
    <col min="14338" max="14338" width="10" style="183" customWidth="1"/>
    <col min="14339" max="14339" width="14.796875" style="183" customWidth="1"/>
    <col min="14340" max="14340" width="28.06640625" style="183" customWidth="1"/>
    <col min="14341" max="14341" width="42.19921875" style="183" customWidth="1"/>
    <col min="14342" max="14347" width="9.19921875" style="183"/>
    <col min="14348" max="14348" width="19.53125" style="183" bestFit="1" customWidth="1"/>
    <col min="14349" max="14586" width="9.19921875" style="183"/>
    <col min="14587" max="14587" width="38.73046875" style="183" customWidth="1"/>
    <col min="14588" max="14588" width="74.19921875" style="183" customWidth="1"/>
    <col min="14589" max="14589" width="40.265625" style="183" customWidth="1"/>
    <col min="14590" max="14590" width="37" style="183" customWidth="1"/>
    <col min="14591" max="14592" width="14.46484375" style="183" customWidth="1"/>
    <col min="14593" max="14593" width="13.73046875" style="183" customWidth="1"/>
    <col min="14594" max="14594" width="10" style="183" customWidth="1"/>
    <col min="14595" max="14595" width="14.796875" style="183" customWidth="1"/>
    <col min="14596" max="14596" width="28.06640625" style="183" customWidth="1"/>
    <col min="14597" max="14597" width="42.19921875" style="183" customWidth="1"/>
    <col min="14598" max="14603" width="9.19921875" style="183"/>
    <col min="14604" max="14604" width="19.53125" style="183" bestFit="1" customWidth="1"/>
    <col min="14605" max="14842" width="9.19921875" style="183"/>
    <col min="14843" max="14843" width="38.73046875" style="183" customWidth="1"/>
    <col min="14844" max="14844" width="74.19921875" style="183" customWidth="1"/>
    <col min="14845" max="14845" width="40.265625" style="183" customWidth="1"/>
    <col min="14846" max="14846" width="37" style="183" customWidth="1"/>
    <col min="14847" max="14848" width="14.46484375" style="183" customWidth="1"/>
    <col min="14849" max="14849" width="13.73046875" style="183" customWidth="1"/>
    <col min="14850" max="14850" width="10" style="183" customWidth="1"/>
    <col min="14851" max="14851" width="14.796875" style="183" customWidth="1"/>
    <col min="14852" max="14852" width="28.06640625" style="183" customWidth="1"/>
    <col min="14853" max="14853" width="42.19921875" style="183" customWidth="1"/>
    <col min="14854" max="14859" width="9.19921875" style="183"/>
    <col min="14860" max="14860" width="19.53125" style="183" bestFit="1" customWidth="1"/>
    <col min="14861" max="15098" width="9.19921875" style="183"/>
    <col min="15099" max="15099" width="38.73046875" style="183" customWidth="1"/>
    <col min="15100" max="15100" width="74.19921875" style="183" customWidth="1"/>
    <col min="15101" max="15101" width="40.265625" style="183" customWidth="1"/>
    <col min="15102" max="15102" width="37" style="183" customWidth="1"/>
    <col min="15103" max="15104" width="14.46484375" style="183" customWidth="1"/>
    <col min="15105" max="15105" width="13.73046875" style="183" customWidth="1"/>
    <col min="15106" max="15106" width="10" style="183" customWidth="1"/>
    <col min="15107" max="15107" width="14.796875" style="183" customWidth="1"/>
    <col min="15108" max="15108" width="28.06640625" style="183" customWidth="1"/>
    <col min="15109" max="15109" width="42.19921875" style="183" customWidth="1"/>
    <col min="15110" max="15115" width="9.19921875" style="183"/>
    <col min="15116" max="15116" width="19.53125" style="183" bestFit="1" customWidth="1"/>
    <col min="15117" max="15354" width="9.19921875" style="183"/>
    <col min="15355" max="15355" width="38.73046875" style="183" customWidth="1"/>
    <col min="15356" max="15356" width="74.19921875" style="183" customWidth="1"/>
    <col min="15357" max="15357" width="40.265625" style="183" customWidth="1"/>
    <col min="15358" max="15358" width="37" style="183" customWidth="1"/>
    <col min="15359" max="15360" width="14.46484375" style="183" customWidth="1"/>
    <col min="15361" max="15361" width="13.73046875" style="183" customWidth="1"/>
    <col min="15362" max="15362" width="10" style="183" customWidth="1"/>
    <col min="15363" max="15363" width="14.796875" style="183" customWidth="1"/>
    <col min="15364" max="15364" width="28.06640625" style="183" customWidth="1"/>
    <col min="15365" max="15365" width="42.19921875" style="183" customWidth="1"/>
    <col min="15366" max="15371" width="9.19921875" style="183"/>
    <col min="15372" max="15372" width="19.53125" style="183" bestFit="1" customWidth="1"/>
    <col min="15373" max="15610" width="9.19921875" style="183"/>
    <col min="15611" max="15611" width="38.73046875" style="183" customWidth="1"/>
    <col min="15612" max="15612" width="74.19921875" style="183" customWidth="1"/>
    <col min="15613" max="15613" width="40.265625" style="183" customWidth="1"/>
    <col min="15614" max="15614" width="37" style="183" customWidth="1"/>
    <col min="15615" max="15616" width="14.46484375" style="183" customWidth="1"/>
    <col min="15617" max="15617" width="13.73046875" style="183" customWidth="1"/>
    <col min="15618" max="15618" width="10" style="183" customWidth="1"/>
    <col min="15619" max="15619" width="14.796875" style="183" customWidth="1"/>
    <col min="15620" max="15620" width="28.06640625" style="183" customWidth="1"/>
    <col min="15621" max="15621" width="42.19921875" style="183" customWidth="1"/>
    <col min="15622" max="15627" width="9.19921875" style="183"/>
    <col min="15628" max="15628" width="19.53125" style="183" bestFit="1" customWidth="1"/>
    <col min="15629" max="15866" width="9.19921875" style="183"/>
    <col min="15867" max="15867" width="38.73046875" style="183" customWidth="1"/>
    <col min="15868" max="15868" width="74.19921875" style="183" customWidth="1"/>
    <col min="15869" max="15869" width="40.265625" style="183" customWidth="1"/>
    <col min="15870" max="15870" width="37" style="183" customWidth="1"/>
    <col min="15871" max="15872" width="14.46484375" style="183" customWidth="1"/>
    <col min="15873" max="15873" width="13.73046875" style="183" customWidth="1"/>
    <col min="15874" max="15874" width="10" style="183" customWidth="1"/>
    <col min="15875" max="15875" width="14.796875" style="183" customWidth="1"/>
    <col min="15876" max="15876" width="28.06640625" style="183" customWidth="1"/>
    <col min="15877" max="15877" width="42.19921875" style="183" customWidth="1"/>
    <col min="15878" max="15883" width="9.19921875" style="183"/>
    <col min="15884" max="15884" width="19.53125" style="183" bestFit="1" customWidth="1"/>
    <col min="15885" max="16122" width="9.19921875" style="183"/>
    <col min="16123" max="16123" width="38.73046875" style="183" customWidth="1"/>
    <col min="16124" max="16124" width="74.19921875" style="183" customWidth="1"/>
    <col min="16125" max="16125" width="40.265625" style="183" customWidth="1"/>
    <col min="16126" max="16126" width="37" style="183" customWidth="1"/>
    <col min="16127" max="16128" width="14.46484375" style="183" customWidth="1"/>
    <col min="16129" max="16129" width="13.73046875" style="183" customWidth="1"/>
    <col min="16130" max="16130" width="10" style="183" customWidth="1"/>
    <col min="16131" max="16131" width="14.796875" style="183" customWidth="1"/>
    <col min="16132" max="16132" width="28.06640625" style="183" customWidth="1"/>
    <col min="16133" max="16133" width="42.19921875" style="183" customWidth="1"/>
    <col min="16134" max="16139" width="9.19921875" style="183"/>
    <col min="16140" max="16140" width="19.53125" style="183" bestFit="1" customWidth="1"/>
    <col min="16141" max="16384" width="9.19921875" style="183"/>
  </cols>
  <sheetData>
    <row r="1" spans="1:5" ht="18" thickBot="1" x14ac:dyDescent="0.4">
      <c r="A1" s="184" t="s">
        <v>747</v>
      </c>
      <c r="B1" s="185"/>
      <c r="C1" s="185"/>
      <c r="D1" s="185"/>
      <c r="E1" s="186"/>
    </row>
    <row r="2" spans="1:5" ht="9" customHeight="1" x14ac:dyDescent="0.4">
      <c r="A2" s="187"/>
    </row>
    <row r="3" spans="1:5" ht="11.25" customHeight="1" x14ac:dyDescent="0.35"/>
    <row r="4" spans="1:5" ht="17.649999999999999" x14ac:dyDescent="0.35">
      <c r="A4" s="195" t="s">
        <v>751</v>
      </c>
      <c r="B4" s="195" t="s">
        <v>752</v>
      </c>
      <c r="C4" s="195" t="s">
        <v>753</v>
      </c>
      <c r="D4" s="226"/>
      <c r="E4" s="196" t="s">
        <v>754</v>
      </c>
    </row>
    <row r="5" spans="1:5" ht="47.25" customHeight="1" x14ac:dyDescent="0.35">
      <c r="A5" s="197"/>
      <c r="B5" s="197"/>
      <c r="C5" s="197"/>
      <c r="D5" s="198" t="s">
        <v>755</v>
      </c>
      <c r="E5" s="199"/>
    </row>
    <row r="6" spans="1:5" ht="30.75" customHeight="1" x14ac:dyDescent="0.35">
      <c r="A6" s="200" t="s">
        <v>751</v>
      </c>
      <c r="B6" s="205" t="s">
        <v>758</v>
      </c>
      <c r="C6" s="205"/>
      <c r="D6" s="206"/>
      <c r="E6" s="207"/>
    </row>
    <row r="7" spans="1:5" ht="73.5" x14ac:dyDescent="0.35">
      <c r="A7" s="210" t="s">
        <v>751</v>
      </c>
      <c r="B7" s="208" t="s">
        <v>759</v>
      </c>
      <c r="C7" s="201" t="s">
        <v>760</v>
      </c>
      <c r="D7" s="209">
        <v>33.5</v>
      </c>
      <c r="E7" s="203"/>
    </row>
    <row r="8" spans="1:5" ht="88.5" customHeight="1" x14ac:dyDescent="0.35">
      <c r="A8" s="210" t="s">
        <v>751</v>
      </c>
      <c r="B8" s="208" t="s">
        <v>761</v>
      </c>
      <c r="C8" s="201" t="s">
        <v>762</v>
      </c>
      <c r="D8" s="211">
        <v>67</v>
      </c>
      <c r="E8" s="203"/>
    </row>
    <row r="9" spans="1:5" ht="75.75" customHeight="1" x14ac:dyDescent="0.35">
      <c r="A9" s="210" t="s">
        <v>751</v>
      </c>
      <c r="B9" s="208" t="s">
        <v>763</v>
      </c>
      <c r="C9" s="201" t="s">
        <v>764</v>
      </c>
      <c r="D9" s="211">
        <v>130</v>
      </c>
      <c r="E9" s="212"/>
    </row>
    <row r="10" spans="1:5" ht="20.65" x14ac:dyDescent="0.35">
      <c r="A10" s="200" t="s">
        <v>765</v>
      </c>
      <c r="B10" s="213" t="s">
        <v>766</v>
      </c>
      <c r="C10" s="205"/>
      <c r="D10" s="206"/>
      <c r="E10" s="207"/>
    </row>
    <row r="11" spans="1:5" ht="35.25" x14ac:dyDescent="0.35">
      <c r="A11" s="200" t="s">
        <v>751</v>
      </c>
      <c r="B11" s="214" t="s">
        <v>767</v>
      </c>
      <c r="C11" s="133" t="s">
        <v>768</v>
      </c>
      <c r="D11" s="216">
        <v>33.5</v>
      </c>
      <c r="E11" s="217"/>
    </row>
    <row r="12" spans="1:5" ht="52.9" x14ac:dyDescent="0.35">
      <c r="A12" s="200" t="s">
        <v>751</v>
      </c>
      <c r="B12" s="214" t="s">
        <v>769</v>
      </c>
      <c r="C12" s="133" t="s">
        <v>770</v>
      </c>
      <c r="D12" s="211">
        <v>67</v>
      </c>
      <c r="E12" s="217"/>
    </row>
    <row r="13" spans="1:5" ht="35.25" x14ac:dyDescent="0.35">
      <c r="A13" s="200" t="s">
        <v>751</v>
      </c>
      <c r="B13" s="214" t="s">
        <v>771</v>
      </c>
      <c r="C13" s="133" t="s">
        <v>772</v>
      </c>
      <c r="D13" s="211">
        <v>130</v>
      </c>
      <c r="E13" s="217"/>
    </row>
    <row r="14" spans="1:5" ht="20.25" x14ac:dyDescent="0.35">
      <c r="A14" s="200" t="s">
        <v>751</v>
      </c>
      <c r="B14" s="214" t="s">
        <v>773</v>
      </c>
      <c r="C14" s="133" t="s">
        <v>774</v>
      </c>
      <c r="D14" s="215">
        <v>165</v>
      </c>
      <c r="E14" s="217"/>
    </row>
    <row r="15" spans="1:5" ht="20.25" x14ac:dyDescent="0.35">
      <c r="A15" s="200" t="s">
        <v>751</v>
      </c>
      <c r="B15" s="214" t="s">
        <v>775</v>
      </c>
      <c r="C15" s="133" t="s">
        <v>776</v>
      </c>
      <c r="D15" s="215">
        <v>165</v>
      </c>
      <c r="E15" s="217"/>
    </row>
    <row r="16" spans="1:5" ht="20.25" x14ac:dyDescent="0.35">
      <c r="A16" s="200" t="s">
        <v>751</v>
      </c>
      <c r="B16" s="214" t="s">
        <v>777</v>
      </c>
      <c r="C16" s="133" t="s">
        <v>778</v>
      </c>
      <c r="D16" s="211">
        <v>33.5</v>
      </c>
      <c r="E16" s="217"/>
    </row>
    <row r="17" spans="1:5" ht="20.25" x14ac:dyDescent="0.35">
      <c r="A17" s="200" t="s">
        <v>751</v>
      </c>
      <c r="B17" s="214" t="s">
        <v>779</v>
      </c>
      <c r="C17" s="133" t="s">
        <v>780</v>
      </c>
      <c r="D17" s="211">
        <v>67</v>
      </c>
      <c r="E17" s="217"/>
    </row>
    <row r="18" spans="1:5" ht="20.25" x14ac:dyDescent="0.35">
      <c r="A18" s="200" t="s">
        <v>751</v>
      </c>
      <c r="B18" s="214" t="s">
        <v>781</v>
      </c>
      <c r="C18" s="133" t="s">
        <v>782</v>
      </c>
      <c r="D18" s="211">
        <v>130</v>
      </c>
      <c r="E18" s="217"/>
    </row>
    <row r="19" spans="1:5" ht="20.25" x14ac:dyDescent="0.35">
      <c r="A19" s="200" t="s">
        <v>751</v>
      </c>
      <c r="B19" s="214" t="s">
        <v>783</v>
      </c>
      <c r="C19" s="133" t="s">
        <v>784</v>
      </c>
      <c r="D19" s="211">
        <v>33.5</v>
      </c>
      <c r="E19" s="217"/>
    </row>
    <row r="20" spans="1:5" ht="20.25" x14ac:dyDescent="0.35">
      <c r="A20" s="200" t="s">
        <v>751</v>
      </c>
      <c r="B20" s="214" t="s">
        <v>785</v>
      </c>
      <c r="C20" s="133" t="s">
        <v>786</v>
      </c>
      <c r="D20" s="211">
        <v>67</v>
      </c>
      <c r="E20" s="217"/>
    </row>
    <row r="21" spans="1:5" ht="20.25" x14ac:dyDescent="0.35">
      <c r="A21" s="200" t="s">
        <v>751</v>
      </c>
      <c r="B21" s="214" t="s">
        <v>787</v>
      </c>
      <c r="C21" s="133" t="s">
        <v>788</v>
      </c>
      <c r="D21" s="211">
        <v>130</v>
      </c>
      <c r="E21" s="217"/>
    </row>
    <row r="22" spans="1:5" ht="27.75" x14ac:dyDescent="0.35">
      <c r="A22" s="200" t="s">
        <v>751</v>
      </c>
      <c r="B22" s="218" t="s">
        <v>756</v>
      </c>
      <c r="C22" s="204" t="s">
        <v>757</v>
      </c>
      <c r="D22" s="202">
        <v>185</v>
      </c>
      <c r="E22" s="203"/>
    </row>
    <row r="23" spans="1:5" ht="23.65" customHeight="1" thickBot="1" x14ac:dyDescent="0.4">
      <c r="A23" s="219"/>
      <c r="B23" s="220"/>
      <c r="C23" s="221"/>
      <c r="D23" s="222"/>
      <c r="E23" s="223"/>
    </row>
    <row r="24" spans="1:5" ht="20.65" thickBot="1" x14ac:dyDescent="0.4">
      <c r="A24" s="200" t="s">
        <v>751</v>
      </c>
      <c r="B24" s="225" t="s">
        <v>790</v>
      </c>
      <c r="C24" s="224" t="s">
        <v>789</v>
      </c>
      <c r="D24" s="211">
        <v>715</v>
      </c>
      <c r="E24" s="217"/>
    </row>
    <row r="25" spans="1:5" ht="20.65" thickBot="1" x14ac:dyDescent="0.4">
      <c r="A25" s="200" t="s">
        <v>751</v>
      </c>
      <c r="B25" s="225" t="s">
        <v>792</v>
      </c>
      <c r="C25" s="224" t="s">
        <v>791</v>
      </c>
      <c r="D25" s="211">
        <v>98</v>
      </c>
      <c r="E25" s="203"/>
    </row>
    <row r="26" spans="1:5" x14ac:dyDescent="0.35">
      <c r="B26" s="183"/>
    </row>
    <row r="27" spans="1:5" x14ac:dyDescent="0.35">
      <c r="B27" s="183"/>
    </row>
  </sheetData>
  <mergeCells count="6">
    <mergeCell ref="E4:E5"/>
    <mergeCell ref="B6:C6"/>
    <mergeCell ref="B10:C10"/>
    <mergeCell ref="A4:A5"/>
    <mergeCell ref="B4:B5"/>
    <mergeCell ref="C4:C5"/>
  </mergeCells>
  <phoneticPr fontId="4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30" orientation="portrait" r:id="rId1"/>
  <headerFooter alignWithMargins="0">
    <oddFooter>&amp;CPage 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B2C2-7F4C-4B09-B342-A2B394AFD007}">
  <sheetPr>
    <tabColor theme="9" tint="0.59999389629810485"/>
  </sheetPr>
  <dimension ref="A1:J37"/>
  <sheetViews>
    <sheetView zoomScale="90" zoomScaleNormal="90"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D37" sqref="D37"/>
    </sheetView>
  </sheetViews>
  <sheetFormatPr defaultRowHeight="14.25" x14ac:dyDescent="0.45"/>
  <cols>
    <col min="1" max="1" width="21.796875" style="227" customWidth="1"/>
    <col min="2" max="2" width="57.19921875" style="227" customWidth="1"/>
    <col min="3" max="3" width="29.19921875" style="227" customWidth="1"/>
    <col min="4" max="4" width="19.06640625" style="227" customWidth="1"/>
    <col min="5" max="5" width="37.9296875" style="228" customWidth="1"/>
    <col min="6" max="255" width="9.06640625" style="229"/>
    <col min="256" max="256" width="21.796875" style="229" customWidth="1"/>
    <col min="257" max="257" width="57.19921875" style="229" customWidth="1"/>
    <col min="258" max="258" width="29.19921875" style="229" customWidth="1"/>
    <col min="259" max="259" width="17.19921875" style="229" customWidth="1"/>
    <col min="260" max="260" width="19.06640625" style="229" customWidth="1"/>
    <col min="261" max="261" width="37.9296875" style="229" customWidth="1"/>
    <col min="262" max="511" width="9.06640625" style="229"/>
    <col min="512" max="512" width="21.796875" style="229" customWidth="1"/>
    <col min="513" max="513" width="57.19921875" style="229" customWidth="1"/>
    <col min="514" max="514" width="29.19921875" style="229" customWidth="1"/>
    <col min="515" max="515" width="17.19921875" style="229" customWidth="1"/>
    <col min="516" max="516" width="19.06640625" style="229" customWidth="1"/>
    <col min="517" max="517" width="37.9296875" style="229" customWidth="1"/>
    <col min="518" max="767" width="9.06640625" style="229"/>
    <col min="768" max="768" width="21.796875" style="229" customWidth="1"/>
    <col min="769" max="769" width="57.19921875" style="229" customWidth="1"/>
    <col min="770" max="770" width="29.19921875" style="229" customWidth="1"/>
    <col min="771" max="771" width="17.19921875" style="229" customWidth="1"/>
    <col min="772" max="772" width="19.06640625" style="229" customWidth="1"/>
    <col min="773" max="773" width="37.9296875" style="229" customWidth="1"/>
    <col min="774" max="1023" width="9.06640625" style="229"/>
    <col min="1024" max="1024" width="21.796875" style="229" customWidth="1"/>
    <col min="1025" max="1025" width="57.19921875" style="229" customWidth="1"/>
    <col min="1026" max="1026" width="29.19921875" style="229" customWidth="1"/>
    <col min="1027" max="1027" width="17.19921875" style="229" customWidth="1"/>
    <col min="1028" max="1028" width="19.06640625" style="229" customWidth="1"/>
    <col min="1029" max="1029" width="37.9296875" style="229" customWidth="1"/>
    <col min="1030" max="1279" width="9.06640625" style="229"/>
    <col min="1280" max="1280" width="21.796875" style="229" customWidth="1"/>
    <col min="1281" max="1281" width="57.19921875" style="229" customWidth="1"/>
    <col min="1282" max="1282" width="29.19921875" style="229" customWidth="1"/>
    <col min="1283" max="1283" width="17.19921875" style="229" customWidth="1"/>
    <col min="1284" max="1284" width="19.06640625" style="229" customWidth="1"/>
    <col min="1285" max="1285" width="37.9296875" style="229" customWidth="1"/>
    <col min="1286" max="1535" width="9.06640625" style="229"/>
    <col min="1536" max="1536" width="21.796875" style="229" customWidth="1"/>
    <col min="1537" max="1537" width="57.19921875" style="229" customWidth="1"/>
    <col min="1538" max="1538" width="29.19921875" style="229" customWidth="1"/>
    <col min="1539" max="1539" width="17.19921875" style="229" customWidth="1"/>
    <col min="1540" max="1540" width="19.06640625" style="229" customWidth="1"/>
    <col min="1541" max="1541" width="37.9296875" style="229" customWidth="1"/>
    <col min="1542" max="1791" width="9.06640625" style="229"/>
    <col min="1792" max="1792" width="21.796875" style="229" customWidth="1"/>
    <col min="1793" max="1793" width="57.19921875" style="229" customWidth="1"/>
    <col min="1794" max="1794" width="29.19921875" style="229" customWidth="1"/>
    <col min="1795" max="1795" width="17.19921875" style="229" customWidth="1"/>
    <col min="1796" max="1796" width="19.06640625" style="229" customWidth="1"/>
    <col min="1797" max="1797" width="37.9296875" style="229" customWidth="1"/>
    <col min="1798" max="2047" width="9.06640625" style="229"/>
    <col min="2048" max="2048" width="21.796875" style="229" customWidth="1"/>
    <col min="2049" max="2049" width="57.19921875" style="229" customWidth="1"/>
    <col min="2050" max="2050" width="29.19921875" style="229" customWidth="1"/>
    <col min="2051" max="2051" width="17.19921875" style="229" customWidth="1"/>
    <col min="2052" max="2052" width="19.06640625" style="229" customWidth="1"/>
    <col min="2053" max="2053" width="37.9296875" style="229" customWidth="1"/>
    <col min="2054" max="2303" width="9.06640625" style="229"/>
    <col min="2304" max="2304" width="21.796875" style="229" customWidth="1"/>
    <col min="2305" max="2305" width="57.19921875" style="229" customWidth="1"/>
    <col min="2306" max="2306" width="29.19921875" style="229" customWidth="1"/>
    <col min="2307" max="2307" width="17.19921875" style="229" customWidth="1"/>
    <col min="2308" max="2308" width="19.06640625" style="229" customWidth="1"/>
    <col min="2309" max="2309" width="37.9296875" style="229" customWidth="1"/>
    <col min="2310" max="2559" width="9.06640625" style="229"/>
    <col min="2560" max="2560" width="21.796875" style="229" customWidth="1"/>
    <col min="2561" max="2561" width="57.19921875" style="229" customWidth="1"/>
    <col min="2562" max="2562" width="29.19921875" style="229" customWidth="1"/>
    <col min="2563" max="2563" width="17.19921875" style="229" customWidth="1"/>
    <col min="2564" max="2564" width="19.06640625" style="229" customWidth="1"/>
    <col min="2565" max="2565" width="37.9296875" style="229" customWidth="1"/>
    <col min="2566" max="2815" width="9.06640625" style="229"/>
    <col min="2816" max="2816" width="21.796875" style="229" customWidth="1"/>
    <col min="2817" max="2817" width="57.19921875" style="229" customWidth="1"/>
    <col min="2818" max="2818" width="29.19921875" style="229" customWidth="1"/>
    <col min="2819" max="2819" width="17.19921875" style="229" customWidth="1"/>
    <col min="2820" max="2820" width="19.06640625" style="229" customWidth="1"/>
    <col min="2821" max="2821" width="37.9296875" style="229" customWidth="1"/>
    <col min="2822" max="3071" width="9.06640625" style="229"/>
    <col min="3072" max="3072" width="21.796875" style="229" customWidth="1"/>
    <col min="3073" max="3073" width="57.19921875" style="229" customWidth="1"/>
    <col min="3074" max="3074" width="29.19921875" style="229" customWidth="1"/>
    <col min="3075" max="3075" width="17.19921875" style="229" customWidth="1"/>
    <col min="3076" max="3076" width="19.06640625" style="229" customWidth="1"/>
    <col min="3077" max="3077" width="37.9296875" style="229" customWidth="1"/>
    <col min="3078" max="3327" width="9.06640625" style="229"/>
    <col min="3328" max="3328" width="21.796875" style="229" customWidth="1"/>
    <col min="3329" max="3329" width="57.19921875" style="229" customWidth="1"/>
    <col min="3330" max="3330" width="29.19921875" style="229" customWidth="1"/>
    <col min="3331" max="3331" width="17.19921875" style="229" customWidth="1"/>
    <col min="3332" max="3332" width="19.06640625" style="229" customWidth="1"/>
    <col min="3333" max="3333" width="37.9296875" style="229" customWidth="1"/>
    <col min="3334" max="3583" width="9.06640625" style="229"/>
    <col min="3584" max="3584" width="21.796875" style="229" customWidth="1"/>
    <col min="3585" max="3585" width="57.19921875" style="229" customWidth="1"/>
    <col min="3586" max="3586" width="29.19921875" style="229" customWidth="1"/>
    <col min="3587" max="3587" width="17.19921875" style="229" customWidth="1"/>
    <col min="3588" max="3588" width="19.06640625" style="229" customWidth="1"/>
    <col min="3589" max="3589" width="37.9296875" style="229" customWidth="1"/>
    <col min="3590" max="3839" width="9.06640625" style="229"/>
    <col min="3840" max="3840" width="21.796875" style="229" customWidth="1"/>
    <col min="3841" max="3841" width="57.19921875" style="229" customWidth="1"/>
    <col min="3842" max="3842" width="29.19921875" style="229" customWidth="1"/>
    <col min="3843" max="3843" width="17.19921875" style="229" customWidth="1"/>
    <col min="3844" max="3844" width="19.06640625" style="229" customWidth="1"/>
    <col min="3845" max="3845" width="37.9296875" style="229" customWidth="1"/>
    <col min="3846" max="4095" width="9.06640625" style="229"/>
    <col min="4096" max="4096" width="21.796875" style="229" customWidth="1"/>
    <col min="4097" max="4097" width="57.19921875" style="229" customWidth="1"/>
    <col min="4098" max="4098" width="29.19921875" style="229" customWidth="1"/>
    <col min="4099" max="4099" width="17.19921875" style="229" customWidth="1"/>
    <col min="4100" max="4100" width="19.06640625" style="229" customWidth="1"/>
    <col min="4101" max="4101" width="37.9296875" style="229" customWidth="1"/>
    <col min="4102" max="4351" width="9.06640625" style="229"/>
    <col min="4352" max="4352" width="21.796875" style="229" customWidth="1"/>
    <col min="4353" max="4353" width="57.19921875" style="229" customWidth="1"/>
    <col min="4354" max="4354" width="29.19921875" style="229" customWidth="1"/>
    <col min="4355" max="4355" width="17.19921875" style="229" customWidth="1"/>
    <col min="4356" max="4356" width="19.06640625" style="229" customWidth="1"/>
    <col min="4357" max="4357" width="37.9296875" style="229" customWidth="1"/>
    <col min="4358" max="4607" width="9.06640625" style="229"/>
    <col min="4608" max="4608" width="21.796875" style="229" customWidth="1"/>
    <col min="4609" max="4609" width="57.19921875" style="229" customWidth="1"/>
    <col min="4610" max="4610" width="29.19921875" style="229" customWidth="1"/>
    <col min="4611" max="4611" width="17.19921875" style="229" customWidth="1"/>
    <col min="4612" max="4612" width="19.06640625" style="229" customWidth="1"/>
    <col min="4613" max="4613" width="37.9296875" style="229" customWidth="1"/>
    <col min="4614" max="4863" width="9.06640625" style="229"/>
    <col min="4864" max="4864" width="21.796875" style="229" customWidth="1"/>
    <col min="4865" max="4865" width="57.19921875" style="229" customWidth="1"/>
    <col min="4866" max="4866" width="29.19921875" style="229" customWidth="1"/>
    <col min="4867" max="4867" width="17.19921875" style="229" customWidth="1"/>
    <col min="4868" max="4868" width="19.06640625" style="229" customWidth="1"/>
    <col min="4869" max="4869" width="37.9296875" style="229" customWidth="1"/>
    <col min="4870" max="5119" width="9.06640625" style="229"/>
    <col min="5120" max="5120" width="21.796875" style="229" customWidth="1"/>
    <col min="5121" max="5121" width="57.19921875" style="229" customWidth="1"/>
    <col min="5122" max="5122" width="29.19921875" style="229" customWidth="1"/>
    <col min="5123" max="5123" width="17.19921875" style="229" customWidth="1"/>
    <col min="5124" max="5124" width="19.06640625" style="229" customWidth="1"/>
    <col min="5125" max="5125" width="37.9296875" style="229" customWidth="1"/>
    <col min="5126" max="5375" width="9.06640625" style="229"/>
    <col min="5376" max="5376" width="21.796875" style="229" customWidth="1"/>
    <col min="5377" max="5377" width="57.19921875" style="229" customWidth="1"/>
    <col min="5378" max="5378" width="29.19921875" style="229" customWidth="1"/>
    <col min="5379" max="5379" width="17.19921875" style="229" customWidth="1"/>
    <col min="5380" max="5380" width="19.06640625" style="229" customWidth="1"/>
    <col min="5381" max="5381" width="37.9296875" style="229" customWidth="1"/>
    <col min="5382" max="5631" width="9.06640625" style="229"/>
    <col min="5632" max="5632" width="21.796875" style="229" customWidth="1"/>
    <col min="5633" max="5633" width="57.19921875" style="229" customWidth="1"/>
    <col min="5634" max="5634" width="29.19921875" style="229" customWidth="1"/>
    <col min="5635" max="5635" width="17.19921875" style="229" customWidth="1"/>
    <col min="5636" max="5636" width="19.06640625" style="229" customWidth="1"/>
    <col min="5637" max="5637" width="37.9296875" style="229" customWidth="1"/>
    <col min="5638" max="5887" width="9.06640625" style="229"/>
    <col min="5888" max="5888" width="21.796875" style="229" customWidth="1"/>
    <col min="5889" max="5889" width="57.19921875" style="229" customWidth="1"/>
    <col min="5890" max="5890" width="29.19921875" style="229" customWidth="1"/>
    <col min="5891" max="5891" width="17.19921875" style="229" customWidth="1"/>
    <col min="5892" max="5892" width="19.06640625" style="229" customWidth="1"/>
    <col min="5893" max="5893" width="37.9296875" style="229" customWidth="1"/>
    <col min="5894" max="6143" width="9.06640625" style="229"/>
    <col min="6144" max="6144" width="21.796875" style="229" customWidth="1"/>
    <col min="6145" max="6145" width="57.19921875" style="229" customWidth="1"/>
    <col min="6146" max="6146" width="29.19921875" style="229" customWidth="1"/>
    <col min="6147" max="6147" width="17.19921875" style="229" customWidth="1"/>
    <col min="6148" max="6148" width="19.06640625" style="229" customWidth="1"/>
    <col min="6149" max="6149" width="37.9296875" style="229" customWidth="1"/>
    <col min="6150" max="6399" width="9.06640625" style="229"/>
    <col min="6400" max="6400" width="21.796875" style="229" customWidth="1"/>
    <col min="6401" max="6401" width="57.19921875" style="229" customWidth="1"/>
    <col min="6402" max="6402" width="29.19921875" style="229" customWidth="1"/>
    <col min="6403" max="6403" width="17.19921875" style="229" customWidth="1"/>
    <col min="6404" max="6404" width="19.06640625" style="229" customWidth="1"/>
    <col min="6405" max="6405" width="37.9296875" style="229" customWidth="1"/>
    <col min="6406" max="6655" width="9.06640625" style="229"/>
    <col min="6656" max="6656" width="21.796875" style="229" customWidth="1"/>
    <col min="6657" max="6657" width="57.19921875" style="229" customWidth="1"/>
    <col min="6658" max="6658" width="29.19921875" style="229" customWidth="1"/>
    <col min="6659" max="6659" width="17.19921875" style="229" customWidth="1"/>
    <col min="6660" max="6660" width="19.06640625" style="229" customWidth="1"/>
    <col min="6661" max="6661" width="37.9296875" style="229" customWidth="1"/>
    <col min="6662" max="6911" width="9.06640625" style="229"/>
    <col min="6912" max="6912" width="21.796875" style="229" customWidth="1"/>
    <col min="6913" max="6913" width="57.19921875" style="229" customWidth="1"/>
    <col min="6914" max="6914" width="29.19921875" style="229" customWidth="1"/>
    <col min="6915" max="6915" width="17.19921875" style="229" customWidth="1"/>
    <col min="6916" max="6916" width="19.06640625" style="229" customWidth="1"/>
    <col min="6917" max="6917" width="37.9296875" style="229" customWidth="1"/>
    <col min="6918" max="7167" width="9.06640625" style="229"/>
    <col min="7168" max="7168" width="21.796875" style="229" customWidth="1"/>
    <col min="7169" max="7169" width="57.19921875" style="229" customWidth="1"/>
    <col min="7170" max="7170" width="29.19921875" style="229" customWidth="1"/>
    <col min="7171" max="7171" width="17.19921875" style="229" customWidth="1"/>
    <col min="7172" max="7172" width="19.06640625" style="229" customWidth="1"/>
    <col min="7173" max="7173" width="37.9296875" style="229" customWidth="1"/>
    <col min="7174" max="7423" width="9.06640625" style="229"/>
    <col min="7424" max="7424" width="21.796875" style="229" customWidth="1"/>
    <col min="7425" max="7425" width="57.19921875" style="229" customWidth="1"/>
    <col min="7426" max="7426" width="29.19921875" style="229" customWidth="1"/>
    <col min="7427" max="7427" width="17.19921875" style="229" customWidth="1"/>
    <col min="7428" max="7428" width="19.06640625" style="229" customWidth="1"/>
    <col min="7429" max="7429" width="37.9296875" style="229" customWidth="1"/>
    <col min="7430" max="7679" width="9.06640625" style="229"/>
    <col min="7680" max="7680" width="21.796875" style="229" customWidth="1"/>
    <col min="7681" max="7681" width="57.19921875" style="229" customWidth="1"/>
    <col min="7682" max="7682" width="29.19921875" style="229" customWidth="1"/>
    <col min="7683" max="7683" width="17.19921875" style="229" customWidth="1"/>
    <col min="7684" max="7684" width="19.06640625" style="229" customWidth="1"/>
    <col min="7685" max="7685" width="37.9296875" style="229" customWidth="1"/>
    <col min="7686" max="7935" width="9.06640625" style="229"/>
    <col min="7936" max="7936" width="21.796875" style="229" customWidth="1"/>
    <col min="7937" max="7937" width="57.19921875" style="229" customWidth="1"/>
    <col min="7938" max="7938" width="29.19921875" style="229" customWidth="1"/>
    <col min="7939" max="7939" width="17.19921875" style="229" customWidth="1"/>
    <col min="7940" max="7940" width="19.06640625" style="229" customWidth="1"/>
    <col min="7941" max="7941" width="37.9296875" style="229" customWidth="1"/>
    <col min="7942" max="8191" width="9.06640625" style="229"/>
    <col min="8192" max="8192" width="21.796875" style="229" customWidth="1"/>
    <col min="8193" max="8193" width="57.19921875" style="229" customWidth="1"/>
    <col min="8194" max="8194" width="29.19921875" style="229" customWidth="1"/>
    <col min="8195" max="8195" width="17.19921875" style="229" customWidth="1"/>
    <col min="8196" max="8196" width="19.06640625" style="229" customWidth="1"/>
    <col min="8197" max="8197" width="37.9296875" style="229" customWidth="1"/>
    <col min="8198" max="8447" width="9.06640625" style="229"/>
    <col min="8448" max="8448" width="21.796875" style="229" customWidth="1"/>
    <col min="8449" max="8449" width="57.19921875" style="229" customWidth="1"/>
    <col min="8450" max="8450" width="29.19921875" style="229" customWidth="1"/>
    <col min="8451" max="8451" width="17.19921875" style="229" customWidth="1"/>
    <col min="8452" max="8452" width="19.06640625" style="229" customWidth="1"/>
    <col min="8453" max="8453" width="37.9296875" style="229" customWidth="1"/>
    <col min="8454" max="8703" width="9.06640625" style="229"/>
    <col min="8704" max="8704" width="21.796875" style="229" customWidth="1"/>
    <col min="8705" max="8705" width="57.19921875" style="229" customWidth="1"/>
    <col min="8706" max="8706" width="29.19921875" style="229" customWidth="1"/>
    <col min="8707" max="8707" width="17.19921875" style="229" customWidth="1"/>
    <col min="8708" max="8708" width="19.06640625" style="229" customWidth="1"/>
    <col min="8709" max="8709" width="37.9296875" style="229" customWidth="1"/>
    <col min="8710" max="8959" width="9.06640625" style="229"/>
    <col min="8960" max="8960" width="21.796875" style="229" customWidth="1"/>
    <col min="8961" max="8961" width="57.19921875" style="229" customWidth="1"/>
    <col min="8962" max="8962" width="29.19921875" style="229" customWidth="1"/>
    <col min="8963" max="8963" width="17.19921875" style="229" customWidth="1"/>
    <col min="8964" max="8964" width="19.06640625" style="229" customWidth="1"/>
    <col min="8965" max="8965" width="37.9296875" style="229" customWidth="1"/>
    <col min="8966" max="9215" width="9.06640625" style="229"/>
    <col min="9216" max="9216" width="21.796875" style="229" customWidth="1"/>
    <col min="9217" max="9217" width="57.19921875" style="229" customWidth="1"/>
    <col min="9218" max="9218" width="29.19921875" style="229" customWidth="1"/>
    <col min="9219" max="9219" width="17.19921875" style="229" customWidth="1"/>
    <col min="9220" max="9220" width="19.06640625" style="229" customWidth="1"/>
    <col min="9221" max="9221" width="37.9296875" style="229" customWidth="1"/>
    <col min="9222" max="9471" width="9.06640625" style="229"/>
    <col min="9472" max="9472" width="21.796875" style="229" customWidth="1"/>
    <col min="9473" max="9473" width="57.19921875" style="229" customWidth="1"/>
    <col min="9474" max="9474" width="29.19921875" style="229" customWidth="1"/>
    <col min="9475" max="9475" width="17.19921875" style="229" customWidth="1"/>
    <col min="9476" max="9476" width="19.06640625" style="229" customWidth="1"/>
    <col min="9477" max="9477" width="37.9296875" style="229" customWidth="1"/>
    <col min="9478" max="9727" width="9.06640625" style="229"/>
    <col min="9728" max="9728" width="21.796875" style="229" customWidth="1"/>
    <col min="9729" max="9729" width="57.19921875" style="229" customWidth="1"/>
    <col min="9730" max="9730" width="29.19921875" style="229" customWidth="1"/>
    <col min="9731" max="9731" width="17.19921875" style="229" customWidth="1"/>
    <col min="9732" max="9732" width="19.06640625" style="229" customWidth="1"/>
    <col min="9733" max="9733" width="37.9296875" style="229" customWidth="1"/>
    <col min="9734" max="9983" width="9.06640625" style="229"/>
    <col min="9984" max="9984" width="21.796875" style="229" customWidth="1"/>
    <col min="9985" max="9985" width="57.19921875" style="229" customWidth="1"/>
    <col min="9986" max="9986" width="29.19921875" style="229" customWidth="1"/>
    <col min="9987" max="9987" width="17.19921875" style="229" customWidth="1"/>
    <col min="9988" max="9988" width="19.06640625" style="229" customWidth="1"/>
    <col min="9989" max="9989" width="37.9296875" style="229" customWidth="1"/>
    <col min="9990" max="10239" width="9.06640625" style="229"/>
    <col min="10240" max="10240" width="21.796875" style="229" customWidth="1"/>
    <col min="10241" max="10241" width="57.19921875" style="229" customWidth="1"/>
    <col min="10242" max="10242" width="29.19921875" style="229" customWidth="1"/>
    <col min="10243" max="10243" width="17.19921875" style="229" customWidth="1"/>
    <col min="10244" max="10244" width="19.06640625" style="229" customWidth="1"/>
    <col min="10245" max="10245" width="37.9296875" style="229" customWidth="1"/>
    <col min="10246" max="10495" width="9.06640625" style="229"/>
    <col min="10496" max="10496" width="21.796875" style="229" customWidth="1"/>
    <col min="10497" max="10497" width="57.19921875" style="229" customWidth="1"/>
    <col min="10498" max="10498" width="29.19921875" style="229" customWidth="1"/>
    <col min="10499" max="10499" width="17.19921875" style="229" customWidth="1"/>
    <col min="10500" max="10500" width="19.06640625" style="229" customWidth="1"/>
    <col min="10501" max="10501" width="37.9296875" style="229" customWidth="1"/>
    <col min="10502" max="10751" width="9.06640625" style="229"/>
    <col min="10752" max="10752" width="21.796875" style="229" customWidth="1"/>
    <col min="10753" max="10753" width="57.19921875" style="229" customWidth="1"/>
    <col min="10754" max="10754" width="29.19921875" style="229" customWidth="1"/>
    <col min="10755" max="10755" width="17.19921875" style="229" customWidth="1"/>
    <col min="10756" max="10756" width="19.06640625" style="229" customWidth="1"/>
    <col min="10757" max="10757" width="37.9296875" style="229" customWidth="1"/>
    <col min="10758" max="11007" width="9.06640625" style="229"/>
    <col min="11008" max="11008" width="21.796875" style="229" customWidth="1"/>
    <col min="11009" max="11009" width="57.19921875" style="229" customWidth="1"/>
    <col min="11010" max="11010" width="29.19921875" style="229" customWidth="1"/>
    <col min="11011" max="11011" width="17.19921875" style="229" customWidth="1"/>
    <col min="11012" max="11012" width="19.06640625" style="229" customWidth="1"/>
    <col min="11013" max="11013" width="37.9296875" style="229" customWidth="1"/>
    <col min="11014" max="11263" width="9.06640625" style="229"/>
    <col min="11264" max="11264" width="21.796875" style="229" customWidth="1"/>
    <col min="11265" max="11265" width="57.19921875" style="229" customWidth="1"/>
    <col min="11266" max="11266" width="29.19921875" style="229" customWidth="1"/>
    <col min="11267" max="11267" width="17.19921875" style="229" customWidth="1"/>
    <col min="11268" max="11268" width="19.06640625" style="229" customWidth="1"/>
    <col min="11269" max="11269" width="37.9296875" style="229" customWidth="1"/>
    <col min="11270" max="11519" width="9.06640625" style="229"/>
    <col min="11520" max="11520" width="21.796875" style="229" customWidth="1"/>
    <col min="11521" max="11521" width="57.19921875" style="229" customWidth="1"/>
    <col min="11522" max="11522" width="29.19921875" style="229" customWidth="1"/>
    <col min="11523" max="11523" width="17.19921875" style="229" customWidth="1"/>
    <col min="11524" max="11524" width="19.06640625" style="229" customWidth="1"/>
    <col min="11525" max="11525" width="37.9296875" style="229" customWidth="1"/>
    <col min="11526" max="11775" width="9.06640625" style="229"/>
    <col min="11776" max="11776" width="21.796875" style="229" customWidth="1"/>
    <col min="11777" max="11777" width="57.19921875" style="229" customWidth="1"/>
    <col min="11778" max="11778" width="29.19921875" style="229" customWidth="1"/>
    <col min="11779" max="11779" width="17.19921875" style="229" customWidth="1"/>
    <col min="11780" max="11780" width="19.06640625" style="229" customWidth="1"/>
    <col min="11781" max="11781" width="37.9296875" style="229" customWidth="1"/>
    <col min="11782" max="12031" width="9.06640625" style="229"/>
    <col min="12032" max="12032" width="21.796875" style="229" customWidth="1"/>
    <col min="12033" max="12033" width="57.19921875" style="229" customWidth="1"/>
    <col min="12034" max="12034" width="29.19921875" style="229" customWidth="1"/>
    <col min="12035" max="12035" width="17.19921875" style="229" customWidth="1"/>
    <col min="12036" max="12036" width="19.06640625" style="229" customWidth="1"/>
    <col min="12037" max="12037" width="37.9296875" style="229" customWidth="1"/>
    <col min="12038" max="12287" width="9.06640625" style="229"/>
    <col min="12288" max="12288" width="21.796875" style="229" customWidth="1"/>
    <col min="12289" max="12289" width="57.19921875" style="229" customWidth="1"/>
    <col min="12290" max="12290" width="29.19921875" style="229" customWidth="1"/>
    <col min="12291" max="12291" width="17.19921875" style="229" customWidth="1"/>
    <col min="12292" max="12292" width="19.06640625" style="229" customWidth="1"/>
    <col min="12293" max="12293" width="37.9296875" style="229" customWidth="1"/>
    <col min="12294" max="12543" width="9.06640625" style="229"/>
    <col min="12544" max="12544" width="21.796875" style="229" customWidth="1"/>
    <col min="12545" max="12545" width="57.19921875" style="229" customWidth="1"/>
    <col min="12546" max="12546" width="29.19921875" style="229" customWidth="1"/>
    <col min="12547" max="12547" width="17.19921875" style="229" customWidth="1"/>
    <col min="12548" max="12548" width="19.06640625" style="229" customWidth="1"/>
    <col min="12549" max="12549" width="37.9296875" style="229" customWidth="1"/>
    <col min="12550" max="12799" width="9.06640625" style="229"/>
    <col min="12800" max="12800" width="21.796875" style="229" customWidth="1"/>
    <col min="12801" max="12801" width="57.19921875" style="229" customWidth="1"/>
    <col min="12802" max="12802" width="29.19921875" style="229" customWidth="1"/>
    <col min="12803" max="12803" width="17.19921875" style="229" customWidth="1"/>
    <col min="12804" max="12804" width="19.06640625" style="229" customWidth="1"/>
    <col min="12805" max="12805" width="37.9296875" style="229" customWidth="1"/>
    <col min="12806" max="13055" width="9.06640625" style="229"/>
    <col min="13056" max="13056" width="21.796875" style="229" customWidth="1"/>
    <col min="13057" max="13057" width="57.19921875" style="229" customWidth="1"/>
    <col min="13058" max="13058" width="29.19921875" style="229" customWidth="1"/>
    <col min="13059" max="13059" width="17.19921875" style="229" customWidth="1"/>
    <col min="13060" max="13060" width="19.06640625" style="229" customWidth="1"/>
    <col min="13061" max="13061" width="37.9296875" style="229" customWidth="1"/>
    <col min="13062" max="13311" width="9.06640625" style="229"/>
    <col min="13312" max="13312" width="21.796875" style="229" customWidth="1"/>
    <col min="13313" max="13313" width="57.19921875" style="229" customWidth="1"/>
    <col min="13314" max="13314" width="29.19921875" style="229" customWidth="1"/>
    <col min="13315" max="13315" width="17.19921875" style="229" customWidth="1"/>
    <col min="13316" max="13316" width="19.06640625" style="229" customWidth="1"/>
    <col min="13317" max="13317" width="37.9296875" style="229" customWidth="1"/>
    <col min="13318" max="13567" width="9.06640625" style="229"/>
    <col min="13568" max="13568" width="21.796875" style="229" customWidth="1"/>
    <col min="13569" max="13569" width="57.19921875" style="229" customWidth="1"/>
    <col min="13570" max="13570" width="29.19921875" style="229" customWidth="1"/>
    <col min="13571" max="13571" width="17.19921875" style="229" customWidth="1"/>
    <col min="13572" max="13572" width="19.06640625" style="229" customWidth="1"/>
    <col min="13573" max="13573" width="37.9296875" style="229" customWidth="1"/>
    <col min="13574" max="13823" width="9.06640625" style="229"/>
    <col min="13824" max="13824" width="21.796875" style="229" customWidth="1"/>
    <col min="13825" max="13825" width="57.19921875" style="229" customWidth="1"/>
    <col min="13826" max="13826" width="29.19921875" style="229" customWidth="1"/>
    <col min="13827" max="13827" width="17.19921875" style="229" customWidth="1"/>
    <col min="13828" max="13828" width="19.06640625" style="229" customWidth="1"/>
    <col min="13829" max="13829" width="37.9296875" style="229" customWidth="1"/>
    <col min="13830" max="14079" width="9.06640625" style="229"/>
    <col min="14080" max="14080" width="21.796875" style="229" customWidth="1"/>
    <col min="14081" max="14081" width="57.19921875" style="229" customWidth="1"/>
    <col min="14082" max="14082" width="29.19921875" style="229" customWidth="1"/>
    <col min="14083" max="14083" width="17.19921875" style="229" customWidth="1"/>
    <col min="14084" max="14084" width="19.06640625" style="229" customWidth="1"/>
    <col min="14085" max="14085" width="37.9296875" style="229" customWidth="1"/>
    <col min="14086" max="14335" width="9.06640625" style="229"/>
    <col min="14336" max="14336" width="21.796875" style="229" customWidth="1"/>
    <col min="14337" max="14337" width="57.19921875" style="229" customWidth="1"/>
    <col min="14338" max="14338" width="29.19921875" style="229" customWidth="1"/>
    <col min="14339" max="14339" width="17.19921875" style="229" customWidth="1"/>
    <col min="14340" max="14340" width="19.06640625" style="229" customWidth="1"/>
    <col min="14341" max="14341" width="37.9296875" style="229" customWidth="1"/>
    <col min="14342" max="14591" width="9.06640625" style="229"/>
    <col min="14592" max="14592" width="21.796875" style="229" customWidth="1"/>
    <col min="14593" max="14593" width="57.19921875" style="229" customWidth="1"/>
    <col min="14594" max="14594" width="29.19921875" style="229" customWidth="1"/>
    <col min="14595" max="14595" width="17.19921875" style="229" customWidth="1"/>
    <col min="14596" max="14596" width="19.06640625" style="229" customWidth="1"/>
    <col min="14597" max="14597" width="37.9296875" style="229" customWidth="1"/>
    <col min="14598" max="14847" width="9.06640625" style="229"/>
    <col min="14848" max="14848" width="21.796875" style="229" customWidth="1"/>
    <col min="14849" max="14849" width="57.19921875" style="229" customWidth="1"/>
    <col min="14850" max="14850" width="29.19921875" style="229" customWidth="1"/>
    <col min="14851" max="14851" width="17.19921875" style="229" customWidth="1"/>
    <col min="14852" max="14852" width="19.06640625" style="229" customWidth="1"/>
    <col min="14853" max="14853" width="37.9296875" style="229" customWidth="1"/>
    <col min="14854" max="15103" width="9.06640625" style="229"/>
    <col min="15104" max="15104" width="21.796875" style="229" customWidth="1"/>
    <col min="15105" max="15105" width="57.19921875" style="229" customWidth="1"/>
    <col min="15106" max="15106" width="29.19921875" style="229" customWidth="1"/>
    <col min="15107" max="15107" width="17.19921875" style="229" customWidth="1"/>
    <col min="15108" max="15108" width="19.06640625" style="229" customWidth="1"/>
    <col min="15109" max="15109" width="37.9296875" style="229" customWidth="1"/>
    <col min="15110" max="15359" width="9.06640625" style="229"/>
    <col min="15360" max="15360" width="21.796875" style="229" customWidth="1"/>
    <col min="15361" max="15361" width="57.19921875" style="229" customWidth="1"/>
    <col min="15362" max="15362" width="29.19921875" style="229" customWidth="1"/>
    <col min="15363" max="15363" width="17.19921875" style="229" customWidth="1"/>
    <col min="15364" max="15364" width="19.06640625" style="229" customWidth="1"/>
    <col min="15365" max="15365" width="37.9296875" style="229" customWidth="1"/>
    <col min="15366" max="15615" width="9.06640625" style="229"/>
    <col min="15616" max="15616" width="21.796875" style="229" customWidth="1"/>
    <col min="15617" max="15617" width="57.19921875" style="229" customWidth="1"/>
    <col min="15618" max="15618" width="29.19921875" style="229" customWidth="1"/>
    <col min="15619" max="15619" width="17.19921875" style="229" customWidth="1"/>
    <col min="15620" max="15620" width="19.06640625" style="229" customWidth="1"/>
    <col min="15621" max="15621" width="37.9296875" style="229" customWidth="1"/>
    <col min="15622" max="15871" width="9.06640625" style="229"/>
    <col min="15872" max="15872" width="21.796875" style="229" customWidth="1"/>
    <col min="15873" max="15873" width="57.19921875" style="229" customWidth="1"/>
    <col min="15874" max="15874" width="29.19921875" style="229" customWidth="1"/>
    <col min="15875" max="15875" width="17.19921875" style="229" customWidth="1"/>
    <col min="15876" max="15876" width="19.06640625" style="229" customWidth="1"/>
    <col min="15877" max="15877" width="37.9296875" style="229" customWidth="1"/>
    <col min="15878" max="16127" width="9.06640625" style="229"/>
    <col min="16128" max="16128" width="21.796875" style="229" customWidth="1"/>
    <col min="16129" max="16129" width="57.19921875" style="229" customWidth="1"/>
    <col min="16130" max="16130" width="29.19921875" style="229" customWidth="1"/>
    <col min="16131" max="16131" width="17.19921875" style="229" customWidth="1"/>
    <col min="16132" max="16132" width="19.06640625" style="229" customWidth="1"/>
    <col min="16133" max="16133" width="37.9296875" style="229" customWidth="1"/>
    <col min="16134" max="16384" width="9.06640625" style="229"/>
  </cols>
  <sheetData>
    <row r="1" spans="1:10" ht="15" x14ac:dyDescent="0.45">
      <c r="A1" s="44" t="s">
        <v>159</v>
      </c>
      <c r="B1" s="45" t="s">
        <v>504</v>
      </c>
    </row>
    <row r="3" spans="1:10" x14ac:dyDescent="0.45">
      <c r="A3" s="230" t="s">
        <v>793</v>
      </c>
      <c r="B3" s="231" t="s">
        <v>794</v>
      </c>
      <c r="C3" s="231" t="s">
        <v>795</v>
      </c>
      <c r="D3" s="232"/>
      <c r="E3" s="230"/>
    </row>
    <row r="4" spans="1:10" x14ac:dyDescent="0.45">
      <c r="A4" s="233" t="s">
        <v>796</v>
      </c>
      <c r="B4" s="233" t="s">
        <v>752</v>
      </c>
      <c r="C4" s="233" t="s">
        <v>753</v>
      </c>
      <c r="D4" s="234"/>
      <c r="E4" s="235" t="s">
        <v>754</v>
      </c>
    </row>
    <row r="5" spans="1:10" x14ac:dyDescent="0.45">
      <c r="A5" s="233"/>
      <c r="B5" s="233"/>
      <c r="C5" s="233"/>
      <c r="D5" s="236" t="s">
        <v>755</v>
      </c>
      <c r="E5" s="235"/>
    </row>
    <row r="6" spans="1:10" x14ac:dyDescent="0.45">
      <c r="A6" s="237" t="s">
        <v>797</v>
      </c>
      <c r="B6" s="238" t="s">
        <v>798</v>
      </c>
      <c r="C6" s="238"/>
      <c r="D6" s="238"/>
      <c r="E6" s="238"/>
    </row>
    <row r="7" spans="1:10" x14ac:dyDescent="0.45">
      <c r="A7" s="237" t="s">
        <v>797</v>
      </c>
      <c r="B7" s="239" t="s">
        <v>799</v>
      </c>
      <c r="C7" s="240" t="s">
        <v>654</v>
      </c>
      <c r="D7" s="241" t="s">
        <v>654</v>
      </c>
      <c r="E7" s="242"/>
      <c r="G7" s="243"/>
      <c r="I7" s="244"/>
      <c r="J7" s="244"/>
    </row>
    <row r="8" spans="1:10" ht="26" customHeight="1" x14ac:dyDescent="0.45">
      <c r="A8" s="237" t="s">
        <v>797</v>
      </c>
      <c r="B8" s="239" t="s">
        <v>800</v>
      </c>
      <c r="C8" s="240" t="s">
        <v>654</v>
      </c>
      <c r="D8" s="241" t="s">
        <v>654</v>
      </c>
      <c r="E8" s="242"/>
    </row>
    <row r="9" spans="1:10" x14ac:dyDescent="0.45">
      <c r="A9" s="237" t="s">
        <v>797</v>
      </c>
      <c r="B9" s="239" t="s">
        <v>801</v>
      </c>
      <c r="C9" s="240" t="s">
        <v>654</v>
      </c>
      <c r="D9" s="241" t="s">
        <v>654</v>
      </c>
      <c r="E9" s="242" t="s">
        <v>802</v>
      </c>
    </row>
    <row r="10" spans="1:10" x14ac:dyDescent="0.45">
      <c r="A10" s="237" t="s">
        <v>797</v>
      </c>
      <c r="B10" s="239" t="s">
        <v>803</v>
      </c>
      <c r="C10" s="240" t="s">
        <v>654</v>
      </c>
      <c r="D10" s="241" t="s">
        <v>654</v>
      </c>
      <c r="E10" s="242" t="s">
        <v>802</v>
      </c>
    </row>
    <row r="11" spans="1:10" ht="30.4" x14ac:dyDescent="0.45">
      <c r="A11" s="237" t="s">
        <v>804</v>
      </c>
      <c r="B11" s="239" t="s">
        <v>805</v>
      </c>
      <c r="C11" s="240" t="s">
        <v>806</v>
      </c>
      <c r="D11" s="241" t="s">
        <v>654</v>
      </c>
      <c r="E11" s="245" t="s">
        <v>807</v>
      </c>
    </row>
    <row r="12" spans="1:10" ht="30.4" x14ac:dyDescent="0.45">
      <c r="A12" s="237" t="s">
        <v>797</v>
      </c>
      <c r="B12" s="239" t="s">
        <v>808</v>
      </c>
      <c r="C12" s="240" t="s">
        <v>654</v>
      </c>
      <c r="D12" s="241" t="s">
        <v>654</v>
      </c>
      <c r="E12" s="245" t="s">
        <v>809</v>
      </c>
    </row>
    <row r="13" spans="1:10" x14ac:dyDescent="0.45">
      <c r="A13" s="237" t="s">
        <v>810</v>
      </c>
      <c r="B13" s="238" t="s">
        <v>811</v>
      </c>
      <c r="C13" s="238"/>
      <c r="D13" s="238"/>
      <c r="E13" s="238"/>
    </row>
    <row r="14" spans="1:10" x14ac:dyDescent="0.45">
      <c r="A14" s="237" t="s">
        <v>810</v>
      </c>
      <c r="B14" s="246" t="s">
        <v>812</v>
      </c>
      <c r="C14" s="247" t="s">
        <v>813</v>
      </c>
      <c r="D14" s="248">
        <v>55</v>
      </c>
      <c r="E14" s="249" t="s">
        <v>814</v>
      </c>
    </row>
    <row r="15" spans="1:10" x14ac:dyDescent="0.45">
      <c r="A15" s="237" t="s">
        <v>797</v>
      </c>
      <c r="B15" s="246" t="s">
        <v>815</v>
      </c>
      <c r="C15" s="247" t="s">
        <v>816</v>
      </c>
      <c r="D15" s="250">
        <v>30</v>
      </c>
      <c r="E15" s="249"/>
    </row>
    <row r="16" spans="1:10" x14ac:dyDescent="0.45">
      <c r="A16" s="237" t="s">
        <v>797</v>
      </c>
      <c r="B16" s="246" t="s">
        <v>817</v>
      </c>
      <c r="C16" s="247" t="s">
        <v>818</v>
      </c>
      <c r="D16" s="250">
        <v>40</v>
      </c>
      <c r="E16" s="249"/>
    </row>
    <row r="17" spans="1:5" ht="60" customHeight="1" x14ac:dyDescent="0.45">
      <c r="A17" s="237" t="s">
        <v>797</v>
      </c>
      <c r="B17" s="246" t="s">
        <v>819</v>
      </c>
      <c r="C17" s="247" t="s">
        <v>654</v>
      </c>
      <c r="D17" s="249">
        <v>85</v>
      </c>
      <c r="E17" s="251" t="s">
        <v>820</v>
      </c>
    </row>
    <row r="18" spans="1:5" x14ac:dyDescent="0.45">
      <c r="A18" s="237" t="s">
        <v>797</v>
      </c>
      <c r="B18" s="246" t="s">
        <v>821</v>
      </c>
      <c r="C18" s="247" t="s">
        <v>822</v>
      </c>
      <c r="D18" s="248">
        <v>35</v>
      </c>
      <c r="E18" s="252"/>
    </row>
    <row r="19" spans="1:5" x14ac:dyDescent="0.45">
      <c r="A19" s="237" t="s">
        <v>797</v>
      </c>
      <c r="B19" s="246" t="s">
        <v>823</v>
      </c>
      <c r="C19" s="247" t="s">
        <v>824</v>
      </c>
      <c r="D19" s="250">
        <v>80</v>
      </c>
      <c r="E19" s="249"/>
    </row>
    <row r="20" spans="1:5" ht="20.25" x14ac:dyDescent="0.45">
      <c r="A20" s="237" t="s">
        <v>797</v>
      </c>
      <c r="B20" s="246" t="s">
        <v>825</v>
      </c>
      <c r="C20" s="247" t="s">
        <v>826</v>
      </c>
      <c r="D20" s="249" t="s">
        <v>827</v>
      </c>
      <c r="E20" s="251" t="s">
        <v>828</v>
      </c>
    </row>
    <row r="21" spans="1:5" ht="20.25" x14ac:dyDescent="0.45">
      <c r="A21" s="237" t="s">
        <v>797</v>
      </c>
      <c r="B21" s="246" t="s">
        <v>829</v>
      </c>
      <c r="C21" s="247" t="s">
        <v>830</v>
      </c>
      <c r="D21" s="249" t="s">
        <v>831</v>
      </c>
      <c r="E21" s="251" t="s">
        <v>828</v>
      </c>
    </row>
    <row r="22" spans="1:5" x14ac:dyDescent="0.45">
      <c r="A22" s="237" t="s">
        <v>797</v>
      </c>
      <c r="B22" s="246" t="s">
        <v>832</v>
      </c>
      <c r="C22" s="247" t="s">
        <v>833</v>
      </c>
      <c r="D22" s="249">
        <v>65</v>
      </c>
      <c r="E22" s="251" t="s">
        <v>834</v>
      </c>
    </row>
    <row r="23" spans="1:5" x14ac:dyDescent="0.45">
      <c r="A23" s="237" t="s">
        <v>797</v>
      </c>
      <c r="B23" s="246" t="s">
        <v>835</v>
      </c>
      <c r="C23" s="247" t="s">
        <v>836</v>
      </c>
      <c r="D23" s="249">
        <v>190</v>
      </c>
      <c r="E23" s="251" t="s">
        <v>834</v>
      </c>
    </row>
    <row r="24" spans="1:5" x14ac:dyDescent="0.45">
      <c r="A24" s="237" t="s">
        <v>810</v>
      </c>
      <c r="B24" s="239" t="s">
        <v>837</v>
      </c>
      <c r="C24" s="247" t="s">
        <v>838</v>
      </c>
      <c r="D24" s="249">
        <v>8</v>
      </c>
      <c r="E24" s="249" t="s">
        <v>814</v>
      </c>
    </row>
    <row r="25" spans="1:5" x14ac:dyDescent="0.45">
      <c r="A25" s="237" t="s">
        <v>810</v>
      </c>
      <c r="B25" s="239" t="s">
        <v>839</v>
      </c>
      <c r="C25" s="247" t="s">
        <v>840</v>
      </c>
      <c r="D25" s="253">
        <v>4.5</v>
      </c>
      <c r="E25" s="249"/>
    </row>
    <row r="26" spans="1:5" x14ac:dyDescent="0.45">
      <c r="A26" s="237" t="s">
        <v>810</v>
      </c>
      <c r="B26" s="239" t="s">
        <v>841</v>
      </c>
      <c r="C26" s="247" t="s">
        <v>842</v>
      </c>
      <c r="D26" s="249">
        <v>19</v>
      </c>
      <c r="E26" s="249" t="s">
        <v>814</v>
      </c>
    </row>
    <row r="27" spans="1:5" x14ac:dyDescent="0.45">
      <c r="A27" s="237" t="s">
        <v>810</v>
      </c>
      <c r="B27" s="239" t="s">
        <v>843</v>
      </c>
      <c r="C27" s="247" t="s">
        <v>844</v>
      </c>
      <c r="D27" s="249">
        <v>22</v>
      </c>
      <c r="E27" s="254" t="s">
        <v>845</v>
      </c>
    </row>
    <row r="28" spans="1:5" ht="46.5" x14ac:dyDescent="0.45">
      <c r="A28" s="237" t="s">
        <v>797</v>
      </c>
      <c r="B28" s="239" t="s">
        <v>846</v>
      </c>
      <c r="C28" s="255" t="s">
        <v>868</v>
      </c>
      <c r="D28" s="256" t="s">
        <v>847</v>
      </c>
      <c r="E28" s="257" t="s">
        <v>848</v>
      </c>
    </row>
    <row r="29" spans="1:5" ht="46.5" x14ac:dyDescent="0.45">
      <c r="A29" s="237" t="s">
        <v>797</v>
      </c>
      <c r="B29" s="239" t="s">
        <v>849</v>
      </c>
      <c r="C29" s="255" t="s">
        <v>869</v>
      </c>
      <c r="D29" s="256" t="s">
        <v>850</v>
      </c>
      <c r="E29" s="257" t="s">
        <v>848</v>
      </c>
    </row>
    <row r="30" spans="1:5" ht="46.5" x14ac:dyDescent="0.45">
      <c r="A30" s="237" t="s">
        <v>797</v>
      </c>
      <c r="B30" s="239" t="s">
        <v>851</v>
      </c>
      <c r="C30" s="255" t="s">
        <v>870</v>
      </c>
      <c r="D30" s="256" t="s">
        <v>852</v>
      </c>
      <c r="E30" s="257" t="s">
        <v>848</v>
      </c>
    </row>
    <row r="31" spans="1:5" ht="46.5" x14ac:dyDescent="0.45">
      <c r="A31" s="237" t="s">
        <v>797</v>
      </c>
      <c r="B31" s="239" t="s">
        <v>853</v>
      </c>
      <c r="C31" s="255" t="s">
        <v>854</v>
      </c>
      <c r="D31" s="256" t="s">
        <v>855</v>
      </c>
      <c r="E31" s="257" t="s">
        <v>848</v>
      </c>
    </row>
    <row r="32" spans="1:5" x14ac:dyDescent="0.45">
      <c r="A32" s="258" t="s">
        <v>804</v>
      </c>
      <c r="B32" s="259" t="s">
        <v>856</v>
      </c>
      <c r="C32" s="260" t="s">
        <v>857</v>
      </c>
      <c r="D32" s="261"/>
      <c r="E32" s="262" t="s">
        <v>848</v>
      </c>
    </row>
    <row r="33" spans="1:7" ht="22.05" customHeight="1" x14ac:dyDescent="0.45">
      <c r="A33" s="237" t="s">
        <v>810</v>
      </c>
      <c r="B33" s="263" t="s">
        <v>858</v>
      </c>
      <c r="C33" s="264" t="s">
        <v>859</v>
      </c>
      <c r="D33" s="265" t="s">
        <v>729</v>
      </c>
      <c r="E33" s="266" t="s">
        <v>860</v>
      </c>
    </row>
    <row r="34" spans="1:7" ht="22.05" customHeight="1" x14ac:dyDescent="0.45">
      <c r="A34" s="237" t="s">
        <v>810</v>
      </c>
      <c r="B34" s="267" t="s">
        <v>861</v>
      </c>
      <c r="C34" s="268" t="s">
        <v>862</v>
      </c>
      <c r="D34" s="269">
        <v>18</v>
      </c>
      <c r="E34" s="249"/>
    </row>
    <row r="35" spans="1:7" ht="20.25" x14ac:dyDescent="0.45">
      <c r="A35" s="237" t="s">
        <v>810</v>
      </c>
      <c r="B35" s="239" t="s">
        <v>863</v>
      </c>
      <c r="C35" s="247" t="s">
        <v>864</v>
      </c>
      <c r="D35" s="250">
        <v>165</v>
      </c>
      <c r="E35" s="249" t="s">
        <v>696</v>
      </c>
      <c r="G35" s="244" t="e">
        <f>#REF!/0.85</f>
        <v>#REF!</v>
      </c>
    </row>
    <row r="36" spans="1:7" ht="20.25" x14ac:dyDescent="0.45">
      <c r="A36" s="237" t="s">
        <v>810</v>
      </c>
      <c r="B36" s="239" t="s">
        <v>866</v>
      </c>
      <c r="C36" s="247" t="s">
        <v>867</v>
      </c>
      <c r="D36" s="250">
        <v>195</v>
      </c>
      <c r="E36" s="249" t="s">
        <v>865</v>
      </c>
    </row>
    <row r="37" spans="1:7" x14ac:dyDescent="0.45">
      <c r="D37" s="270"/>
    </row>
  </sheetData>
  <mergeCells count="6">
    <mergeCell ref="B13:E13"/>
    <mergeCell ref="A4:A5"/>
    <mergeCell ref="B4:B5"/>
    <mergeCell ref="C4:C5"/>
    <mergeCell ref="E4:E5"/>
    <mergeCell ref="B6:E6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2A37-34A6-4A6E-80D1-28688508F73A}">
  <sheetPr>
    <tabColor theme="3" tint="-0.249977111117893"/>
  </sheetPr>
  <dimension ref="A1:E18"/>
  <sheetViews>
    <sheetView workbookViewId="0">
      <selection activeCell="E17" sqref="E17"/>
    </sheetView>
  </sheetViews>
  <sheetFormatPr defaultColWidth="8.73046875" defaultRowHeight="11.65" x14ac:dyDescent="0.35"/>
  <cols>
    <col min="1" max="1" width="28.06640625" style="227" bestFit="1" customWidth="1"/>
    <col min="2" max="2" width="19.33203125" style="227" customWidth="1"/>
    <col min="3" max="3" width="45.33203125" style="227" bestFit="1" customWidth="1"/>
    <col min="4" max="5" width="9.265625" style="227" bestFit="1" customWidth="1"/>
    <col min="6" max="9" width="10.06640625" style="227" bestFit="1" customWidth="1"/>
    <col min="10" max="256" width="8.73046875" style="227"/>
    <col min="257" max="257" width="28.06640625" style="227" bestFit="1" customWidth="1"/>
    <col min="258" max="258" width="19.33203125" style="227" customWidth="1"/>
    <col min="259" max="259" width="45.33203125" style="227" bestFit="1" customWidth="1"/>
    <col min="260" max="261" width="9.265625" style="227" bestFit="1" customWidth="1"/>
    <col min="262" max="265" width="10.06640625" style="227" bestFit="1" customWidth="1"/>
    <col min="266" max="512" width="8.73046875" style="227"/>
    <col min="513" max="513" width="28.06640625" style="227" bestFit="1" customWidth="1"/>
    <col min="514" max="514" width="19.33203125" style="227" customWidth="1"/>
    <col min="515" max="515" width="45.33203125" style="227" bestFit="1" customWidth="1"/>
    <col min="516" max="517" width="9.265625" style="227" bestFit="1" customWidth="1"/>
    <col min="518" max="521" width="10.06640625" style="227" bestFit="1" customWidth="1"/>
    <col min="522" max="768" width="8.73046875" style="227"/>
    <col min="769" max="769" width="28.06640625" style="227" bestFit="1" customWidth="1"/>
    <col min="770" max="770" width="19.33203125" style="227" customWidth="1"/>
    <col min="771" max="771" width="45.33203125" style="227" bestFit="1" customWidth="1"/>
    <col min="772" max="773" width="9.265625" style="227" bestFit="1" customWidth="1"/>
    <col min="774" max="777" width="10.06640625" style="227" bestFit="1" customWidth="1"/>
    <col min="778" max="1024" width="8.73046875" style="227"/>
    <col min="1025" max="1025" width="28.06640625" style="227" bestFit="1" customWidth="1"/>
    <col min="1026" max="1026" width="19.33203125" style="227" customWidth="1"/>
    <col min="1027" max="1027" width="45.33203125" style="227" bestFit="1" customWidth="1"/>
    <col min="1028" max="1029" width="9.265625" style="227" bestFit="1" customWidth="1"/>
    <col min="1030" max="1033" width="10.06640625" style="227" bestFit="1" customWidth="1"/>
    <col min="1034" max="1280" width="8.73046875" style="227"/>
    <col min="1281" max="1281" width="28.06640625" style="227" bestFit="1" customWidth="1"/>
    <col min="1282" max="1282" width="19.33203125" style="227" customWidth="1"/>
    <col min="1283" max="1283" width="45.33203125" style="227" bestFit="1" customWidth="1"/>
    <col min="1284" max="1285" width="9.265625" style="227" bestFit="1" customWidth="1"/>
    <col min="1286" max="1289" width="10.06640625" style="227" bestFit="1" customWidth="1"/>
    <col min="1290" max="1536" width="8.73046875" style="227"/>
    <col min="1537" max="1537" width="28.06640625" style="227" bestFit="1" customWidth="1"/>
    <col min="1538" max="1538" width="19.33203125" style="227" customWidth="1"/>
    <col min="1539" max="1539" width="45.33203125" style="227" bestFit="1" customWidth="1"/>
    <col min="1540" max="1541" width="9.265625" style="227" bestFit="1" customWidth="1"/>
    <col min="1542" max="1545" width="10.06640625" style="227" bestFit="1" customWidth="1"/>
    <col min="1546" max="1792" width="8.73046875" style="227"/>
    <col min="1793" max="1793" width="28.06640625" style="227" bestFit="1" customWidth="1"/>
    <col min="1794" max="1794" width="19.33203125" style="227" customWidth="1"/>
    <col min="1795" max="1795" width="45.33203125" style="227" bestFit="1" customWidth="1"/>
    <col min="1796" max="1797" width="9.265625" style="227" bestFit="1" customWidth="1"/>
    <col min="1798" max="1801" width="10.06640625" style="227" bestFit="1" customWidth="1"/>
    <col min="1802" max="2048" width="8.73046875" style="227"/>
    <col min="2049" max="2049" width="28.06640625" style="227" bestFit="1" customWidth="1"/>
    <col min="2050" max="2050" width="19.33203125" style="227" customWidth="1"/>
    <col min="2051" max="2051" width="45.33203125" style="227" bestFit="1" customWidth="1"/>
    <col min="2052" max="2053" width="9.265625" style="227" bestFit="1" customWidth="1"/>
    <col min="2054" max="2057" width="10.06640625" style="227" bestFit="1" customWidth="1"/>
    <col min="2058" max="2304" width="8.73046875" style="227"/>
    <col min="2305" max="2305" width="28.06640625" style="227" bestFit="1" customWidth="1"/>
    <col min="2306" max="2306" width="19.33203125" style="227" customWidth="1"/>
    <col min="2307" max="2307" width="45.33203125" style="227" bestFit="1" customWidth="1"/>
    <col min="2308" max="2309" width="9.265625" style="227" bestFit="1" customWidth="1"/>
    <col min="2310" max="2313" width="10.06640625" style="227" bestFit="1" customWidth="1"/>
    <col min="2314" max="2560" width="8.73046875" style="227"/>
    <col min="2561" max="2561" width="28.06640625" style="227" bestFit="1" customWidth="1"/>
    <col min="2562" max="2562" width="19.33203125" style="227" customWidth="1"/>
    <col min="2563" max="2563" width="45.33203125" style="227" bestFit="1" customWidth="1"/>
    <col min="2564" max="2565" width="9.265625" style="227" bestFit="1" customWidth="1"/>
    <col min="2566" max="2569" width="10.06640625" style="227" bestFit="1" customWidth="1"/>
    <col min="2570" max="2816" width="8.73046875" style="227"/>
    <col min="2817" max="2817" width="28.06640625" style="227" bestFit="1" customWidth="1"/>
    <col min="2818" max="2818" width="19.33203125" style="227" customWidth="1"/>
    <col min="2819" max="2819" width="45.33203125" style="227" bestFit="1" customWidth="1"/>
    <col min="2820" max="2821" width="9.265625" style="227" bestFit="1" customWidth="1"/>
    <col min="2822" max="2825" width="10.06640625" style="227" bestFit="1" customWidth="1"/>
    <col min="2826" max="3072" width="8.73046875" style="227"/>
    <col min="3073" max="3073" width="28.06640625" style="227" bestFit="1" customWidth="1"/>
    <col min="3074" max="3074" width="19.33203125" style="227" customWidth="1"/>
    <col min="3075" max="3075" width="45.33203125" style="227" bestFit="1" customWidth="1"/>
    <col min="3076" max="3077" width="9.265625" style="227" bestFit="1" customWidth="1"/>
    <col min="3078" max="3081" width="10.06640625" style="227" bestFit="1" customWidth="1"/>
    <col min="3082" max="3328" width="8.73046875" style="227"/>
    <col min="3329" max="3329" width="28.06640625" style="227" bestFit="1" customWidth="1"/>
    <col min="3330" max="3330" width="19.33203125" style="227" customWidth="1"/>
    <col min="3331" max="3331" width="45.33203125" style="227" bestFit="1" customWidth="1"/>
    <col min="3332" max="3333" width="9.265625" style="227" bestFit="1" customWidth="1"/>
    <col min="3334" max="3337" width="10.06640625" style="227" bestFit="1" customWidth="1"/>
    <col min="3338" max="3584" width="8.73046875" style="227"/>
    <col min="3585" max="3585" width="28.06640625" style="227" bestFit="1" customWidth="1"/>
    <col min="3586" max="3586" width="19.33203125" style="227" customWidth="1"/>
    <col min="3587" max="3587" width="45.33203125" style="227" bestFit="1" customWidth="1"/>
    <col min="3588" max="3589" width="9.265625" style="227" bestFit="1" customWidth="1"/>
    <col min="3590" max="3593" width="10.06640625" style="227" bestFit="1" customWidth="1"/>
    <col min="3594" max="3840" width="8.73046875" style="227"/>
    <col min="3841" max="3841" width="28.06640625" style="227" bestFit="1" customWidth="1"/>
    <col min="3842" max="3842" width="19.33203125" style="227" customWidth="1"/>
    <col min="3843" max="3843" width="45.33203125" style="227" bestFit="1" customWidth="1"/>
    <col min="3844" max="3845" width="9.265625" style="227" bestFit="1" customWidth="1"/>
    <col min="3846" max="3849" width="10.06640625" style="227" bestFit="1" customWidth="1"/>
    <col min="3850" max="4096" width="8.73046875" style="227"/>
    <col min="4097" max="4097" width="28.06640625" style="227" bestFit="1" customWidth="1"/>
    <col min="4098" max="4098" width="19.33203125" style="227" customWidth="1"/>
    <col min="4099" max="4099" width="45.33203125" style="227" bestFit="1" customWidth="1"/>
    <col min="4100" max="4101" width="9.265625" style="227" bestFit="1" customWidth="1"/>
    <col min="4102" max="4105" width="10.06640625" style="227" bestFit="1" customWidth="1"/>
    <col min="4106" max="4352" width="8.73046875" style="227"/>
    <col min="4353" max="4353" width="28.06640625" style="227" bestFit="1" customWidth="1"/>
    <col min="4354" max="4354" width="19.33203125" style="227" customWidth="1"/>
    <col min="4355" max="4355" width="45.33203125" style="227" bestFit="1" customWidth="1"/>
    <col min="4356" max="4357" width="9.265625" style="227" bestFit="1" customWidth="1"/>
    <col min="4358" max="4361" width="10.06640625" style="227" bestFit="1" customWidth="1"/>
    <col min="4362" max="4608" width="8.73046875" style="227"/>
    <col min="4609" max="4609" width="28.06640625" style="227" bestFit="1" customWidth="1"/>
    <col min="4610" max="4610" width="19.33203125" style="227" customWidth="1"/>
    <col min="4611" max="4611" width="45.33203125" style="227" bestFit="1" customWidth="1"/>
    <col min="4612" max="4613" width="9.265625" style="227" bestFit="1" customWidth="1"/>
    <col min="4614" max="4617" width="10.06640625" style="227" bestFit="1" customWidth="1"/>
    <col min="4618" max="4864" width="8.73046875" style="227"/>
    <col min="4865" max="4865" width="28.06640625" style="227" bestFit="1" customWidth="1"/>
    <col min="4866" max="4866" width="19.33203125" style="227" customWidth="1"/>
    <col min="4867" max="4867" width="45.33203125" style="227" bestFit="1" customWidth="1"/>
    <col min="4868" max="4869" width="9.265625" style="227" bestFit="1" customWidth="1"/>
    <col min="4870" max="4873" width="10.06640625" style="227" bestFit="1" customWidth="1"/>
    <col min="4874" max="5120" width="8.73046875" style="227"/>
    <col min="5121" max="5121" width="28.06640625" style="227" bestFit="1" customWidth="1"/>
    <col min="5122" max="5122" width="19.33203125" style="227" customWidth="1"/>
    <col min="5123" max="5123" width="45.33203125" style="227" bestFit="1" customWidth="1"/>
    <col min="5124" max="5125" width="9.265625" style="227" bestFit="1" customWidth="1"/>
    <col min="5126" max="5129" width="10.06640625" style="227" bestFit="1" customWidth="1"/>
    <col min="5130" max="5376" width="8.73046875" style="227"/>
    <col min="5377" max="5377" width="28.06640625" style="227" bestFit="1" customWidth="1"/>
    <col min="5378" max="5378" width="19.33203125" style="227" customWidth="1"/>
    <col min="5379" max="5379" width="45.33203125" style="227" bestFit="1" customWidth="1"/>
    <col min="5380" max="5381" width="9.265625" style="227" bestFit="1" customWidth="1"/>
    <col min="5382" max="5385" width="10.06640625" style="227" bestFit="1" customWidth="1"/>
    <col min="5386" max="5632" width="8.73046875" style="227"/>
    <col min="5633" max="5633" width="28.06640625" style="227" bestFit="1" customWidth="1"/>
    <col min="5634" max="5634" width="19.33203125" style="227" customWidth="1"/>
    <col min="5635" max="5635" width="45.33203125" style="227" bestFit="1" customWidth="1"/>
    <col min="5636" max="5637" width="9.265625" style="227" bestFit="1" customWidth="1"/>
    <col min="5638" max="5641" width="10.06640625" style="227" bestFit="1" customWidth="1"/>
    <col min="5642" max="5888" width="8.73046875" style="227"/>
    <col min="5889" max="5889" width="28.06640625" style="227" bestFit="1" customWidth="1"/>
    <col min="5890" max="5890" width="19.33203125" style="227" customWidth="1"/>
    <col min="5891" max="5891" width="45.33203125" style="227" bestFit="1" customWidth="1"/>
    <col min="5892" max="5893" width="9.265625" style="227" bestFit="1" customWidth="1"/>
    <col min="5894" max="5897" width="10.06640625" style="227" bestFit="1" customWidth="1"/>
    <col min="5898" max="6144" width="8.73046875" style="227"/>
    <col min="6145" max="6145" width="28.06640625" style="227" bestFit="1" customWidth="1"/>
    <col min="6146" max="6146" width="19.33203125" style="227" customWidth="1"/>
    <col min="6147" max="6147" width="45.33203125" style="227" bestFit="1" customWidth="1"/>
    <col min="6148" max="6149" width="9.265625" style="227" bestFit="1" customWidth="1"/>
    <col min="6150" max="6153" width="10.06640625" style="227" bestFit="1" customWidth="1"/>
    <col min="6154" max="6400" width="8.73046875" style="227"/>
    <col min="6401" max="6401" width="28.06640625" style="227" bestFit="1" customWidth="1"/>
    <col min="6402" max="6402" width="19.33203125" style="227" customWidth="1"/>
    <col min="6403" max="6403" width="45.33203125" style="227" bestFit="1" customWidth="1"/>
    <col min="6404" max="6405" width="9.265625" style="227" bestFit="1" customWidth="1"/>
    <col min="6406" max="6409" width="10.06640625" style="227" bestFit="1" customWidth="1"/>
    <col min="6410" max="6656" width="8.73046875" style="227"/>
    <col min="6657" max="6657" width="28.06640625" style="227" bestFit="1" customWidth="1"/>
    <col min="6658" max="6658" width="19.33203125" style="227" customWidth="1"/>
    <col min="6659" max="6659" width="45.33203125" style="227" bestFit="1" customWidth="1"/>
    <col min="6660" max="6661" width="9.265625" style="227" bestFit="1" customWidth="1"/>
    <col min="6662" max="6665" width="10.06640625" style="227" bestFit="1" customWidth="1"/>
    <col min="6666" max="6912" width="8.73046875" style="227"/>
    <col min="6913" max="6913" width="28.06640625" style="227" bestFit="1" customWidth="1"/>
    <col min="6914" max="6914" width="19.33203125" style="227" customWidth="1"/>
    <col min="6915" max="6915" width="45.33203125" style="227" bestFit="1" customWidth="1"/>
    <col min="6916" max="6917" width="9.265625" style="227" bestFit="1" customWidth="1"/>
    <col min="6918" max="6921" width="10.06640625" style="227" bestFit="1" customWidth="1"/>
    <col min="6922" max="7168" width="8.73046875" style="227"/>
    <col min="7169" max="7169" width="28.06640625" style="227" bestFit="1" customWidth="1"/>
    <col min="7170" max="7170" width="19.33203125" style="227" customWidth="1"/>
    <col min="7171" max="7171" width="45.33203125" style="227" bestFit="1" customWidth="1"/>
    <col min="7172" max="7173" width="9.265625" style="227" bestFit="1" customWidth="1"/>
    <col min="7174" max="7177" width="10.06640625" style="227" bestFit="1" customWidth="1"/>
    <col min="7178" max="7424" width="8.73046875" style="227"/>
    <col min="7425" max="7425" width="28.06640625" style="227" bestFit="1" customWidth="1"/>
    <col min="7426" max="7426" width="19.33203125" style="227" customWidth="1"/>
    <col min="7427" max="7427" width="45.33203125" style="227" bestFit="1" customWidth="1"/>
    <col min="7428" max="7429" width="9.265625" style="227" bestFit="1" customWidth="1"/>
    <col min="7430" max="7433" width="10.06640625" style="227" bestFit="1" customWidth="1"/>
    <col min="7434" max="7680" width="8.73046875" style="227"/>
    <col min="7681" max="7681" width="28.06640625" style="227" bestFit="1" customWidth="1"/>
    <col min="7682" max="7682" width="19.33203125" style="227" customWidth="1"/>
    <col min="7683" max="7683" width="45.33203125" style="227" bestFit="1" customWidth="1"/>
    <col min="7684" max="7685" width="9.265625" style="227" bestFit="1" customWidth="1"/>
    <col min="7686" max="7689" width="10.06640625" style="227" bestFit="1" customWidth="1"/>
    <col min="7690" max="7936" width="8.73046875" style="227"/>
    <col min="7937" max="7937" width="28.06640625" style="227" bestFit="1" customWidth="1"/>
    <col min="7938" max="7938" width="19.33203125" style="227" customWidth="1"/>
    <col min="7939" max="7939" width="45.33203125" style="227" bestFit="1" customWidth="1"/>
    <col min="7940" max="7941" width="9.265625" style="227" bestFit="1" customWidth="1"/>
    <col min="7942" max="7945" width="10.06640625" style="227" bestFit="1" customWidth="1"/>
    <col min="7946" max="8192" width="8.73046875" style="227"/>
    <col min="8193" max="8193" width="28.06640625" style="227" bestFit="1" customWidth="1"/>
    <col min="8194" max="8194" width="19.33203125" style="227" customWidth="1"/>
    <col min="8195" max="8195" width="45.33203125" style="227" bestFit="1" customWidth="1"/>
    <col min="8196" max="8197" width="9.265625" style="227" bestFit="1" customWidth="1"/>
    <col min="8198" max="8201" width="10.06640625" style="227" bestFit="1" customWidth="1"/>
    <col min="8202" max="8448" width="8.73046875" style="227"/>
    <col min="8449" max="8449" width="28.06640625" style="227" bestFit="1" customWidth="1"/>
    <col min="8450" max="8450" width="19.33203125" style="227" customWidth="1"/>
    <col min="8451" max="8451" width="45.33203125" style="227" bestFit="1" customWidth="1"/>
    <col min="8452" max="8453" width="9.265625" style="227" bestFit="1" customWidth="1"/>
    <col min="8454" max="8457" width="10.06640625" style="227" bestFit="1" customWidth="1"/>
    <col min="8458" max="8704" width="8.73046875" style="227"/>
    <col min="8705" max="8705" width="28.06640625" style="227" bestFit="1" customWidth="1"/>
    <col min="8706" max="8706" width="19.33203125" style="227" customWidth="1"/>
    <col min="8707" max="8707" width="45.33203125" style="227" bestFit="1" customWidth="1"/>
    <col min="8708" max="8709" width="9.265625" style="227" bestFit="1" customWidth="1"/>
    <col min="8710" max="8713" width="10.06640625" style="227" bestFit="1" customWidth="1"/>
    <col min="8714" max="8960" width="8.73046875" style="227"/>
    <col min="8961" max="8961" width="28.06640625" style="227" bestFit="1" customWidth="1"/>
    <col min="8962" max="8962" width="19.33203125" style="227" customWidth="1"/>
    <col min="8963" max="8963" width="45.33203125" style="227" bestFit="1" customWidth="1"/>
    <col min="8964" max="8965" width="9.265625" style="227" bestFit="1" customWidth="1"/>
    <col min="8966" max="8969" width="10.06640625" style="227" bestFit="1" customWidth="1"/>
    <col min="8970" max="9216" width="8.73046875" style="227"/>
    <col min="9217" max="9217" width="28.06640625" style="227" bestFit="1" customWidth="1"/>
    <col min="9218" max="9218" width="19.33203125" style="227" customWidth="1"/>
    <col min="9219" max="9219" width="45.33203125" style="227" bestFit="1" customWidth="1"/>
    <col min="9220" max="9221" width="9.265625" style="227" bestFit="1" customWidth="1"/>
    <col min="9222" max="9225" width="10.06640625" style="227" bestFit="1" customWidth="1"/>
    <col min="9226" max="9472" width="8.73046875" style="227"/>
    <col min="9473" max="9473" width="28.06640625" style="227" bestFit="1" customWidth="1"/>
    <col min="9474" max="9474" width="19.33203125" style="227" customWidth="1"/>
    <col min="9475" max="9475" width="45.33203125" style="227" bestFit="1" customWidth="1"/>
    <col min="9476" max="9477" width="9.265625" style="227" bestFit="1" customWidth="1"/>
    <col min="9478" max="9481" width="10.06640625" style="227" bestFit="1" customWidth="1"/>
    <col min="9482" max="9728" width="8.73046875" style="227"/>
    <col min="9729" max="9729" width="28.06640625" style="227" bestFit="1" customWidth="1"/>
    <col min="9730" max="9730" width="19.33203125" style="227" customWidth="1"/>
    <col min="9731" max="9731" width="45.33203125" style="227" bestFit="1" customWidth="1"/>
    <col min="9732" max="9733" width="9.265625" style="227" bestFit="1" customWidth="1"/>
    <col min="9734" max="9737" width="10.06640625" style="227" bestFit="1" customWidth="1"/>
    <col min="9738" max="9984" width="8.73046875" style="227"/>
    <col min="9985" max="9985" width="28.06640625" style="227" bestFit="1" customWidth="1"/>
    <col min="9986" max="9986" width="19.33203125" style="227" customWidth="1"/>
    <col min="9987" max="9987" width="45.33203125" style="227" bestFit="1" customWidth="1"/>
    <col min="9988" max="9989" width="9.265625" style="227" bestFit="1" customWidth="1"/>
    <col min="9990" max="9993" width="10.06640625" style="227" bestFit="1" customWidth="1"/>
    <col min="9994" max="10240" width="8.73046875" style="227"/>
    <col min="10241" max="10241" width="28.06640625" style="227" bestFit="1" customWidth="1"/>
    <col min="10242" max="10242" width="19.33203125" style="227" customWidth="1"/>
    <col min="10243" max="10243" width="45.33203125" style="227" bestFit="1" customWidth="1"/>
    <col min="10244" max="10245" width="9.265625" style="227" bestFit="1" customWidth="1"/>
    <col min="10246" max="10249" width="10.06640625" style="227" bestFit="1" customWidth="1"/>
    <col min="10250" max="10496" width="8.73046875" style="227"/>
    <col min="10497" max="10497" width="28.06640625" style="227" bestFit="1" customWidth="1"/>
    <col min="10498" max="10498" width="19.33203125" style="227" customWidth="1"/>
    <col min="10499" max="10499" width="45.33203125" style="227" bestFit="1" customWidth="1"/>
    <col min="10500" max="10501" width="9.265625" style="227" bestFit="1" customWidth="1"/>
    <col min="10502" max="10505" width="10.06640625" style="227" bestFit="1" customWidth="1"/>
    <col min="10506" max="10752" width="8.73046875" style="227"/>
    <col min="10753" max="10753" width="28.06640625" style="227" bestFit="1" customWidth="1"/>
    <col min="10754" max="10754" width="19.33203125" style="227" customWidth="1"/>
    <col min="10755" max="10755" width="45.33203125" style="227" bestFit="1" customWidth="1"/>
    <col min="10756" max="10757" width="9.265625" style="227" bestFit="1" customWidth="1"/>
    <col min="10758" max="10761" width="10.06640625" style="227" bestFit="1" customWidth="1"/>
    <col min="10762" max="11008" width="8.73046875" style="227"/>
    <col min="11009" max="11009" width="28.06640625" style="227" bestFit="1" customWidth="1"/>
    <col min="11010" max="11010" width="19.33203125" style="227" customWidth="1"/>
    <col min="11011" max="11011" width="45.33203125" style="227" bestFit="1" customWidth="1"/>
    <col min="11012" max="11013" width="9.265625" style="227" bestFit="1" customWidth="1"/>
    <col min="11014" max="11017" width="10.06640625" style="227" bestFit="1" customWidth="1"/>
    <col min="11018" max="11264" width="8.73046875" style="227"/>
    <col min="11265" max="11265" width="28.06640625" style="227" bestFit="1" customWidth="1"/>
    <col min="11266" max="11266" width="19.33203125" style="227" customWidth="1"/>
    <col min="11267" max="11267" width="45.33203125" style="227" bestFit="1" customWidth="1"/>
    <col min="11268" max="11269" width="9.265625" style="227" bestFit="1" customWidth="1"/>
    <col min="11270" max="11273" width="10.06640625" style="227" bestFit="1" customWidth="1"/>
    <col min="11274" max="11520" width="8.73046875" style="227"/>
    <col min="11521" max="11521" width="28.06640625" style="227" bestFit="1" customWidth="1"/>
    <col min="11522" max="11522" width="19.33203125" style="227" customWidth="1"/>
    <col min="11523" max="11523" width="45.33203125" style="227" bestFit="1" customWidth="1"/>
    <col min="11524" max="11525" width="9.265625" style="227" bestFit="1" customWidth="1"/>
    <col min="11526" max="11529" width="10.06640625" style="227" bestFit="1" customWidth="1"/>
    <col min="11530" max="11776" width="8.73046875" style="227"/>
    <col min="11777" max="11777" width="28.06640625" style="227" bestFit="1" customWidth="1"/>
    <col min="11778" max="11778" width="19.33203125" style="227" customWidth="1"/>
    <col min="11779" max="11779" width="45.33203125" style="227" bestFit="1" customWidth="1"/>
    <col min="11780" max="11781" width="9.265625" style="227" bestFit="1" customWidth="1"/>
    <col min="11782" max="11785" width="10.06640625" style="227" bestFit="1" customWidth="1"/>
    <col min="11786" max="12032" width="8.73046875" style="227"/>
    <col min="12033" max="12033" width="28.06640625" style="227" bestFit="1" customWidth="1"/>
    <col min="12034" max="12034" width="19.33203125" style="227" customWidth="1"/>
    <col min="12035" max="12035" width="45.33203125" style="227" bestFit="1" customWidth="1"/>
    <col min="12036" max="12037" width="9.265625" style="227" bestFit="1" customWidth="1"/>
    <col min="12038" max="12041" width="10.06640625" style="227" bestFit="1" customWidth="1"/>
    <col min="12042" max="12288" width="8.73046875" style="227"/>
    <col min="12289" max="12289" width="28.06640625" style="227" bestFit="1" customWidth="1"/>
    <col min="12290" max="12290" width="19.33203125" style="227" customWidth="1"/>
    <col min="12291" max="12291" width="45.33203125" style="227" bestFit="1" customWidth="1"/>
    <col min="12292" max="12293" width="9.265625" style="227" bestFit="1" customWidth="1"/>
    <col min="12294" max="12297" width="10.06640625" style="227" bestFit="1" customWidth="1"/>
    <col min="12298" max="12544" width="8.73046875" style="227"/>
    <col min="12545" max="12545" width="28.06640625" style="227" bestFit="1" customWidth="1"/>
    <col min="12546" max="12546" width="19.33203125" style="227" customWidth="1"/>
    <col min="12547" max="12547" width="45.33203125" style="227" bestFit="1" customWidth="1"/>
    <col min="12548" max="12549" width="9.265625" style="227" bestFit="1" customWidth="1"/>
    <col min="12550" max="12553" width="10.06640625" style="227" bestFit="1" customWidth="1"/>
    <col min="12554" max="12800" width="8.73046875" style="227"/>
    <col min="12801" max="12801" width="28.06640625" style="227" bestFit="1" customWidth="1"/>
    <col min="12802" max="12802" width="19.33203125" style="227" customWidth="1"/>
    <col min="12803" max="12803" width="45.33203125" style="227" bestFit="1" customWidth="1"/>
    <col min="12804" max="12805" width="9.265625" style="227" bestFit="1" customWidth="1"/>
    <col min="12806" max="12809" width="10.06640625" style="227" bestFit="1" customWidth="1"/>
    <col min="12810" max="13056" width="8.73046875" style="227"/>
    <col min="13057" max="13057" width="28.06640625" style="227" bestFit="1" customWidth="1"/>
    <col min="13058" max="13058" width="19.33203125" style="227" customWidth="1"/>
    <col min="13059" max="13059" width="45.33203125" style="227" bestFit="1" customWidth="1"/>
    <col min="13060" max="13061" width="9.265625" style="227" bestFit="1" customWidth="1"/>
    <col min="13062" max="13065" width="10.06640625" style="227" bestFit="1" customWidth="1"/>
    <col min="13066" max="13312" width="8.73046875" style="227"/>
    <col min="13313" max="13313" width="28.06640625" style="227" bestFit="1" customWidth="1"/>
    <col min="13314" max="13314" width="19.33203125" style="227" customWidth="1"/>
    <col min="13315" max="13315" width="45.33203125" style="227" bestFit="1" customWidth="1"/>
    <col min="13316" max="13317" width="9.265625" style="227" bestFit="1" customWidth="1"/>
    <col min="13318" max="13321" width="10.06640625" style="227" bestFit="1" customWidth="1"/>
    <col min="13322" max="13568" width="8.73046875" style="227"/>
    <col min="13569" max="13569" width="28.06640625" style="227" bestFit="1" customWidth="1"/>
    <col min="13570" max="13570" width="19.33203125" style="227" customWidth="1"/>
    <col min="13571" max="13571" width="45.33203125" style="227" bestFit="1" customWidth="1"/>
    <col min="13572" max="13573" width="9.265625" style="227" bestFit="1" customWidth="1"/>
    <col min="13574" max="13577" width="10.06640625" style="227" bestFit="1" customWidth="1"/>
    <col min="13578" max="13824" width="8.73046875" style="227"/>
    <col min="13825" max="13825" width="28.06640625" style="227" bestFit="1" customWidth="1"/>
    <col min="13826" max="13826" width="19.33203125" style="227" customWidth="1"/>
    <col min="13827" max="13827" width="45.33203125" style="227" bestFit="1" customWidth="1"/>
    <col min="13828" max="13829" width="9.265625" style="227" bestFit="1" customWidth="1"/>
    <col min="13830" max="13833" width="10.06640625" style="227" bestFit="1" customWidth="1"/>
    <col min="13834" max="14080" width="8.73046875" style="227"/>
    <col min="14081" max="14081" width="28.06640625" style="227" bestFit="1" customWidth="1"/>
    <col min="14082" max="14082" width="19.33203125" style="227" customWidth="1"/>
    <col min="14083" max="14083" width="45.33203125" style="227" bestFit="1" customWidth="1"/>
    <col min="14084" max="14085" width="9.265625" style="227" bestFit="1" customWidth="1"/>
    <col min="14086" max="14089" width="10.06640625" style="227" bestFit="1" customWidth="1"/>
    <col min="14090" max="14336" width="8.73046875" style="227"/>
    <col min="14337" max="14337" width="28.06640625" style="227" bestFit="1" customWidth="1"/>
    <col min="14338" max="14338" width="19.33203125" style="227" customWidth="1"/>
    <col min="14339" max="14339" width="45.33203125" style="227" bestFit="1" customWidth="1"/>
    <col min="14340" max="14341" width="9.265625" style="227" bestFit="1" customWidth="1"/>
    <col min="14342" max="14345" width="10.06640625" style="227" bestFit="1" customWidth="1"/>
    <col min="14346" max="14592" width="8.73046875" style="227"/>
    <col min="14593" max="14593" width="28.06640625" style="227" bestFit="1" customWidth="1"/>
    <col min="14594" max="14594" width="19.33203125" style="227" customWidth="1"/>
    <col min="14595" max="14595" width="45.33203125" style="227" bestFit="1" customWidth="1"/>
    <col min="14596" max="14597" width="9.265625" style="227" bestFit="1" customWidth="1"/>
    <col min="14598" max="14601" width="10.06640625" style="227" bestFit="1" customWidth="1"/>
    <col min="14602" max="14848" width="8.73046875" style="227"/>
    <col min="14849" max="14849" width="28.06640625" style="227" bestFit="1" customWidth="1"/>
    <col min="14850" max="14850" width="19.33203125" style="227" customWidth="1"/>
    <col min="14851" max="14851" width="45.33203125" style="227" bestFit="1" customWidth="1"/>
    <col min="14852" max="14853" width="9.265625" style="227" bestFit="1" customWidth="1"/>
    <col min="14854" max="14857" width="10.06640625" style="227" bestFit="1" customWidth="1"/>
    <col min="14858" max="15104" width="8.73046875" style="227"/>
    <col min="15105" max="15105" width="28.06640625" style="227" bestFit="1" customWidth="1"/>
    <col min="15106" max="15106" width="19.33203125" style="227" customWidth="1"/>
    <col min="15107" max="15107" width="45.33203125" style="227" bestFit="1" customWidth="1"/>
    <col min="15108" max="15109" width="9.265625" style="227" bestFit="1" customWidth="1"/>
    <col min="15110" max="15113" width="10.06640625" style="227" bestFit="1" customWidth="1"/>
    <col min="15114" max="15360" width="8.73046875" style="227"/>
    <col min="15361" max="15361" width="28.06640625" style="227" bestFit="1" customWidth="1"/>
    <col min="15362" max="15362" width="19.33203125" style="227" customWidth="1"/>
    <col min="15363" max="15363" width="45.33203125" style="227" bestFit="1" customWidth="1"/>
    <col min="15364" max="15365" width="9.265625" style="227" bestFit="1" customWidth="1"/>
    <col min="15366" max="15369" width="10.06640625" style="227" bestFit="1" customWidth="1"/>
    <col min="15370" max="15616" width="8.73046875" style="227"/>
    <col min="15617" max="15617" width="28.06640625" style="227" bestFit="1" customWidth="1"/>
    <col min="15618" max="15618" width="19.33203125" style="227" customWidth="1"/>
    <col min="15619" max="15619" width="45.33203125" style="227" bestFit="1" customWidth="1"/>
    <col min="15620" max="15621" width="9.265625" style="227" bestFit="1" customWidth="1"/>
    <col min="15622" max="15625" width="10.06640625" style="227" bestFit="1" customWidth="1"/>
    <col min="15626" max="15872" width="8.73046875" style="227"/>
    <col min="15873" max="15873" width="28.06640625" style="227" bestFit="1" customWidth="1"/>
    <col min="15874" max="15874" width="19.33203125" style="227" customWidth="1"/>
    <col min="15875" max="15875" width="45.33203125" style="227" bestFit="1" customWidth="1"/>
    <col min="15876" max="15877" width="9.265625" style="227" bestFit="1" customWidth="1"/>
    <col min="15878" max="15881" width="10.06640625" style="227" bestFit="1" customWidth="1"/>
    <col min="15882" max="16128" width="8.73046875" style="227"/>
    <col min="16129" max="16129" width="28.06640625" style="227" bestFit="1" customWidth="1"/>
    <col min="16130" max="16130" width="19.33203125" style="227" customWidth="1"/>
    <col min="16131" max="16131" width="45.33203125" style="227" bestFit="1" customWidth="1"/>
    <col min="16132" max="16133" width="9.265625" style="227" bestFit="1" customWidth="1"/>
    <col min="16134" max="16137" width="10.06640625" style="227" bestFit="1" customWidth="1"/>
    <col min="16138" max="16384" width="8.73046875" style="227"/>
  </cols>
  <sheetData>
    <row r="1" spans="1:5" x14ac:dyDescent="0.35">
      <c r="A1" s="227" t="s">
        <v>728</v>
      </c>
      <c r="B1" s="271">
        <v>45736</v>
      </c>
    </row>
    <row r="3" spans="1:5" x14ac:dyDescent="0.35">
      <c r="B3" s="272" t="s">
        <v>13</v>
      </c>
      <c r="C3" s="272" t="s">
        <v>13</v>
      </c>
      <c r="D3" s="272" t="s">
        <v>13</v>
      </c>
      <c r="E3" s="272" t="s">
        <v>13</v>
      </c>
    </row>
    <row r="4" spans="1:5" x14ac:dyDescent="0.35">
      <c r="A4" s="273" t="s">
        <v>871</v>
      </c>
      <c r="B4" s="274" t="s">
        <v>872</v>
      </c>
      <c r="C4" s="274" t="s">
        <v>873</v>
      </c>
      <c r="D4" s="274" t="s">
        <v>874</v>
      </c>
      <c r="E4" s="274" t="s">
        <v>875</v>
      </c>
    </row>
    <row r="5" spans="1:5" x14ac:dyDescent="0.35">
      <c r="A5" s="273" t="s">
        <v>876</v>
      </c>
      <c r="B5" s="275">
        <v>270</v>
      </c>
      <c r="C5" s="275">
        <v>135</v>
      </c>
      <c r="D5" s="275">
        <v>130</v>
      </c>
      <c r="E5" s="275">
        <v>125</v>
      </c>
    </row>
    <row r="6" spans="1:5" x14ac:dyDescent="0.35">
      <c r="A6" s="273" t="s">
        <v>877</v>
      </c>
      <c r="B6" s="275">
        <v>290</v>
      </c>
      <c r="C6" s="275">
        <v>145</v>
      </c>
      <c r="D6" s="275">
        <v>140</v>
      </c>
      <c r="E6" s="275">
        <v>135</v>
      </c>
    </row>
    <row r="9" spans="1:5" x14ac:dyDescent="0.35">
      <c r="A9" s="272" t="s">
        <v>796</v>
      </c>
      <c r="B9" s="272" t="s">
        <v>878</v>
      </c>
      <c r="C9" s="272" t="s">
        <v>879</v>
      </c>
      <c r="D9" s="272" t="s">
        <v>880</v>
      </c>
    </row>
    <row r="10" spans="1:5" x14ac:dyDescent="0.35">
      <c r="A10" s="276" t="s">
        <v>881</v>
      </c>
      <c r="B10" s="277" t="s">
        <v>882</v>
      </c>
      <c r="C10" s="277" t="s">
        <v>883</v>
      </c>
      <c r="D10" s="278">
        <v>5</v>
      </c>
    </row>
    <row r="11" spans="1:5" x14ac:dyDescent="0.35">
      <c r="A11" s="276"/>
      <c r="B11" s="277"/>
      <c r="C11" s="277" t="s">
        <v>884</v>
      </c>
      <c r="D11" s="279"/>
    </row>
    <row r="12" spans="1:5" ht="16.05" customHeight="1" x14ac:dyDescent="0.35">
      <c r="A12" s="281" t="s">
        <v>885</v>
      </c>
      <c r="B12" s="282"/>
      <c r="C12" s="283"/>
      <c r="D12" s="280"/>
    </row>
    <row r="15" spans="1:5" x14ac:dyDescent="0.35">
      <c r="A15" s="272" t="s">
        <v>796</v>
      </c>
      <c r="B15" s="272" t="s">
        <v>878</v>
      </c>
      <c r="C15" s="272" t="s">
        <v>879</v>
      </c>
      <c r="D15" s="272" t="s">
        <v>880</v>
      </c>
    </row>
    <row r="16" spans="1:5" x14ac:dyDescent="0.35">
      <c r="A16" s="276" t="s">
        <v>886</v>
      </c>
      <c r="B16" s="277" t="s">
        <v>882</v>
      </c>
      <c r="C16" s="277" t="s">
        <v>883</v>
      </c>
      <c r="D16" s="278">
        <v>8</v>
      </c>
    </row>
    <row r="17" spans="1:4" x14ac:dyDescent="0.35">
      <c r="A17" s="276"/>
      <c r="B17" s="277"/>
      <c r="C17" s="277" t="s">
        <v>884</v>
      </c>
      <c r="D17" s="279"/>
    </row>
    <row r="18" spans="1:4" ht="16.05" customHeight="1" x14ac:dyDescent="0.35">
      <c r="A18" s="281" t="s">
        <v>885</v>
      </c>
      <c r="B18" s="282"/>
      <c r="C18" s="283"/>
      <c r="D18" s="280"/>
    </row>
  </sheetData>
  <mergeCells count="6">
    <mergeCell ref="D16:D18"/>
    <mergeCell ref="D10:D12"/>
    <mergeCell ref="A18:C18"/>
    <mergeCell ref="A12:C12"/>
    <mergeCell ref="A10:A11"/>
    <mergeCell ref="A16:A17"/>
  </mergeCells>
  <phoneticPr fontId="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2DD7-5C12-4F88-B67C-C8C1805D9F5C}">
  <sheetPr>
    <tabColor theme="0" tint="-0.249977111117893"/>
  </sheetPr>
  <dimension ref="A1:M25"/>
  <sheetViews>
    <sheetView topLeftCell="A7" zoomScale="80" zoomScaleNormal="80" workbookViewId="0">
      <selection activeCell="G10" sqref="G10"/>
    </sheetView>
  </sheetViews>
  <sheetFormatPr defaultRowHeight="14.25" x14ac:dyDescent="0.45"/>
  <cols>
    <col min="1" max="1" width="9.06640625" style="229"/>
    <col min="2" max="2" width="21.53125" style="229" customWidth="1"/>
    <col min="3" max="3" width="66.46484375" style="229" customWidth="1"/>
    <col min="4" max="4" width="10" style="229" customWidth="1"/>
    <col min="5" max="5" width="10" style="229" bestFit="1" customWidth="1"/>
    <col min="6" max="6" width="11.796875" style="229" customWidth="1"/>
    <col min="7" max="7" width="11.796875" style="229" bestFit="1" customWidth="1"/>
    <col min="8" max="8" width="11.796875" style="229" customWidth="1"/>
    <col min="9" max="9" width="11.796875" style="229" bestFit="1" customWidth="1"/>
    <col min="10" max="10" width="10.19921875" style="229" customWidth="1"/>
    <col min="11" max="11" width="10.19921875" style="229" bestFit="1" customWidth="1"/>
    <col min="12" max="12" width="10.19921875" style="229" customWidth="1"/>
    <col min="13" max="13" width="10.19921875" style="229" bestFit="1" customWidth="1"/>
    <col min="14" max="257" width="9.06640625" style="229"/>
    <col min="258" max="258" width="21.53125" style="229" customWidth="1"/>
    <col min="259" max="259" width="66.19921875" style="229" customWidth="1"/>
    <col min="260" max="260" width="0" style="229" hidden="1" customWidth="1"/>
    <col min="261" max="261" width="10" style="229" bestFit="1" customWidth="1"/>
    <col min="262" max="262" width="0" style="229" hidden="1" customWidth="1"/>
    <col min="263" max="263" width="11.796875" style="229" bestFit="1" customWidth="1"/>
    <col min="264" max="264" width="0" style="229" hidden="1" customWidth="1"/>
    <col min="265" max="265" width="11.796875" style="229" bestFit="1" customWidth="1"/>
    <col min="266" max="266" width="0" style="229" hidden="1" customWidth="1"/>
    <col min="267" max="267" width="10.19921875" style="229" bestFit="1" customWidth="1"/>
    <col min="268" max="268" width="0" style="229" hidden="1" customWidth="1"/>
    <col min="269" max="269" width="10.19921875" style="229" bestFit="1" customWidth="1"/>
    <col min="270" max="513" width="9.06640625" style="229"/>
    <col min="514" max="514" width="21.53125" style="229" customWidth="1"/>
    <col min="515" max="515" width="66.19921875" style="229" customWidth="1"/>
    <col min="516" max="516" width="0" style="229" hidden="1" customWidth="1"/>
    <col min="517" max="517" width="10" style="229" bestFit="1" customWidth="1"/>
    <col min="518" max="518" width="0" style="229" hidden="1" customWidth="1"/>
    <col min="519" max="519" width="11.796875" style="229" bestFit="1" customWidth="1"/>
    <col min="520" max="520" width="0" style="229" hidden="1" customWidth="1"/>
    <col min="521" max="521" width="11.796875" style="229" bestFit="1" customWidth="1"/>
    <col min="522" max="522" width="0" style="229" hidden="1" customWidth="1"/>
    <col min="523" max="523" width="10.19921875" style="229" bestFit="1" customWidth="1"/>
    <col min="524" max="524" width="0" style="229" hidden="1" customWidth="1"/>
    <col min="525" max="525" width="10.19921875" style="229" bestFit="1" customWidth="1"/>
    <col min="526" max="769" width="9.06640625" style="229"/>
    <col min="770" max="770" width="21.53125" style="229" customWidth="1"/>
    <col min="771" max="771" width="66.19921875" style="229" customWidth="1"/>
    <col min="772" max="772" width="0" style="229" hidden="1" customWidth="1"/>
    <col min="773" max="773" width="10" style="229" bestFit="1" customWidth="1"/>
    <col min="774" max="774" width="0" style="229" hidden="1" customWidth="1"/>
    <col min="775" max="775" width="11.796875" style="229" bestFit="1" customWidth="1"/>
    <col min="776" max="776" width="0" style="229" hidden="1" customWidth="1"/>
    <col min="777" max="777" width="11.796875" style="229" bestFit="1" customWidth="1"/>
    <col min="778" max="778" width="0" style="229" hidden="1" customWidth="1"/>
    <col min="779" max="779" width="10.19921875" style="229" bestFit="1" customWidth="1"/>
    <col min="780" max="780" width="0" style="229" hidden="1" customWidth="1"/>
    <col min="781" max="781" width="10.19921875" style="229" bestFit="1" customWidth="1"/>
    <col min="782" max="1025" width="9.06640625" style="229"/>
    <col min="1026" max="1026" width="21.53125" style="229" customWidth="1"/>
    <col min="1027" max="1027" width="66.19921875" style="229" customWidth="1"/>
    <col min="1028" max="1028" width="0" style="229" hidden="1" customWidth="1"/>
    <col min="1029" max="1029" width="10" style="229" bestFit="1" customWidth="1"/>
    <col min="1030" max="1030" width="0" style="229" hidden="1" customWidth="1"/>
    <col min="1031" max="1031" width="11.796875" style="229" bestFit="1" customWidth="1"/>
    <col min="1032" max="1032" width="0" style="229" hidden="1" customWidth="1"/>
    <col min="1033" max="1033" width="11.796875" style="229" bestFit="1" customWidth="1"/>
    <col min="1034" max="1034" width="0" style="229" hidden="1" customWidth="1"/>
    <col min="1035" max="1035" width="10.19921875" style="229" bestFit="1" customWidth="1"/>
    <col min="1036" max="1036" width="0" style="229" hidden="1" customWidth="1"/>
    <col min="1037" max="1037" width="10.19921875" style="229" bestFit="1" customWidth="1"/>
    <col min="1038" max="1281" width="9.06640625" style="229"/>
    <col min="1282" max="1282" width="21.53125" style="229" customWidth="1"/>
    <col min="1283" max="1283" width="66.19921875" style="229" customWidth="1"/>
    <col min="1284" max="1284" width="0" style="229" hidden="1" customWidth="1"/>
    <col min="1285" max="1285" width="10" style="229" bestFit="1" customWidth="1"/>
    <col min="1286" max="1286" width="0" style="229" hidden="1" customWidth="1"/>
    <col min="1287" max="1287" width="11.796875" style="229" bestFit="1" customWidth="1"/>
    <col min="1288" max="1288" width="0" style="229" hidden="1" customWidth="1"/>
    <col min="1289" max="1289" width="11.796875" style="229" bestFit="1" customWidth="1"/>
    <col min="1290" max="1290" width="0" style="229" hidden="1" customWidth="1"/>
    <col min="1291" max="1291" width="10.19921875" style="229" bestFit="1" customWidth="1"/>
    <col min="1292" max="1292" width="0" style="229" hidden="1" customWidth="1"/>
    <col min="1293" max="1293" width="10.19921875" style="229" bestFit="1" customWidth="1"/>
    <col min="1294" max="1537" width="9.06640625" style="229"/>
    <col min="1538" max="1538" width="21.53125" style="229" customWidth="1"/>
    <col min="1539" max="1539" width="66.19921875" style="229" customWidth="1"/>
    <col min="1540" max="1540" width="0" style="229" hidden="1" customWidth="1"/>
    <col min="1541" max="1541" width="10" style="229" bestFit="1" customWidth="1"/>
    <col min="1542" max="1542" width="0" style="229" hidden="1" customWidth="1"/>
    <col min="1543" max="1543" width="11.796875" style="229" bestFit="1" customWidth="1"/>
    <col min="1544" max="1544" width="0" style="229" hidden="1" customWidth="1"/>
    <col min="1545" max="1545" width="11.796875" style="229" bestFit="1" customWidth="1"/>
    <col min="1546" max="1546" width="0" style="229" hidden="1" customWidth="1"/>
    <col min="1547" max="1547" width="10.19921875" style="229" bestFit="1" customWidth="1"/>
    <col min="1548" max="1548" width="0" style="229" hidden="1" customWidth="1"/>
    <col min="1549" max="1549" width="10.19921875" style="229" bestFit="1" customWidth="1"/>
    <col min="1550" max="1793" width="9.06640625" style="229"/>
    <col min="1794" max="1794" width="21.53125" style="229" customWidth="1"/>
    <col min="1795" max="1795" width="66.19921875" style="229" customWidth="1"/>
    <col min="1796" max="1796" width="0" style="229" hidden="1" customWidth="1"/>
    <col min="1797" max="1797" width="10" style="229" bestFit="1" customWidth="1"/>
    <col min="1798" max="1798" width="0" style="229" hidden="1" customWidth="1"/>
    <col min="1799" max="1799" width="11.796875" style="229" bestFit="1" customWidth="1"/>
    <col min="1800" max="1800" width="0" style="229" hidden="1" customWidth="1"/>
    <col min="1801" max="1801" width="11.796875" style="229" bestFit="1" customWidth="1"/>
    <col min="1802" max="1802" width="0" style="229" hidden="1" customWidth="1"/>
    <col min="1803" max="1803" width="10.19921875" style="229" bestFit="1" customWidth="1"/>
    <col min="1804" max="1804" width="0" style="229" hidden="1" customWidth="1"/>
    <col min="1805" max="1805" width="10.19921875" style="229" bestFit="1" customWidth="1"/>
    <col min="1806" max="2049" width="9.06640625" style="229"/>
    <col min="2050" max="2050" width="21.53125" style="229" customWidth="1"/>
    <col min="2051" max="2051" width="66.19921875" style="229" customWidth="1"/>
    <col min="2052" max="2052" width="0" style="229" hidden="1" customWidth="1"/>
    <col min="2053" max="2053" width="10" style="229" bestFit="1" customWidth="1"/>
    <col min="2054" max="2054" width="0" style="229" hidden="1" customWidth="1"/>
    <col min="2055" max="2055" width="11.796875" style="229" bestFit="1" customWidth="1"/>
    <col min="2056" max="2056" width="0" style="229" hidden="1" customWidth="1"/>
    <col min="2057" max="2057" width="11.796875" style="229" bestFit="1" customWidth="1"/>
    <col min="2058" max="2058" width="0" style="229" hidden="1" customWidth="1"/>
    <col min="2059" max="2059" width="10.19921875" style="229" bestFit="1" customWidth="1"/>
    <col min="2060" max="2060" width="0" style="229" hidden="1" customWidth="1"/>
    <col min="2061" max="2061" width="10.19921875" style="229" bestFit="1" customWidth="1"/>
    <col min="2062" max="2305" width="9.06640625" style="229"/>
    <col min="2306" max="2306" width="21.53125" style="229" customWidth="1"/>
    <col min="2307" max="2307" width="66.19921875" style="229" customWidth="1"/>
    <col min="2308" max="2308" width="0" style="229" hidden="1" customWidth="1"/>
    <col min="2309" max="2309" width="10" style="229" bestFit="1" customWidth="1"/>
    <col min="2310" max="2310" width="0" style="229" hidden="1" customWidth="1"/>
    <col min="2311" max="2311" width="11.796875" style="229" bestFit="1" customWidth="1"/>
    <col min="2312" max="2312" width="0" style="229" hidden="1" customWidth="1"/>
    <col min="2313" max="2313" width="11.796875" style="229" bestFit="1" customWidth="1"/>
    <col min="2314" max="2314" width="0" style="229" hidden="1" customWidth="1"/>
    <col min="2315" max="2315" width="10.19921875" style="229" bestFit="1" customWidth="1"/>
    <col min="2316" max="2316" width="0" style="229" hidden="1" customWidth="1"/>
    <col min="2317" max="2317" width="10.19921875" style="229" bestFit="1" customWidth="1"/>
    <col min="2318" max="2561" width="9.06640625" style="229"/>
    <col min="2562" max="2562" width="21.53125" style="229" customWidth="1"/>
    <col min="2563" max="2563" width="66.19921875" style="229" customWidth="1"/>
    <col min="2564" max="2564" width="0" style="229" hidden="1" customWidth="1"/>
    <col min="2565" max="2565" width="10" style="229" bestFit="1" customWidth="1"/>
    <col min="2566" max="2566" width="0" style="229" hidden="1" customWidth="1"/>
    <col min="2567" max="2567" width="11.796875" style="229" bestFit="1" customWidth="1"/>
    <col min="2568" max="2568" width="0" style="229" hidden="1" customWidth="1"/>
    <col min="2569" max="2569" width="11.796875" style="229" bestFit="1" customWidth="1"/>
    <col min="2570" max="2570" width="0" style="229" hidden="1" customWidth="1"/>
    <col min="2571" max="2571" width="10.19921875" style="229" bestFit="1" customWidth="1"/>
    <col min="2572" max="2572" width="0" style="229" hidden="1" customWidth="1"/>
    <col min="2573" max="2573" width="10.19921875" style="229" bestFit="1" customWidth="1"/>
    <col min="2574" max="2817" width="9.06640625" style="229"/>
    <col min="2818" max="2818" width="21.53125" style="229" customWidth="1"/>
    <col min="2819" max="2819" width="66.19921875" style="229" customWidth="1"/>
    <col min="2820" max="2820" width="0" style="229" hidden="1" customWidth="1"/>
    <col min="2821" max="2821" width="10" style="229" bestFit="1" customWidth="1"/>
    <col min="2822" max="2822" width="0" style="229" hidden="1" customWidth="1"/>
    <col min="2823" max="2823" width="11.796875" style="229" bestFit="1" customWidth="1"/>
    <col min="2824" max="2824" width="0" style="229" hidden="1" customWidth="1"/>
    <col min="2825" max="2825" width="11.796875" style="229" bestFit="1" customWidth="1"/>
    <col min="2826" max="2826" width="0" style="229" hidden="1" customWidth="1"/>
    <col min="2827" max="2827" width="10.19921875" style="229" bestFit="1" customWidth="1"/>
    <col min="2828" max="2828" width="0" style="229" hidden="1" customWidth="1"/>
    <col min="2829" max="2829" width="10.19921875" style="229" bestFit="1" customWidth="1"/>
    <col min="2830" max="3073" width="9.06640625" style="229"/>
    <col min="3074" max="3074" width="21.53125" style="229" customWidth="1"/>
    <col min="3075" max="3075" width="66.19921875" style="229" customWidth="1"/>
    <col min="3076" max="3076" width="0" style="229" hidden="1" customWidth="1"/>
    <col min="3077" max="3077" width="10" style="229" bestFit="1" customWidth="1"/>
    <col min="3078" max="3078" width="0" style="229" hidden="1" customWidth="1"/>
    <col min="3079" max="3079" width="11.796875" style="229" bestFit="1" customWidth="1"/>
    <col min="3080" max="3080" width="0" style="229" hidden="1" customWidth="1"/>
    <col min="3081" max="3081" width="11.796875" style="229" bestFit="1" customWidth="1"/>
    <col min="3082" max="3082" width="0" style="229" hidden="1" customWidth="1"/>
    <col min="3083" max="3083" width="10.19921875" style="229" bestFit="1" customWidth="1"/>
    <col min="3084" max="3084" width="0" style="229" hidden="1" customWidth="1"/>
    <col min="3085" max="3085" width="10.19921875" style="229" bestFit="1" customWidth="1"/>
    <col min="3086" max="3329" width="9.06640625" style="229"/>
    <col min="3330" max="3330" width="21.53125" style="229" customWidth="1"/>
    <col min="3331" max="3331" width="66.19921875" style="229" customWidth="1"/>
    <col min="3332" max="3332" width="0" style="229" hidden="1" customWidth="1"/>
    <col min="3333" max="3333" width="10" style="229" bestFit="1" customWidth="1"/>
    <col min="3334" max="3334" width="0" style="229" hidden="1" customWidth="1"/>
    <col min="3335" max="3335" width="11.796875" style="229" bestFit="1" customWidth="1"/>
    <col min="3336" max="3336" width="0" style="229" hidden="1" customWidth="1"/>
    <col min="3337" max="3337" width="11.796875" style="229" bestFit="1" customWidth="1"/>
    <col min="3338" max="3338" width="0" style="229" hidden="1" customWidth="1"/>
    <col min="3339" max="3339" width="10.19921875" style="229" bestFit="1" customWidth="1"/>
    <col min="3340" max="3340" width="0" style="229" hidden="1" customWidth="1"/>
    <col min="3341" max="3341" width="10.19921875" style="229" bestFit="1" customWidth="1"/>
    <col min="3342" max="3585" width="9.06640625" style="229"/>
    <col min="3586" max="3586" width="21.53125" style="229" customWidth="1"/>
    <col min="3587" max="3587" width="66.19921875" style="229" customWidth="1"/>
    <col min="3588" max="3588" width="0" style="229" hidden="1" customWidth="1"/>
    <col min="3589" max="3589" width="10" style="229" bestFit="1" customWidth="1"/>
    <col min="3590" max="3590" width="0" style="229" hidden="1" customWidth="1"/>
    <col min="3591" max="3591" width="11.796875" style="229" bestFit="1" customWidth="1"/>
    <col min="3592" max="3592" width="0" style="229" hidden="1" customWidth="1"/>
    <col min="3593" max="3593" width="11.796875" style="229" bestFit="1" customWidth="1"/>
    <col min="3594" max="3594" width="0" style="229" hidden="1" customWidth="1"/>
    <col min="3595" max="3595" width="10.19921875" style="229" bestFit="1" customWidth="1"/>
    <col min="3596" max="3596" width="0" style="229" hidden="1" customWidth="1"/>
    <col min="3597" max="3597" width="10.19921875" style="229" bestFit="1" customWidth="1"/>
    <col min="3598" max="3841" width="9.06640625" style="229"/>
    <col min="3842" max="3842" width="21.53125" style="229" customWidth="1"/>
    <col min="3843" max="3843" width="66.19921875" style="229" customWidth="1"/>
    <col min="3844" max="3844" width="0" style="229" hidden="1" customWidth="1"/>
    <col min="3845" max="3845" width="10" style="229" bestFit="1" customWidth="1"/>
    <col min="3846" max="3846" width="0" style="229" hidden="1" customWidth="1"/>
    <col min="3847" max="3847" width="11.796875" style="229" bestFit="1" customWidth="1"/>
    <col min="3848" max="3848" width="0" style="229" hidden="1" customWidth="1"/>
    <col min="3849" max="3849" width="11.796875" style="229" bestFit="1" customWidth="1"/>
    <col min="3850" max="3850" width="0" style="229" hidden="1" customWidth="1"/>
    <col min="3851" max="3851" width="10.19921875" style="229" bestFit="1" customWidth="1"/>
    <col min="3852" max="3852" width="0" style="229" hidden="1" customWidth="1"/>
    <col min="3853" max="3853" width="10.19921875" style="229" bestFit="1" customWidth="1"/>
    <col min="3854" max="4097" width="9.06640625" style="229"/>
    <col min="4098" max="4098" width="21.53125" style="229" customWidth="1"/>
    <col min="4099" max="4099" width="66.19921875" style="229" customWidth="1"/>
    <col min="4100" max="4100" width="0" style="229" hidden="1" customWidth="1"/>
    <col min="4101" max="4101" width="10" style="229" bestFit="1" customWidth="1"/>
    <col min="4102" max="4102" width="0" style="229" hidden="1" customWidth="1"/>
    <col min="4103" max="4103" width="11.796875" style="229" bestFit="1" customWidth="1"/>
    <col min="4104" max="4104" width="0" style="229" hidden="1" customWidth="1"/>
    <col min="4105" max="4105" width="11.796875" style="229" bestFit="1" customWidth="1"/>
    <col min="4106" max="4106" width="0" style="229" hidden="1" customWidth="1"/>
    <col min="4107" max="4107" width="10.19921875" style="229" bestFit="1" customWidth="1"/>
    <col min="4108" max="4108" width="0" style="229" hidden="1" customWidth="1"/>
    <col min="4109" max="4109" width="10.19921875" style="229" bestFit="1" customWidth="1"/>
    <col min="4110" max="4353" width="9.06640625" style="229"/>
    <col min="4354" max="4354" width="21.53125" style="229" customWidth="1"/>
    <col min="4355" max="4355" width="66.19921875" style="229" customWidth="1"/>
    <col min="4356" max="4356" width="0" style="229" hidden="1" customWidth="1"/>
    <col min="4357" max="4357" width="10" style="229" bestFit="1" customWidth="1"/>
    <col min="4358" max="4358" width="0" style="229" hidden="1" customWidth="1"/>
    <col min="4359" max="4359" width="11.796875" style="229" bestFit="1" customWidth="1"/>
    <col min="4360" max="4360" width="0" style="229" hidden="1" customWidth="1"/>
    <col min="4361" max="4361" width="11.796875" style="229" bestFit="1" customWidth="1"/>
    <col min="4362" max="4362" width="0" style="229" hidden="1" customWidth="1"/>
    <col min="4363" max="4363" width="10.19921875" style="229" bestFit="1" customWidth="1"/>
    <col min="4364" max="4364" width="0" style="229" hidden="1" customWidth="1"/>
    <col min="4365" max="4365" width="10.19921875" style="229" bestFit="1" customWidth="1"/>
    <col min="4366" max="4609" width="9.06640625" style="229"/>
    <col min="4610" max="4610" width="21.53125" style="229" customWidth="1"/>
    <col min="4611" max="4611" width="66.19921875" style="229" customWidth="1"/>
    <col min="4612" max="4612" width="0" style="229" hidden="1" customWidth="1"/>
    <col min="4613" max="4613" width="10" style="229" bestFit="1" customWidth="1"/>
    <col min="4614" max="4614" width="0" style="229" hidden="1" customWidth="1"/>
    <col min="4615" max="4615" width="11.796875" style="229" bestFit="1" customWidth="1"/>
    <col min="4616" max="4616" width="0" style="229" hidden="1" customWidth="1"/>
    <col min="4617" max="4617" width="11.796875" style="229" bestFit="1" customWidth="1"/>
    <col min="4618" max="4618" width="0" style="229" hidden="1" customWidth="1"/>
    <col min="4619" max="4619" width="10.19921875" style="229" bestFit="1" customWidth="1"/>
    <col min="4620" max="4620" width="0" style="229" hidden="1" customWidth="1"/>
    <col min="4621" max="4621" width="10.19921875" style="229" bestFit="1" customWidth="1"/>
    <col min="4622" max="4865" width="9.06640625" style="229"/>
    <col min="4866" max="4866" width="21.53125" style="229" customWidth="1"/>
    <col min="4867" max="4867" width="66.19921875" style="229" customWidth="1"/>
    <col min="4868" max="4868" width="0" style="229" hidden="1" customWidth="1"/>
    <col min="4869" max="4869" width="10" style="229" bestFit="1" customWidth="1"/>
    <col min="4870" max="4870" width="0" style="229" hidden="1" customWidth="1"/>
    <col min="4871" max="4871" width="11.796875" style="229" bestFit="1" customWidth="1"/>
    <col min="4872" max="4872" width="0" style="229" hidden="1" customWidth="1"/>
    <col min="4873" max="4873" width="11.796875" style="229" bestFit="1" customWidth="1"/>
    <col min="4874" max="4874" width="0" style="229" hidden="1" customWidth="1"/>
    <col min="4875" max="4875" width="10.19921875" style="229" bestFit="1" customWidth="1"/>
    <col min="4876" max="4876" width="0" style="229" hidden="1" customWidth="1"/>
    <col min="4877" max="4877" width="10.19921875" style="229" bestFit="1" customWidth="1"/>
    <col min="4878" max="5121" width="9.06640625" style="229"/>
    <col min="5122" max="5122" width="21.53125" style="229" customWidth="1"/>
    <col min="5123" max="5123" width="66.19921875" style="229" customWidth="1"/>
    <col min="5124" max="5124" width="0" style="229" hidden="1" customWidth="1"/>
    <col min="5125" max="5125" width="10" style="229" bestFit="1" customWidth="1"/>
    <col min="5126" max="5126" width="0" style="229" hidden="1" customWidth="1"/>
    <col min="5127" max="5127" width="11.796875" style="229" bestFit="1" customWidth="1"/>
    <col min="5128" max="5128" width="0" style="229" hidden="1" customWidth="1"/>
    <col min="5129" max="5129" width="11.796875" style="229" bestFit="1" customWidth="1"/>
    <col min="5130" max="5130" width="0" style="229" hidden="1" customWidth="1"/>
    <col min="5131" max="5131" width="10.19921875" style="229" bestFit="1" customWidth="1"/>
    <col min="5132" max="5132" width="0" style="229" hidden="1" customWidth="1"/>
    <col min="5133" max="5133" width="10.19921875" style="229" bestFit="1" customWidth="1"/>
    <col min="5134" max="5377" width="9.06640625" style="229"/>
    <col min="5378" max="5378" width="21.53125" style="229" customWidth="1"/>
    <col min="5379" max="5379" width="66.19921875" style="229" customWidth="1"/>
    <col min="5380" max="5380" width="0" style="229" hidden="1" customWidth="1"/>
    <col min="5381" max="5381" width="10" style="229" bestFit="1" customWidth="1"/>
    <col min="5382" max="5382" width="0" style="229" hidden="1" customWidth="1"/>
    <col min="5383" max="5383" width="11.796875" style="229" bestFit="1" customWidth="1"/>
    <col min="5384" max="5384" width="0" style="229" hidden="1" customWidth="1"/>
    <col min="5385" max="5385" width="11.796875" style="229" bestFit="1" customWidth="1"/>
    <col min="5386" max="5386" width="0" style="229" hidden="1" customWidth="1"/>
    <col min="5387" max="5387" width="10.19921875" style="229" bestFit="1" customWidth="1"/>
    <col min="5388" max="5388" width="0" style="229" hidden="1" customWidth="1"/>
    <col min="5389" max="5389" width="10.19921875" style="229" bestFit="1" customWidth="1"/>
    <col min="5390" max="5633" width="9.06640625" style="229"/>
    <col min="5634" max="5634" width="21.53125" style="229" customWidth="1"/>
    <col min="5635" max="5635" width="66.19921875" style="229" customWidth="1"/>
    <col min="5636" max="5636" width="0" style="229" hidden="1" customWidth="1"/>
    <col min="5637" max="5637" width="10" style="229" bestFit="1" customWidth="1"/>
    <col min="5638" max="5638" width="0" style="229" hidden="1" customWidth="1"/>
    <col min="5639" max="5639" width="11.796875" style="229" bestFit="1" customWidth="1"/>
    <col min="5640" max="5640" width="0" style="229" hidden="1" customWidth="1"/>
    <col min="5641" max="5641" width="11.796875" style="229" bestFit="1" customWidth="1"/>
    <col min="5642" max="5642" width="0" style="229" hidden="1" customWidth="1"/>
    <col min="5643" max="5643" width="10.19921875" style="229" bestFit="1" customWidth="1"/>
    <col min="5644" max="5644" width="0" style="229" hidden="1" customWidth="1"/>
    <col min="5645" max="5645" width="10.19921875" style="229" bestFit="1" customWidth="1"/>
    <col min="5646" max="5889" width="9.06640625" style="229"/>
    <col min="5890" max="5890" width="21.53125" style="229" customWidth="1"/>
    <col min="5891" max="5891" width="66.19921875" style="229" customWidth="1"/>
    <col min="5892" max="5892" width="0" style="229" hidden="1" customWidth="1"/>
    <col min="5893" max="5893" width="10" style="229" bestFit="1" customWidth="1"/>
    <col min="5894" max="5894" width="0" style="229" hidden="1" customWidth="1"/>
    <col min="5895" max="5895" width="11.796875" style="229" bestFit="1" customWidth="1"/>
    <col min="5896" max="5896" width="0" style="229" hidden="1" customWidth="1"/>
    <col min="5897" max="5897" width="11.796875" style="229" bestFit="1" customWidth="1"/>
    <col min="5898" max="5898" width="0" style="229" hidden="1" customWidth="1"/>
    <col min="5899" max="5899" width="10.19921875" style="229" bestFit="1" customWidth="1"/>
    <col min="5900" max="5900" width="0" style="229" hidden="1" customWidth="1"/>
    <col min="5901" max="5901" width="10.19921875" style="229" bestFit="1" customWidth="1"/>
    <col min="5902" max="6145" width="9.06640625" style="229"/>
    <col min="6146" max="6146" width="21.53125" style="229" customWidth="1"/>
    <col min="6147" max="6147" width="66.19921875" style="229" customWidth="1"/>
    <col min="6148" max="6148" width="0" style="229" hidden="1" customWidth="1"/>
    <col min="6149" max="6149" width="10" style="229" bestFit="1" customWidth="1"/>
    <col min="6150" max="6150" width="0" style="229" hidden="1" customWidth="1"/>
    <col min="6151" max="6151" width="11.796875" style="229" bestFit="1" customWidth="1"/>
    <col min="6152" max="6152" width="0" style="229" hidden="1" customWidth="1"/>
    <col min="6153" max="6153" width="11.796875" style="229" bestFit="1" customWidth="1"/>
    <col min="6154" max="6154" width="0" style="229" hidden="1" customWidth="1"/>
    <col min="6155" max="6155" width="10.19921875" style="229" bestFit="1" customWidth="1"/>
    <col min="6156" max="6156" width="0" style="229" hidden="1" customWidth="1"/>
    <col min="6157" max="6157" width="10.19921875" style="229" bestFit="1" customWidth="1"/>
    <col min="6158" max="6401" width="9.06640625" style="229"/>
    <col min="6402" max="6402" width="21.53125" style="229" customWidth="1"/>
    <col min="6403" max="6403" width="66.19921875" style="229" customWidth="1"/>
    <col min="6404" max="6404" width="0" style="229" hidden="1" customWidth="1"/>
    <col min="6405" max="6405" width="10" style="229" bestFit="1" customWidth="1"/>
    <col min="6406" max="6406" width="0" style="229" hidden="1" customWidth="1"/>
    <col min="6407" max="6407" width="11.796875" style="229" bestFit="1" customWidth="1"/>
    <col min="6408" max="6408" width="0" style="229" hidden="1" customWidth="1"/>
    <col min="6409" max="6409" width="11.796875" style="229" bestFit="1" customWidth="1"/>
    <col min="6410" max="6410" width="0" style="229" hidden="1" customWidth="1"/>
    <col min="6411" max="6411" width="10.19921875" style="229" bestFit="1" customWidth="1"/>
    <col min="6412" max="6412" width="0" style="229" hidden="1" customWidth="1"/>
    <col min="6413" max="6413" width="10.19921875" style="229" bestFit="1" customWidth="1"/>
    <col min="6414" max="6657" width="9.06640625" style="229"/>
    <col min="6658" max="6658" width="21.53125" style="229" customWidth="1"/>
    <col min="6659" max="6659" width="66.19921875" style="229" customWidth="1"/>
    <col min="6660" max="6660" width="0" style="229" hidden="1" customWidth="1"/>
    <col min="6661" max="6661" width="10" style="229" bestFit="1" customWidth="1"/>
    <col min="6662" max="6662" width="0" style="229" hidden="1" customWidth="1"/>
    <col min="6663" max="6663" width="11.796875" style="229" bestFit="1" customWidth="1"/>
    <col min="6664" max="6664" width="0" style="229" hidden="1" customWidth="1"/>
    <col min="6665" max="6665" width="11.796875" style="229" bestFit="1" customWidth="1"/>
    <col min="6666" max="6666" width="0" style="229" hidden="1" customWidth="1"/>
    <col min="6667" max="6667" width="10.19921875" style="229" bestFit="1" customWidth="1"/>
    <col min="6668" max="6668" width="0" style="229" hidden="1" customWidth="1"/>
    <col min="6669" max="6669" width="10.19921875" style="229" bestFit="1" customWidth="1"/>
    <col min="6670" max="6913" width="9.06640625" style="229"/>
    <col min="6914" max="6914" width="21.53125" style="229" customWidth="1"/>
    <col min="6915" max="6915" width="66.19921875" style="229" customWidth="1"/>
    <col min="6916" max="6916" width="0" style="229" hidden="1" customWidth="1"/>
    <col min="6917" max="6917" width="10" style="229" bestFit="1" customWidth="1"/>
    <col min="6918" max="6918" width="0" style="229" hidden="1" customWidth="1"/>
    <col min="6919" max="6919" width="11.796875" style="229" bestFit="1" customWidth="1"/>
    <col min="6920" max="6920" width="0" style="229" hidden="1" customWidth="1"/>
    <col min="6921" max="6921" width="11.796875" style="229" bestFit="1" customWidth="1"/>
    <col min="6922" max="6922" width="0" style="229" hidden="1" customWidth="1"/>
    <col min="6923" max="6923" width="10.19921875" style="229" bestFit="1" customWidth="1"/>
    <col min="6924" max="6924" width="0" style="229" hidden="1" customWidth="1"/>
    <col min="6925" max="6925" width="10.19921875" style="229" bestFit="1" customWidth="1"/>
    <col min="6926" max="7169" width="9.06640625" style="229"/>
    <col min="7170" max="7170" width="21.53125" style="229" customWidth="1"/>
    <col min="7171" max="7171" width="66.19921875" style="229" customWidth="1"/>
    <col min="7172" max="7172" width="0" style="229" hidden="1" customWidth="1"/>
    <col min="7173" max="7173" width="10" style="229" bestFit="1" customWidth="1"/>
    <col min="7174" max="7174" width="0" style="229" hidden="1" customWidth="1"/>
    <col min="7175" max="7175" width="11.796875" style="229" bestFit="1" customWidth="1"/>
    <col min="7176" max="7176" width="0" style="229" hidden="1" customWidth="1"/>
    <col min="7177" max="7177" width="11.796875" style="229" bestFit="1" customWidth="1"/>
    <col min="7178" max="7178" width="0" style="229" hidden="1" customWidth="1"/>
    <col min="7179" max="7179" width="10.19921875" style="229" bestFit="1" customWidth="1"/>
    <col min="7180" max="7180" width="0" style="229" hidden="1" customWidth="1"/>
    <col min="7181" max="7181" width="10.19921875" style="229" bestFit="1" customWidth="1"/>
    <col min="7182" max="7425" width="9.06640625" style="229"/>
    <col min="7426" max="7426" width="21.53125" style="229" customWidth="1"/>
    <col min="7427" max="7427" width="66.19921875" style="229" customWidth="1"/>
    <col min="7428" max="7428" width="0" style="229" hidden="1" customWidth="1"/>
    <col min="7429" max="7429" width="10" style="229" bestFit="1" customWidth="1"/>
    <col min="7430" max="7430" width="0" style="229" hidden="1" customWidth="1"/>
    <col min="7431" max="7431" width="11.796875" style="229" bestFit="1" customWidth="1"/>
    <col min="7432" max="7432" width="0" style="229" hidden="1" customWidth="1"/>
    <col min="7433" max="7433" width="11.796875" style="229" bestFit="1" customWidth="1"/>
    <col min="7434" max="7434" width="0" style="229" hidden="1" customWidth="1"/>
    <col min="7435" max="7435" width="10.19921875" style="229" bestFit="1" customWidth="1"/>
    <col min="7436" max="7436" width="0" style="229" hidden="1" customWidth="1"/>
    <col min="7437" max="7437" width="10.19921875" style="229" bestFit="1" customWidth="1"/>
    <col min="7438" max="7681" width="9.06640625" style="229"/>
    <col min="7682" max="7682" width="21.53125" style="229" customWidth="1"/>
    <col min="7683" max="7683" width="66.19921875" style="229" customWidth="1"/>
    <col min="7684" max="7684" width="0" style="229" hidden="1" customWidth="1"/>
    <col min="7685" max="7685" width="10" style="229" bestFit="1" customWidth="1"/>
    <col min="7686" max="7686" width="0" style="229" hidden="1" customWidth="1"/>
    <col min="7687" max="7687" width="11.796875" style="229" bestFit="1" customWidth="1"/>
    <col min="7688" max="7688" width="0" style="229" hidden="1" customWidth="1"/>
    <col min="7689" max="7689" width="11.796875" style="229" bestFit="1" customWidth="1"/>
    <col min="7690" max="7690" width="0" style="229" hidden="1" customWidth="1"/>
    <col min="7691" max="7691" width="10.19921875" style="229" bestFit="1" customWidth="1"/>
    <col min="7692" max="7692" width="0" style="229" hidden="1" customWidth="1"/>
    <col min="7693" max="7693" width="10.19921875" style="229" bestFit="1" customWidth="1"/>
    <col min="7694" max="7937" width="9.06640625" style="229"/>
    <col min="7938" max="7938" width="21.53125" style="229" customWidth="1"/>
    <col min="7939" max="7939" width="66.19921875" style="229" customWidth="1"/>
    <col min="7940" max="7940" width="0" style="229" hidden="1" customWidth="1"/>
    <col min="7941" max="7941" width="10" style="229" bestFit="1" customWidth="1"/>
    <col min="7942" max="7942" width="0" style="229" hidden="1" customWidth="1"/>
    <col min="7943" max="7943" width="11.796875" style="229" bestFit="1" customWidth="1"/>
    <col min="7944" max="7944" width="0" style="229" hidden="1" customWidth="1"/>
    <col min="7945" max="7945" width="11.796875" style="229" bestFit="1" customWidth="1"/>
    <col min="7946" max="7946" width="0" style="229" hidden="1" customWidth="1"/>
    <col min="7947" max="7947" width="10.19921875" style="229" bestFit="1" customWidth="1"/>
    <col min="7948" max="7948" width="0" style="229" hidden="1" customWidth="1"/>
    <col min="7949" max="7949" width="10.19921875" style="229" bestFit="1" customWidth="1"/>
    <col min="7950" max="8193" width="9.06640625" style="229"/>
    <col min="8194" max="8194" width="21.53125" style="229" customWidth="1"/>
    <col min="8195" max="8195" width="66.19921875" style="229" customWidth="1"/>
    <col min="8196" max="8196" width="0" style="229" hidden="1" customWidth="1"/>
    <col min="8197" max="8197" width="10" style="229" bestFit="1" customWidth="1"/>
    <col min="8198" max="8198" width="0" style="229" hidden="1" customWidth="1"/>
    <col min="8199" max="8199" width="11.796875" style="229" bestFit="1" customWidth="1"/>
    <col min="8200" max="8200" width="0" style="229" hidden="1" customWidth="1"/>
    <col min="8201" max="8201" width="11.796875" style="229" bestFit="1" customWidth="1"/>
    <col min="8202" max="8202" width="0" style="229" hidden="1" customWidth="1"/>
    <col min="8203" max="8203" width="10.19921875" style="229" bestFit="1" customWidth="1"/>
    <col min="8204" max="8204" width="0" style="229" hidden="1" customWidth="1"/>
    <col min="8205" max="8205" width="10.19921875" style="229" bestFit="1" customWidth="1"/>
    <col min="8206" max="8449" width="9.06640625" style="229"/>
    <col min="8450" max="8450" width="21.53125" style="229" customWidth="1"/>
    <col min="8451" max="8451" width="66.19921875" style="229" customWidth="1"/>
    <col min="8452" max="8452" width="0" style="229" hidden="1" customWidth="1"/>
    <col min="8453" max="8453" width="10" style="229" bestFit="1" customWidth="1"/>
    <col min="8454" max="8454" width="0" style="229" hidden="1" customWidth="1"/>
    <col min="8455" max="8455" width="11.796875" style="229" bestFit="1" customWidth="1"/>
    <col min="8456" max="8456" width="0" style="229" hidden="1" customWidth="1"/>
    <col min="8457" max="8457" width="11.796875" style="229" bestFit="1" customWidth="1"/>
    <col min="8458" max="8458" width="0" style="229" hidden="1" customWidth="1"/>
    <col min="8459" max="8459" width="10.19921875" style="229" bestFit="1" customWidth="1"/>
    <col min="8460" max="8460" width="0" style="229" hidden="1" customWidth="1"/>
    <col min="8461" max="8461" width="10.19921875" style="229" bestFit="1" customWidth="1"/>
    <col min="8462" max="8705" width="9.06640625" style="229"/>
    <col min="8706" max="8706" width="21.53125" style="229" customWidth="1"/>
    <col min="8707" max="8707" width="66.19921875" style="229" customWidth="1"/>
    <col min="8708" max="8708" width="0" style="229" hidden="1" customWidth="1"/>
    <col min="8709" max="8709" width="10" style="229" bestFit="1" customWidth="1"/>
    <col min="8710" max="8710" width="0" style="229" hidden="1" customWidth="1"/>
    <col min="8711" max="8711" width="11.796875" style="229" bestFit="1" customWidth="1"/>
    <col min="8712" max="8712" width="0" style="229" hidden="1" customWidth="1"/>
    <col min="8713" max="8713" width="11.796875" style="229" bestFit="1" customWidth="1"/>
    <col min="8714" max="8714" width="0" style="229" hidden="1" customWidth="1"/>
    <col min="8715" max="8715" width="10.19921875" style="229" bestFit="1" customWidth="1"/>
    <col min="8716" max="8716" width="0" style="229" hidden="1" customWidth="1"/>
    <col min="8717" max="8717" width="10.19921875" style="229" bestFit="1" customWidth="1"/>
    <col min="8718" max="8961" width="9.06640625" style="229"/>
    <col min="8962" max="8962" width="21.53125" style="229" customWidth="1"/>
    <col min="8963" max="8963" width="66.19921875" style="229" customWidth="1"/>
    <col min="8964" max="8964" width="0" style="229" hidden="1" customWidth="1"/>
    <col min="8965" max="8965" width="10" style="229" bestFit="1" customWidth="1"/>
    <col min="8966" max="8966" width="0" style="229" hidden="1" customWidth="1"/>
    <col min="8967" max="8967" width="11.796875" style="229" bestFit="1" customWidth="1"/>
    <col min="8968" max="8968" width="0" style="229" hidden="1" customWidth="1"/>
    <col min="8969" max="8969" width="11.796875" style="229" bestFit="1" customWidth="1"/>
    <col min="8970" max="8970" width="0" style="229" hidden="1" customWidth="1"/>
    <col min="8971" max="8971" width="10.19921875" style="229" bestFit="1" customWidth="1"/>
    <col min="8972" max="8972" width="0" style="229" hidden="1" customWidth="1"/>
    <col min="8973" max="8973" width="10.19921875" style="229" bestFit="1" customWidth="1"/>
    <col min="8974" max="9217" width="9.06640625" style="229"/>
    <col min="9218" max="9218" width="21.53125" style="229" customWidth="1"/>
    <col min="9219" max="9219" width="66.19921875" style="229" customWidth="1"/>
    <col min="9220" max="9220" width="0" style="229" hidden="1" customWidth="1"/>
    <col min="9221" max="9221" width="10" style="229" bestFit="1" customWidth="1"/>
    <col min="9222" max="9222" width="0" style="229" hidden="1" customWidth="1"/>
    <col min="9223" max="9223" width="11.796875" style="229" bestFit="1" customWidth="1"/>
    <col min="9224" max="9224" width="0" style="229" hidden="1" customWidth="1"/>
    <col min="9225" max="9225" width="11.796875" style="229" bestFit="1" customWidth="1"/>
    <col min="9226" max="9226" width="0" style="229" hidden="1" customWidth="1"/>
    <col min="9227" max="9227" width="10.19921875" style="229" bestFit="1" customWidth="1"/>
    <col min="9228" max="9228" width="0" style="229" hidden="1" customWidth="1"/>
    <col min="9229" max="9229" width="10.19921875" style="229" bestFit="1" customWidth="1"/>
    <col min="9230" max="9473" width="9.06640625" style="229"/>
    <col min="9474" max="9474" width="21.53125" style="229" customWidth="1"/>
    <col min="9475" max="9475" width="66.19921875" style="229" customWidth="1"/>
    <col min="9476" max="9476" width="0" style="229" hidden="1" customWidth="1"/>
    <col min="9477" max="9477" width="10" style="229" bestFit="1" customWidth="1"/>
    <col min="9478" max="9478" width="0" style="229" hidden="1" customWidth="1"/>
    <col min="9479" max="9479" width="11.796875" style="229" bestFit="1" customWidth="1"/>
    <col min="9480" max="9480" width="0" style="229" hidden="1" customWidth="1"/>
    <col min="9481" max="9481" width="11.796875" style="229" bestFit="1" customWidth="1"/>
    <col min="9482" max="9482" width="0" style="229" hidden="1" customWidth="1"/>
    <col min="9483" max="9483" width="10.19921875" style="229" bestFit="1" customWidth="1"/>
    <col min="9484" max="9484" width="0" style="229" hidden="1" customWidth="1"/>
    <col min="9485" max="9485" width="10.19921875" style="229" bestFit="1" customWidth="1"/>
    <col min="9486" max="9729" width="9.06640625" style="229"/>
    <col min="9730" max="9730" width="21.53125" style="229" customWidth="1"/>
    <col min="9731" max="9731" width="66.19921875" style="229" customWidth="1"/>
    <col min="9732" max="9732" width="0" style="229" hidden="1" customWidth="1"/>
    <col min="9733" max="9733" width="10" style="229" bestFit="1" customWidth="1"/>
    <col min="9734" max="9734" width="0" style="229" hidden="1" customWidth="1"/>
    <col min="9735" max="9735" width="11.796875" style="229" bestFit="1" customWidth="1"/>
    <col min="9736" max="9736" width="0" style="229" hidden="1" customWidth="1"/>
    <col min="9737" max="9737" width="11.796875" style="229" bestFit="1" customWidth="1"/>
    <col min="9738" max="9738" width="0" style="229" hidden="1" customWidth="1"/>
    <col min="9739" max="9739" width="10.19921875" style="229" bestFit="1" customWidth="1"/>
    <col min="9740" max="9740" width="0" style="229" hidden="1" customWidth="1"/>
    <col min="9741" max="9741" width="10.19921875" style="229" bestFit="1" customWidth="1"/>
    <col min="9742" max="9985" width="9.06640625" style="229"/>
    <col min="9986" max="9986" width="21.53125" style="229" customWidth="1"/>
    <col min="9987" max="9987" width="66.19921875" style="229" customWidth="1"/>
    <col min="9988" max="9988" width="0" style="229" hidden="1" customWidth="1"/>
    <col min="9989" max="9989" width="10" style="229" bestFit="1" customWidth="1"/>
    <col min="9990" max="9990" width="0" style="229" hidden="1" customWidth="1"/>
    <col min="9991" max="9991" width="11.796875" style="229" bestFit="1" customWidth="1"/>
    <col min="9992" max="9992" width="0" style="229" hidden="1" customWidth="1"/>
    <col min="9993" max="9993" width="11.796875" style="229" bestFit="1" customWidth="1"/>
    <col min="9994" max="9994" width="0" style="229" hidden="1" customWidth="1"/>
    <col min="9995" max="9995" width="10.19921875" style="229" bestFit="1" customWidth="1"/>
    <col min="9996" max="9996" width="0" style="229" hidden="1" customWidth="1"/>
    <col min="9997" max="9997" width="10.19921875" style="229" bestFit="1" customWidth="1"/>
    <col min="9998" max="10241" width="9.06640625" style="229"/>
    <col min="10242" max="10242" width="21.53125" style="229" customWidth="1"/>
    <col min="10243" max="10243" width="66.19921875" style="229" customWidth="1"/>
    <col min="10244" max="10244" width="0" style="229" hidden="1" customWidth="1"/>
    <col min="10245" max="10245" width="10" style="229" bestFit="1" customWidth="1"/>
    <col min="10246" max="10246" width="0" style="229" hidden="1" customWidth="1"/>
    <col min="10247" max="10247" width="11.796875" style="229" bestFit="1" customWidth="1"/>
    <col min="10248" max="10248" width="0" style="229" hidden="1" customWidth="1"/>
    <col min="10249" max="10249" width="11.796875" style="229" bestFit="1" customWidth="1"/>
    <col min="10250" max="10250" width="0" style="229" hidden="1" customWidth="1"/>
    <col min="10251" max="10251" width="10.19921875" style="229" bestFit="1" customWidth="1"/>
    <col min="10252" max="10252" width="0" style="229" hidden="1" customWidth="1"/>
    <col min="10253" max="10253" width="10.19921875" style="229" bestFit="1" customWidth="1"/>
    <col min="10254" max="10497" width="9.06640625" style="229"/>
    <col min="10498" max="10498" width="21.53125" style="229" customWidth="1"/>
    <col min="10499" max="10499" width="66.19921875" style="229" customWidth="1"/>
    <col min="10500" max="10500" width="0" style="229" hidden="1" customWidth="1"/>
    <col min="10501" max="10501" width="10" style="229" bestFit="1" customWidth="1"/>
    <col min="10502" max="10502" width="0" style="229" hidden="1" customWidth="1"/>
    <col min="10503" max="10503" width="11.796875" style="229" bestFit="1" customWidth="1"/>
    <col min="10504" max="10504" width="0" style="229" hidden="1" customWidth="1"/>
    <col min="10505" max="10505" width="11.796875" style="229" bestFit="1" customWidth="1"/>
    <col min="10506" max="10506" width="0" style="229" hidden="1" customWidth="1"/>
    <col min="10507" max="10507" width="10.19921875" style="229" bestFit="1" customWidth="1"/>
    <col min="10508" max="10508" width="0" style="229" hidden="1" customWidth="1"/>
    <col min="10509" max="10509" width="10.19921875" style="229" bestFit="1" customWidth="1"/>
    <col min="10510" max="10753" width="9.06640625" style="229"/>
    <col min="10754" max="10754" width="21.53125" style="229" customWidth="1"/>
    <col min="10755" max="10755" width="66.19921875" style="229" customWidth="1"/>
    <col min="10756" max="10756" width="0" style="229" hidden="1" customWidth="1"/>
    <col min="10757" max="10757" width="10" style="229" bestFit="1" customWidth="1"/>
    <col min="10758" max="10758" width="0" style="229" hidden="1" customWidth="1"/>
    <col min="10759" max="10759" width="11.796875" style="229" bestFit="1" customWidth="1"/>
    <col min="10760" max="10760" width="0" style="229" hidden="1" customWidth="1"/>
    <col min="10761" max="10761" width="11.796875" style="229" bestFit="1" customWidth="1"/>
    <col min="10762" max="10762" width="0" style="229" hidden="1" customWidth="1"/>
    <col min="10763" max="10763" width="10.19921875" style="229" bestFit="1" customWidth="1"/>
    <col min="10764" max="10764" width="0" style="229" hidden="1" customWidth="1"/>
    <col min="10765" max="10765" width="10.19921875" style="229" bestFit="1" customWidth="1"/>
    <col min="10766" max="11009" width="9.06640625" style="229"/>
    <col min="11010" max="11010" width="21.53125" style="229" customWidth="1"/>
    <col min="11011" max="11011" width="66.19921875" style="229" customWidth="1"/>
    <col min="11012" max="11012" width="0" style="229" hidden="1" customWidth="1"/>
    <col min="11013" max="11013" width="10" style="229" bestFit="1" customWidth="1"/>
    <col min="11014" max="11014" width="0" style="229" hidden="1" customWidth="1"/>
    <col min="11015" max="11015" width="11.796875" style="229" bestFit="1" customWidth="1"/>
    <col min="11016" max="11016" width="0" style="229" hidden="1" customWidth="1"/>
    <col min="11017" max="11017" width="11.796875" style="229" bestFit="1" customWidth="1"/>
    <col min="11018" max="11018" width="0" style="229" hidden="1" customWidth="1"/>
    <col min="11019" max="11019" width="10.19921875" style="229" bestFit="1" customWidth="1"/>
    <col min="11020" max="11020" width="0" style="229" hidden="1" customWidth="1"/>
    <col min="11021" max="11021" width="10.19921875" style="229" bestFit="1" customWidth="1"/>
    <col min="11022" max="11265" width="9.06640625" style="229"/>
    <col min="11266" max="11266" width="21.53125" style="229" customWidth="1"/>
    <col min="11267" max="11267" width="66.19921875" style="229" customWidth="1"/>
    <col min="11268" max="11268" width="0" style="229" hidden="1" customWidth="1"/>
    <col min="11269" max="11269" width="10" style="229" bestFit="1" customWidth="1"/>
    <col min="11270" max="11270" width="0" style="229" hidden="1" customWidth="1"/>
    <col min="11271" max="11271" width="11.796875" style="229" bestFit="1" customWidth="1"/>
    <col min="11272" max="11272" width="0" style="229" hidden="1" customWidth="1"/>
    <col min="11273" max="11273" width="11.796875" style="229" bestFit="1" customWidth="1"/>
    <col min="11274" max="11274" width="0" style="229" hidden="1" customWidth="1"/>
    <col min="11275" max="11275" width="10.19921875" style="229" bestFit="1" customWidth="1"/>
    <col min="11276" max="11276" width="0" style="229" hidden="1" customWidth="1"/>
    <col min="11277" max="11277" width="10.19921875" style="229" bestFit="1" customWidth="1"/>
    <col min="11278" max="11521" width="9.06640625" style="229"/>
    <col min="11522" max="11522" width="21.53125" style="229" customWidth="1"/>
    <col min="11523" max="11523" width="66.19921875" style="229" customWidth="1"/>
    <col min="11524" max="11524" width="0" style="229" hidden="1" customWidth="1"/>
    <col min="11525" max="11525" width="10" style="229" bestFit="1" customWidth="1"/>
    <col min="11526" max="11526" width="0" style="229" hidden="1" customWidth="1"/>
    <col min="11527" max="11527" width="11.796875" style="229" bestFit="1" customWidth="1"/>
    <col min="11528" max="11528" width="0" style="229" hidden="1" customWidth="1"/>
    <col min="11529" max="11529" width="11.796875" style="229" bestFit="1" customWidth="1"/>
    <col min="11530" max="11530" width="0" style="229" hidden="1" customWidth="1"/>
    <col min="11531" max="11531" width="10.19921875" style="229" bestFit="1" customWidth="1"/>
    <col min="11532" max="11532" width="0" style="229" hidden="1" customWidth="1"/>
    <col min="11533" max="11533" width="10.19921875" style="229" bestFit="1" customWidth="1"/>
    <col min="11534" max="11777" width="9.06640625" style="229"/>
    <col min="11778" max="11778" width="21.53125" style="229" customWidth="1"/>
    <col min="11779" max="11779" width="66.19921875" style="229" customWidth="1"/>
    <col min="11780" max="11780" width="0" style="229" hidden="1" customWidth="1"/>
    <col min="11781" max="11781" width="10" style="229" bestFit="1" customWidth="1"/>
    <col min="11782" max="11782" width="0" style="229" hidden="1" customWidth="1"/>
    <col min="11783" max="11783" width="11.796875" style="229" bestFit="1" customWidth="1"/>
    <col min="11784" max="11784" width="0" style="229" hidden="1" customWidth="1"/>
    <col min="11785" max="11785" width="11.796875" style="229" bestFit="1" customWidth="1"/>
    <col min="11786" max="11786" width="0" style="229" hidden="1" customWidth="1"/>
    <col min="11787" max="11787" width="10.19921875" style="229" bestFit="1" customWidth="1"/>
    <col min="11788" max="11788" width="0" style="229" hidden="1" customWidth="1"/>
    <col min="11789" max="11789" width="10.19921875" style="229" bestFit="1" customWidth="1"/>
    <col min="11790" max="12033" width="9.06640625" style="229"/>
    <col min="12034" max="12034" width="21.53125" style="229" customWidth="1"/>
    <col min="12035" max="12035" width="66.19921875" style="229" customWidth="1"/>
    <col min="12036" max="12036" width="0" style="229" hidden="1" customWidth="1"/>
    <col min="12037" max="12037" width="10" style="229" bestFit="1" customWidth="1"/>
    <col min="12038" max="12038" width="0" style="229" hidden="1" customWidth="1"/>
    <col min="12039" max="12039" width="11.796875" style="229" bestFit="1" customWidth="1"/>
    <col min="12040" max="12040" width="0" style="229" hidden="1" customWidth="1"/>
    <col min="12041" max="12041" width="11.796875" style="229" bestFit="1" customWidth="1"/>
    <col min="12042" max="12042" width="0" style="229" hidden="1" customWidth="1"/>
    <col min="12043" max="12043" width="10.19921875" style="229" bestFit="1" customWidth="1"/>
    <col min="12044" max="12044" width="0" style="229" hidden="1" customWidth="1"/>
    <col min="12045" max="12045" width="10.19921875" style="229" bestFit="1" customWidth="1"/>
    <col min="12046" max="12289" width="9.06640625" style="229"/>
    <col min="12290" max="12290" width="21.53125" style="229" customWidth="1"/>
    <col min="12291" max="12291" width="66.19921875" style="229" customWidth="1"/>
    <col min="12292" max="12292" width="0" style="229" hidden="1" customWidth="1"/>
    <col min="12293" max="12293" width="10" style="229" bestFit="1" customWidth="1"/>
    <col min="12294" max="12294" width="0" style="229" hidden="1" customWidth="1"/>
    <col min="12295" max="12295" width="11.796875" style="229" bestFit="1" customWidth="1"/>
    <col min="12296" max="12296" width="0" style="229" hidden="1" customWidth="1"/>
    <col min="12297" max="12297" width="11.796875" style="229" bestFit="1" customWidth="1"/>
    <col min="12298" max="12298" width="0" style="229" hidden="1" customWidth="1"/>
    <col min="12299" max="12299" width="10.19921875" style="229" bestFit="1" customWidth="1"/>
    <col min="12300" max="12300" width="0" style="229" hidden="1" customWidth="1"/>
    <col min="12301" max="12301" width="10.19921875" style="229" bestFit="1" customWidth="1"/>
    <col min="12302" max="12545" width="9.06640625" style="229"/>
    <col min="12546" max="12546" width="21.53125" style="229" customWidth="1"/>
    <col min="12547" max="12547" width="66.19921875" style="229" customWidth="1"/>
    <col min="12548" max="12548" width="0" style="229" hidden="1" customWidth="1"/>
    <col min="12549" max="12549" width="10" style="229" bestFit="1" customWidth="1"/>
    <col min="12550" max="12550" width="0" style="229" hidden="1" customWidth="1"/>
    <col min="12551" max="12551" width="11.796875" style="229" bestFit="1" customWidth="1"/>
    <col min="12552" max="12552" width="0" style="229" hidden="1" customWidth="1"/>
    <col min="12553" max="12553" width="11.796875" style="229" bestFit="1" customWidth="1"/>
    <col min="12554" max="12554" width="0" style="229" hidden="1" customWidth="1"/>
    <col min="12555" max="12555" width="10.19921875" style="229" bestFit="1" customWidth="1"/>
    <col min="12556" max="12556" width="0" style="229" hidden="1" customWidth="1"/>
    <col min="12557" max="12557" width="10.19921875" style="229" bestFit="1" customWidth="1"/>
    <col min="12558" max="12801" width="9.06640625" style="229"/>
    <col min="12802" max="12802" width="21.53125" style="229" customWidth="1"/>
    <col min="12803" max="12803" width="66.19921875" style="229" customWidth="1"/>
    <col min="12804" max="12804" width="0" style="229" hidden="1" customWidth="1"/>
    <col min="12805" max="12805" width="10" style="229" bestFit="1" customWidth="1"/>
    <col min="12806" max="12806" width="0" style="229" hidden="1" customWidth="1"/>
    <col min="12807" max="12807" width="11.796875" style="229" bestFit="1" customWidth="1"/>
    <col min="12808" max="12808" width="0" style="229" hidden="1" customWidth="1"/>
    <col min="12809" max="12809" width="11.796875" style="229" bestFit="1" customWidth="1"/>
    <col min="12810" max="12810" width="0" style="229" hidden="1" customWidth="1"/>
    <col min="12811" max="12811" width="10.19921875" style="229" bestFit="1" customWidth="1"/>
    <col min="12812" max="12812" width="0" style="229" hidden="1" customWidth="1"/>
    <col min="12813" max="12813" width="10.19921875" style="229" bestFit="1" customWidth="1"/>
    <col min="12814" max="13057" width="9.06640625" style="229"/>
    <col min="13058" max="13058" width="21.53125" style="229" customWidth="1"/>
    <col min="13059" max="13059" width="66.19921875" style="229" customWidth="1"/>
    <col min="13060" max="13060" width="0" style="229" hidden="1" customWidth="1"/>
    <col min="13061" max="13061" width="10" style="229" bestFit="1" customWidth="1"/>
    <col min="13062" max="13062" width="0" style="229" hidden="1" customWidth="1"/>
    <col min="13063" max="13063" width="11.796875" style="229" bestFit="1" customWidth="1"/>
    <col min="13064" max="13064" width="0" style="229" hidden="1" customWidth="1"/>
    <col min="13065" max="13065" width="11.796875" style="229" bestFit="1" customWidth="1"/>
    <col min="13066" max="13066" width="0" style="229" hidden="1" customWidth="1"/>
    <col min="13067" max="13067" width="10.19921875" style="229" bestFit="1" customWidth="1"/>
    <col min="13068" max="13068" width="0" style="229" hidden="1" customWidth="1"/>
    <col min="13069" max="13069" width="10.19921875" style="229" bestFit="1" customWidth="1"/>
    <col min="13070" max="13313" width="9.06640625" style="229"/>
    <col min="13314" max="13314" width="21.53125" style="229" customWidth="1"/>
    <col min="13315" max="13315" width="66.19921875" style="229" customWidth="1"/>
    <col min="13316" max="13316" width="0" style="229" hidden="1" customWidth="1"/>
    <col min="13317" max="13317" width="10" style="229" bestFit="1" customWidth="1"/>
    <col min="13318" max="13318" width="0" style="229" hidden="1" customWidth="1"/>
    <col min="13319" max="13319" width="11.796875" style="229" bestFit="1" customWidth="1"/>
    <col min="13320" max="13320" width="0" style="229" hidden="1" customWidth="1"/>
    <col min="13321" max="13321" width="11.796875" style="229" bestFit="1" customWidth="1"/>
    <col min="13322" max="13322" width="0" style="229" hidden="1" customWidth="1"/>
    <col min="13323" max="13323" width="10.19921875" style="229" bestFit="1" customWidth="1"/>
    <col min="13324" max="13324" width="0" style="229" hidden="1" customWidth="1"/>
    <col min="13325" max="13325" width="10.19921875" style="229" bestFit="1" customWidth="1"/>
    <col min="13326" max="13569" width="9.06640625" style="229"/>
    <col min="13570" max="13570" width="21.53125" style="229" customWidth="1"/>
    <col min="13571" max="13571" width="66.19921875" style="229" customWidth="1"/>
    <col min="13572" max="13572" width="0" style="229" hidden="1" customWidth="1"/>
    <col min="13573" max="13573" width="10" style="229" bestFit="1" customWidth="1"/>
    <col min="13574" max="13574" width="0" style="229" hidden="1" customWidth="1"/>
    <col min="13575" max="13575" width="11.796875" style="229" bestFit="1" customWidth="1"/>
    <col min="13576" max="13576" width="0" style="229" hidden="1" customWidth="1"/>
    <col min="13577" max="13577" width="11.796875" style="229" bestFit="1" customWidth="1"/>
    <col min="13578" max="13578" width="0" style="229" hidden="1" customWidth="1"/>
    <col min="13579" max="13579" width="10.19921875" style="229" bestFit="1" customWidth="1"/>
    <col min="13580" max="13580" width="0" style="229" hidden="1" customWidth="1"/>
    <col min="13581" max="13581" width="10.19921875" style="229" bestFit="1" customWidth="1"/>
    <col min="13582" max="13825" width="9.06640625" style="229"/>
    <col min="13826" max="13826" width="21.53125" style="229" customWidth="1"/>
    <col min="13827" max="13827" width="66.19921875" style="229" customWidth="1"/>
    <col min="13828" max="13828" width="0" style="229" hidden="1" customWidth="1"/>
    <col min="13829" max="13829" width="10" style="229" bestFit="1" customWidth="1"/>
    <col min="13830" max="13830" width="0" style="229" hidden="1" customWidth="1"/>
    <col min="13831" max="13831" width="11.796875" style="229" bestFit="1" customWidth="1"/>
    <col min="13832" max="13832" width="0" style="229" hidden="1" customWidth="1"/>
    <col min="13833" max="13833" width="11.796875" style="229" bestFit="1" customWidth="1"/>
    <col min="13834" max="13834" width="0" style="229" hidden="1" customWidth="1"/>
    <col min="13835" max="13835" width="10.19921875" style="229" bestFit="1" customWidth="1"/>
    <col min="13836" max="13836" width="0" style="229" hidden="1" customWidth="1"/>
    <col min="13837" max="13837" width="10.19921875" style="229" bestFit="1" customWidth="1"/>
    <col min="13838" max="14081" width="9.06640625" style="229"/>
    <col min="14082" max="14082" width="21.53125" style="229" customWidth="1"/>
    <col min="14083" max="14083" width="66.19921875" style="229" customWidth="1"/>
    <col min="14084" max="14084" width="0" style="229" hidden="1" customWidth="1"/>
    <col min="14085" max="14085" width="10" style="229" bestFit="1" customWidth="1"/>
    <col min="14086" max="14086" width="0" style="229" hidden="1" customWidth="1"/>
    <col min="14087" max="14087" width="11.796875" style="229" bestFit="1" customWidth="1"/>
    <col min="14088" max="14088" width="0" style="229" hidden="1" customWidth="1"/>
    <col min="14089" max="14089" width="11.796875" style="229" bestFit="1" customWidth="1"/>
    <col min="14090" max="14090" width="0" style="229" hidden="1" customWidth="1"/>
    <col min="14091" max="14091" width="10.19921875" style="229" bestFit="1" customWidth="1"/>
    <col min="14092" max="14092" width="0" style="229" hidden="1" customWidth="1"/>
    <col min="14093" max="14093" width="10.19921875" style="229" bestFit="1" customWidth="1"/>
    <col min="14094" max="14337" width="9.06640625" style="229"/>
    <col min="14338" max="14338" width="21.53125" style="229" customWidth="1"/>
    <col min="14339" max="14339" width="66.19921875" style="229" customWidth="1"/>
    <col min="14340" max="14340" width="0" style="229" hidden="1" customWidth="1"/>
    <col min="14341" max="14341" width="10" style="229" bestFit="1" customWidth="1"/>
    <col min="14342" max="14342" width="0" style="229" hidden="1" customWidth="1"/>
    <col min="14343" max="14343" width="11.796875" style="229" bestFit="1" customWidth="1"/>
    <col min="14344" max="14344" width="0" style="229" hidden="1" customWidth="1"/>
    <col min="14345" max="14345" width="11.796875" style="229" bestFit="1" customWidth="1"/>
    <col min="14346" max="14346" width="0" style="229" hidden="1" customWidth="1"/>
    <col min="14347" max="14347" width="10.19921875" style="229" bestFit="1" customWidth="1"/>
    <col min="14348" max="14348" width="0" style="229" hidden="1" customWidth="1"/>
    <col min="14349" max="14349" width="10.19921875" style="229" bestFit="1" customWidth="1"/>
    <col min="14350" max="14593" width="9.06640625" style="229"/>
    <col min="14594" max="14594" width="21.53125" style="229" customWidth="1"/>
    <col min="14595" max="14595" width="66.19921875" style="229" customWidth="1"/>
    <col min="14596" max="14596" width="0" style="229" hidden="1" customWidth="1"/>
    <col min="14597" max="14597" width="10" style="229" bestFit="1" customWidth="1"/>
    <col min="14598" max="14598" width="0" style="229" hidden="1" customWidth="1"/>
    <col min="14599" max="14599" width="11.796875" style="229" bestFit="1" customWidth="1"/>
    <col min="14600" max="14600" width="0" style="229" hidden="1" customWidth="1"/>
    <col min="14601" max="14601" width="11.796875" style="229" bestFit="1" customWidth="1"/>
    <col min="14602" max="14602" width="0" style="229" hidden="1" customWidth="1"/>
    <col min="14603" max="14603" width="10.19921875" style="229" bestFit="1" customWidth="1"/>
    <col min="14604" max="14604" width="0" style="229" hidden="1" customWidth="1"/>
    <col min="14605" max="14605" width="10.19921875" style="229" bestFit="1" customWidth="1"/>
    <col min="14606" max="14849" width="9.06640625" style="229"/>
    <col min="14850" max="14850" width="21.53125" style="229" customWidth="1"/>
    <col min="14851" max="14851" width="66.19921875" style="229" customWidth="1"/>
    <col min="14852" max="14852" width="0" style="229" hidden="1" customWidth="1"/>
    <col min="14853" max="14853" width="10" style="229" bestFit="1" customWidth="1"/>
    <col min="14854" max="14854" width="0" style="229" hidden="1" customWidth="1"/>
    <col min="14855" max="14855" width="11.796875" style="229" bestFit="1" customWidth="1"/>
    <col min="14856" max="14856" width="0" style="229" hidden="1" customWidth="1"/>
    <col min="14857" max="14857" width="11.796875" style="229" bestFit="1" customWidth="1"/>
    <col min="14858" max="14858" width="0" style="229" hidden="1" customWidth="1"/>
    <col min="14859" max="14859" width="10.19921875" style="229" bestFit="1" customWidth="1"/>
    <col min="14860" max="14860" width="0" style="229" hidden="1" customWidth="1"/>
    <col min="14861" max="14861" width="10.19921875" style="229" bestFit="1" customWidth="1"/>
    <col min="14862" max="15105" width="9.06640625" style="229"/>
    <col min="15106" max="15106" width="21.53125" style="229" customWidth="1"/>
    <col min="15107" max="15107" width="66.19921875" style="229" customWidth="1"/>
    <col min="15108" max="15108" width="0" style="229" hidden="1" customWidth="1"/>
    <col min="15109" max="15109" width="10" style="229" bestFit="1" customWidth="1"/>
    <col min="15110" max="15110" width="0" style="229" hidden="1" customWidth="1"/>
    <col min="15111" max="15111" width="11.796875" style="229" bestFit="1" customWidth="1"/>
    <col min="15112" max="15112" width="0" style="229" hidden="1" customWidth="1"/>
    <col min="15113" max="15113" width="11.796875" style="229" bestFit="1" customWidth="1"/>
    <col min="15114" max="15114" width="0" style="229" hidden="1" customWidth="1"/>
    <col min="15115" max="15115" width="10.19921875" style="229" bestFit="1" customWidth="1"/>
    <col min="15116" max="15116" width="0" style="229" hidden="1" customWidth="1"/>
    <col min="15117" max="15117" width="10.19921875" style="229" bestFit="1" customWidth="1"/>
    <col min="15118" max="15361" width="9.06640625" style="229"/>
    <col min="15362" max="15362" width="21.53125" style="229" customWidth="1"/>
    <col min="15363" max="15363" width="66.19921875" style="229" customWidth="1"/>
    <col min="15364" max="15364" width="0" style="229" hidden="1" customWidth="1"/>
    <col min="15365" max="15365" width="10" style="229" bestFit="1" customWidth="1"/>
    <col min="15366" max="15366" width="0" style="229" hidden="1" customWidth="1"/>
    <col min="15367" max="15367" width="11.796875" style="229" bestFit="1" customWidth="1"/>
    <col min="15368" max="15368" width="0" style="229" hidden="1" customWidth="1"/>
    <col min="15369" max="15369" width="11.796875" style="229" bestFit="1" customWidth="1"/>
    <col min="15370" max="15370" width="0" style="229" hidden="1" customWidth="1"/>
    <col min="15371" max="15371" width="10.19921875" style="229" bestFit="1" customWidth="1"/>
    <col min="15372" max="15372" width="0" style="229" hidden="1" customWidth="1"/>
    <col min="15373" max="15373" width="10.19921875" style="229" bestFit="1" customWidth="1"/>
    <col min="15374" max="15617" width="9.06640625" style="229"/>
    <col min="15618" max="15618" width="21.53125" style="229" customWidth="1"/>
    <col min="15619" max="15619" width="66.19921875" style="229" customWidth="1"/>
    <col min="15620" max="15620" width="0" style="229" hidden="1" customWidth="1"/>
    <col min="15621" max="15621" width="10" style="229" bestFit="1" customWidth="1"/>
    <col min="15622" max="15622" width="0" style="229" hidden="1" customWidth="1"/>
    <col min="15623" max="15623" width="11.796875" style="229" bestFit="1" customWidth="1"/>
    <col min="15624" max="15624" width="0" style="229" hidden="1" customWidth="1"/>
    <col min="15625" max="15625" width="11.796875" style="229" bestFit="1" customWidth="1"/>
    <col min="15626" max="15626" width="0" style="229" hidden="1" customWidth="1"/>
    <col min="15627" max="15627" width="10.19921875" style="229" bestFit="1" customWidth="1"/>
    <col min="15628" max="15628" width="0" style="229" hidden="1" customWidth="1"/>
    <col min="15629" max="15629" width="10.19921875" style="229" bestFit="1" customWidth="1"/>
    <col min="15630" max="15873" width="9.06640625" style="229"/>
    <col min="15874" max="15874" width="21.53125" style="229" customWidth="1"/>
    <col min="15875" max="15875" width="66.19921875" style="229" customWidth="1"/>
    <col min="15876" max="15876" width="0" style="229" hidden="1" customWidth="1"/>
    <col min="15877" max="15877" width="10" style="229" bestFit="1" customWidth="1"/>
    <col min="15878" max="15878" width="0" style="229" hidden="1" customWidth="1"/>
    <col min="15879" max="15879" width="11.796875" style="229" bestFit="1" customWidth="1"/>
    <col min="15880" max="15880" width="0" style="229" hidden="1" customWidth="1"/>
    <col min="15881" max="15881" width="11.796875" style="229" bestFit="1" customWidth="1"/>
    <col min="15882" max="15882" width="0" style="229" hidden="1" customWidth="1"/>
    <col min="15883" max="15883" width="10.19921875" style="229" bestFit="1" customWidth="1"/>
    <col min="15884" max="15884" width="0" style="229" hidden="1" customWidth="1"/>
    <col min="15885" max="15885" width="10.19921875" style="229" bestFit="1" customWidth="1"/>
    <col min="15886" max="16129" width="9.06640625" style="229"/>
    <col min="16130" max="16130" width="21.53125" style="229" customWidth="1"/>
    <col min="16131" max="16131" width="66.19921875" style="229" customWidth="1"/>
    <col min="16132" max="16132" width="0" style="229" hidden="1" customWidth="1"/>
    <col min="16133" max="16133" width="10" style="229" bestFit="1" customWidth="1"/>
    <col min="16134" max="16134" width="0" style="229" hidden="1" customWidth="1"/>
    <col min="16135" max="16135" width="11.796875" style="229" bestFit="1" customWidth="1"/>
    <col min="16136" max="16136" width="0" style="229" hidden="1" customWidth="1"/>
    <col min="16137" max="16137" width="11.796875" style="229" bestFit="1" customWidth="1"/>
    <col min="16138" max="16138" width="0" style="229" hidden="1" customWidth="1"/>
    <col min="16139" max="16139" width="10.19921875" style="229" bestFit="1" customWidth="1"/>
    <col min="16140" max="16140" width="0" style="229" hidden="1" customWidth="1"/>
    <col min="16141" max="16141" width="10.19921875" style="229" bestFit="1" customWidth="1"/>
    <col min="16142" max="16384" width="9.06640625" style="229"/>
  </cols>
  <sheetData>
    <row r="1" spans="1:13" ht="17.649999999999999" x14ac:dyDescent="0.5">
      <c r="A1" s="284" t="s">
        <v>728</v>
      </c>
      <c r="B1" s="285" t="s">
        <v>504</v>
      </c>
    </row>
    <row r="2" spans="1:13" ht="15.4" x14ac:dyDescent="0.45">
      <c r="A2" s="193"/>
      <c r="B2" s="286"/>
      <c r="D2" s="243"/>
    </row>
    <row r="3" spans="1:13" ht="15.4" x14ac:dyDescent="0.45">
      <c r="A3" s="193"/>
      <c r="B3" s="287" t="s">
        <v>887</v>
      </c>
      <c r="C3" s="288"/>
      <c r="D3" s="288"/>
      <c r="E3" s="289"/>
    </row>
    <row r="4" spans="1:13" ht="15.4" x14ac:dyDescent="0.45">
      <c r="A4" s="193"/>
      <c r="D4" s="243"/>
      <c r="E4" s="244"/>
      <c r="F4" s="243"/>
      <c r="H4" s="243"/>
      <c r="J4" s="243"/>
      <c r="L4" s="243"/>
    </row>
    <row r="5" spans="1:13" ht="15.75" x14ac:dyDescent="0.45">
      <c r="B5" s="290"/>
      <c r="C5" s="290"/>
      <c r="D5" s="291" t="s">
        <v>13</v>
      </c>
      <c r="E5" s="291" t="s">
        <v>13</v>
      </c>
      <c r="F5" s="291" t="s">
        <v>13</v>
      </c>
      <c r="G5" s="291" t="s">
        <v>13</v>
      </c>
      <c r="H5" s="291" t="s">
        <v>13</v>
      </c>
    </row>
    <row r="6" spans="1:13" ht="15.75" x14ac:dyDescent="0.45">
      <c r="B6" s="147"/>
      <c r="C6" s="147"/>
      <c r="D6" s="291" t="s">
        <v>888</v>
      </c>
      <c r="E6" s="291" t="s">
        <v>889</v>
      </c>
      <c r="F6" s="291" t="s">
        <v>890</v>
      </c>
      <c r="G6" s="291" t="s">
        <v>891</v>
      </c>
      <c r="H6" s="291" t="s">
        <v>892</v>
      </c>
    </row>
    <row r="7" spans="1:13" ht="31.5" x14ac:dyDescent="0.45">
      <c r="B7" s="292" t="s">
        <v>893</v>
      </c>
      <c r="C7" s="293" t="s">
        <v>894</v>
      </c>
      <c r="D7" s="295">
        <f>D8+D9</f>
        <v>207</v>
      </c>
      <c r="E7" s="295">
        <f>E8+E9</f>
        <v>164</v>
      </c>
      <c r="F7" s="295">
        <f>F8+F9</f>
        <v>162</v>
      </c>
      <c r="G7" s="295">
        <f>G8+G9</f>
        <v>159</v>
      </c>
      <c r="H7" s="295">
        <f>H8+H9</f>
        <v>159</v>
      </c>
    </row>
    <row r="8" spans="1:13" ht="31.5" x14ac:dyDescent="0.45">
      <c r="B8" s="292"/>
      <c r="C8" s="78" t="s">
        <v>895</v>
      </c>
      <c r="D8" s="294">
        <f>D10+45</f>
        <v>115</v>
      </c>
      <c r="E8" s="294">
        <f>E10+45</f>
        <v>72</v>
      </c>
      <c r="F8" s="294">
        <f>F10+45</f>
        <v>70</v>
      </c>
      <c r="G8" s="294">
        <f>G10+45</f>
        <v>67</v>
      </c>
      <c r="H8" s="294">
        <f>H10+45</f>
        <v>67</v>
      </c>
    </row>
    <row r="9" spans="1:13" ht="64.05" customHeight="1" x14ac:dyDescent="0.45">
      <c r="B9" s="292"/>
      <c r="C9" s="114" t="s">
        <v>896</v>
      </c>
      <c r="D9" s="294">
        <f>SUM(D11:D13)</f>
        <v>92</v>
      </c>
      <c r="E9" s="294">
        <f t="shared" ref="E9:H9" si="0">SUM(E11:E13)</f>
        <v>92</v>
      </c>
      <c r="F9" s="294">
        <f t="shared" si="0"/>
        <v>92</v>
      </c>
      <c r="G9" s="294">
        <f t="shared" si="0"/>
        <v>92</v>
      </c>
      <c r="H9" s="294">
        <f t="shared" si="0"/>
        <v>92</v>
      </c>
    </row>
    <row r="10" spans="1:13" ht="64.05" customHeight="1" x14ac:dyDescent="0.45">
      <c r="B10" s="296" t="s">
        <v>897</v>
      </c>
      <c r="C10" s="142" t="s">
        <v>898</v>
      </c>
      <c r="D10" s="294">
        <v>70</v>
      </c>
      <c r="E10" s="294">
        <v>27</v>
      </c>
      <c r="F10" s="294">
        <v>25</v>
      </c>
      <c r="G10" s="294">
        <v>22</v>
      </c>
      <c r="H10" s="294">
        <v>22</v>
      </c>
    </row>
    <row r="11" spans="1:13" ht="15.75" x14ac:dyDescent="0.45">
      <c r="B11" s="292" t="s">
        <v>899</v>
      </c>
      <c r="C11" s="53" t="s">
        <v>900</v>
      </c>
      <c r="D11" s="294">
        <f>35</f>
        <v>35</v>
      </c>
      <c r="E11" s="294">
        <f>35</f>
        <v>35</v>
      </c>
      <c r="F11" s="294">
        <f>35</f>
        <v>35</v>
      </c>
      <c r="G11" s="294">
        <f>35</f>
        <v>35</v>
      </c>
      <c r="H11" s="294">
        <f>35</f>
        <v>35</v>
      </c>
    </row>
    <row r="12" spans="1:13" ht="15.75" x14ac:dyDescent="0.45">
      <c r="B12" s="297"/>
      <c r="C12" s="53" t="s">
        <v>901</v>
      </c>
      <c r="D12" s="298">
        <v>13</v>
      </c>
      <c r="E12" s="298">
        <v>13</v>
      </c>
      <c r="F12" s="298">
        <v>13</v>
      </c>
      <c r="G12" s="298">
        <v>13</v>
      </c>
      <c r="H12" s="298">
        <v>13</v>
      </c>
    </row>
    <row r="13" spans="1:13" ht="15.75" x14ac:dyDescent="0.45">
      <c r="B13" s="297"/>
      <c r="C13" s="53" t="s">
        <v>902</v>
      </c>
      <c r="D13" s="294">
        <v>44</v>
      </c>
      <c r="E13" s="294">
        <v>44</v>
      </c>
      <c r="F13" s="294">
        <v>44</v>
      </c>
      <c r="G13" s="294">
        <v>44</v>
      </c>
      <c r="H13" s="294">
        <v>44</v>
      </c>
    </row>
    <row r="14" spans="1:13" ht="15.75" x14ac:dyDescent="0.45">
      <c r="B14" s="297"/>
      <c r="C14" s="305" t="s">
        <v>903</v>
      </c>
      <c r="D14" s="306"/>
      <c r="E14" s="306"/>
      <c r="F14" s="306"/>
      <c r="G14" s="306"/>
      <c r="H14" s="306"/>
      <c r="I14" s="304"/>
      <c r="J14" s="304"/>
      <c r="K14" s="304"/>
      <c r="L14" s="304"/>
      <c r="M14" s="304"/>
    </row>
    <row r="15" spans="1:13" x14ac:dyDescent="0.45">
      <c r="E15" s="243">
        <f>D9-D12-D13</f>
        <v>35</v>
      </c>
    </row>
    <row r="16" spans="1:13" ht="15.4" x14ac:dyDescent="0.45">
      <c r="B16" s="307" t="s">
        <v>904</v>
      </c>
      <c r="C16" s="308"/>
      <c r="D16" s="308"/>
      <c r="E16" s="308"/>
      <c r="F16" s="308"/>
    </row>
    <row r="17" spans="2:6" x14ac:dyDescent="0.45">
      <c r="D17" s="291" t="s">
        <v>888</v>
      </c>
      <c r="E17" s="291" t="s">
        <v>905</v>
      </c>
      <c r="F17" s="291" t="s">
        <v>906</v>
      </c>
    </row>
    <row r="18" spans="2:6" ht="15.75" x14ac:dyDescent="0.45">
      <c r="B18" s="69"/>
      <c r="C18" s="69"/>
      <c r="D18" s="298" t="s">
        <v>13</v>
      </c>
      <c r="E18" s="298" t="s">
        <v>13</v>
      </c>
      <c r="F18" s="298" t="s">
        <v>13</v>
      </c>
    </row>
    <row r="19" spans="2:6" ht="31.5" x14ac:dyDescent="0.45">
      <c r="B19" s="299" t="s">
        <v>907</v>
      </c>
      <c r="C19" s="300" t="s">
        <v>908</v>
      </c>
      <c r="D19" s="294">
        <f t="shared" ref="D19:F19" si="1">SUM(D20:D21)</f>
        <v>367</v>
      </c>
      <c r="E19" s="294">
        <f t="shared" si="1"/>
        <v>222</v>
      </c>
      <c r="F19" s="294">
        <f t="shared" si="1"/>
        <v>212</v>
      </c>
    </row>
    <row r="20" spans="2:6" ht="31.5" x14ac:dyDescent="0.45">
      <c r="B20" s="299"/>
      <c r="C20" s="114" t="s">
        <v>909</v>
      </c>
      <c r="D20" s="294">
        <v>275</v>
      </c>
      <c r="E20" s="301">
        <v>130</v>
      </c>
      <c r="F20" s="301">
        <v>120</v>
      </c>
    </row>
    <row r="21" spans="2:6" ht="47.25" x14ac:dyDescent="0.45">
      <c r="B21" s="299"/>
      <c r="C21" s="114" t="s">
        <v>896</v>
      </c>
      <c r="D21" s="294">
        <f t="shared" ref="D21:F21" si="2">SUM(D22:D24)</f>
        <v>92</v>
      </c>
      <c r="E21" s="294">
        <f t="shared" si="2"/>
        <v>92</v>
      </c>
      <c r="F21" s="294">
        <f t="shared" si="2"/>
        <v>92</v>
      </c>
    </row>
    <row r="22" spans="2:6" ht="15.75" x14ac:dyDescent="0.45">
      <c r="B22" s="299" t="s">
        <v>899</v>
      </c>
      <c r="C22" s="69" t="s">
        <v>900</v>
      </c>
      <c r="D22" s="294">
        <v>35</v>
      </c>
      <c r="E22" s="294">
        <v>35</v>
      </c>
      <c r="F22" s="294">
        <v>35</v>
      </c>
    </row>
    <row r="23" spans="2:6" ht="15.75" x14ac:dyDescent="0.45">
      <c r="B23" s="302"/>
      <c r="C23" s="69" t="s">
        <v>901</v>
      </c>
      <c r="D23" s="298">
        <v>13</v>
      </c>
      <c r="E23" s="298">
        <v>13</v>
      </c>
      <c r="F23" s="298">
        <v>13</v>
      </c>
    </row>
    <row r="24" spans="2:6" ht="15.75" x14ac:dyDescent="0.45">
      <c r="B24" s="302"/>
      <c r="C24" s="69" t="s">
        <v>902</v>
      </c>
      <c r="D24" s="294">
        <v>44</v>
      </c>
      <c r="E24" s="294">
        <v>44</v>
      </c>
      <c r="F24" s="294">
        <v>44</v>
      </c>
    </row>
    <row r="25" spans="2:6" ht="15.75" x14ac:dyDescent="0.45">
      <c r="B25" s="302"/>
      <c r="C25" s="94" t="s">
        <v>903</v>
      </c>
      <c r="D25" s="94"/>
      <c r="E25" s="303"/>
      <c r="F25" s="303"/>
    </row>
  </sheetData>
  <mergeCells count="7">
    <mergeCell ref="B22:B25"/>
    <mergeCell ref="C14:H14"/>
    <mergeCell ref="B16:F16"/>
    <mergeCell ref="B3:E3"/>
    <mergeCell ref="B7:B9"/>
    <mergeCell ref="B11:B14"/>
    <mergeCell ref="B19:B21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4763-064D-4E30-8CFB-C57B160BF453}">
  <sheetPr>
    <tabColor theme="0" tint="-0.249977111117893"/>
  </sheetPr>
  <dimension ref="A1:H9"/>
  <sheetViews>
    <sheetView zoomScale="80" zoomScaleNormal="80" workbookViewId="0">
      <selection activeCell="C1" sqref="C1"/>
    </sheetView>
  </sheetViews>
  <sheetFormatPr defaultRowHeight="14.25" x14ac:dyDescent="0.45"/>
  <cols>
    <col min="1" max="1" width="9.06640625" style="229"/>
    <col min="2" max="2" width="21.53125" style="229" customWidth="1"/>
    <col min="3" max="3" width="55.796875" style="229" customWidth="1"/>
    <col min="4" max="4" width="19.73046875" style="229" customWidth="1"/>
    <col min="5" max="5" width="17" style="229" bestFit="1" customWidth="1"/>
    <col min="6" max="6" width="18.46484375" style="229" bestFit="1" customWidth="1"/>
    <col min="7" max="7" width="22.796875" style="229" customWidth="1"/>
    <col min="8" max="257" width="9.06640625" style="229"/>
    <col min="258" max="258" width="21.53125" style="229" customWidth="1"/>
    <col min="259" max="259" width="55.796875" style="229" customWidth="1"/>
    <col min="260" max="260" width="19.73046875" style="229" customWidth="1"/>
    <col min="261" max="261" width="12.265625" style="229" customWidth="1"/>
    <col min="262" max="262" width="18.46484375" style="229" bestFit="1" customWidth="1"/>
    <col min="263" max="263" width="22.796875" style="229" customWidth="1"/>
    <col min="264" max="513" width="9.06640625" style="229"/>
    <col min="514" max="514" width="21.53125" style="229" customWidth="1"/>
    <col min="515" max="515" width="55.796875" style="229" customWidth="1"/>
    <col min="516" max="516" width="19.73046875" style="229" customWidth="1"/>
    <col min="517" max="517" width="12.265625" style="229" customWidth="1"/>
    <col min="518" max="518" width="18.46484375" style="229" bestFit="1" customWidth="1"/>
    <col min="519" max="519" width="22.796875" style="229" customWidth="1"/>
    <col min="520" max="769" width="9.06640625" style="229"/>
    <col min="770" max="770" width="21.53125" style="229" customWidth="1"/>
    <col min="771" max="771" width="55.796875" style="229" customWidth="1"/>
    <col min="772" max="772" width="19.73046875" style="229" customWidth="1"/>
    <col min="773" max="773" width="12.265625" style="229" customWidth="1"/>
    <col min="774" max="774" width="18.46484375" style="229" bestFit="1" customWidth="1"/>
    <col min="775" max="775" width="22.796875" style="229" customWidth="1"/>
    <col min="776" max="1025" width="9.06640625" style="229"/>
    <col min="1026" max="1026" width="21.53125" style="229" customWidth="1"/>
    <col min="1027" max="1027" width="55.796875" style="229" customWidth="1"/>
    <col min="1028" max="1028" width="19.73046875" style="229" customWidth="1"/>
    <col min="1029" max="1029" width="12.265625" style="229" customWidth="1"/>
    <col min="1030" max="1030" width="18.46484375" style="229" bestFit="1" customWidth="1"/>
    <col min="1031" max="1031" width="22.796875" style="229" customWidth="1"/>
    <col min="1032" max="1281" width="9.06640625" style="229"/>
    <col min="1282" max="1282" width="21.53125" style="229" customWidth="1"/>
    <col min="1283" max="1283" width="55.796875" style="229" customWidth="1"/>
    <col min="1284" max="1284" width="19.73046875" style="229" customWidth="1"/>
    <col min="1285" max="1285" width="12.265625" style="229" customWidth="1"/>
    <col min="1286" max="1286" width="18.46484375" style="229" bestFit="1" customWidth="1"/>
    <col min="1287" max="1287" width="22.796875" style="229" customWidth="1"/>
    <col min="1288" max="1537" width="9.06640625" style="229"/>
    <col min="1538" max="1538" width="21.53125" style="229" customWidth="1"/>
    <col min="1539" max="1539" width="55.796875" style="229" customWidth="1"/>
    <col min="1540" max="1540" width="19.73046875" style="229" customWidth="1"/>
    <col min="1541" max="1541" width="12.265625" style="229" customWidth="1"/>
    <col min="1542" max="1542" width="18.46484375" style="229" bestFit="1" customWidth="1"/>
    <col min="1543" max="1543" width="22.796875" style="229" customWidth="1"/>
    <col min="1544" max="1793" width="9.06640625" style="229"/>
    <col min="1794" max="1794" width="21.53125" style="229" customWidth="1"/>
    <col min="1795" max="1795" width="55.796875" style="229" customWidth="1"/>
    <col min="1796" max="1796" width="19.73046875" style="229" customWidth="1"/>
    <col min="1797" max="1797" width="12.265625" style="229" customWidth="1"/>
    <col min="1798" max="1798" width="18.46484375" style="229" bestFit="1" customWidth="1"/>
    <col min="1799" max="1799" width="22.796875" style="229" customWidth="1"/>
    <col min="1800" max="2049" width="9.06640625" style="229"/>
    <col min="2050" max="2050" width="21.53125" style="229" customWidth="1"/>
    <col min="2051" max="2051" width="55.796875" style="229" customWidth="1"/>
    <col min="2052" max="2052" width="19.73046875" style="229" customWidth="1"/>
    <col min="2053" max="2053" width="12.265625" style="229" customWidth="1"/>
    <col min="2054" max="2054" width="18.46484375" style="229" bestFit="1" customWidth="1"/>
    <col min="2055" max="2055" width="22.796875" style="229" customWidth="1"/>
    <col min="2056" max="2305" width="9.06640625" style="229"/>
    <col min="2306" max="2306" width="21.53125" style="229" customWidth="1"/>
    <col min="2307" max="2307" width="55.796875" style="229" customWidth="1"/>
    <col min="2308" max="2308" width="19.73046875" style="229" customWidth="1"/>
    <col min="2309" max="2309" width="12.265625" style="229" customWidth="1"/>
    <col min="2310" max="2310" width="18.46484375" style="229" bestFit="1" customWidth="1"/>
    <col min="2311" max="2311" width="22.796875" style="229" customWidth="1"/>
    <col min="2312" max="2561" width="9.06640625" style="229"/>
    <col min="2562" max="2562" width="21.53125" style="229" customWidth="1"/>
    <col min="2563" max="2563" width="55.796875" style="229" customWidth="1"/>
    <col min="2564" max="2564" width="19.73046875" style="229" customWidth="1"/>
    <col min="2565" max="2565" width="12.265625" style="229" customWidth="1"/>
    <col min="2566" max="2566" width="18.46484375" style="229" bestFit="1" customWidth="1"/>
    <col min="2567" max="2567" width="22.796875" style="229" customWidth="1"/>
    <col min="2568" max="2817" width="9.06640625" style="229"/>
    <col min="2818" max="2818" width="21.53125" style="229" customWidth="1"/>
    <col min="2819" max="2819" width="55.796875" style="229" customWidth="1"/>
    <col min="2820" max="2820" width="19.73046875" style="229" customWidth="1"/>
    <col min="2821" max="2821" width="12.265625" style="229" customWidth="1"/>
    <col min="2822" max="2822" width="18.46484375" style="229" bestFit="1" customWidth="1"/>
    <col min="2823" max="2823" width="22.796875" style="229" customWidth="1"/>
    <col min="2824" max="3073" width="9.06640625" style="229"/>
    <col min="3074" max="3074" width="21.53125" style="229" customWidth="1"/>
    <col min="3075" max="3075" width="55.796875" style="229" customWidth="1"/>
    <col min="3076" max="3076" width="19.73046875" style="229" customWidth="1"/>
    <col min="3077" max="3077" width="12.265625" style="229" customWidth="1"/>
    <col min="3078" max="3078" width="18.46484375" style="229" bestFit="1" customWidth="1"/>
    <col min="3079" max="3079" width="22.796875" style="229" customWidth="1"/>
    <col min="3080" max="3329" width="9.06640625" style="229"/>
    <col min="3330" max="3330" width="21.53125" style="229" customWidth="1"/>
    <col min="3331" max="3331" width="55.796875" style="229" customWidth="1"/>
    <col min="3332" max="3332" width="19.73046875" style="229" customWidth="1"/>
    <col min="3333" max="3333" width="12.265625" style="229" customWidth="1"/>
    <col min="3334" max="3334" width="18.46484375" style="229" bestFit="1" customWidth="1"/>
    <col min="3335" max="3335" width="22.796875" style="229" customWidth="1"/>
    <col min="3336" max="3585" width="9.06640625" style="229"/>
    <col min="3586" max="3586" width="21.53125" style="229" customWidth="1"/>
    <col min="3587" max="3587" width="55.796875" style="229" customWidth="1"/>
    <col min="3588" max="3588" width="19.73046875" style="229" customWidth="1"/>
    <col min="3589" max="3589" width="12.265625" style="229" customWidth="1"/>
    <col min="3590" max="3590" width="18.46484375" style="229" bestFit="1" customWidth="1"/>
    <col min="3591" max="3591" width="22.796875" style="229" customWidth="1"/>
    <col min="3592" max="3841" width="9.06640625" style="229"/>
    <col min="3842" max="3842" width="21.53125" style="229" customWidth="1"/>
    <col min="3843" max="3843" width="55.796875" style="229" customWidth="1"/>
    <col min="3844" max="3844" width="19.73046875" style="229" customWidth="1"/>
    <col min="3845" max="3845" width="12.265625" style="229" customWidth="1"/>
    <col min="3846" max="3846" width="18.46484375" style="229" bestFit="1" customWidth="1"/>
    <col min="3847" max="3847" width="22.796875" style="229" customWidth="1"/>
    <col min="3848" max="4097" width="9.06640625" style="229"/>
    <col min="4098" max="4098" width="21.53125" style="229" customWidth="1"/>
    <col min="4099" max="4099" width="55.796875" style="229" customWidth="1"/>
    <col min="4100" max="4100" width="19.73046875" style="229" customWidth="1"/>
    <col min="4101" max="4101" width="12.265625" style="229" customWidth="1"/>
    <col min="4102" max="4102" width="18.46484375" style="229" bestFit="1" customWidth="1"/>
    <col min="4103" max="4103" width="22.796875" style="229" customWidth="1"/>
    <col min="4104" max="4353" width="9.06640625" style="229"/>
    <col min="4354" max="4354" width="21.53125" style="229" customWidth="1"/>
    <col min="4355" max="4355" width="55.796875" style="229" customWidth="1"/>
    <col min="4356" max="4356" width="19.73046875" style="229" customWidth="1"/>
    <col min="4357" max="4357" width="12.265625" style="229" customWidth="1"/>
    <col min="4358" max="4358" width="18.46484375" style="229" bestFit="1" customWidth="1"/>
    <col min="4359" max="4359" width="22.796875" style="229" customWidth="1"/>
    <col min="4360" max="4609" width="9.06640625" style="229"/>
    <col min="4610" max="4610" width="21.53125" style="229" customWidth="1"/>
    <col min="4611" max="4611" width="55.796875" style="229" customWidth="1"/>
    <col min="4612" max="4612" width="19.73046875" style="229" customWidth="1"/>
    <col min="4613" max="4613" width="12.265625" style="229" customWidth="1"/>
    <col min="4614" max="4614" width="18.46484375" style="229" bestFit="1" customWidth="1"/>
    <col min="4615" max="4615" width="22.796875" style="229" customWidth="1"/>
    <col min="4616" max="4865" width="9.06640625" style="229"/>
    <col min="4866" max="4866" width="21.53125" style="229" customWidth="1"/>
    <col min="4867" max="4867" width="55.796875" style="229" customWidth="1"/>
    <col min="4868" max="4868" width="19.73046875" style="229" customWidth="1"/>
    <col min="4869" max="4869" width="12.265625" style="229" customWidth="1"/>
    <col min="4870" max="4870" width="18.46484375" style="229" bestFit="1" customWidth="1"/>
    <col min="4871" max="4871" width="22.796875" style="229" customWidth="1"/>
    <col min="4872" max="5121" width="9.06640625" style="229"/>
    <col min="5122" max="5122" width="21.53125" style="229" customWidth="1"/>
    <col min="5123" max="5123" width="55.796875" style="229" customWidth="1"/>
    <col min="5124" max="5124" width="19.73046875" style="229" customWidth="1"/>
    <col min="5125" max="5125" width="12.265625" style="229" customWidth="1"/>
    <col min="5126" max="5126" width="18.46484375" style="229" bestFit="1" customWidth="1"/>
    <col min="5127" max="5127" width="22.796875" style="229" customWidth="1"/>
    <col min="5128" max="5377" width="9.06640625" style="229"/>
    <col min="5378" max="5378" width="21.53125" style="229" customWidth="1"/>
    <col min="5379" max="5379" width="55.796875" style="229" customWidth="1"/>
    <col min="5380" max="5380" width="19.73046875" style="229" customWidth="1"/>
    <col min="5381" max="5381" width="12.265625" style="229" customWidth="1"/>
    <col min="5382" max="5382" width="18.46484375" style="229" bestFit="1" customWidth="1"/>
    <col min="5383" max="5383" width="22.796875" style="229" customWidth="1"/>
    <col min="5384" max="5633" width="9.06640625" style="229"/>
    <col min="5634" max="5634" width="21.53125" style="229" customWidth="1"/>
    <col min="5635" max="5635" width="55.796875" style="229" customWidth="1"/>
    <col min="5636" max="5636" width="19.73046875" style="229" customWidth="1"/>
    <col min="5637" max="5637" width="12.265625" style="229" customWidth="1"/>
    <col min="5638" max="5638" width="18.46484375" style="229" bestFit="1" customWidth="1"/>
    <col min="5639" max="5639" width="22.796875" style="229" customWidth="1"/>
    <col min="5640" max="5889" width="9.06640625" style="229"/>
    <col min="5890" max="5890" width="21.53125" style="229" customWidth="1"/>
    <col min="5891" max="5891" width="55.796875" style="229" customWidth="1"/>
    <col min="5892" max="5892" width="19.73046875" style="229" customWidth="1"/>
    <col min="5893" max="5893" width="12.265625" style="229" customWidth="1"/>
    <col min="5894" max="5894" width="18.46484375" style="229" bestFit="1" customWidth="1"/>
    <col min="5895" max="5895" width="22.796875" style="229" customWidth="1"/>
    <col min="5896" max="6145" width="9.06640625" style="229"/>
    <col min="6146" max="6146" width="21.53125" style="229" customWidth="1"/>
    <col min="6147" max="6147" width="55.796875" style="229" customWidth="1"/>
    <col min="6148" max="6148" width="19.73046875" style="229" customWidth="1"/>
    <col min="6149" max="6149" width="12.265625" style="229" customWidth="1"/>
    <col min="6150" max="6150" width="18.46484375" style="229" bestFit="1" customWidth="1"/>
    <col min="6151" max="6151" width="22.796875" style="229" customWidth="1"/>
    <col min="6152" max="6401" width="9.06640625" style="229"/>
    <col min="6402" max="6402" width="21.53125" style="229" customWidth="1"/>
    <col min="6403" max="6403" width="55.796875" style="229" customWidth="1"/>
    <col min="6404" max="6404" width="19.73046875" style="229" customWidth="1"/>
    <col min="6405" max="6405" width="12.265625" style="229" customWidth="1"/>
    <col min="6406" max="6406" width="18.46484375" style="229" bestFit="1" customWidth="1"/>
    <col min="6407" max="6407" width="22.796875" style="229" customWidth="1"/>
    <col min="6408" max="6657" width="9.06640625" style="229"/>
    <col min="6658" max="6658" width="21.53125" style="229" customWidth="1"/>
    <col min="6659" max="6659" width="55.796875" style="229" customWidth="1"/>
    <col min="6660" max="6660" width="19.73046875" style="229" customWidth="1"/>
    <col min="6661" max="6661" width="12.265625" style="229" customWidth="1"/>
    <col min="6662" max="6662" width="18.46484375" style="229" bestFit="1" customWidth="1"/>
    <col min="6663" max="6663" width="22.796875" style="229" customWidth="1"/>
    <col min="6664" max="6913" width="9.06640625" style="229"/>
    <col min="6914" max="6914" width="21.53125" style="229" customWidth="1"/>
    <col min="6915" max="6915" width="55.796875" style="229" customWidth="1"/>
    <col min="6916" max="6916" width="19.73046875" style="229" customWidth="1"/>
    <col min="6917" max="6917" width="12.265625" style="229" customWidth="1"/>
    <col min="6918" max="6918" width="18.46484375" style="229" bestFit="1" customWidth="1"/>
    <col min="6919" max="6919" width="22.796875" style="229" customWidth="1"/>
    <col min="6920" max="7169" width="9.06640625" style="229"/>
    <col min="7170" max="7170" width="21.53125" style="229" customWidth="1"/>
    <col min="7171" max="7171" width="55.796875" style="229" customWidth="1"/>
    <col min="7172" max="7172" width="19.73046875" style="229" customWidth="1"/>
    <col min="7173" max="7173" width="12.265625" style="229" customWidth="1"/>
    <col min="7174" max="7174" width="18.46484375" style="229" bestFit="1" customWidth="1"/>
    <col min="7175" max="7175" width="22.796875" style="229" customWidth="1"/>
    <col min="7176" max="7425" width="9.06640625" style="229"/>
    <col min="7426" max="7426" width="21.53125" style="229" customWidth="1"/>
    <col min="7427" max="7427" width="55.796875" style="229" customWidth="1"/>
    <col min="7428" max="7428" width="19.73046875" style="229" customWidth="1"/>
    <col min="7429" max="7429" width="12.265625" style="229" customWidth="1"/>
    <col min="7430" max="7430" width="18.46484375" style="229" bestFit="1" customWidth="1"/>
    <col min="7431" max="7431" width="22.796875" style="229" customWidth="1"/>
    <col min="7432" max="7681" width="9.06640625" style="229"/>
    <col min="7682" max="7682" width="21.53125" style="229" customWidth="1"/>
    <col min="7683" max="7683" width="55.796875" style="229" customWidth="1"/>
    <col min="7684" max="7684" width="19.73046875" style="229" customWidth="1"/>
    <col min="7685" max="7685" width="12.265625" style="229" customWidth="1"/>
    <col min="7686" max="7686" width="18.46484375" style="229" bestFit="1" customWidth="1"/>
    <col min="7687" max="7687" width="22.796875" style="229" customWidth="1"/>
    <col min="7688" max="7937" width="9.06640625" style="229"/>
    <col min="7938" max="7938" width="21.53125" style="229" customWidth="1"/>
    <col min="7939" max="7939" width="55.796875" style="229" customWidth="1"/>
    <col min="7940" max="7940" width="19.73046875" style="229" customWidth="1"/>
    <col min="7941" max="7941" width="12.265625" style="229" customWidth="1"/>
    <col min="7942" max="7942" width="18.46484375" style="229" bestFit="1" customWidth="1"/>
    <col min="7943" max="7943" width="22.796875" style="229" customWidth="1"/>
    <col min="7944" max="8193" width="9.06640625" style="229"/>
    <col min="8194" max="8194" width="21.53125" style="229" customWidth="1"/>
    <col min="8195" max="8195" width="55.796875" style="229" customWidth="1"/>
    <col min="8196" max="8196" width="19.73046875" style="229" customWidth="1"/>
    <col min="8197" max="8197" width="12.265625" style="229" customWidth="1"/>
    <col min="8198" max="8198" width="18.46484375" style="229" bestFit="1" customWidth="1"/>
    <col min="8199" max="8199" width="22.796875" style="229" customWidth="1"/>
    <col min="8200" max="8449" width="9.06640625" style="229"/>
    <col min="8450" max="8450" width="21.53125" style="229" customWidth="1"/>
    <col min="8451" max="8451" width="55.796875" style="229" customWidth="1"/>
    <col min="8452" max="8452" width="19.73046875" style="229" customWidth="1"/>
    <col min="8453" max="8453" width="12.265625" style="229" customWidth="1"/>
    <col min="8454" max="8454" width="18.46484375" style="229" bestFit="1" customWidth="1"/>
    <col min="8455" max="8455" width="22.796875" style="229" customWidth="1"/>
    <col min="8456" max="8705" width="9.06640625" style="229"/>
    <col min="8706" max="8706" width="21.53125" style="229" customWidth="1"/>
    <col min="8707" max="8707" width="55.796875" style="229" customWidth="1"/>
    <col min="8708" max="8708" width="19.73046875" style="229" customWidth="1"/>
    <col min="8709" max="8709" width="12.265625" style="229" customWidth="1"/>
    <col min="8710" max="8710" width="18.46484375" style="229" bestFit="1" customWidth="1"/>
    <col min="8711" max="8711" width="22.796875" style="229" customWidth="1"/>
    <col min="8712" max="8961" width="9.06640625" style="229"/>
    <col min="8962" max="8962" width="21.53125" style="229" customWidth="1"/>
    <col min="8963" max="8963" width="55.796875" style="229" customWidth="1"/>
    <col min="8964" max="8964" width="19.73046875" style="229" customWidth="1"/>
    <col min="8965" max="8965" width="12.265625" style="229" customWidth="1"/>
    <col min="8966" max="8966" width="18.46484375" style="229" bestFit="1" customWidth="1"/>
    <col min="8967" max="8967" width="22.796875" style="229" customWidth="1"/>
    <col min="8968" max="9217" width="9.06640625" style="229"/>
    <col min="9218" max="9218" width="21.53125" style="229" customWidth="1"/>
    <col min="9219" max="9219" width="55.796875" style="229" customWidth="1"/>
    <col min="9220" max="9220" width="19.73046875" style="229" customWidth="1"/>
    <col min="9221" max="9221" width="12.265625" style="229" customWidth="1"/>
    <col min="9222" max="9222" width="18.46484375" style="229" bestFit="1" customWidth="1"/>
    <col min="9223" max="9223" width="22.796875" style="229" customWidth="1"/>
    <col min="9224" max="9473" width="9.06640625" style="229"/>
    <col min="9474" max="9474" width="21.53125" style="229" customWidth="1"/>
    <col min="9475" max="9475" width="55.796875" style="229" customWidth="1"/>
    <col min="9476" max="9476" width="19.73046875" style="229" customWidth="1"/>
    <col min="9477" max="9477" width="12.265625" style="229" customWidth="1"/>
    <col min="9478" max="9478" width="18.46484375" style="229" bestFit="1" customWidth="1"/>
    <col min="9479" max="9479" width="22.796875" style="229" customWidth="1"/>
    <col min="9480" max="9729" width="9.06640625" style="229"/>
    <col min="9730" max="9730" width="21.53125" style="229" customWidth="1"/>
    <col min="9731" max="9731" width="55.796875" style="229" customWidth="1"/>
    <col min="9732" max="9732" width="19.73046875" style="229" customWidth="1"/>
    <col min="9733" max="9733" width="12.265625" style="229" customWidth="1"/>
    <col min="9734" max="9734" width="18.46484375" style="229" bestFit="1" customWidth="1"/>
    <col min="9735" max="9735" width="22.796875" style="229" customWidth="1"/>
    <col min="9736" max="9985" width="9.06640625" style="229"/>
    <col min="9986" max="9986" width="21.53125" style="229" customWidth="1"/>
    <col min="9987" max="9987" width="55.796875" style="229" customWidth="1"/>
    <col min="9988" max="9988" width="19.73046875" style="229" customWidth="1"/>
    <col min="9989" max="9989" width="12.265625" style="229" customWidth="1"/>
    <col min="9990" max="9990" width="18.46484375" style="229" bestFit="1" customWidth="1"/>
    <col min="9991" max="9991" width="22.796875" style="229" customWidth="1"/>
    <col min="9992" max="10241" width="9.06640625" style="229"/>
    <col min="10242" max="10242" width="21.53125" style="229" customWidth="1"/>
    <col min="10243" max="10243" width="55.796875" style="229" customWidth="1"/>
    <col min="10244" max="10244" width="19.73046875" style="229" customWidth="1"/>
    <col min="10245" max="10245" width="12.265625" style="229" customWidth="1"/>
    <col min="10246" max="10246" width="18.46484375" style="229" bestFit="1" customWidth="1"/>
    <col min="10247" max="10247" width="22.796875" style="229" customWidth="1"/>
    <col min="10248" max="10497" width="9.06640625" style="229"/>
    <col min="10498" max="10498" width="21.53125" style="229" customWidth="1"/>
    <col min="10499" max="10499" width="55.796875" style="229" customWidth="1"/>
    <col min="10500" max="10500" width="19.73046875" style="229" customWidth="1"/>
    <col min="10501" max="10501" width="12.265625" style="229" customWidth="1"/>
    <col min="10502" max="10502" width="18.46484375" style="229" bestFit="1" customWidth="1"/>
    <col min="10503" max="10503" width="22.796875" style="229" customWidth="1"/>
    <col min="10504" max="10753" width="9.06640625" style="229"/>
    <col min="10754" max="10754" width="21.53125" style="229" customWidth="1"/>
    <col min="10755" max="10755" width="55.796875" style="229" customWidth="1"/>
    <col min="10756" max="10756" width="19.73046875" style="229" customWidth="1"/>
    <col min="10757" max="10757" width="12.265625" style="229" customWidth="1"/>
    <col min="10758" max="10758" width="18.46484375" style="229" bestFit="1" customWidth="1"/>
    <col min="10759" max="10759" width="22.796875" style="229" customWidth="1"/>
    <col min="10760" max="11009" width="9.06640625" style="229"/>
    <col min="11010" max="11010" width="21.53125" style="229" customWidth="1"/>
    <col min="11011" max="11011" width="55.796875" style="229" customWidth="1"/>
    <col min="11012" max="11012" width="19.73046875" style="229" customWidth="1"/>
    <col min="11013" max="11013" width="12.265625" style="229" customWidth="1"/>
    <col min="11014" max="11014" width="18.46484375" style="229" bestFit="1" customWidth="1"/>
    <col min="11015" max="11015" width="22.796875" style="229" customWidth="1"/>
    <col min="11016" max="11265" width="9.06640625" style="229"/>
    <col min="11266" max="11266" width="21.53125" style="229" customWidth="1"/>
    <col min="11267" max="11267" width="55.796875" style="229" customWidth="1"/>
    <col min="11268" max="11268" width="19.73046875" style="229" customWidth="1"/>
    <col min="11269" max="11269" width="12.265625" style="229" customWidth="1"/>
    <col min="11270" max="11270" width="18.46484375" style="229" bestFit="1" customWidth="1"/>
    <col min="11271" max="11271" width="22.796875" style="229" customWidth="1"/>
    <col min="11272" max="11521" width="9.06640625" style="229"/>
    <col min="11522" max="11522" width="21.53125" style="229" customWidth="1"/>
    <col min="11523" max="11523" width="55.796875" style="229" customWidth="1"/>
    <col min="11524" max="11524" width="19.73046875" style="229" customWidth="1"/>
    <col min="11525" max="11525" width="12.265625" style="229" customWidth="1"/>
    <col min="11526" max="11526" width="18.46484375" style="229" bestFit="1" customWidth="1"/>
    <col min="11527" max="11527" width="22.796875" style="229" customWidth="1"/>
    <col min="11528" max="11777" width="9.06640625" style="229"/>
    <col min="11778" max="11778" width="21.53125" style="229" customWidth="1"/>
    <col min="11779" max="11779" width="55.796875" style="229" customWidth="1"/>
    <col min="11780" max="11780" width="19.73046875" style="229" customWidth="1"/>
    <col min="11781" max="11781" width="12.265625" style="229" customWidth="1"/>
    <col min="11782" max="11782" width="18.46484375" style="229" bestFit="1" customWidth="1"/>
    <col min="11783" max="11783" width="22.796875" style="229" customWidth="1"/>
    <col min="11784" max="12033" width="9.06640625" style="229"/>
    <col min="12034" max="12034" width="21.53125" style="229" customWidth="1"/>
    <col min="12035" max="12035" width="55.796875" style="229" customWidth="1"/>
    <col min="12036" max="12036" width="19.73046875" style="229" customWidth="1"/>
    <col min="12037" max="12037" width="12.265625" style="229" customWidth="1"/>
    <col min="12038" max="12038" width="18.46484375" style="229" bestFit="1" customWidth="1"/>
    <col min="12039" max="12039" width="22.796875" style="229" customWidth="1"/>
    <col min="12040" max="12289" width="9.06640625" style="229"/>
    <col min="12290" max="12290" width="21.53125" style="229" customWidth="1"/>
    <col min="12291" max="12291" width="55.796875" style="229" customWidth="1"/>
    <col min="12292" max="12292" width="19.73046875" style="229" customWidth="1"/>
    <col min="12293" max="12293" width="12.265625" style="229" customWidth="1"/>
    <col min="12294" max="12294" width="18.46484375" style="229" bestFit="1" customWidth="1"/>
    <col min="12295" max="12295" width="22.796875" style="229" customWidth="1"/>
    <col min="12296" max="12545" width="9.06640625" style="229"/>
    <col min="12546" max="12546" width="21.53125" style="229" customWidth="1"/>
    <col min="12547" max="12547" width="55.796875" style="229" customWidth="1"/>
    <col min="12548" max="12548" width="19.73046875" style="229" customWidth="1"/>
    <col min="12549" max="12549" width="12.265625" style="229" customWidth="1"/>
    <col min="12550" max="12550" width="18.46484375" style="229" bestFit="1" customWidth="1"/>
    <col min="12551" max="12551" width="22.796875" style="229" customWidth="1"/>
    <col min="12552" max="12801" width="9.06640625" style="229"/>
    <col min="12802" max="12802" width="21.53125" style="229" customWidth="1"/>
    <col min="12803" max="12803" width="55.796875" style="229" customWidth="1"/>
    <col min="12804" max="12804" width="19.73046875" style="229" customWidth="1"/>
    <col min="12805" max="12805" width="12.265625" style="229" customWidth="1"/>
    <col min="12806" max="12806" width="18.46484375" style="229" bestFit="1" customWidth="1"/>
    <col min="12807" max="12807" width="22.796875" style="229" customWidth="1"/>
    <col min="12808" max="13057" width="9.06640625" style="229"/>
    <col min="13058" max="13058" width="21.53125" style="229" customWidth="1"/>
    <col min="13059" max="13059" width="55.796875" style="229" customWidth="1"/>
    <col min="13060" max="13060" width="19.73046875" style="229" customWidth="1"/>
    <col min="13061" max="13061" width="12.265625" style="229" customWidth="1"/>
    <col min="13062" max="13062" width="18.46484375" style="229" bestFit="1" customWidth="1"/>
    <col min="13063" max="13063" width="22.796875" style="229" customWidth="1"/>
    <col min="13064" max="13313" width="9.06640625" style="229"/>
    <col min="13314" max="13314" width="21.53125" style="229" customWidth="1"/>
    <col min="13315" max="13315" width="55.796875" style="229" customWidth="1"/>
    <col min="13316" max="13316" width="19.73046875" style="229" customWidth="1"/>
    <col min="13317" max="13317" width="12.265625" style="229" customWidth="1"/>
    <col min="13318" max="13318" width="18.46484375" style="229" bestFit="1" customWidth="1"/>
    <col min="13319" max="13319" width="22.796875" style="229" customWidth="1"/>
    <col min="13320" max="13569" width="9.06640625" style="229"/>
    <col min="13570" max="13570" width="21.53125" style="229" customWidth="1"/>
    <col min="13571" max="13571" width="55.796875" style="229" customWidth="1"/>
    <col min="13572" max="13572" width="19.73046875" style="229" customWidth="1"/>
    <col min="13573" max="13573" width="12.265625" style="229" customWidth="1"/>
    <col min="13574" max="13574" width="18.46484375" style="229" bestFit="1" customWidth="1"/>
    <col min="13575" max="13575" width="22.796875" style="229" customWidth="1"/>
    <col min="13576" max="13825" width="9.06640625" style="229"/>
    <col min="13826" max="13826" width="21.53125" style="229" customWidth="1"/>
    <col min="13827" max="13827" width="55.796875" style="229" customWidth="1"/>
    <col min="13828" max="13828" width="19.73046875" style="229" customWidth="1"/>
    <col min="13829" max="13829" width="12.265625" style="229" customWidth="1"/>
    <col min="13830" max="13830" width="18.46484375" style="229" bestFit="1" customWidth="1"/>
    <col min="13831" max="13831" width="22.796875" style="229" customWidth="1"/>
    <col min="13832" max="14081" width="9.06640625" style="229"/>
    <col min="14082" max="14082" width="21.53125" style="229" customWidth="1"/>
    <col min="14083" max="14083" width="55.796875" style="229" customWidth="1"/>
    <col min="14084" max="14084" width="19.73046875" style="229" customWidth="1"/>
    <col min="14085" max="14085" width="12.265625" style="229" customWidth="1"/>
    <col min="14086" max="14086" width="18.46484375" style="229" bestFit="1" customWidth="1"/>
    <col min="14087" max="14087" width="22.796875" style="229" customWidth="1"/>
    <col min="14088" max="14337" width="9.06640625" style="229"/>
    <col min="14338" max="14338" width="21.53125" style="229" customWidth="1"/>
    <col min="14339" max="14339" width="55.796875" style="229" customWidth="1"/>
    <col min="14340" max="14340" width="19.73046875" style="229" customWidth="1"/>
    <col min="14341" max="14341" width="12.265625" style="229" customWidth="1"/>
    <col min="14342" max="14342" width="18.46484375" style="229" bestFit="1" customWidth="1"/>
    <col min="14343" max="14343" width="22.796875" style="229" customWidth="1"/>
    <col min="14344" max="14593" width="9.06640625" style="229"/>
    <col min="14594" max="14594" width="21.53125" style="229" customWidth="1"/>
    <col min="14595" max="14595" width="55.796875" style="229" customWidth="1"/>
    <col min="14596" max="14596" width="19.73046875" style="229" customWidth="1"/>
    <col min="14597" max="14597" width="12.265625" style="229" customWidth="1"/>
    <col min="14598" max="14598" width="18.46484375" style="229" bestFit="1" customWidth="1"/>
    <col min="14599" max="14599" width="22.796875" style="229" customWidth="1"/>
    <col min="14600" max="14849" width="9.06640625" style="229"/>
    <col min="14850" max="14850" width="21.53125" style="229" customWidth="1"/>
    <col min="14851" max="14851" width="55.796875" style="229" customWidth="1"/>
    <col min="14852" max="14852" width="19.73046875" style="229" customWidth="1"/>
    <col min="14853" max="14853" width="12.265625" style="229" customWidth="1"/>
    <col min="14854" max="14854" width="18.46484375" style="229" bestFit="1" customWidth="1"/>
    <col min="14855" max="14855" width="22.796875" style="229" customWidth="1"/>
    <col min="14856" max="15105" width="9.06640625" style="229"/>
    <col min="15106" max="15106" width="21.53125" style="229" customWidth="1"/>
    <col min="15107" max="15107" width="55.796875" style="229" customWidth="1"/>
    <col min="15108" max="15108" width="19.73046875" style="229" customWidth="1"/>
    <col min="15109" max="15109" width="12.265625" style="229" customWidth="1"/>
    <col min="15110" max="15110" width="18.46484375" style="229" bestFit="1" customWidth="1"/>
    <col min="15111" max="15111" width="22.796875" style="229" customWidth="1"/>
    <col min="15112" max="15361" width="9.06640625" style="229"/>
    <col min="15362" max="15362" width="21.53125" style="229" customWidth="1"/>
    <col min="15363" max="15363" width="55.796875" style="229" customWidth="1"/>
    <col min="15364" max="15364" width="19.73046875" style="229" customWidth="1"/>
    <col min="15365" max="15365" width="12.265625" style="229" customWidth="1"/>
    <col min="15366" max="15366" width="18.46484375" style="229" bestFit="1" customWidth="1"/>
    <col min="15367" max="15367" width="22.796875" style="229" customWidth="1"/>
    <col min="15368" max="15617" width="9.06640625" style="229"/>
    <col min="15618" max="15618" width="21.53125" style="229" customWidth="1"/>
    <col min="15619" max="15619" width="55.796875" style="229" customWidth="1"/>
    <col min="15620" max="15620" width="19.73046875" style="229" customWidth="1"/>
    <col min="15621" max="15621" width="12.265625" style="229" customWidth="1"/>
    <col min="15622" max="15622" width="18.46484375" style="229" bestFit="1" customWidth="1"/>
    <col min="15623" max="15623" width="22.796875" style="229" customWidth="1"/>
    <col min="15624" max="15873" width="9.06640625" style="229"/>
    <col min="15874" max="15874" width="21.53125" style="229" customWidth="1"/>
    <col min="15875" max="15875" width="55.796875" style="229" customWidth="1"/>
    <col min="15876" max="15876" width="19.73046875" style="229" customWidth="1"/>
    <col min="15877" max="15877" width="12.265625" style="229" customWidth="1"/>
    <col min="15878" max="15878" width="18.46484375" style="229" bestFit="1" customWidth="1"/>
    <col min="15879" max="15879" width="22.796875" style="229" customWidth="1"/>
    <col min="15880" max="16129" width="9.06640625" style="229"/>
    <col min="16130" max="16130" width="21.53125" style="229" customWidth="1"/>
    <col min="16131" max="16131" width="55.796875" style="229" customWidth="1"/>
    <col min="16132" max="16132" width="19.73046875" style="229" customWidth="1"/>
    <col min="16133" max="16133" width="12.265625" style="229" customWidth="1"/>
    <col min="16134" max="16134" width="18.46484375" style="229" bestFit="1" customWidth="1"/>
    <col min="16135" max="16135" width="22.796875" style="229" customWidth="1"/>
    <col min="16136" max="16384" width="9.06640625" style="229"/>
  </cols>
  <sheetData>
    <row r="1" spans="1:8" ht="17.649999999999999" x14ac:dyDescent="0.5">
      <c r="A1" s="193"/>
      <c r="B1" s="194"/>
    </row>
    <row r="2" spans="1:8" ht="15.4" x14ac:dyDescent="0.45">
      <c r="A2" s="193"/>
      <c r="B2" s="286"/>
    </row>
    <row r="3" spans="1:8" ht="15.4" x14ac:dyDescent="0.45">
      <c r="A3" s="193"/>
      <c r="B3" s="287" t="s">
        <v>910</v>
      </c>
      <c r="C3" s="288"/>
      <c r="D3" s="288"/>
      <c r="E3" s="288"/>
      <c r="F3" s="289"/>
    </row>
    <row r="4" spans="1:8" ht="21" x14ac:dyDescent="0.45">
      <c r="B4" s="53"/>
      <c r="C4" s="53"/>
      <c r="D4" s="309" t="s">
        <v>911</v>
      </c>
      <c r="E4" s="309" t="s">
        <v>912</v>
      </c>
      <c r="F4" s="309" t="s">
        <v>754</v>
      </c>
    </row>
    <row r="5" spans="1:8" ht="47.25" x14ac:dyDescent="0.45">
      <c r="B5" s="310" t="s">
        <v>913</v>
      </c>
      <c r="C5" s="293" t="s">
        <v>914</v>
      </c>
      <c r="D5" s="293" t="s">
        <v>915</v>
      </c>
      <c r="E5" s="309">
        <v>170</v>
      </c>
      <c r="F5" s="311" t="s">
        <v>890</v>
      </c>
    </row>
    <row r="6" spans="1:8" ht="31.5" x14ac:dyDescent="0.45">
      <c r="B6" s="310"/>
      <c r="C6" s="293" t="s">
        <v>916</v>
      </c>
      <c r="D6" s="293" t="s">
        <v>917</v>
      </c>
      <c r="E6" s="312">
        <v>150</v>
      </c>
      <c r="F6" s="311"/>
    </row>
    <row r="7" spans="1:8" ht="21" x14ac:dyDescent="0.45">
      <c r="B7" s="310" t="s">
        <v>918</v>
      </c>
      <c r="C7" s="313" t="s">
        <v>919</v>
      </c>
      <c r="D7" s="293" t="s">
        <v>920</v>
      </c>
      <c r="E7" s="312">
        <v>186.4</v>
      </c>
      <c r="F7" s="311"/>
    </row>
    <row r="8" spans="1:8" ht="30.75" customHeight="1" x14ac:dyDescent="0.45">
      <c r="B8" s="310"/>
      <c r="C8" s="313" t="s">
        <v>921</v>
      </c>
      <c r="D8" s="293" t="s">
        <v>922</v>
      </c>
      <c r="E8" s="312">
        <v>153.13999999999999</v>
      </c>
      <c r="F8" s="311"/>
      <c r="H8" s="229">
        <f>E6+(E7-E5)</f>
        <v>166.4</v>
      </c>
    </row>
    <row r="9" spans="1:8" ht="31.5" x14ac:dyDescent="0.45">
      <c r="B9" s="310"/>
      <c r="C9" s="313" t="s">
        <v>923</v>
      </c>
      <c r="D9" s="293" t="s">
        <v>924</v>
      </c>
      <c r="E9" s="312">
        <v>186.4</v>
      </c>
      <c r="F9" s="311"/>
    </row>
  </sheetData>
  <mergeCells count="4">
    <mergeCell ref="B5:B6"/>
    <mergeCell ref="F5:F9"/>
    <mergeCell ref="B7:B9"/>
    <mergeCell ref="B3:F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7066-D8AE-479D-AC25-0881E4AB2C1A}">
  <sheetPr>
    <tabColor theme="0" tint="-0.249977111117893"/>
  </sheetPr>
  <dimension ref="A1:I49"/>
  <sheetViews>
    <sheetView zoomScale="80" zoomScaleNormal="80" workbookViewId="0">
      <selection activeCell="C47" sqref="C47:G47"/>
    </sheetView>
  </sheetViews>
  <sheetFormatPr defaultRowHeight="14.25" x14ac:dyDescent="0.45"/>
  <cols>
    <col min="1" max="1" width="19.796875" style="229" customWidth="1"/>
    <col min="2" max="2" width="42.265625" style="229" customWidth="1"/>
    <col min="3" max="3" width="10.59765625" style="229" customWidth="1"/>
    <col min="4" max="4" width="8.06640625" style="229" customWidth="1"/>
    <col min="5" max="5" width="9.9296875" style="229" customWidth="1"/>
    <col min="6" max="6" width="9.796875" style="229" customWidth="1"/>
    <col min="7" max="7" width="8.46484375" style="229" bestFit="1" customWidth="1"/>
    <col min="8" max="8" width="11.73046875" style="229" customWidth="1"/>
    <col min="9" max="9" width="13.265625" style="229" customWidth="1"/>
    <col min="10" max="10" width="9.06640625" style="229"/>
    <col min="11" max="11" width="9.06640625" style="229" customWidth="1"/>
    <col min="12" max="256" width="9.06640625" style="229"/>
    <col min="257" max="257" width="19.796875" style="229" customWidth="1"/>
    <col min="258" max="258" width="42.265625" style="229" customWidth="1"/>
    <col min="259" max="259" width="0" style="229" hidden="1" customWidth="1"/>
    <col min="260" max="260" width="8.06640625" style="229" customWidth="1"/>
    <col min="261" max="261" width="0" style="229" hidden="1" customWidth="1"/>
    <col min="262" max="262" width="9.796875" style="229" customWidth="1"/>
    <col min="263" max="263" width="0" style="229" hidden="1" customWidth="1"/>
    <col min="264" max="264" width="11.73046875" style="229" customWidth="1"/>
    <col min="265" max="265" width="0" style="229" hidden="1" customWidth="1"/>
    <col min="266" max="266" width="9.06640625" style="229"/>
    <col min="267" max="267" width="0" style="229" hidden="1" customWidth="1"/>
    <col min="268" max="512" width="9.06640625" style="229"/>
    <col min="513" max="513" width="19.796875" style="229" customWidth="1"/>
    <col min="514" max="514" width="42.265625" style="229" customWidth="1"/>
    <col min="515" max="515" width="0" style="229" hidden="1" customWidth="1"/>
    <col min="516" max="516" width="8.06640625" style="229" customWidth="1"/>
    <col min="517" max="517" width="0" style="229" hidden="1" customWidth="1"/>
    <col min="518" max="518" width="9.796875" style="229" customWidth="1"/>
    <col min="519" max="519" width="0" style="229" hidden="1" customWidth="1"/>
    <col min="520" max="520" width="11.73046875" style="229" customWidth="1"/>
    <col min="521" max="521" width="0" style="229" hidden="1" customWidth="1"/>
    <col min="522" max="522" width="9.06640625" style="229"/>
    <col min="523" max="523" width="0" style="229" hidden="1" customWidth="1"/>
    <col min="524" max="768" width="9.06640625" style="229"/>
    <col min="769" max="769" width="19.796875" style="229" customWidth="1"/>
    <col min="770" max="770" width="42.265625" style="229" customWidth="1"/>
    <col min="771" max="771" width="0" style="229" hidden="1" customWidth="1"/>
    <col min="772" max="772" width="8.06640625" style="229" customWidth="1"/>
    <col min="773" max="773" width="0" style="229" hidden="1" customWidth="1"/>
    <col min="774" max="774" width="9.796875" style="229" customWidth="1"/>
    <col min="775" max="775" width="0" style="229" hidden="1" customWidth="1"/>
    <col min="776" max="776" width="11.73046875" style="229" customWidth="1"/>
    <col min="777" max="777" width="0" style="229" hidden="1" customWidth="1"/>
    <col min="778" max="778" width="9.06640625" style="229"/>
    <col min="779" max="779" width="0" style="229" hidden="1" customWidth="1"/>
    <col min="780" max="1024" width="9.06640625" style="229"/>
    <col min="1025" max="1025" width="19.796875" style="229" customWidth="1"/>
    <col min="1026" max="1026" width="42.265625" style="229" customWidth="1"/>
    <col min="1027" max="1027" width="0" style="229" hidden="1" customWidth="1"/>
    <col min="1028" max="1028" width="8.06640625" style="229" customWidth="1"/>
    <col min="1029" max="1029" width="0" style="229" hidden="1" customWidth="1"/>
    <col min="1030" max="1030" width="9.796875" style="229" customWidth="1"/>
    <col min="1031" max="1031" width="0" style="229" hidden="1" customWidth="1"/>
    <col min="1032" max="1032" width="11.73046875" style="229" customWidth="1"/>
    <col min="1033" max="1033" width="0" style="229" hidden="1" customWidth="1"/>
    <col min="1034" max="1034" width="9.06640625" style="229"/>
    <col min="1035" max="1035" width="0" style="229" hidden="1" customWidth="1"/>
    <col min="1036" max="1280" width="9.06640625" style="229"/>
    <col min="1281" max="1281" width="19.796875" style="229" customWidth="1"/>
    <col min="1282" max="1282" width="42.265625" style="229" customWidth="1"/>
    <col min="1283" max="1283" width="0" style="229" hidden="1" customWidth="1"/>
    <col min="1284" max="1284" width="8.06640625" style="229" customWidth="1"/>
    <col min="1285" max="1285" width="0" style="229" hidden="1" customWidth="1"/>
    <col min="1286" max="1286" width="9.796875" style="229" customWidth="1"/>
    <col min="1287" max="1287" width="0" style="229" hidden="1" customWidth="1"/>
    <col min="1288" max="1288" width="11.73046875" style="229" customWidth="1"/>
    <col min="1289" max="1289" width="0" style="229" hidden="1" customWidth="1"/>
    <col min="1290" max="1290" width="9.06640625" style="229"/>
    <col min="1291" max="1291" width="0" style="229" hidden="1" customWidth="1"/>
    <col min="1292" max="1536" width="9.06640625" style="229"/>
    <col min="1537" max="1537" width="19.796875" style="229" customWidth="1"/>
    <col min="1538" max="1538" width="42.265625" style="229" customWidth="1"/>
    <col min="1539" max="1539" width="0" style="229" hidden="1" customWidth="1"/>
    <col min="1540" max="1540" width="8.06640625" style="229" customWidth="1"/>
    <col min="1541" max="1541" width="0" style="229" hidden="1" customWidth="1"/>
    <col min="1542" max="1542" width="9.796875" style="229" customWidth="1"/>
    <col min="1543" max="1543" width="0" style="229" hidden="1" customWidth="1"/>
    <col min="1544" max="1544" width="11.73046875" style="229" customWidth="1"/>
    <col min="1545" max="1545" width="0" style="229" hidden="1" customWidth="1"/>
    <col min="1546" max="1546" width="9.06640625" style="229"/>
    <col min="1547" max="1547" width="0" style="229" hidden="1" customWidth="1"/>
    <col min="1548" max="1792" width="9.06640625" style="229"/>
    <col min="1793" max="1793" width="19.796875" style="229" customWidth="1"/>
    <col min="1794" max="1794" width="42.265625" style="229" customWidth="1"/>
    <col min="1795" max="1795" width="0" style="229" hidden="1" customWidth="1"/>
    <col min="1796" max="1796" width="8.06640625" style="229" customWidth="1"/>
    <col min="1797" max="1797" width="0" style="229" hidden="1" customWidth="1"/>
    <col min="1798" max="1798" width="9.796875" style="229" customWidth="1"/>
    <col min="1799" max="1799" width="0" style="229" hidden="1" customWidth="1"/>
    <col min="1800" max="1800" width="11.73046875" style="229" customWidth="1"/>
    <col min="1801" max="1801" width="0" style="229" hidden="1" customWidth="1"/>
    <col min="1802" max="1802" width="9.06640625" style="229"/>
    <col min="1803" max="1803" width="0" style="229" hidden="1" customWidth="1"/>
    <col min="1804" max="2048" width="9.06640625" style="229"/>
    <col min="2049" max="2049" width="19.796875" style="229" customWidth="1"/>
    <col min="2050" max="2050" width="42.265625" style="229" customWidth="1"/>
    <col min="2051" max="2051" width="0" style="229" hidden="1" customWidth="1"/>
    <col min="2052" max="2052" width="8.06640625" style="229" customWidth="1"/>
    <col min="2053" max="2053" width="0" style="229" hidden="1" customWidth="1"/>
    <col min="2054" max="2054" width="9.796875" style="229" customWidth="1"/>
    <col min="2055" max="2055" width="0" style="229" hidden="1" customWidth="1"/>
    <col min="2056" max="2056" width="11.73046875" style="229" customWidth="1"/>
    <col min="2057" max="2057" width="0" style="229" hidden="1" customWidth="1"/>
    <col min="2058" max="2058" width="9.06640625" style="229"/>
    <col min="2059" max="2059" width="0" style="229" hidden="1" customWidth="1"/>
    <col min="2060" max="2304" width="9.06640625" style="229"/>
    <col min="2305" max="2305" width="19.796875" style="229" customWidth="1"/>
    <col min="2306" max="2306" width="42.265625" style="229" customWidth="1"/>
    <col min="2307" max="2307" width="0" style="229" hidden="1" customWidth="1"/>
    <col min="2308" max="2308" width="8.06640625" style="229" customWidth="1"/>
    <col min="2309" max="2309" width="0" style="229" hidden="1" customWidth="1"/>
    <col min="2310" max="2310" width="9.796875" style="229" customWidth="1"/>
    <col min="2311" max="2311" width="0" style="229" hidden="1" customWidth="1"/>
    <col min="2312" max="2312" width="11.73046875" style="229" customWidth="1"/>
    <col min="2313" max="2313" width="0" style="229" hidden="1" customWidth="1"/>
    <col min="2314" max="2314" width="9.06640625" style="229"/>
    <col min="2315" max="2315" width="0" style="229" hidden="1" customWidth="1"/>
    <col min="2316" max="2560" width="9.06640625" style="229"/>
    <col min="2561" max="2561" width="19.796875" style="229" customWidth="1"/>
    <col min="2562" max="2562" width="42.265625" style="229" customWidth="1"/>
    <col min="2563" max="2563" width="0" style="229" hidden="1" customWidth="1"/>
    <col min="2564" max="2564" width="8.06640625" style="229" customWidth="1"/>
    <col min="2565" max="2565" width="0" style="229" hidden="1" customWidth="1"/>
    <col min="2566" max="2566" width="9.796875" style="229" customWidth="1"/>
    <col min="2567" max="2567" width="0" style="229" hidden="1" customWidth="1"/>
    <col min="2568" max="2568" width="11.73046875" style="229" customWidth="1"/>
    <col min="2569" max="2569" width="0" style="229" hidden="1" customWidth="1"/>
    <col min="2570" max="2570" width="9.06640625" style="229"/>
    <col min="2571" max="2571" width="0" style="229" hidden="1" customWidth="1"/>
    <col min="2572" max="2816" width="9.06640625" style="229"/>
    <col min="2817" max="2817" width="19.796875" style="229" customWidth="1"/>
    <col min="2818" max="2818" width="42.265625" style="229" customWidth="1"/>
    <col min="2819" max="2819" width="0" style="229" hidden="1" customWidth="1"/>
    <col min="2820" max="2820" width="8.06640625" style="229" customWidth="1"/>
    <col min="2821" max="2821" width="0" style="229" hidden="1" customWidth="1"/>
    <col min="2822" max="2822" width="9.796875" style="229" customWidth="1"/>
    <col min="2823" max="2823" width="0" style="229" hidden="1" customWidth="1"/>
    <col min="2824" max="2824" width="11.73046875" style="229" customWidth="1"/>
    <col min="2825" max="2825" width="0" style="229" hidden="1" customWidth="1"/>
    <col min="2826" max="2826" width="9.06640625" style="229"/>
    <col min="2827" max="2827" width="0" style="229" hidden="1" customWidth="1"/>
    <col min="2828" max="3072" width="9.06640625" style="229"/>
    <col min="3073" max="3073" width="19.796875" style="229" customWidth="1"/>
    <col min="3074" max="3074" width="42.265625" style="229" customWidth="1"/>
    <col min="3075" max="3075" width="0" style="229" hidden="1" customWidth="1"/>
    <col min="3076" max="3076" width="8.06640625" style="229" customWidth="1"/>
    <col min="3077" max="3077" width="0" style="229" hidden="1" customWidth="1"/>
    <col min="3078" max="3078" width="9.796875" style="229" customWidth="1"/>
    <col min="3079" max="3079" width="0" style="229" hidden="1" customWidth="1"/>
    <col min="3080" max="3080" width="11.73046875" style="229" customWidth="1"/>
    <col min="3081" max="3081" width="0" style="229" hidden="1" customWidth="1"/>
    <col min="3082" max="3082" width="9.06640625" style="229"/>
    <col min="3083" max="3083" width="0" style="229" hidden="1" customWidth="1"/>
    <col min="3084" max="3328" width="9.06640625" style="229"/>
    <col min="3329" max="3329" width="19.796875" style="229" customWidth="1"/>
    <col min="3330" max="3330" width="42.265625" style="229" customWidth="1"/>
    <col min="3331" max="3331" width="0" style="229" hidden="1" customWidth="1"/>
    <col min="3332" max="3332" width="8.06640625" style="229" customWidth="1"/>
    <col min="3333" max="3333" width="0" style="229" hidden="1" customWidth="1"/>
    <col min="3334" max="3334" width="9.796875" style="229" customWidth="1"/>
    <col min="3335" max="3335" width="0" style="229" hidden="1" customWidth="1"/>
    <col min="3336" max="3336" width="11.73046875" style="229" customWidth="1"/>
    <col min="3337" max="3337" width="0" style="229" hidden="1" customWidth="1"/>
    <col min="3338" max="3338" width="9.06640625" style="229"/>
    <col min="3339" max="3339" width="0" style="229" hidden="1" customWidth="1"/>
    <col min="3340" max="3584" width="9.06640625" style="229"/>
    <col min="3585" max="3585" width="19.796875" style="229" customWidth="1"/>
    <col min="3586" max="3586" width="42.265625" style="229" customWidth="1"/>
    <col min="3587" max="3587" width="0" style="229" hidden="1" customWidth="1"/>
    <col min="3588" max="3588" width="8.06640625" style="229" customWidth="1"/>
    <col min="3589" max="3589" width="0" style="229" hidden="1" customWidth="1"/>
    <col min="3590" max="3590" width="9.796875" style="229" customWidth="1"/>
    <col min="3591" max="3591" width="0" style="229" hidden="1" customWidth="1"/>
    <col min="3592" max="3592" width="11.73046875" style="229" customWidth="1"/>
    <col min="3593" max="3593" width="0" style="229" hidden="1" customWidth="1"/>
    <col min="3594" max="3594" width="9.06640625" style="229"/>
    <col min="3595" max="3595" width="0" style="229" hidden="1" customWidth="1"/>
    <col min="3596" max="3840" width="9.06640625" style="229"/>
    <col min="3841" max="3841" width="19.796875" style="229" customWidth="1"/>
    <col min="3842" max="3842" width="42.265625" style="229" customWidth="1"/>
    <col min="3843" max="3843" width="0" style="229" hidden="1" customWidth="1"/>
    <col min="3844" max="3844" width="8.06640625" style="229" customWidth="1"/>
    <col min="3845" max="3845" width="0" style="229" hidden="1" customWidth="1"/>
    <col min="3846" max="3846" width="9.796875" style="229" customWidth="1"/>
    <col min="3847" max="3847" width="0" style="229" hidden="1" customWidth="1"/>
    <col min="3848" max="3848" width="11.73046875" style="229" customWidth="1"/>
    <col min="3849" max="3849" width="0" style="229" hidden="1" customWidth="1"/>
    <col min="3850" max="3850" width="9.06640625" style="229"/>
    <col min="3851" max="3851" width="0" style="229" hidden="1" customWidth="1"/>
    <col min="3852" max="4096" width="9.06640625" style="229"/>
    <col min="4097" max="4097" width="19.796875" style="229" customWidth="1"/>
    <col min="4098" max="4098" width="42.265625" style="229" customWidth="1"/>
    <col min="4099" max="4099" width="0" style="229" hidden="1" customWidth="1"/>
    <col min="4100" max="4100" width="8.06640625" style="229" customWidth="1"/>
    <col min="4101" max="4101" width="0" style="229" hidden="1" customWidth="1"/>
    <col min="4102" max="4102" width="9.796875" style="229" customWidth="1"/>
    <col min="4103" max="4103" width="0" style="229" hidden="1" customWidth="1"/>
    <col min="4104" max="4104" width="11.73046875" style="229" customWidth="1"/>
    <col min="4105" max="4105" width="0" style="229" hidden="1" customWidth="1"/>
    <col min="4106" max="4106" width="9.06640625" style="229"/>
    <col min="4107" max="4107" width="0" style="229" hidden="1" customWidth="1"/>
    <col min="4108" max="4352" width="9.06640625" style="229"/>
    <col min="4353" max="4353" width="19.796875" style="229" customWidth="1"/>
    <col min="4354" max="4354" width="42.265625" style="229" customWidth="1"/>
    <col min="4355" max="4355" width="0" style="229" hidden="1" customWidth="1"/>
    <col min="4356" max="4356" width="8.06640625" style="229" customWidth="1"/>
    <col min="4357" max="4357" width="0" style="229" hidden="1" customWidth="1"/>
    <col min="4358" max="4358" width="9.796875" style="229" customWidth="1"/>
    <col min="4359" max="4359" width="0" style="229" hidden="1" customWidth="1"/>
    <col min="4360" max="4360" width="11.73046875" style="229" customWidth="1"/>
    <col min="4361" max="4361" width="0" style="229" hidden="1" customWidth="1"/>
    <col min="4362" max="4362" width="9.06640625" style="229"/>
    <col min="4363" max="4363" width="0" style="229" hidden="1" customWidth="1"/>
    <col min="4364" max="4608" width="9.06640625" style="229"/>
    <col min="4609" max="4609" width="19.796875" style="229" customWidth="1"/>
    <col min="4610" max="4610" width="42.265625" style="229" customWidth="1"/>
    <col min="4611" max="4611" width="0" style="229" hidden="1" customWidth="1"/>
    <col min="4612" max="4612" width="8.06640625" style="229" customWidth="1"/>
    <col min="4613" max="4613" width="0" style="229" hidden="1" customWidth="1"/>
    <col min="4614" max="4614" width="9.796875" style="229" customWidth="1"/>
    <col min="4615" max="4615" width="0" style="229" hidden="1" customWidth="1"/>
    <col min="4616" max="4616" width="11.73046875" style="229" customWidth="1"/>
    <col min="4617" max="4617" width="0" style="229" hidden="1" customWidth="1"/>
    <col min="4618" max="4618" width="9.06640625" style="229"/>
    <col min="4619" max="4619" width="0" style="229" hidden="1" customWidth="1"/>
    <col min="4620" max="4864" width="9.06640625" style="229"/>
    <col min="4865" max="4865" width="19.796875" style="229" customWidth="1"/>
    <col min="4866" max="4866" width="42.265625" style="229" customWidth="1"/>
    <col min="4867" max="4867" width="0" style="229" hidden="1" customWidth="1"/>
    <col min="4868" max="4868" width="8.06640625" style="229" customWidth="1"/>
    <col min="4869" max="4869" width="0" style="229" hidden="1" customWidth="1"/>
    <col min="4870" max="4870" width="9.796875" style="229" customWidth="1"/>
    <col min="4871" max="4871" width="0" style="229" hidden="1" customWidth="1"/>
    <col min="4872" max="4872" width="11.73046875" style="229" customWidth="1"/>
    <col min="4873" max="4873" width="0" style="229" hidden="1" customWidth="1"/>
    <col min="4874" max="4874" width="9.06640625" style="229"/>
    <col min="4875" max="4875" width="0" style="229" hidden="1" customWidth="1"/>
    <col min="4876" max="5120" width="9.06640625" style="229"/>
    <col min="5121" max="5121" width="19.796875" style="229" customWidth="1"/>
    <col min="5122" max="5122" width="42.265625" style="229" customWidth="1"/>
    <col min="5123" max="5123" width="0" style="229" hidden="1" customWidth="1"/>
    <col min="5124" max="5124" width="8.06640625" style="229" customWidth="1"/>
    <col min="5125" max="5125" width="0" style="229" hidden="1" customWidth="1"/>
    <col min="5126" max="5126" width="9.796875" style="229" customWidth="1"/>
    <col min="5127" max="5127" width="0" style="229" hidden="1" customWidth="1"/>
    <col min="5128" max="5128" width="11.73046875" style="229" customWidth="1"/>
    <col min="5129" max="5129" width="0" style="229" hidden="1" customWidth="1"/>
    <col min="5130" max="5130" width="9.06640625" style="229"/>
    <col min="5131" max="5131" width="0" style="229" hidden="1" customWidth="1"/>
    <col min="5132" max="5376" width="9.06640625" style="229"/>
    <col min="5377" max="5377" width="19.796875" style="229" customWidth="1"/>
    <col min="5378" max="5378" width="42.265625" style="229" customWidth="1"/>
    <col min="5379" max="5379" width="0" style="229" hidden="1" customWidth="1"/>
    <col min="5380" max="5380" width="8.06640625" style="229" customWidth="1"/>
    <col min="5381" max="5381" width="0" style="229" hidden="1" customWidth="1"/>
    <col min="5382" max="5382" width="9.796875" style="229" customWidth="1"/>
    <col min="5383" max="5383" width="0" style="229" hidden="1" customWidth="1"/>
    <col min="5384" max="5384" width="11.73046875" style="229" customWidth="1"/>
    <col min="5385" max="5385" width="0" style="229" hidden="1" customWidth="1"/>
    <col min="5386" max="5386" width="9.06640625" style="229"/>
    <col min="5387" max="5387" width="0" style="229" hidden="1" customWidth="1"/>
    <col min="5388" max="5632" width="9.06640625" style="229"/>
    <col min="5633" max="5633" width="19.796875" style="229" customWidth="1"/>
    <col min="5634" max="5634" width="42.265625" style="229" customWidth="1"/>
    <col min="5635" max="5635" width="0" style="229" hidden="1" customWidth="1"/>
    <col min="5636" max="5636" width="8.06640625" style="229" customWidth="1"/>
    <col min="5637" max="5637" width="0" style="229" hidden="1" customWidth="1"/>
    <col min="5638" max="5638" width="9.796875" style="229" customWidth="1"/>
    <col min="5639" max="5639" width="0" style="229" hidden="1" customWidth="1"/>
    <col min="5640" max="5640" width="11.73046875" style="229" customWidth="1"/>
    <col min="5641" max="5641" width="0" style="229" hidden="1" customWidth="1"/>
    <col min="5642" max="5642" width="9.06640625" style="229"/>
    <col min="5643" max="5643" width="0" style="229" hidden="1" customWidth="1"/>
    <col min="5644" max="5888" width="9.06640625" style="229"/>
    <col min="5889" max="5889" width="19.796875" style="229" customWidth="1"/>
    <col min="5890" max="5890" width="42.265625" style="229" customWidth="1"/>
    <col min="5891" max="5891" width="0" style="229" hidden="1" customWidth="1"/>
    <col min="5892" max="5892" width="8.06640625" style="229" customWidth="1"/>
    <col min="5893" max="5893" width="0" style="229" hidden="1" customWidth="1"/>
    <col min="5894" max="5894" width="9.796875" style="229" customWidth="1"/>
    <col min="5895" max="5895" width="0" style="229" hidden="1" customWidth="1"/>
    <col min="5896" max="5896" width="11.73046875" style="229" customWidth="1"/>
    <col min="5897" max="5897" width="0" style="229" hidden="1" customWidth="1"/>
    <col min="5898" max="5898" width="9.06640625" style="229"/>
    <col min="5899" max="5899" width="0" style="229" hidden="1" customWidth="1"/>
    <col min="5900" max="6144" width="9.06640625" style="229"/>
    <col min="6145" max="6145" width="19.796875" style="229" customWidth="1"/>
    <col min="6146" max="6146" width="42.265625" style="229" customWidth="1"/>
    <col min="6147" max="6147" width="0" style="229" hidden="1" customWidth="1"/>
    <col min="6148" max="6148" width="8.06640625" style="229" customWidth="1"/>
    <col min="6149" max="6149" width="0" style="229" hidden="1" customWidth="1"/>
    <col min="6150" max="6150" width="9.796875" style="229" customWidth="1"/>
    <col min="6151" max="6151" width="0" style="229" hidden="1" customWidth="1"/>
    <col min="6152" max="6152" width="11.73046875" style="229" customWidth="1"/>
    <col min="6153" max="6153" width="0" style="229" hidden="1" customWidth="1"/>
    <col min="6154" max="6154" width="9.06640625" style="229"/>
    <col min="6155" max="6155" width="0" style="229" hidden="1" customWidth="1"/>
    <col min="6156" max="6400" width="9.06640625" style="229"/>
    <col min="6401" max="6401" width="19.796875" style="229" customWidth="1"/>
    <col min="6402" max="6402" width="42.265625" style="229" customWidth="1"/>
    <col min="6403" max="6403" width="0" style="229" hidden="1" customWidth="1"/>
    <col min="6404" max="6404" width="8.06640625" style="229" customWidth="1"/>
    <col min="6405" max="6405" width="0" style="229" hidden="1" customWidth="1"/>
    <col min="6406" max="6406" width="9.796875" style="229" customWidth="1"/>
    <col min="6407" max="6407" width="0" style="229" hidden="1" customWidth="1"/>
    <col min="6408" max="6408" width="11.73046875" style="229" customWidth="1"/>
    <col min="6409" max="6409" width="0" style="229" hidden="1" customWidth="1"/>
    <col min="6410" max="6410" width="9.06640625" style="229"/>
    <col min="6411" max="6411" width="0" style="229" hidden="1" customWidth="1"/>
    <col min="6412" max="6656" width="9.06640625" style="229"/>
    <col min="6657" max="6657" width="19.796875" style="229" customWidth="1"/>
    <col min="6658" max="6658" width="42.265625" style="229" customWidth="1"/>
    <col min="6659" max="6659" width="0" style="229" hidden="1" customWidth="1"/>
    <col min="6660" max="6660" width="8.06640625" style="229" customWidth="1"/>
    <col min="6661" max="6661" width="0" style="229" hidden="1" customWidth="1"/>
    <col min="6662" max="6662" width="9.796875" style="229" customWidth="1"/>
    <col min="6663" max="6663" width="0" style="229" hidden="1" customWidth="1"/>
    <col min="6664" max="6664" width="11.73046875" style="229" customWidth="1"/>
    <col min="6665" max="6665" width="0" style="229" hidden="1" customWidth="1"/>
    <col min="6666" max="6666" width="9.06640625" style="229"/>
    <col min="6667" max="6667" width="0" style="229" hidden="1" customWidth="1"/>
    <col min="6668" max="6912" width="9.06640625" style="229"/>
    <col min="6913" max="6913" width="19.796875" style="229" customWidth="1"/>
    <col min="6914" max="6914" width="42.265625" style="229" customWidth="1"/>
    <col min="6915" max="6915" width="0" style="229" hidden="1" customWidth="1"/>
    <col min="6916" max="6916" width="8.06640625" style="229" customWidth="1"/>
    <col min="6917" max="6917" width="0" style="229" hidden="1" customWidth="1"/>
    <col min="6918" max="6918" width="9.796875" style="229" customWidth="1"/>
    <col min="6919" max="6919" width="0" style="229" hidden="1" customWidth="1"/>
    <col min="6920" max="6920" width="11.73046875" style="229" customWidth="1"/>
    <col min="6921" max="6921" width="0" style="229" hidden="1" customWidth="1"/>
    <col min="6922" max="6922" width="9.06640625" style="229"/>
    <col min="6923" max="6923" width="0" style="229" hidden="1" customWidth="1"/>
    <col min="6924" max="7168" width="9.06640625" style="229"/>
    <col min="7169" max="7169" width="19.796875" style="229" customWidth="1"/>
    <col min="7170" max="7170" width="42.265625" style="229" customWidth="1"/>
    <col min="7171" max="7171" width="0" style="229" hidden="1" customWidth="1"/>
    <col min="7172" max="7172" width="8.06640625" style="229" customWidth="1"/>
    <col min="7173" max="7173" width="0" style="229" hidden="1" customWidth="1"/>
    <col min="7174" max="7174" width="9.796875" style="229" customWidth="1"/>
    <col min="7175" max="7175" width="0" style="229" hidden="1" customWidth="1"/>
    <col min="7176" max="7176" width="11.73046875" style="229" customWidth="1"/>
    <col min="7177" max="7177" width="0" style="229" hidden="1" customWidth="1"/>
    <col min="7178" max="7178" width="9.06640625" style="229"/>
    <col min="7179" max="7179" width="0" style="229" hidden="1" customWidth="1"/>
    <col min="7180" max="7424" width="9.06640625" style="229"/>
    <col min="7425" max="7425" width="19.796875" style="229" customWidth="1"/>
    <col min="7426" max="7426" width="42.265625" style="229" customWidth="1"/>
    <col min="7427" max="7427" width="0" style="229" hidden="1" customWidth="1"/>
    <col min="7428" max="7428" width="8.06640625" style="229" customWidth="1"/>
    <col min="7429" max="7429" width="0" style="229" hidden="1" customWidth="1"/>
    <col min="7430" max="7430" width="9.796875" style="229" customWidth="1"/>
    <col min="7431" max="7431" width="0" style="229" hidden="1" customWidth="1"/>
    <col min="7432" max="7432" width="11.73046875" style="229" customWidth="1"/>
    <col min="7433" max="7433" width="0" style="229" hidden="1" customWidth="1"/>
    <col min="7434" max="7434" width="9.06640625" style="229"/>
    <col min="7435" max="7435" width="0" style="229" hidden="1" customWidth="1"/>
    <col min="7436" max="7680" width="9.06640625" style="229"/>
    <col min="7681" max="7681" width="19.796875" style="229" customWidth="1"/>
    <col min="7682" max="7682" width="42.265625" style="229" customWidth="1"/>
    <col min="7683" max="7683" width="0" style="229" hidden="1" customWidth="1"/>
    <col min="7684" max="7684" width="8.06640625" style="229" customWidth="1"/>
    <col min="7685" max="7685" width="0" style="229" hidden="1" customWidth="1"/>
    <col min="7686" max="7686" width="9.796875" style="229" customWidth="1"/>
    <col min="7687" max="7687" width="0" style="229" hidden="1" customWidth="1"/>
    <col min="7688" max="7688" width="11.73046875" style="229" customWidth="1"/>
    <col min="7689" max="7689" width="0" style="229" hidden="1" customWidth="1"/>
    <col min="7690" max="7690" width="9.06640625" style="229"/>
    <col min="7691" max="7691" width="0" style="229" hidden="1" customWidth="1"/>
    <col min="7692" max="7936" width="9.06640625" style="229"/>
    <col min="7937" max="7937" width="19.796875" style="229" customWidth="1"/>
    <col min="7938" max="7938" width="42.265625" style="229" customWidth="1"/>
    <col min="7939" max="7939" width="0" style="229" hidden="1" customWidth="1"/>
    <col min="7940" max="7940" width="8.06640625" style="229" customWidth="1"/>
    <col min="7941" max="7941" width="0" style="229" hidden="1" customWidth="1"/>
    <col min="7942" max="7942" width="9.796875" style="229" customWidth="1"/>
    <col min="7943" max="7943" width="0" style="229" hidden="1" customWidth="1"/>
    <col min="7944" max="7944" width="11.73046875" style="229" customWidth="1"/>
    <col min="7945" max="7945" width="0" style="229" hidden="1" customWidth="1"/>
    <col min="7946" max="7946" width="9.06640625" style="229"/>
    <col min="7947" max="7947" width="0" style="229" hidden="1" customWidth="1"/>
    <col min="7948" max="8192" width="9.06640625" style="229"/>
    <col min="8193" max="8193" width="19.796875" style="229" customWidth="1"/>
    <col min="8194" max="8194" width="42.265625" style="229" customWidth="1"/>
    <col min="8195" max="8195" width="0" style="229" hidden="1" customWidth="1"/>
    <col min="8196" max="8196" width="8.06640625" style="229" customWidth="1"/>
    <col min="8197" max="8197" width="0" style="229" hidden="1" customWidth="1"/>
    <col min="8198" max="8198" width="9.796875" style="229" customWidth="1"/>
    <col min="8199" max="8199" width="0" style="229" hidden="1" customWidth="1"/>
    <col min="8200" max="8200" width="11.73046875" style="229" customWidth="1"/>
    <col min="8201" max="8201" width="0" style="229" hidden="1" customWidth="1"/>
    <col min="8202" max="8202" width="9.06640625" style="229"/>
    <col min="8203" max="8203" width="0" style="229" hidden="1" customWidth="1"/>
    <col min="8204" max="8448" width="9.06640625" style="229"/>
    <col min="8449" max="8449" width="19.796875" style="229" customWidth="1"/>
    <col min="8450" max="8450" width="42.265625" style="229" customWidth="1"/>
    <col min="8451" max="8451" width="0" style="229" hidden="1" customWidth="1"/>
    <col min="8452" max="8452" width="8.06640625" style="229" customWidth="1"/>
    <col min="8453" max="8453" width="0" style="229" hidden="1" customWidth="1"/>
    <col min="8454" max="8454" width="9.796875" style="229" customWidth="1"/>
    <col min="8455" max="8455" width="0" style="229" hidden="1" customWidth="1"/>
    <col min="8456" max="8456" width="11.73046875" style="229" customWidth="1"/>
    <col min="8457" max="8457" width="0" style="229" hidden="1" customWidth="1"/>
    <col min="8458" max="8458" width="9.06640625" style="229"/>
    <col min="8459" max="8459" width="0" style="229" hidden="1" customWidth="1"/>
    <col min="8460" max="8704" width="9.06640625" style="229"/>
    <col min="8705" max="8705" width="19.796875" style="229" customWidth="1"/>
    <col min="8706" max="8706" width="42.265625" style="229" customWidth="1"/>
    <col min="8707" max="8707" width="0" style="229" hidden="1" customWidth="1"/>
    <col min="8708" max="8708" width="8.06640625" style="229" customWidth="1"/>
    <col min="8709" max="8709" width="0" style="229" hidden="1" customWidth="1"/>
    <col min="8710" max="8710" width="9.796875" style="229" customWidth="1"/>
    <col min="8711" max="8711" width="0" style="229" hidden="1" customWidth="1"/>
    <col min="8712" max="8712" width="11.73046875" style="229" customWidth="1"/>
    <col min="8713" max="8713" width="0" style="229" hidden="1" customWidth="1"/>
    <col min="8714" max="8714" width="9.06640625" style="229"/>
    <col min="8715" max="8715" width="0" style="229" hidden="1" customWidth="1"/>
    <col min="8716" max="8960" width="9.06640625" style="229"/>
    <col min="8961" max="8961" width="19.796875" style="229" customWidth="1"/>
    <col min="8962" max="8962" width="42.265625" style="229" customWidth="1"/>
    <col min="8963" max="8963" width="0" style="229" hidden="1" customWidth="1"/>
    <col min="8964" max="8964" width="8.06640625" style="229" customWidth="1"/>
    <col min="8965" max="8965" width="0" style="229" hidden="1" customWidth="1"/>
    <col min="8966" max="8966" width="9.796875" style="229" customWidth="1"/>
    <col min="8967" max="8967" width="0" style="229" hidden="1" customWidth="1"/>
    <col min="8968" max="8968" width="11.73046875" style="229" customWidth="1"/>
    <col min="8969" max="8969" width="0" style="229" hidden="1" customWidth="1"/>
    <col min="8970" max="8970" width="9.06640625" style="229"/>
    <col min="8971" max="8971" width="0" style="229" hidden="1" customWidth="1"/>
    <col min="8972" max="9216" width="9.06640625" style="229"/>
    <col min="9217" max="9217" width="19.796875" style="229" customWidth="1"/>
    <col min="9218" max="9218" width="42.265625" style="229" customWidth="1"/>
    <col min="9219" max="9219" width="0" style="229" hidden="1" customWidth="1"/>
    <col min="9220" max="9220" width="8.06640625" style="229" customWidth="1"/>
    <col min="9221" max="9221" width="0" style="229" hidden="1" customWidth="1"/>
    <col min="9222" max="9222" width="9.796875" style="229" customWidth="1"/>
    <col min="9223" max="9223" width="0" style="229" hidden="1" customWidth="1"/>
    <col min="9224" max="9224" width="11.73046875" style="229" customWidth="1"/>
    <col min="9225" max="9225" width="0" style="229" hidden="1" customWidth="1"/>
    <col min="9226" max="9226" width="9.06640625" style="229"/>
    <col min="9227" max="9227" width="0" style="229" hidden="1" customWidth="1"/>
    <col min="9228" max="9472" width="9.06640625" style="229"/>
    <col min="9473" max="9473" width="19.796875" style="229" customWidth="1"/>
    <col min="9474" max="9474" width="42.265625" style="229" customWidth="1"/>
    <col min="9475" max="9475" width="0" style="229" hidden="1" customWidth="1"/>
    <col min="9476" max="9476" width="8.06640625" style="229" customWidth="1"/>
    <col min="9477" max="9477" width="0" style="229" hidden="1" customWidth="1"/>
    <col min="9478" max="9478" width="9.796875" style="229" customWidth="1"/>
    <col min="9479" max="9479" width="0" style="229" hidden="1" customWidth="1"/>
    <col min="9480" max="9480" width="11.73046875" style="229" customWidth="1"/>
    <col min="9481" max="9481" width="0" style="229" hidden="1" customWidth="1"/>
    <col min="9482" max="9482" width="9.06640625" style="229"/>
    <col min="9483" max="9483" width="0" style="229" hidden="1" customWidth="1"/>
    <col min="9484" max="9728" width="9.06640625" style="229"/>
    <col min="9729" max="9729" width="19.796875" style="229" customWidth="1"/>
    <col min="9730" max="9730" width="42.265625" style="229" customWidth="1"/>
    <col min="9731" max="9731" width="0" style="229" hidden="1" customWidth="1"/>
    <col min="9732" max="9732" width="8.06640625" style="229" customWidth="1"/>
    <col min="9733" max="9733" width="0" style="229" hidden="1" customWidth="1"/>
    <col min="9734" max="9734" width="9.796875" style="229" customWidth="1"/>
    <col min="9735" max="9735" width="0" style="229" hidden="1" customWidth="1"/>
    <col min="9736" max="9736" width="11.73046875" style="229" customWidth="1"/>
    <col min="9737" max="9737" width="0" style="229" hidden="1" customWidth="1"/>
    <col min="9738" max="9738" width="9.06640625" style="229"/>
    <col min="9739" max="9739" width="0" style="229" hidden="1" customWidth="1"/>
    <col min="9740" max="9984" width="9.06640625" style="229"/>
    <col min="9985" max="9985" width="19.796875" style="229" customWidth="1"/>
    <col min="9986" max="9986" width="42.265625" style="229" customWidth="1"/>
    <col min="9987" max="9987" width="0" style="229" hidden="1" customWidth="1"/>
    <col min="9988" max="9988" width="8.06640625" style="229" customWidth="1"/>
    <col min="9989" max="9989" width="0" style="229" hidden="1" customWidth="1"/>
    <col min="9990" max="9990" width="9.796875" style="229" customWidth="1"/>
    <col min="9991" max="9991" width="0" style="229" hidden="1" customWidth="1"/>
    <col min="9992" max="9992" width="11.73046875" style="229" customWidth="1"/>
    <col min="9993" max="9993" width="0" style="229" hidden="1" customWidth="1"/>
    <col min="9994" max="9994" width="9.06640625" style="229"/>
    <col min="9995" max="9995" width="0" style="229" hidden="1" customWidth="1"/>
    <col min="9996" max="10240" width="9.06640625" style="229"/>
    <col min="10241" max="10241" width="19.796875" style="229" customWidth="1"/>
    <col min="10242" max="10242" width="42.265625" style="229" customWidth="1"/>
    <col min="10243" max="10243" width="0" style="229" hidden="1" customWidth="1"/>
    <col min="10244" max="10244" width="8.06640625" style="229" customWidth="1"/>
    <col min="10245" max="10245" width="0" style="229" hidden="1" customWidth="1"/>
    <col min="10246" max="10246" width="9.796875" style="229" customWidth="1"/>
    <col min="10247" max="10247" width="0" style="229" hidden="1" customWidth="1"/>
    <col min="10248" max="10248" width="11.73046875" style="229" customWidth="1"/>
    <col min="10249" max="10249" width="0" style="229" hidden="1" customWidth="1"/>
    <col min="10250" max="10250" width="9.06640625" style="229"/>
    <col min="10251" max="10251" width="0" style="229" hidden="1" customWidth="1"/>
    <col min="10252" max="10496" width="9.06640625" style="229"/>
    <col min="10497" max="10497" width="19.796875" style="229" customWidth="1"/>
    <col min="10498" max="10498" width="42.265625" style="229" customWidth="1"/>
    <col min="10499" max="10499" width="0" style="229" hidden="1" customWidth="1"/>
    <col min="10500" max="10500" width="8.06640625" style="229" customWidth="1"/>
    <col min="10501" max="10501" width="0" style="229" hidden="1" customWidth="1"/>
    <col min="10502" max="10502" width="9.796875" style="229" customWidth="1"/>
    <col min="10503" max="10503" width="0" style="229" hidden="1" customWidth="1"/>
    <col min="10504" max="10504" width="11.73046875" style="229" customWidth="1"/>
    <col min="10505" max="10505" width="0" style="229" hidden="1" customWidth="1"/>
    <col min="10506" max="10506" width="9.06640625" style="229"/>
    <col min="10507" max="10507" width="0" style="229" hidden="1" customWidth="1"/>
    <col min="10508" max="10752" width="9.06640625" style="229"/>
    <col min="10753" max="10753" width="19.796875" style="229" customWidth="1"/>
    <col min="10754" max="10754" width="42.265625" style="229" customWidth="1"/>
    <col min="10755" max="10755" width="0" style="229" hidden="1" customWidth="1"/>
    <col min="10756" max="10756" width="8.06640625" style="229" customWidth="1"/>
    <col min="10757" max="10757" width="0" style="229" hidden="1" customWidth="1"/>
    <col min="10758" max="10758" width="9.796875" style="229" customWidth="1"/>
    <col min="10759" max="10759" width="0" style="229" hidden="1" customWidth="1"/>
    <col min="10760" max="10760" width="11.73046875" style="229" customWidth="1"/>
    <col min="10761" max="10761" width="0" style="229" hidden="1" customWidth="1"/>
    <col min="10762" max="10762" width="9.06640625" style="229"/>
    <col min="10763" max="10763" width="0" style="229" hidden="1" customWidth="1"/>
    <col min="10764" max="11008" width="9.06640625" style="229"/>
    <col min="11009" max="11009" width="19.796875" style="229" customWidth="1"/>
    <col min="11010" max="11010" width="42.265625" style="229" customWidth="1"/>
    <col min="11011" max="11011" width="0" style="229" hidden="1" customWidth="1"/>
    <col min="11012" max="11012" width="8.06640625" style="229" customWidth="1"/>
    <col min="11013" max="11013" width="0" style="229" hidden="1" customWidth="1"/>
    <col min="11014" max="11014" width="9.796875" style="229" customWidth="1"/>
    <col min="11015" max="11015" width="0" style="229" hidden="1" customWidth="1"/>
    <col min="11016" max="11016" width="11.73046875" style="229" customWidth="1"/>
    <col min="11017" max="11017" width="0" style="229" hidden="1" customWidth="1"/>
    <col min="11018" max="11018" width="9.06640625" style="229"/>
    <col min="11019" max="11019" width="0" style="229" hidden="1" customWidth="1"/>
    <col min="11020" max="11264" width="9.06640625" style="229"/>
    <col min="11265" max="11265" width="19.796875" style="229" customWidth="1"/>
    <col min="11266" max="11266" width="42.265625" style="229" customWidth="1"/>
    <col min="11267" max="11267" width="0" style="229" hidden="1" customWidth="1"/>
    <col min="11268" max="11268" width="8.06640625" style="229" customWidth="1"/>
    <col min="11269" max="11269" width="0" style="229" hidden="1" customWidth="1"/>
    <col min="11270" max="11270" width="9.796875" style="229" customWidth="1"/>
    <col min="11271" max="11271" width="0" style="229" hidden="1" customWidth="1"/>
    <col min="11272" max="11272" width="11.73046875" style="229" customWidth="1"/>
    <col min="11273" max="11273" width="0" style="229" hidden="1" customWidth="1"/>
    <col min="11274" max="11274" width="9.06640625" style="229"/>
    <col min="11275" max="11275" width="0" style="229" hidden="1" customWidth="1"/>
    <col min="11276" max="11520" width="9.06640625" style="229"/>
    <col min="11521" max="11521" width="19.796875" style="229" customWidth="1"/>
    <col min="11522" max="11522" width="42.265625" style="229" customWidth="1"/>
    <col min="11523" max="11523" width="0" style="229" hidden="1" customWidth="1"/>
    <col min="11524" max="11524" width="8.06640625" style="229" customWidth="1"/>
    <col min="11525" max="11525" width="0" style="229" hidden="1" customWidth="1"/>
    <col min="11526" max="11526" width="9.796875" style="229" customWidth="1"/>
    <col min="11527" max="11527" width="0" style="229" hidden="1" customWidth="1"/>
    <col min="11528" max="11528" width="11.73046875" style="229" customWidth="1"/>
    <col min="11529" max="11529" width="0" style="229" hidden="1" customWidth="1"/>
    <col min="11530" max="11530" width="9.06640625" style="229"/>
    <col min="11531" max="11531" width="0" style="229" hidden="1" customWidth="1"/>
    <col min="11532" max="11776" width="9.06640625" style="229"/>
    <col min="11777" max="11777" width="19.796875" style="229" customWidth="1"/>
    <col min="11778" max="11778" width="42.265625" style="229" customWidth="1"/>
    <col min="11779" max="11779" width="0" style="229" hidden="1" customWidth="1"/>
    <col min="11780" max="11780" width="8.06640625" style="229" customWidth="1"/>
    <col min="11781" max="11781" width="0" style="229" hidden="1" customWidth="1"/>
    <col min="11782" max="11782" width="9.796875" style="229" customWidth="1"/>
    <col min="11783" max="11783" width="0" style="229" hidden="1" customWidth="1"/>
    <col min="11784" max="11784" width="11.73046875" style="229" customWidth="1"/>
    <col min="11785" max="11785" width="0" style="229" hidden="1" customWidth="1"/>
    <col min="11786" max="11786" width="9.06640625" style="229"/>
    <col min="11787" max="11787" width="0" style="229" hidden="1" customWidth="1"/>
    <col min="11788" max="12032" width="9.06640625" style="229"/>
    <col min="12033" max="12033" width="19.796875" style="229" customWidth="1"/>
    <col min="12034" max="12034" width="42.265625" style="229" customWidth="1"/>
    <col min="12035" max="12035" width="0" style="229" hidden="1" customWidth="1"/>
    <col min="12036" max="12036" width="8.06640625" style="229" customWidth="1"/>
    <col min="12037" max="12037" width="0" style="229" hidden="1" customWidth="1"/>
    <col min="12038" max="12038" width="9.796875" style="229" customWidth="1"/>
    <col min="12039" max="12039" width="0" style="229" hidden="1" customWidth="1"/>
    <col min="12040" max="12040" width="11.73046875" style="229" customWidth="1"/>
    <col min="12041" max="12041" width="0" style="229" hidden="1" customWidth="1"/>
    <col min="12042" max="12042" width="9.06640625" style="229"/>
    <col min="12043" max="12043" width="0" style="229" hidden="1" customWidth="1"/>
    <col min="12044" max="12288" width="9.06640625" style="229"/>
    <col min="12289" max="12289" width="19.796875" style="229" customWidth="1"/>
    <col min="12290" max="12290" width="42.265625" style="229" customWidth="1"/>
    <col min="12291" max="12291" width="0" style="229" hidden="1" customWidth="1"/>
    <col min="12292" max="12292" width="8.06640625" style="229" customWidth="1"/>
    <col min="12293" max="12293" width="0" style="229" hidden="1" customWidth="1"/>
    <col min="12294" max="12294" width="9.796875" style="229" customWidth="1"/>
    <col min="12295" max="12295" width="0" style="229" hidden="1" customWidth="1"/>
    <col min="12296" max="12296" width="11.73046875" style="229" customWidth="1"/>
    <col min="12297" max="12297" width="0" style="229" hidden="1" customWidth="1"/>
    <col min="12298" max="12298" width="9.06640625" style="229"/>
    <col min="12299" max="12299" width="0" style="229" hidden="1" customWidth="1"/>
    <col min="12300" max="12544" width="9.06640625" style="229"/>
    <col min="12545" max="12545" width="19.796875" style="229" customWidth="1"/>
    <col min="12546" max="12546" width="42.265625" style="229" customWidth="1"/>
    <col min="12547" max="12547" width="0" style="229" hidden="1" customWidth="1"/>
    <col min="12548" max="12548" width="8.06640625" style="229" customWidth="1"/>
    <col min="12549" max="12549" width="0" style="229" hidden="1" customWidth="1"/>
    <col min="12550" max="12550" width="9.796875" style="229" customWidth="1"/>
    <col min="12551" max="12551" width="0" style="229" hidden="1" customWidth="1"/>
    <col min="12552" max="12552" width="11.73046875" style="229" customWidth="1"/>
    <col min="12553" max="12553" width="0" style="229" hidden="1" customWidth="1"/>
    <col min="12554" max="12554" width="9.06640625" style="229"/>
    <col min="12555" max="12555" width="0" style="229" hidden="1" customWidth="1"/>
    <col min="12556" max="12800" width="9.06640625" style="229"/>
    <col min="12801" max="12801" width="19.796875" style="229" customWidth="1"/>
    <col min="12802" max="12802" width="42.265625" style="229" customWidth="1"/>
    <col min="12803" max="12803" width="0" style="229" hidden="1" customWidth="1"/>
    <col min="12804" max="12804" width="8.06640625" style="229" customWidth="1"/>
    <col min="12805" max="12805" width="0" style="229" hidden="1" customWidth="1"/>
    <col min="12806" max="12806" width="9.796875" style="229" customWidth="1"/>
    <col min="12807" max="12807" width="0" style="229" hidden="1" customWidth="1"/>
    <col min="12808" max="12808" width="11.73046875" style="229" customWidth="1"/>
    <col min="12809" max="12809" width="0" style="229" hidden="1" customWidth="1"/>
    <col min="12810" max="12810" width="9.06640625" style="229"/>
    <col min="12811" max="12811" width="0" style="229" hidden="1" customWidth="1"/>
    <col min="12812" max="13056" width="9.06640625" style="229"/>
    <col min="13057" max="13057" width="19.796875" style="229" customWidth="1"/>
    <col min="13058" max="13058" width="42.265625" style="229" customWidth="1"/>
    <col min="13059" max="13059" width="0" style="229" hidden="1" customWidth="1"/>
    <col min="13060" max="13060" width="8.06640625" style="229" customWidth="1"/>
    <col min="13061" max="13061" width="0" style="229" hidden="1" customWidth="1"/>
    <col min="13062" max="13062" width="9.796875" style="229" customWidth="1"/>
    <col min="13063" max="13063" width="0" style="229" hidden="1" customWidth="1"/>
    <col min="13064" max="13064" width="11.73046875" style="229" customWidth="1"/>
    <col min="13065" max="13065" width="0" style="229" hidden="1" customWidth="1"/>
    <col min="13066" max="13066" width="9.06640625" style="229"/>
    <col min="13067" max="13067" width="0" style="229" hidden="1" customWidth="1"/>
    <col min="13068" max="13312" width="9.06640625" style="229"/>
    <col min="13313" max="13313" width="19.796875" style="229" customWidth="1"/>
    <col min="13314" max="13314" width="42.265625" style="229" customWidth="1"/>
    <col min="13315" max="13315" width="0" style="229" hidden="1" customWidth="1"/>
    <col min="13316" max="13316" width="8.06640625" style="229" customWidth="1"/>
    <col min="13317" max="13317" width="0" style="229" hidden="1" customWidth="1"/>
    <col min="13318" max="13318" width="9.796875" style="229" customWidth="1"/>
    <col min="13319" max="13319" width="0" style="229" hidden="1" customWidth="1"/>
    <col min="13320" max="13320" width="11.73046875" style="229" customWidth="1"/>
    <col min="13321" max="13321" width="0" style="229" hidden="1" customWidth="1"/>
    <col min="13322" max="13322" width="9.06640625" style="229"/>
    <col min="13323" max="13323" width="0" style="229" hidden="1" customWidth="1"/>
    <col min="13324" max="13568" width="9.06640625" style="229"/>
    <col min="13569" max="13569" width="19.796875" style="229" customWidth="1"/>
    <col min="13570" max="13570" width="42.265625" style="229" customWidth="1"/>
    <col min="13571" max="13571" width="0" style="229" hidden="1" customWidth="1"/>
    <col min="13572" max="13572" width="8.06640625" style="229" customWidth="1"/>
    <col min="13573" max="13573" width="0" style="229" hidden="1" customWidth="1"/>
    <col min="13574" max="13574" width="9.796875" style="229" customWidth="1"/>
    <col min="13575" max="13575" width="0" style="229" hidden="1" customWidth="1"/>
    <col min="13576" max="13576" width="11.73046875" style="229" customWidth="1"/>
    <col min="13577" max="13577" width="0" style="229" hidden="1" customWidth="1"/>
    <col min="13578" max="13578" width="9.06640625" style="229"/>
    <col min="13579" max="13579" width="0" style="229" hidden="1" customWidth="1"/>
    <col min="13580" max="13824" width="9.06640625" style="229"/>
    <col min="13825" max="13825" width="19.796875" style="229" customWidth="1"/>
    <col min="13826" max="13826" width="42.265625" style="229" customWidth="1"/>
    <col min="13827" max="13827" width="0" style="229" hidden="1" customWidth="1"/>
    <col min="13828" max="13828" width="8.06640625" style="229" customWidth="1"/>
    <col min="13829" max="13829" width="0" style="229" hidden="1" customWidth="1"/>
    <col min="13830" max="13830" width="9.796875" style="229" customWidth="1"/>
    <col min="13831" max="13831" width="0" style="229" hidden="1" customWidth="1"/>
    <col min="13832" max="13832" width="11.73046875" style="229" customWidth="1"/>
    <col min="13833" max="13833" width="0" style="229" hidden="1" customWidth="1"/>
    <col min="13834" max="13834" width="9.06640625" style="229"/>
    <col min="13835" max="13835" width="0" style="229" hidden="1" customWidth="1"/>
    <col min="13836" max="14080" width="9.06640625" style="229"/>
    <col min="14081" max="14081" width="19.796875" style="229" customWidth="1"/>
    <col min="14082" max="14082" width="42.265625" style="229" customWidth="1"/>
    <col min="14083" max="14083" width="0" style="229" hidden="1" customWidth="1"/>
    <col min="14084" max="14084" width="8.06640625" style="229" customWidth="1"/>
    <col min="14085" max="14085" width="0" style="229" hidden="1" customWidth="1"/>
    <col min="14086" max="14086" width="9.796875" style="229" customWidth="1"/>
    <col min="14087" max="14087" width="0" style="229" hidden="1" customWidth="1"/>
    <col min="14088" max="14088" width="11.73046875" style="229" customWidth="1"/>
    <col min="14089" max="14089" width="0" style="229" hidden="1" customWidth="1"/>
    <col min="14090" max="14090" width="9.06640625" style="229"/>
    <col min="14091" max="14091" width="0" style="229" hidden="1" customWidth="1"/>
    <col min="14092" max="14336" width="9.06640625" style="229"/>
    <col min="14337" max="14337" width="19.796875" style="229" customWidth="1"/>
    <col min="14338" max="14338" width="42.265625" style="229" customWidth="1"/>
    <col min="14339" max="14339" width="0" style="229" hidden="1" customWidth="1"/>
    <col min="14340" max="14340" width="8.06640625" style="229" customWidth="1"/>
    <col min="14341" max="14341" width="0" style="229" hidden="1" customWidth="1"/>
    <col min="14342" max="14342" width="9.796875" style="229" customWidth="1"/>
    <col min="14343" max="14343" width="0" style="229" hidden="1" customWidth="1"/>
    <col min="14344" max="14344" width="11.73046875" style="229" customWidth="1"/>
    <col min="14345" max="14345" width="0" style="229" hidden="1" customWidth="1"/>
    <col min="14346" max="14346" width="9.06640625" style="229"/>
    <col min="14347" max="14347" width="0" style="229" hidden="1" customWidth="1"/>
    <col min="14348" max="14592" width="9.06640625" style="229"/>
    <col min="14593" max="14593" width="19.796875" style="229" customWidth="1"/>
    <col min="14594" max="14594" width="42.265625" style="229" customWidth="1"/>
    <col min="14595" max="14595" width="0" style="229" hidden="1" customWidth="1"/>
    <col min="14596" max="14596" width="8.06640625" style="229" customWidth="1"/>
    <col min="14597" max="14597" width="0" style="229" hidden="1" customWidth="1"/>
    <col min="14598" max="14598" width="9.796875" style="229" customWidth="1"/>
    <col min="14599" max="14599" width="0" style="229" hidden="1" customWidth="1"/>
    <col min="14600" max="14600" width="11.73046875" style="229" customWidth="1"/>
    <col min="14601" max="14601" width="0" style="229" hidden="1" customWidth="1"/>
    <col min="14602" max="14602" width="9.06640625" style="229"/>
    <col min="14603" max="14603" width="0" style="229" hidden="1" customWidth="1"/>
    <col min="14604" max="14848" width="9.06640625" style="229"/>
    <col min="14849" max="14849" width="19.796875" style="229" customWidth="1"/>
    <col min="14850" max="14850" width="42.265625" style="229" customWidth="1"/>
    <col min="14851" max="14851" width="0" style="229" hidden="1" customWidth="1"/>
    <col min="14852" max="14852" width="8.06640625" style="229" customWidth="1"/>
    <col min="14853" max="14853" width="0" style="229" hidden="1" customWidth="1"/>
    <col min="14854" max="14854" width="9.796875" style="229" customWidth="1"/>
    <col min="14855" max="14855" width="0" style="229" hidden="1" customWidth="1"/>
    <col min="14856" max="14856" width="11.73046875" style="229" customWidth="1"/>
    <col min="14857" max="14857" width="0" style="229" hidden="1" customWidth="1"/>
    <col min="14858" max="14858" width="9.06640625" style="229"/>
    <col min="14859" max="14859" width="0" style="229" hidden="1" customWidth="1"/>
    <col min="14860" max="15104" width="9.06640625" style="229"/>
    <col min="15105" max="15105" width="19.796875" style="229" customWidth="1"/>
    <col min="15106" max="15106" width="42.265625" style="229" customWidth="1"/>
    <col min="15107" max="15107" width="0" style="229" hidden="1" customWidth="1"/>
    <col min="15108" max="15108" width="8.06640625" style="229" customWidth="1"/>
    <col min="15109" max="15109" width="0" style="229" hidden="1" customWidth="1"/>
    <col min="15110" max="15110" width="9.796875" style="229" customWidth="1"/>
    <col min="15111" max="15111" width="0" style="229" hidden="1" customWidth="1"/>
    <col min="15112" max="15112" width="11.73046875" style="229" customWidth="1"/>
    <col min="15113" max="15113" width="0" style="229" hidden="1" customWidth="1"/>
    <col min="15114" max="15114" width="9.06640625" style="229"/>
    <col min="15115" max="15115" width="0" style="229" hidden="1" customWidth="1"/>
    <col min="15116" max="15360" width="9.06640625" style="229"/>
    <col min="15361" max="15361" width="19.796875" style="229" customWidth="1"/>
    <col min="15362" max="15362" width="42.265625" style="229" customWidth="1"/>
    <col min="15363" max="15363" width="0" style="229" hidden="1" customWidth="1"/>
    <col min="15364" max="15364" width="8.06640625" style="229" customWidth="1"/>
    <col min="15365" max="15365" width="0" style="229" hidden="1" customWidth="1"/>
    <col min="15366" max="15366" width="9.796875" style="229" customWidth="1"/>
    <col min="15367" max="15367" width="0" style="229" hidden="1" customWidth="1"/>
    <col min="15368" max="15368" width="11.73046875" style="229" customWidth="1"/>
    <col min="15369" max="15369" width="0" style="229" hidden="1" customWidth="1"/>
    <col min="15370" max="15370" width="9.06640625" style="229"/>
    <col min="15371" max="15371" width="0" style="229" hidden="1" customWidth="1"/>
    <col min="15372" max="15616" width="9.06640625" style="229"/>
    <col min="15617" max="15617" width="19.796875" style="229" customWidth="1"/>
    <col min="15618" max="15618" width="42.265625" style="229" customWidth="1"/>
    <col min="15619" max="15619" width="0" style="229" hidden="1" customWidth="1"/>
    <col min="15620" max="15620" width="8.06640625" style="229" customWidth="1"/>
    <col min="15621" max="15621" width="0" style="229" hidden="1" customWidth="1"/>
    <col min="15622" max="15622" width="9.796875" style="229" customWidth="1"/>
    <col min="15623" max="15623" width="0" style="229" hidden="1" customWidth="1"/>
    <col min="15624" max="15624" width="11.73046875" style="229" customWidth="1"/>
    <col min="15625" max="15625" width="0" style="229" hidden="1" customWidth="1"/>
    <col min="15626" max="15626" width="9.06640625" style="229"/>
    <col min="15627" max="15627" width="0" style="229" hidden="1" customWidth="1"/>
    <col min="15628" max="15872" width="9.06640625" style="229"/>
    <col min="15873" max="15873" width="19.796875" style="229" customWidth="1"/>
    <col min="15874" max="15874" width="42.265625" style="229" customWidth="1"/>
    <col min="15875" max="15875" width="0" style="229" hidden="1" customWidth="1"/>
    <col min="15876" max="15876" width="8.06640625" style="229" customWidth="1"/>
    <col min="15877" max="15877" width="0" style="229" hidden="1" customWidth="1"/>
    <col min="15878" max="15878" width="9.796875" style="229" customWidth="1"/>
    <col min="15879" max="15879" width="0" style="229" hidden="1" customWidth="1"/>
    <col min="15880" max="15880" width="11.73046875" style="229" customWidth="1"/>
    <col min="15881" max="15881" width="0" style="229" hidden="1" customWidth="1"/>
    <col min="15882" max="15882" width="9.06640625" style="229"/>
    <col min="15883" max="15883" width="0" style="229" hidden="1" customWidth="1"/>
    <col min="15884" max="16128" width="9.06640625" style="229"/>
    <col min="16129" max="16129" width="19.796875" style="229" customWidth="1"/>
    <col min="16130" max="16130" width="42.265625" style="229" customWidth="1"/>
    <col min="16131" max="16131" width="0" style="229" hidden="1" customWidth="1"/>
    <col min="16132" max="16132" width="8.06640625" style="229" customWidth="1"/>
    <col min="16133" max="16133" width="0" style="229" hidden="1" customWidth="1"/>
    <col min="16134" max="16134" width="9.796875" style="229" customWidth="1"/>
    <col min="16135" max="16135" width="0" style="229" hidden="1" customWidth="1"/>
    <col min="16136" max="16136" width="11.73046875" style="229" customWidth="1"/>
    <col min="16137" max="16137" width="0" style="229" hidden="1" customWidth="1"/>
    <col min="16138" max="16138" width="9.06640625" style="229"/>
    <col min="16139" max="16139" width="0" style="229" hidden="1" customWidth="1"/>
    <col min="16140" max="16384" width="9.06640625" style="229"/>
  </cols>
  <sheetData>
    <row r="1" spans="1:7" x14ac:dyDescent="0.45">
      <c r="B1" s="229" t="s">
        <v>728</v>
      </c>
      <c r="C1" s="314">
        <v>45558</v>
      </c>
    </row>
    <row r="3" spans="1:7" ht="18" x14ac:dyDescent="0.55000000000000004">
      <c r="A3" s="315" t="s">
        <v>911</v>
      </c>
      <c r="B3" s="315" t="s">
        <v>925</v>
      </c>
      <c r="C3" s="316" t="s">
        <v>730</v>
      </c>
      <c r="D3" s="316" t="s">
        <v>926</v>
      </c>
      <c r="E3" s="316" t="s">
        <v>731</v>
      </c>
      <c r="F3" s="316" t="s">
        <v>927</v>
      </c>
      <c r="G3" s="316" t="s">
        <v>928</v>
      </c>
    </row>
    <row r="4" spans="1:7" ht="18" x14ac:dyDescent="0.55000000000000004">
      <c r="A4" s="315"/>
      <c r="B4" s="315"/>
      <c r="C4" s="316" t="s">
        <v>13</v>
      </c>
      <c r="D4" s="316" t="s">
        <v>13</v>
      </c>
      <c r="E4" s="316" t="s">
        <v>13</v>
      </c>
      <c r="F4" s="316" t="s">
        <v>13</v>
      </c>
      <c r="G4" s="316" t="s">
        <v>13</v>
      </c>
    </row>
    <row r="5" spans="1:7" ht="31.5" x14ac:dyDescent="0.5">
      <c r="A5" s="317" t="s">
        <v>929</v>
      </c>
      <c r="B5" s="318" t="s">
        <v>930</v>
      </c>
      <c r="C5" s="319">
        <v>15</v>
      </c>
      <c r="D5" s="319">
        <v>8</v>
      </c>
      <c r="E5" s="319">
        <v>7</v>
      </c>
      <c r="F5" s="319">
        <v>6</v>
      </c>
      <c r="G5" s="319">
        <v>6</v>
      </c>
    </row>
    <row r="14" spans="1:7" ht="15.75" x14ac:dyDescent="0.5">
      <c r="A14" s="320"/>
      <c r="B14" s="320"/>
      <c r="C14" s="320"/>
      <c r="D14" s="320"/>
      <c r="E14" s="320"/>
      <c r="F14" s="320"/>
      <c r="G14" s="320"/>
    </row>
    <row r="15" spans="1:7" ht="18" x14ac:dyDescent="0.55000000000000004">
      <c r="A15" s="315" t="s">
        <v>911</v>
      </c>
      <c r="B15" s="315" t="s">
        <v>925</v>
      </c>
      <c r="C15" s="316" t="s">
        <v>730</v>
      </c>
      <c r="D15" s="316" t="s">
        <v>926</v>
      </c>
      <c r="E15" s="316" t="s">
        <v>731</v>
      </c>
      <c r="F15" s="316" t="s">
        <v>927</v>
      </c>
      <c r="G15" s="316" t="s">
        <v>928</v>
      </c>
    </row>
    <row r="16" spans="1:7" ht="18" x14ac:dyDescent="0.55000000000000004">
      <c r="A16" s="315"/>
      <c r="B16" s="315"/>
      <c r="C16" s="316" t="s">
        <v>13</v>
      </c>
      <c r="D16" s="316" t="s">
        <v>13</v>
      </c>
      <c r="E16" s="316" t="s">
        <v>13</v>
      </c>
      <c r="F16" s="316" t="s">
        <v>13</v>
      </c>
      <c r="G16" s="316" t="s">
        <v>13</v>
      </c>
    </row>
    <row r="17" spans="1:7" ht="15.75" x14ac:dyDescent="0.5">
      <c r="A17" s="317" t="s">
        <v>931</v>
      </c>
      <c r="B17" s="318" t="s">
        <v>932</v>
      </c>
      <c r="C17" s="321">
        <v>38</v>
      </c>
      <c r="D17" s="321">
        <v>20</v>
      </c>
      <c r="E17" s="321">
        <v>18</v>
      </c>
      <c r="F17" s="321">
        <v>16</v>
      </c>
      <c r="G17" s="321">
        <v>12</v>
      </c>
    </row>
    <row r="18" spans="1:7" ht="15.75" x14ac:dyDescent="0.5">
      <c r="A18" s="320"/>
      <c r="B18" s="320"/>
      <c r="C18" s="320"/>
      <c r="D18" s="320"/>
      <c r="E18" s="320"/>
      <c r="F18" s="320"/>
      <c r="G18" s="320"/>
    </row>
    <row r="19" spans="1:7" ht="15.75" x14ac:dyDescent="0.5">
      <c r="A19" s="320"/>
      <c r="B19" s="320"/>
      <c r="C19" s="320"/>
      <c r="D19" s="320"/>
      <c r="E19" s="320"/>
      <c r="F19" s="320"/>
      <c r="G19" s="320"/>
    </row>
    <row r="20" spans="1:7" ht="15.75" x14ac:dyDescent="0.5">
      <c r="A20" s="320"/>
      <c r="B20" s="320"/>
      <c r="C20" s="320"/>
      <c r="D20" s="320"/>
      <c r="E20" s="320"/>
      <c r="F20" s="320"/>
      <c r="G20" s="320"/>
    </row>
    <row r="21" spans="1:7" ht="15.75" x14ac:dyDescent="0.5">
      <c r="A21" s="320"/>
      <c r="B21" s="320"/>
      <c r="C21" s="320"/>
      <c r="D21" s="320"/>
      <c r="E21" s="320"/>
      <c r="F21" s="320"/>
      <c r="G21" s="320"/>
    </row>
    <row r="22" spans="1:7" ht="15.75" x14ac:dyDescent="0.5">
      <c r="A22" s="320"/>
      <c r="B22" s="320"/>
      <c r="C22" s="320"/>
      <c r="D22" s="320"/>
      <c r="E22" s="320"/>
      <c r="F22" s="320"/>
      <c r="G22" s="320"/>
    </row>
    <row r="23" spans="1:7" ht="15.75" x14ac:dyDescent="0.5">
      <c r="A23" s="320"/>
      <c r="B23" s="320"/>
      <c r="C23" s="320"/>
      <c r="D23" s="320"/>
      <c r="E23" s="320"/>
      <c r="F23" s="320"/>
      <c r="G23" s="320"/>
    </row>
    <row r="24" spans="1:7" ht="15.75" x14ac:dyDescent="0.5">
      <c r="A24" s="320"/>
      <c r="B24" s="320"/>
      <c r="C24" s="320"/>
      <c r="D24" s="320"/>
      <c r="E24" s="320"/>
      <c r="F24" s="320"/>
      <c r="G24" s="320"/>
    </row>
    <row r="25" spans="1:7" ht="15.75" x14ac:dyDescent="0.5">
      <c r="A25" s="320"/>
      <c r="B25" s="320"/>
      <c r="C25" s="320"/>
      <c r="D25" s="320"/>
      <c r="E25" s="320"/>
      <c r="F25" s="320"/>
      <c r="G25" s="320"/>
    </row>
    <row r="26" spans="1:7" ht="15.75" x14ac:dyDescent="0.5">
      <c r="A26" s="320"/>
      <c r="B26" s="320"/>
      <c r="C26" s="320"/>
      <c r="D26" s="320"/>
      <c r="E26" s="320"/>
      <c r="F26" s="320"/>
      <c r="G26" s="320"/>
    </row>
    <row r="27" spans="1:7" ht="15.75" x14ac:dyDescent="0.5">
      <c r="A27" s="320"/>
      <c r="B27" s="320"/>
      <c r="C27" s="320"/>
      <c r="D27" s="320"/>
      <c r="E27" s="320"/>
      <c r="F27" s="320"/>
      <c r="G27" s="320"/>
    </row>
    <row r="28" spans="1:7" ht="15.75" x14ac:dyDescent="0.5">
      <c r="A28" s="320"/>
      <c r="B28" s="320"/>
      <c r="C28" s="320"/>
      <c r="D28" s="320"/>
      <c r="E28" s="320"/>
      <c r="F28" s="320"/>
      <c r="G28" s="320"/>
    </row>
    <row r="29" spans="1:7" ht="15.75" x14ac:dyDescent="0.5">
      <c r="A29" s="320"/>
      <c r="B29" s="320"/>
      <c r="C29" s="320"/>
      <c r="D29" s="320"/>
      <c r="E29" s="320"/>
      <c r="F29" s="320"/>
      <c r="G29" s="320"/>
    </row>
    <row r="30" spans="1:7" ht="18" x14ac:dyDescent="0.55000000000000004">
      <c r="A30" s="315" t="s">
        <v>911</v>
      </c>
      <c r="B30" s="315" t="s">
        <v>925</v>
      </c>
      <c r="C30" s="316" t="s">
        <v>730</v>
      </c>
      <c r="D30" s="316" t="s">
        <v>926</v>
      </c>
      <c r="E30" s="316" t="s">
        <v>731</v>
      </c>
      <c r="F30" s="316" t="s">
        <v>927</v>
      </c>
      <c r="G30" s="316" t="s">
        <v>928</v>
      </c>
    </row>
    <row r="31" spans="1:7" ht="18" x14ac:dyDescent="0.55000000000000004">
      <c r="A31" s="315"/>
      <c r="B31" s="315"/>
      <c r="C31" s="316" t="s">
        <v>13</v>
      </c>
      <c r="D31" s="316" t="s">
        <v>13</v>
      </c>
      <c r="E31" s="316" t="s">
        <v>13</v>
      </c>
      <c r="F31" s="316" t="s">
        <v>13</v>
      </c>
      <c r="G31" s="316" t="s">
        <v>13</v>
      </c>
    </row>
    <row r="32" spans="1:7" ht="31.5" x14ac:dyDescent="0.5">
      <c r="A32" s="317" t="s">
        <v>933</v>
      </c>
      <c r="B32" s="318" t="s">
        <v>934</v>
      </c>
      <c r="C32" s="321">
        <v>62</v>
      </c>
      <c r="D32" s="321">
        <v>30</v>
      </c>
      <c r="E32" s="321">
        <v>26</v>
      </c>
      <c r="F32" s="321">
        <v>24</v>
      </c>
      <c r="G32" s="321">
        <v>19</v>
      </c>
    </row>
    <row r="33" spans="1:7" ht="15.75" x14ac:dyDescent="0.5">
      <c r="A33" s="320"/>
      <c r="B33" s="320"/>
      <c r="C33" s="320"/>
      <c r="D33" s="320"/>
      <c r="E33" s="320"/>
      <c r="F33" s="320"/>
      <c r="G33" s="320"/>
    </row>
    <row r="34" spans="1:7" ht="15.75" x14ac:dyDescent="0.5">
      <c r="A34" s="320"/>
      <c r="B34" s="320"/>
      <c r="C34" s="320"/>
      <c r="D34" s="320"/>
      <c r="E34" s="320"/>
      <c r="F34" s="320"/>
      <c r="G34" s="320"/>
    </row>
    <row r="35" spans="1:7" ht="15.75" x14ac:dyDescent="0.5">
      <c r="A35" s="320"/>
      <c r="B35" s="320"/>
      <c r="C35" s="320"/>
      <c r="D35" s="320"/>
      <c r="E35" s="320"/>
      <c r="F35" s="320"/>
      <c r="G35" s="320"/>
    </row>
    <row r="36" spans="1:7" ht="15.75" x14ac:dyDescent="0.5">
      <c r="A36" s="320"/>
      <c r="B36" s="320"/>
      <c r="C36" s="320"/>
      <c r="D36" s="320"/>
      <c r="E36" s="320"/>
      <c r="F36" s="320"/>
      <c r="G36" s="320"/>
    </row>
    <row r="37" spans="1:7" ht="15.75" x14ac:dyDescent="0.5">
      <c r="A37" s="320"/>
      <c r="B37" s="320"/>
      <c r="C37" s="320"/>
      <c r="D37" s="320"/>
      <c r="E37" s="320"/>
      <c r="F37" s="320"/>
      <c r="G37" s="320"/>
    </row>
    <row r="38" spans="1:7" ht="15.75" x14ac:dyDescent="0.5">
      <c r="A38" s="320"/>
      <c r="B38" s="320"/>
      <c r="C38" s="320"/>
      <c r="D38" s="320"/>
      <c r="E38" s="320"/>
      <c r="F38" s="320"/>
      <c r="G38" s="320"/>
    </row>
    <row r="39" spans="1:7" ht="15.75" x14ac:dyDescent="0.5">
      <c r="A39" s="320"/>
      <c r="B39" s="320"/>
      <c r="C39" s="320"/>
      <c r="D39" s="320"/>
      <c r="E39" s="320"/>
      <c r="F39" s="320"/>
      <c r="G39" s="320"/>
    </row>
    <row r="40" spans="1:7" ht="15.75" x14ac:dyDescent="0.5">
      <c r="A40" s="320"/>
      <c r="B40" s="320"/>
      <c r="C40" s="320"/>
      <c r="D40" s="320"/>
      <c r="E40" s="320"/>
      <c r="F40" s="320"/>
      <c r="G40" s="320"/>
    </row>
    <row r="41" spans="1:7" ht="15.75" x14ac:dyDescent="0.5">
      <c r="A41" s="320"/>
      <c r="B41" s="320"/>
      <c r="C41" s="320"/>
      <c r="D41" s="320"/>
      <c r="E41" s="320"/>
      <c r="F41" s="320"/>
      <c r="G41" s="320"/>
    </row>
    <row r="42" spans="1:7" ht="15.75" x14ac:dyDescent="0.5">
      <c r="A42" s="320"/>
      <c r="B42" s="320"/>
      <c r="C42" s="320"/>
      <c r="D42" s="320"/>
      <c r="E42" s="320"/>
      <c r="F42" s="320"/>
      <c r="G42" s="320"/>
    </row>
    <row r="43" spans="1:7" ht="15.75" x14ac:dyDescent="0.5">
      <c r="A43" s="320"/>
      <c r="B43" s="320"/>
      <c r="C43" s="320"/>
      <c r="D43" s="320"/>
      <c r="E43" s="320"/>
      <c r="F43" s="320"/>
      <c r="G43" s="320"/>
    </row>
    <row r="44" spans="1:7" ht="15.75" x14ac:dyDescent="0.5">
      <c r="A44" s="320"/>
      <c r="B44" s="320"/>
      <c r="C44" s="320"/>
      <c r="D44" s="320"/>
      <c r="E44" s="320"/>
      <c r="F44" s="320"/>
      <c r="G44" s="320"/>
    </row>
    <row r="45" spans="1:7" ht="15.75" x14ac:dyDescent="0.5">
      <c r="A45" s="320"/>
      <c r="B45" s="320"/>
      <c r="C45" s="320"/>
      <c r="D45" s="320"/>
      <c r="E45" s="320"/>
      <c r="F45" s="320"/>
      <c r="G45" s="320"/>
    </row>
    <row r="46" spans="1:7" ht="15.75" x14ac:dyDescent="0.5">
      <c r="A46" s="320"/>
      <c r="B46" s="320"/>
      <c r="C46" s="320"/>
      <c r="D46" s="320"/>
      <c r="E46" s="320"/>
      <c r="F46" s="320"/>
      <c r="G46" s="320"/>
    </row>
    <row r="47" spans="1:7" ht="18" x14ac:dyDescent="0.55000000000000004">
      <c r="A47" s="315" t="s">
        <v>911</v>
      </c>
      <c r="B47" s="315" t="s">
        <v>925</v>
      </c>
      <c r="C47" s="316" t="s">
        <v>730</v>
      </c>
      <c r="D47" s="316" t="s">
        <v>926</v>
      </c>
      <c r="E47" s="316" t="s">
        <v>731</v>
      </c>
      <c r="F47" s="316" t="s">
        <v>927</v>
      </c>
      <c r="G47" s="316" t="s">
        <v>928</v>
      </c>
    </row>
    <row r="48" spans="1:7" ht="18" x14ac:dyDescent="0.55000000000000004">
      <c r="A48" s="315"/>
      <c r="B48" s="315"/>
      <c r="C48" s="316" t="s">
        <v>13</v>
      </c>
      <c r="D48" s="316" t="s">
        <v>13</v>
      </c>
      <c r="E48" s="316" t="s">
        <v>13</v>
      </c>
      <c r="F48" s="316" t="s">
        <v>13</v>
      </c>
      <c r="G48" s="316" t="s">
        <v>13</v>
      </c>
    </row>
    <row r="49" spans="1:7" ht="31.5" x14ac:dyDescent="0.5">
      <c r="A49" s="317" t="s">
        <v>935</v>
      </c>
      <c r="B49" s="318" t="s">
        <v>936</v>
      </c>
      <c r="C49" s="321">
        <v>48</v>
      </c>
      <c r="D49" s="321">
        <v>23</v>
      </c>
      <c r="E49" s="321">
        <v>20</v>
      </c>
      <c r="F49" s="321">
        <v>18</v>
      </c>
      <c r="G49" s="321">
        <v>15</v>
      </c>
    </row>
  </sheetData>
  <mergeCells count="8">
    <mergeCell ref="A47:A48"/>
    <mergeCell ref="B47:B48"/>
    <mergeCell ref="A30:A31"/>
    <mergeCell ref="B30:B31"/>
    <mergeCell ref="A15:A16"/>
    <mergeCell ref="B15:B16"/>
    <mergeCell ref="A3:A4"/>
    <mergeCell ref="B3:B4"/>
  </mergeCells>
  <phoneticPr fontId="5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35EA-6498-43C7-8196-35548BF09AF3}">
  <sheetPr>
    <tabColor rgb="FF4BD0FF"/>
  </sheetPr>
  <dimension ref="A1:I109"/>
  <sheetViews>
    <sheetView zoomScale="40" zoomScaleNormal="40" workbookViewId="0">
      <pane xSplit="3" ySplit="10" topLeftCell="D43" activePane="bottomRight" state="frozen"/>
      <selection pane="topRight" activeCell="D1" sqref="D1"/>
      <selection pane="bottomLeft" activeCell="A13" sqref="A13"/>
      <selection pane="bottomRight" activeCell="C88" sqref="C88"/>
    </sheetView>
  </sheetViews>
  <sheetFormatPr defaultColWidth="9.19921875" defaultRowHeight="15" x14ac:dyDescent="0.4"/>
  <cols>
    <col min="1" max="1" width="15.265625" style="339" customWidth="1"/>
    <col min="2" max="2" width="34" style="343" customWidth="1"/>
    <col min="3" max="3" width="80.1328125" style="343" customWidth="1"/>
    <col min="4" max="4" width="40.19921875" style="343" customWidth="1"/>
    <col min="5" max="5" width="28.53125" style="339" customWidth="1"/>
    <col min="6" max="6" width="75.86328125" style="339" customWidth="1"/>
    <col min="7" max="7" width="58.796875" style="339" customWidth="1"/>
    <col min="8" max="256" width="9.19921875" style="339"/>
    <col min="257" max="257" width="15.265625" style="339" customWidth="1"/>
    <col min="258" max="258" width="34" style="339" customWidth="1"/>
    <col min="259" max="259" width="80.1328125" style="339" customWidth="1"/>
    <col min="260" max="260" width="40.19921875" style="339" customWidth="1"/>
    <col min="261" max="261" width="28.53125" style="339" customWidth="1"/>
    <col min="262" max="262" width="16.796875" style="339" bestFit="1" customWidth="1"/>
    <col min="263" max="263" width="58.796875" style="339" customWidth="1"/>
    <col min="264" max="512" width="9.19921875" style="339"/>
    <col min="513" max="513" width="15.265625" style="339" customWidth="1"/>
    <col min="514" max="514" width="34" style="339" customWidth="1"/>
    <col min="515" max="515" width="80.1328125" style="339" customWidth="1"/>
    <col min="516" max="516" width="40.19921875" style="339" customWidth="1"/>
    <col min="517" max="517" width="28.53125" style="339" customWidth="1"/>
    <col min="518" max="518" width="16.796875" style="339" bestFit="1" customWidth="1"/>
    <col min="519" max="519" width="58.796875" style="339" customWidth="1"/>
    <col min="520" max="768" width="9.19921875" style="339"/>
    <col min="769" max="769" width="15.265625" style="339" customWidth="1"/>
    <col min="770" max="770" width="34" style="339" customWidth="1"/>
    <col min="771" max="771" width="80.1328125" style="339" customWidth="1"/>
    <col min="772" max="772" width="40.19921875" style="339" customWidth="1"/>
    <col min="773" max="773" width="28.53125" style="339" customWidth="1"/>
    <col min="774" max="774" width="16.796875" style="339" bestFit="1" customWidth="1"/>
    <col min="775" max="775" width="58.796875" style="339" customWidth="1"/>
    <col min="776" max="1024" width="9.19921875" style="339"/>
    <col min="1025" max="1025" width="15.265625" style="339" customWidth="1"/>
    <col min="1026" max="1026" width="34" style="339" customWidth="1"/>
    <col min="1027" max="1027" width="80.1328125" style="339" customWidth="1"/>
    <col min="1028" max="1028" width="40.19921875" style="339" customWidth="1"/>
    <col min="1029" max="1029" width="28.53125" style="339" customWidth="1"/>
    <col min="1030" max="1030" width="16.796875" style="339" bestFit="1" customWidth="1"/>
    <col min="1031" max="1031" width="58.796875" style="339" customWidth="1"/>
    <col min="1032" max="1280" width="9.19921875" style="339"/>
    <col min="1281" max="1281" width="15.265625" style="339" customWidth="1"/>
    <col min="1282" max="1282" width="34" style="339" customWidth="1"/>
    <col min="1283" max="1283" width="80.1328125" style="339" customWidth="1"/>
    <col min="1284" max="1284" width="40.19921875" style="339" customWidth="1"/>
    <col min="1285" max="1285" width="28.53125" style="339" customWidth="1"/>
    <col min="1286" max="1286" width="16.796875" style="339" bestFit="1" customWidth="1"/>
    <col min="1287" max="1287" width="58.796875" style="339" customWidth="1"/>
    <col min="1288" max="1536" width="9.19921875" style="339"/>
    <col min="1537" max="1537" width="15.265625" style="339" customWidth="1"/>
    <col min="1538" max="1538" width="34" style="339" customWidth="1"/>
    <col min="1539" max="1539" width="80.1328125" style="339" customWidth="1"/>
    <col min="1540" max="1540" width="40.19921875" style="339" customWidth="1"/>
    <col min="1541" max="1541" width="28.53125" style="339" customWidth="1"/>
    <col min="1542" max="1542" width="16.796875" style="339" bestFit="1" customWidth="1"/>
    <col min="1543" max="1543" width="58.796875" style="339" customWidth="1"/>
    <col min="1544" max="1792" width="9.19921875" style="339"/>
    <col min="1793" max="1793" width="15.265625" style="339" customWidth="1"/>
    <col min="1794" max="1794" width="34" style="339" customWidth="1"/>
    <col min="1795" max="1795" width="80.1328125" style="339" customWidth="1"/>
    <col min="1796" max="1796" width="40.19921875" style="339" customWidth="1"/>
    <col min="1797" max="1797" width="28.53125" style="339" customWidth="1"/>
    <col min="1798" max="1798" width="16.796875" style="339" bestFit="1" customWidth="1"/>
    <col min="1799" max="1799" width="58.796875" style="339" customWidth="1"/>
    <col min="1800" max="2048" width="9.19921875" style="339"/>
    <col min="2049" max="2049" width="15.265625" style="339" customWidth="1"/>
    <col min="2050" max="2050" width="34" style="339" customWidth="1"/>
    <col min="2051" max="2051" width="80.1328125" style="339" customWidth="1"/>
    <col min="2052" max="2052" width="40.19921875" style="339" customWidth="1"/>
    <col min="2053" max="2053" width="28.53125" style="339" customWidth="1"/>
    <col min="2054" max="2054" width="16.796875" style="339" bestFit="1" customWidth="1"/>
    <col min="2055" max="2055" width="58.796875" style="339" customWidth="1"/>
    <col min="2056" max="2304" width="9.19921875" style="339"/>
    <col min="2305" max="2305" width="15.265625" style="339" customWidth="1"/>
    <col min="2306" max="2306" width="34" style="339" customWidth="1"/>
    <col min="2307" max="2307" width="80.1328125" style="339" customWidth="1"/>
    <col min="2308" max="2308" width="40.19921875" style="339" customWidth="1"/>
    <col min="2309" max="2309" width="28.53125" style="339" customWidth="1"/>
    <col min="2310" max="2310" width="16.796875" style="339" bestFit="1" customWidth="1"/>
    <col min="2311" max="2311" width="58.796875" style="339" customWidth="1"/>
    <col min="2312" max="2560" width="9.19921875" style="339"/>
    <col min="2561" max="2561" width="15.265625" style="339" customWidth="1"/>
    <col min="2562" max="2562" width="34" style="339" customWidth="1"/>
    <col min="2563" max="2563" width="80.1328125" style="339" customWidth="1"/>
    <col min="2564" max="2564" width="40.19921875" style="339" customWidth="1"/>
    <col min="2565" max="2565" width="28.53125" style="339" customWidth="1"/>
    <col min="2566" max="2566" width="16.796875" style="339" bestFit="1" customWidth="1"/>
    <col min="2567" max="2567" width="58.796875" style="339" customWidth="1"/>
    <col min="2568" max="2816" width="9.19921875" style="339"/>
    <col min="2817" max="2817" width="15.265625" style="339" customWidth="1"/>
    <col min="2818" max="2818" width="34" style="339" customWidth="1"/>
    <col min="2819" max="2819" width="80.1328125" style="339" customWidth="1"/>
    <col min="2820" max="2820" width="40.19921875" style="339" customWidth="1"/>
    <col min="2821" max="2821" width="28.53125" style="339" customWidth="1"/>
    <col min="2822" max="2822" width="16.796875" style="339" bestFit="1" customWidth="1"/>
    <col min="2823" max="2823" width="58.796875" style="339" customWidth="1"/>
    <col min="2824" max="3072" width="9.19921875" style="339"/>
    <col min="3073" max="3073" width="15.265625" style="339" customWidth="1"/>
    <col min="3074" max="3074" width="34" style="339" customWidth="1"/>
    <col min="3075" max="3075" width="80.1328125" style="339" customWidth="1"/>
    <col min="3076" max="3076" width="40.19921875" style="339" customWidth="1"/>
    <col min="3077" max="3077" width="28.53125" style="339" customWidth="1"/>
    <col min="3078" max="3078" width="16.796875" style="339" bestFit="1" customWidth="1"/>
    <col min="3079" max="3079" width="58.796875" style="339" customWidth="1"/>
    <col min="3080" max="3328" width="9.19921875" style="339"/>
    <col min="3329" max="3329" width="15.265625" style="339" customWidth="1"/>
    <col min="3330" max="3330" width="34" style="339" customWidth="1"/>
    <col min="3331" max="3331" width="80.1328125" style="339" customWidth="1"/>
    <col min="3332" max="3332" width="40.19921875" style="339" customWidth="1"/>
    <col min="3333" max="3333" width="28.53125" style="339" customWidth="1"/>
    <col min="3334" max="3334" width="16.796875" style="339" bestFit="1" customWidth="1"/>
    <col min="3335" max="3335" width="58.796875" style="339" customWidth="1"/>
    <col min="3336" max="3584" width="9.19921875" style="339"/>
    <col min="3585" max="3585" width="15.265625" style="339" customWidth="1"/>
    <col min="3586" max="3586" width="34" style="339" customWidth="1"/>
    <col min="3587" max="3587" width="80.1328125" style="339" customWidth="1"/>
    <col min="3588" max="3588" width="40.19921875" style="339" customWidth="1"/>
    <col min="3589" max="3589" width="28.53125" style="339" customWidth="1"/>
    <col min="3590" max="3590" width="16.796875" style="339" bestFit="1" customWidth="1"/>
    <col min="3591" max="3591" width="58.796875" style="339" customWidth="1"/>
    <col min="3592" max="3840" width="9.19921875" style="339"/>
    <col min="3841" max="3841" width="15.265625" style="339" customWidth="1"/>
    <col min="3842" max="3842" width="34" style="339" customWidth="1"/>
    <col min="3843" max="3843" width="80.1328125" style="339" customWidth="1"/>
    <col min="3844" max="3844" width="40.19921875" style="339" customWidth="1"/>
    <col min="3845" max="3845" width="28.53125" style="339" customWidth="1"/>
    <col min="3846" max="3846" width="16.796875" style="339" bestFit="1" customWidth="1"/>
    <col min="3847" max="3847" width="58.796875" style="339" customWidth="1"/>
    <col min="3848" max="4096" width="9.19921875" style="339"/>
    <col min="4097" max="4097" width="15.265625" style="339" customWidth="1"/>
    <col min="4098" max="4098" width="34" style="339" customWidth="1"/>
    <col min="4099" max="4099" width="80.1328125" style="339" customWidth="1"/>
    <col min="4100" max="4100" width="40.19921875" style="339" customWidth="1"/>
    <col min="4101" max="4101" width="28.53125" style="339" customWidth="1"/>
    <col min="4102" max="4102" width="16.796875" style="339" bestFit="1" customWidth="1"/>
    <col min="4103" max="4103" width="58.796875" style="339" customWidth="1"/>
    <col min="4104" max="4352" width="9.19921875" style="339"/>
    <col min="4353" max="4353" width="15.265625" style="339" customWidth="1"/>
    <col min="4354" max="4354" width="34" style="339" customWidth="1"/>
    <col min="4355" max="4355" width="80.1328125" style="339" customWidth="1"/>
    <col min="4356" max="4356" width="40.19921875" style="339" customWidth="1"/>
    <col min="4357" max="4357" width="28.53125" style="339" customWidth="1"/>
    <col min="4358" max="4358" width="16.796875" style="339" bestFit="1" customWidth="1"/>
    <col min="4359" max="4359" width="58.796875" style="339" customWidth="1"/>
    <col min="4360" max="4608" width="9.19921875" style="339"/>
    <col min="4609" max="4609" width="15.265625" style="339" customWidth="1"/>
    <col min="4610" max="4610" width="34" style="339" customWidth="1"/>
    <col min="4611" max="4611" width="80.1328125" style="339" customWidth="1"/>
    <col min="4612" max="4612" width="40.19921875" style="339" customWidth="1"/>
    <col min="4613" max="4613" width="28.53125" style="339" customWidth="1"/>
    <col min="4614" max="4614" width="16.796875" style="339" bestFit="1" customWidth="1"/>
    <col min="4615" max="4615" width="58.796875" style="339" customWidth="1"/>
    <col min="4616" max="4864" width="9.19921875" style="339"/>
    <col min="4865" max="4865" width="15.265625" style="339" customWidth="1"/>
    <col min="4866" max="4866" width="34" style="339" customWidth="1"/>
    <col min="4867" max="4867" width="80.1328125" style="339" customWidth="1"/>
    <col min="4868" max="4868" width="40.19921875" style="339" customWidth="1"/>
    <col min="4869" max="4869" width="28.53125" style="339" customWidth="1"/>
    <col min="4870" max="4870" width="16.796875" style="339" bestFit="1" customWidth="1"/>
    <col min="4871" max="4871" width="58.796875" style="339" customWidth="1"/>
    <col min="4872" max="5120" width="9.19921875" style="339"/>
    <col min="5121" max="5121" width="15.265625" style="339" customWidth="1"/>
    <col min="5122" max="5122" width="34" style="339" customWidth="1"/>
    <col min="5123" max="5123" width="80.1328125" style="339" customWidth="1"/>
    <col min="5124" max="5124" width="40.19921875" style="339" customWidth="1"/>
    <col min="5125" max="5125" width="28.53125" style="339" customWidth="1"/>
    <col min="5126" max="5126" width="16.796875" style="339" bestFit="1" customWidth="1"/>
    <col min="5127" max="5127" width="58.796875" style="339" customWidth="1"/>
    <col min="5128" max="5376" width="9.19921875" style="339"/>
    <col min="5377" max="5377" width="15.265625" style="339" customWidth="1"/>
    <col min="5378" max="5378" width="34" style="339" customWidth="1"/>
    <col min="5379" max="5379" width="80.1328125" style="339" customWidth="1"/>
    <col min="5380" max="5380" width="40.19921875" style="339" customWidth="1"/>
    <col min="5381" max="5381" width="28.53125" style="339" customWidth="1"/>
    <col min="5382" max="5382" width="16.796875" style="339" bestFit="1" customWidth="1"/>
    <col min="5383" max="5383" width="58.796875" style="339" customWidth="1"/>
    <col min="5384" max="5632" width="9.19921875" style="339"/>
    <col min="5633" max="5633" width="15.265625" style="339" customWidth="1"/>
    <col min="5634" max="5634" width="34" style="339" customWidth="1"/>
    <col min="5635" max="5635" width="80.1328125" style="339" customWidth="1"/>
    <col min="5636" max="5636" width="40.19921875" style="339" customWidth="1"/>
    <col min="5637" max="5637" width="28.53125" style="339" customWidth="1"/>
    <col min="5638" max="5638" width="16.796875" style="339" bestFit="1" customWidth="1"/>
    <col min="5639" max="5639" width="58.796875" style="339" customWidth="1"/>
    <col min="5640" max="5888" width="9.19921875" style="339"/>
    <col min="5889" max="5889" width="15.265625" style="339" customWidth="1"/>
    <col min="5890" max="5890" width="34" style="339" customWidth="1"/>
    <col min="5891" max="5891" width="80.1328125" style="339" customWidth="1"/>
    <col min="5892" max="5892" width="40.19921875" style="339" customWidth="1"/>
    <col min="5893" max="5893" width="28.53125" style="339" customWidth="1"/>
    <col min="5894" max="5894" width="16.796875" style="339" bestFit="1" customWidth="1"/>
    <col min="5895" max="5895" width="58.796875" style="339" customWidth="1"/>
    <col min="5896" max="6144" width="9.19921875" style="339"/>
    <col min="6145" max="6145" width="15.265625" style="339" customWidth="1"/>
    <col min="6146" max="6146" width="34" style="339" customWidth="1"/>
    <col min="6147" max="6147" width="80.1328125" style="339" customWidth="1"/>
    <col min="6148" max="6148" width="40.19921875" style="339" customWidth="1"/>
    <col min="6149" max="6149" width="28.53125" style="339" customWidth="1"/>
    <col min="6150" max="6150" width="16.796875" style="339" bestFit="1" customWidth="1"/>
    <col min="6151" max="6151" width="58.796875" style="339" customWidth="1"/>
    <col min="6152" max="6400" width="9.19921875" style="339"/>
    <col min="6401" max="6401" width="15.265625" style="339" customWidth="1"/>
    <col min="6402" max="6402" width="34" style="339" customWidth="1"/>
    <col min="6403" max="6403" width="80.1328125" style="339" customWidth="1"/>
    <col min="6404" max="6404" width="40.19921875" style="339" customWidth="1"/>
    <col min="6405" max="6405" width="28.53125" style="339" customWidth="1"/>
    <col min="6406" max="6406" width="16.796875" style="339" bestFit="1" customWidth="1"/>
    <col min="6407" max="6407" width="58.796875" style="339" customWidth="1"/>
    <col min="6408" max="6656" width="9.19921875" style="339"/>
    <col min="6657" max="6657" width="15.265625" style="339" customWidth="1"/>
    <col min="6658" max="6658" width="34" style="339" customWidth="1"/>
    <col min="6659" max="6659" width="80.1328125" style="339" customWidth="1"/>
    <col min="6660" max="6660" width="40.19921875" style="339" customWidth="1"/>
    <col min="6661" max="6661" width="28.53125" style="339" customWidth="1"/>
    <col min="6662" max="6662" width="16.796875" style="339" bestFit="1" customWidth="1"/>
    <col min="6663" max="6663" width="58.796875" style="339" customWidth="1"/>
    <col min="6664" max="6912" width="9.19921875" style="339"/>
    <col min="6913" max="6913" width="15.265625" style="339" customWidth="1"/>
    <col min="6914" max="6914" width="34" style="339" customWidth="1"/>
    <col min="6915" max="6915" width="80.1328125" style="339" customWidth="1"/>
    <col min="6916" max="6916" width="40.19921875" style="339" customWidth="1"/>
    <col min="6917" max="6917" width="28.53125" style="339" customWidth="1"/>
    <col min="6918" max="6918" width="16.796875" style="339" bestFit="1" customWidth="1"/>
    <col min="6919" max="6919" width="58.796875" style="339" customWidth="1"/>
    <col min="6920" max="7168" width="9.19921875" style="339"/>
    <col min="7169" max="7169" width="15.265625" style="339" customWidth="1"/>
    <col min="7170" max="7170" width="34" style="339" customWidth="1"/>
    <col min="7171" max="7171" width="80.1328125" style="339" customWidth="1"/>
    <col min="7172" max="7172" width="40.19921875" style="339" customWidth="1"/>
    <col min="7173" max="7173" width="28.53125" style="339" customWidth="1"/>
    <col min="7174" max="7174" width="16.796875" style="339" bestFit="1" customWidth="1"/>
    <col min="7175" max="7175" width="58.796875" style="339" customWidth="1"/>
    <col min="7176" max="7424" width="9.19921875" style="339"/>
    <col min="7425" max="7425" width="15.265625" style="339" customWidth="1"/>
    <col min="7426" max="7426" width="34" style="339" customWidth="1"/>
    <col min="7427" max="7427" width="80.1328125" style="339" customWidth="1"/>
    <col min="7428" max="7428" width="40.19921875" style="339" customWidth="1"/>
    <col min="7429" max="7429" width="28.53125" style="339" customWidth="1"/>
    <col min="7430" max="7430" width="16.796875" style="339" bestFit="1" customWidth="1"/>
    <col min="7431" max="7431" width="58.796875" style="339" customWidth="1"/>
    <col min="7432" max="7680" width="9.19921875" style="339"/>
    <col min="7681" max="7681" width="15.265625" style="339" customWidth="1"/>
    <col min="7682" max="7682" width="34" style="339" customWidth="1"/>
    <col min="7683" max="7683" width="80.1328125" style="339" customWidth="1"/>
    <col min="7684" max="7684" width="40.19921875" style="339" customWidth="1"/>
    <col min="7685" max="7685" width="28.53125" style="339" customWidth="1"/>
    <col min="7686" max="7686" width="16.796875" style="339" bestFit="1" customWidth="1"/>
    <col min="7687" max="7687" width="58.796875" style="339" customWidth="1"/>
    <col min="7688" max="7936" width="9.19921875" style="339"/>
    <col min="7937" max="7937" width="15.265625" style="339" customWidth="1"/>
    <col min="7938" max="7938" width="34" style="339" customWidth="1"/>
    <col min="7939" max="7939" width="80.1328125" style="339" customWidth="1"/>
    <col min="7940" max="7940" width="40.19921875" style="339" customWidth="1"/>
    <col min="7941" max="7941" width="28.53125" style="339" customWidth="1"/>
    <col min="7942" max="7942" width="16.796875" style="339" bestFit="1" customWidth="1"/>
    <col min="7943" max="7943" width="58.796875" style="339" customWidth="1"/>
    <col min="7944" max="8192" width="9.19921875" style="339"/>
    <col min="8193" max="8193" width="15.265625" style="339" customWidth="1"/>
    <col min="8194" max="8194" width="34" style="339" customWidth="1"/>
    <col min="8195" max="8195" width="80.1328125" style="339" customWidth="1"/>
    <col min="8196" max="8196" width="40.19921875" style="339" customWidth="1"/>
    <col min="8197" max="8197" width="28.53125" style="339" customWidth="1"/>
    <col min="8198" max="8198" width="16.796875" style="339" bestFit="1" customWidth="1"/>
    <col min="8199" max="8199" width="58.796875" style="339" customWidth="1"/>
    <col min="8200" max="8448" width="9.19921875" style="339"/>
    <col min="8449" max="8449" width="15.265625" style="339" customWidth="1"/>
    <col min="8450" max="8450" width="34" style="339" customWidth="1"/>
    <col min="8451" max="8451" width="80.1328125" style="339" customWidth="1"/>
    <col min="8452" max="8452" width="40.19921875" style="339" customWidth="1"/>
    <col min="8453" max="8453" width="28.53125" style="339" customWidth="1"/>
    <col min="8454" max="8454" width="16.796875" style="339" bestFit="1" customWidth="1"/>
    <col min="8455" max="8455" width="58.796875" style="339" customWidth="1"/>
    <col min="8456" max="8704" width="9.19921875" style="339"/>
    <col min="8705" max="8705" width="15.265625" style="339" customWidth="1"/>
    <col min="8706" max="8706" width="34" style="339" customWidth="1"/>
    <col min="8707" max="8707" width="80.1328125" style="339" customWidth="1"/>
    <col min="8708" max="8708" width="40.19921875" style="339" customWidth="1"/>
    <col min="8709" max="8709" width="28.53125" style="339" customWidth="1"/>
    <col min="8710" max="8710" width="16.796875" style="339" bestFit="1" customWidth="1"/>
    <col min="8711" max="8711" width="58.796875" style="339" customWidth="1"/>
    <col min="8712" max="8960" width="9.19921875" style="339"/>
    <col min="8961" max="8961" width="15.265625" style="339" customWidth="1"/>
    <col min="8962" max="8962" width="34" style="339" customWidth="1"/>
    <col min="8963" max="8963" width="80.1328125" style="339" customWidth="1"/>
    <col min="8964" max="8964" width="40.19921875" style="339" customWidth="1"/>
    <col min="8965" max="8965" width="28.53125" style="339" customWidth="1"/>
    <col min="8966" max="8966" width="16.796875" style="339" bestFit="1" customWidth="1"/>
    <col min="8967" max="8967" width="58.796875" style="339" customWidth="1"/>
    <col min="8968" max="9216" width="9.19921875" style="339"/>
    <col min="9217" max="9217" width="15.265625" style="339" customWidth="1"/>
    <col min="9218" max="9218" width="34" style="339" customWidth="1"/>
    <col min="9219" max="9219" width="80.1328125" style="339" customWidth="1"/>
    <col min="9220" max="9220" width="40.19921875" style="339" customWidth="1"/>
    <col min="9221" max="9221" width="28.53125" style="339" customWidth="1"/>
    <col min="9222" max="9222" width="16.796875" style="339" bestFit="1" customWidth="1"/>
    <col min="9223" max="9223" width="58.796875" style="339" customWidth="1"/>
    <col min="9224" max="9472" width="9.19921875" style="339"/>
    <col min="9473" max="9473" width="15.265625" style="339" customWidth="1"/>
    <col min="9474" max="9474" width="34" style="339" customWidth="1"/>
    <col min="9475" max="9475" width="80.1328125" style="339" customWidth="1"/>
    <col min="9476" max="9476" width="40.19921875" style="339" customWidth="1"/>
    <col min="9477" max="9477" width="28.53125" style="339" customWidth="1"/>
    <col min="9478" max="9478" width="16.796875" style="339" bestFit="1" customWidth="1"/>
    <col min="9479" max="9479" width="58.796875" style="339" customWidth="1"/>
    <col min="9480" max="9728" width="9.19921875" style="339"/>
    <col min="9729" max="9729" width="15.265625" style="339" customWidth="1"/>
    <col min="9730" max="9730" width="34" style="339" customWidth="1"/>
    <col min="9731" max="9731" width="80.1328125" style="339" customWidth="1"/>
    <col min="9732" max="9732" width="40.19921875" style="339" customWidth="1"/>
    <col min="9733" max="9733" width="28.53125" style="339" customWidth="1"/>
    <col min="9734" max="9734" width="16.796875" style="339" bestFit="1" customWidth="1"/>
    <col min="9735" max="9735" width="58.796875" style="339" customWidth="1"/>
    <col min="9736" max="9984" width="9.19921875" style="339"/>
    <col min="9985" max="9985" width="15.265625" style="339" customWidth="1"/>
    <col min="9986" max="9986" width="34" style="339" customWidth="1"/>
    <col min="9987" max="9987" width="80.1328125" style="339" customWidth="1"/>
    <col min="9988" max="9988" width="40.19921875" style="339" customWidth="1"/>
    <col min="9989" max="9989" width="28.53125" style="339" customWidth="1"/>
    <col min="9990" max="9990" width="16.796875" style="339" bestFit="1" customWidth="1"/>
    <col min="9991" max="9991" width="58.796875" style="339" customWidth="1"/>
    <col min="9992" max="10240" width="9.19921875" style="339"/>
    <col min="10241" max="10241" width="15.265625" style="339" customWidth="1"/>
    <col min="10242" max="10242" width="34" style="339" customWidth="1"/>
    <col min="10243" max="10243" width="80.1328125" style="339" customWidth="1"/>
    <col min="10244" max="10244" width="40.19921875" style="339" customWidth="1"/>
    <col min="10245" max="10245" width="28.53125" style="339" customWidth="1"/>
    <col min="10246" max="10246" width="16.796875" style="339" bestFit="1" customWidth="1"/>
    <col min="10247" max="10247" width="58.796875" style="339" customWidth="1"/>
    <col min="10248" max="10496" width="9.19921875" style="339"/>
    <col min="10497" max="10497" width="15.265625" style="339" customWidth="1"/>
    <col min="10498" max="10498" width="34" style="339" customWidth="1"/>
    <col min="10499" max="10499" width="80.1328125" style="339" customWidth="1"/>
    <col min="10500" max="10500" width="40.19921875" style="339" customWidth="1"/>
    <col min="10501" max="10501" width="28.53125" style="339" customWidth="1"/>
    <col min="10502" max="10502" width="16.796875" style="339" bestFit="1" customWidth="1"/>
    <col min="10503" max="10503" width="58.796875" style="339" customWidth="1"/>
    <col min="10504" max="10752" width="9.19921875" style="339"/>
    <col min="10753" max="10753" width="15.265625" style="339" customWidth="1"/>
    <col min="10754" max="10754" width="34" style="339" customWidth="1"/>
    <col min="10755" max="10755" width="80.1328125" style="339" customWidth="1"/>
    <col min="10756" max="10756" width="40.19921875" style="339" customWidth="1"/>
    <col min="10757" max="10757" width="28.53125" style="339" customWidth="1"/>
    <col min="10758" max="10758" width="16.796875" style="339" bestFit="1" customWidth="1"/>
    <col min="10759" max="10759" width="58.796875" style="339" customWidth="1"/>
    <col min="10760" max="11008" width="9.19921875" style="339"/>
    <col min="11009" max="11009" width="15.265625" style="339" customWidth="1"/>
    <col min="11010" max="11010" width="34" style="339" customWidth="1"/>
    <col min="11011" max="11011" width="80.1328125" style="339" customWidth="1"/>
    <col min="11012" max="11012" width="40.19921875" style="339" customWidth="1"/>
    <col min="11013" max="11013" width="28.53125" style="339" customWidth="1"/>
    <col min="11014" max="11014" width="16.796875" style="339" bestFit="1" customWidth="1"/>
    <col min="11015" max="11015" width="58.796875" style="339" customWidth="1"/>
    <col min="11016" max="11264" width="9.19921875" style="339"/>
    <col min="11265" max="11265" width="15.265625" style="339" customWidth="1"/>
    <col min="11266" max="11266" width="34" style="339" customWidth="1"/>
    <col min="11267" max="11267" width="80.1328125" style="339" customWidth="1"/>
    <col min="11268" max="11268" width="40.19921875" style="339" customWidth="1"/>
    <col min="11269" max="11269" width="28.53125" style="339" customWidth="1"/>
    <col min="11270" max="11270" width="16.796875" style="339" bestFit="1" customWidth="1"/>
    <col min="11271" max="11271" width="58.796875" style="339" customWidth="1"/>
    <col min="11272" max="11520" width="9.19921875" style="339"/>
    <col min="11521" max="11521" width="15.265625" style="339" customWidth="1"/>
    <col min="11522" max="11522" width="34" style="339" customWidth="1"/>
    <col min="11523" max="11523" width="80.1328125" style="339" customWidth="1"/>
    <col min="11524" max="11524" width="40.19921875" style="339" customWidth="1"/>
    <col min="11525" max="11525" width="28.53125" style="339" customWidth="1"/>
    <col min="11526" max="11526" width="16.796875" style="339" bestFit="1" customWidth="1"/>
    <col min="11527" max="11527" width="58.796875" style="339" customWidth="1"/>
    <col min="11528" max="11776" width="9.19921875" style="339"/>
    <col min="11777" max="11777" width="15.265625" style="339" customWidth="1"/>
    <col min="11778" max="11778" width="34" style="339" customWidth="1"/>
    <col min="11779" max="11779" width="80.1328125" style="339" customWidth="1"/>
    <col min="11780" max="11780" width="40.19921875" style="339" customWidth="1"/>
    <col min="11781" max="11781" width="28.53125" style="339" customWidth="1"/>
    <col min="11782" max="11782" width="16.796875" style="339" bestFit="1" customWidth="1"/>
    <col min="11783" max="11783" width="58.796875" style="339" customWidth="1"/>
    <col min="11784" max="12032" width="9.19921875" style="339"/>
    <col min="12033" max="12033" width="15.265625" style="339" customWidth="1"/>
    <col min="12034" max="12034" width="34" style="339" customWidth="1"/>
    <col min="12035" max="12035" width="80.1328125" style="339" customWidth="1"/>
    <col min="12036" max="12036" width="40.19921875" style="339" customWidth="1"/>
    <col min="12037" max="12037" width="28.53125" style="339" customWidth="1"/>
    <col min="12038" max="12038" width="16.796875" style="339" bestFit="1" customWidth="1"/>
    <col min="12039" max="12039" width="58.796875" style="339" customWidth="1"/>
    <col min="12040" max="12288" width="9.19921875" style="339"/>
    <col min="12289" max="12289" width="15.265625" style="339" customWidth="1"/>
    <col min="12290" max="12290" width="34" style="339" customWidth="1"/>
    <col min="12291" max="12291" width="80.1328125" style="339" customWidth="1"/>
    <col min="12292" max="12292" width="40.19921875" style="339" customWidth="1"/>
    <col min="12293" max="12293" width="28.53125" style="339" customWidth="1"/>
    <col min="12294" max="12294" width="16.796875" style="339" bestFit="1" customWidth="1"/>
    <col min="12295" max="12295" width="58.796875" style="339" customWidth="1"/>
    <col min="12296" max="12544" width="9.19921875" style="339"/>
    <col min="12545" max="12545" width="15.265625" style="339" customWidth="1"/>
    <col min="12546" max="12546" width="34" style="339" customWidth="1"/>
    <col min="12547" max="12547" width="80.1328125" style="339" customWidth="1"/>
    <col min="12548" max="12548" width="40.19921875" style="339" customWidth="1"/>
    <col min="12549" max="12549" width="28.53125" style="339" customWidth="1"/>
    <col min="12550" max="12550" width="16.796875" style="339" bestFit="1" customWidth="1"/>
    <col min="12551" max="12551" width="58.796875" style="339" customWidth="1"/>
    <col min="12552" max="12800" width="9.19921875" style="339"/>
    <col min="12801" max="12801" width="15.265625" style="339" customWidth="1"/>
    <col min="12802" max="12802" width="34" style="339" customWidth="1"/>
    <col min="12803" max="12803" width="80.1328125" style="339" customWidth="1"/>
    <col min="12804" max="12804" width="40.19921875" style="339" customWidth="1"/>
    <col min="12805" max="12805" width="28.53125" style="339" customWidth="1"/>
    <col min="12806" max="12806" width="16.796875" style="339" bestFit="1" customWidth="1"/>
    <col min="12807" max="12807" width="58.796875" style="339" customWidth="1"/>
    <col min="12808" max="13056" width="9.19921875" style="339"/>
    <col min="13057" max="13057" width="15.265625" style="339" customWidth="1"/>
    <col min="13058" max="13058" width="34" style="339" customWidth="1"/>
    <col min="13059" max="13059" width="80.1328125" style="339" customWidth="1"/>
    <col min="13060" max="13060" width="40.19921875" style="339" customWidth="1"/>
    <col min="13061" max="13061" width="28.53125" style="339" customWidth="1"/>
    <col min="13062" max="13062" width="16.796875" style="339" bestFit="1" customWidth="1"/>
    <col min="13063" max="13063" width="58.796875" style="339" customWidth="1"/>
    <col min="13064" max="13312" width="9.19921875" style="339"/>
    <col min="13313" max="13313" width="15.265625" style="339" customWidth="1"/>
    <col min="13314" max="13314" width="34" style="339" customWidth="1"/>
    <col min="13315" max="13315" width="80.1328125" style="339" customWidth="1"/>
    <col min="13316" max="13316" width="40.19921875" style="339" customWidth="1"/>
    <col min="13317" max="13317" width="28.53125" style="339" customWidth="1"/>
    <col min="13318" max="13318" width="16.796875" style="339" bestFit="1" customWidth="1"/>
    <col min="13319" max="13319" width="58.796875" style="339" customWidth="1"/>
    <col min="13320" max="13568" width="9.19921875" style="339"/>
    <col min="13569" max="13569" width="15.265625" style="339" customWidth="1"/>
    <col min="13570" max="13570" width="34" style="339" customWidth="1"/>
    <col min="13571" max="13571" width="80.1328125" style="339" customWidth="1"/>
    <col min="13572" max="13572" width="40.19921875" style="339" customWidth="1"/>
    <col min="13573" max="13573" width="28.53125" style="339" customWidth="1"/>
    <col min="13574" max="13574" width="16.796875" style="339" bestFit="1" customWidth="1"/>
    <col min="13575" max="13575" width="58.796875" style="339" customWidth="1"/>
    <col min="13576" max="13824" width="9.19921875" style="339"/>
    <col min="13825" max="13825" width="15.265625" style="339" customWidth="1"/>
    <col min="13826" max="13826" width="34" style="339" customWidth="1"/>
    <col min="13827" max="13827" width="80.1328125" style="339" customWidth="1"/>
    <col min="13828" max="13828" width="40.19921875" style="339" customWidth="1"/>
    <col min="13829" max="13829" width="28.53125" style="339" customWidth="1"/>
    <col min="13830" max="13830" width="16.796875" style="339" bestFit="1" customWidth="1"/>
    <col min="13831" max="13831" width="58.796875" style="339" customWidth="1"/>
    <col min="13832" max="14080" width="9.19921875" style="339"/>
    <col min="14081" max="14081" width="15.265625" style="339" customWidth="1"/>
    <col min="14082" max="14082" width="34" style="339" customWidth="1"/>
    <col min="14083" max="14083" width="80.1328125" style="339" customWidth="1"/>
    <col min="14084" max="14084" width="40.19921875" style="339" customWidth="1"/>
    <col min="14085" max="14085" width="28.53125" style="339" customWidth="1"/>
    <col min="14086" max="14086" width="16.796875" style="339" bestFit="1" customWidth="1"/>
    <col min="14087" max="14087" width="58.796875" style="339" customWidth="1"/>
    <col min="14088" max="14336" width="9.19921875" style="339"/>
    <col min="14337" max="14337" width="15.265625" style="339" customWidth="1"/>
    <col min="14338" max="14338" width="34" style="339" customWidth="1"/>
    <col min="14339" max="14339" width="80.1328125" style="339" customWidth="1"/>
    <col min="14340" max="14340" width="40.19921875" style="339" customWidth="1"/>
    <col min="14341" max="14341" width="28.53125" style="339" customWidth="1"/>
    <col min="14342" max="14342" width="16.796875" style="339" bestFit="1" customWidth="1"/>
    <col min="14343" max="14343" width="58.796875" style="339" customWidth="1"/>
    <col min="14344" max="14592" width="9.19921875" style="339"/>
    <col min="14593" max="14593" width="15.265625" style="339" customWidth="1"/>
    <col min="14594" max="14594" width="34" style="339" customWidth="1"/>
    <col min="14595" max="14595" width="80.1328125" style="339" customWidth="1"/>
    <col min="14596" max="14596" width="40.19921875" style="339" customWidth="1"/>
    <col min="14597" max="14597" width="28.53125" style="339" customWidth="1"/>
    <col min="14598" max="14598" width="16.796875" style="339" bestFit="1" customWidth="1"/>
    <col min="14599" max="14599" width="58.796875" style="339" customWidth="1"/>
    <col min="14600" max="14848" width="9.19921875" style="339"/>
    <col min="14849" max="14849" width="15.265625" style="339" customWidth="1"/>
    <col min="14850" max="14850" width="34" style="339" customWidth="1"/>
    <col min="14851" max="14851" width="80.1328125" style="339" customWidth="1"/>
    <col min="14852" max="14852" width="40.19921875" style="339" customWidth="1"/>
    <col min="14853" max="14853" width="28.53125" style="339" customWidth="1"/>
    <col min="14854" max="14854" width="16.796875" style="339" bestFit="1" customWidth="1"/>
    <col min="14855" max="14855" width="58.796875" style="339" customWidth="1"/>
    <col min="14856" max="15104" width="9.19921875" style="339"/>
    <col min="15105" max="15105" width="15.265625" style="339" customWidth="1"/>
    <col min="15106" max="15106" width="34" style="339" customWidth="1"/>
    <col min="15107" max="15107" width="80.1328125" style="339" customWidth="1"/>
    <col min="15108" max="15108" width="40.19921875" style="339" customWidth="1"/>
    <col min="15109" max="15109" width="28.53125" style="339" customWidth="1"/>
    <col min="15110" max="15110" width="16.796875" style="339" bestFit="1" customWidth="1"/>
    <col min="15111" max="15111" width="58.796875" style="339" customWidth="1"/>
    <col min="15112" max="15360" width="9.19921875" style="339"/>
    <col min="15361" max="15361" width="15.265625" style="339" customWidth="1"/>
    <col min="15362" max="15362" width="34" style="339" customWidth="1"/>
    <col min="15363" max="15363" width="80.1328125" style="339" customWidth="1"/>
    <col min="15364" max="15364" width="40.19921875" style="339" customWidth="1"/>
    <col min="15365" max="15365" width="28.53125" style="339" customWidth="1"/>
    <col min="15366" max="15366" width="16.796875" style="339" bestFit="1" customWidth="1"/>
    <col min="15367" max="15367" width="58.796875" style="339" customWidth="1"/>
    <col min="15368" max="15616" width="9.19921875" style="339"/>
    <col min="15617" max="15617" width="15.265625" style="339" customWidth="1"/>
    <col min="15618" max="15618" width="34" style="339" customWidth="1"/>
    <col min="15619" max="15619" width="80.1328125" style="339" customWidth="1"/>
    <col min="15620" max="15620" width="40.19921875" style="339" customWidth="1"/>
    <col min="15621" max="15621" width="28.53125" style="339" customWidth="1"/>
    <col min="15622" max="15622" width="16.796875" style="339" bestFit="1" customWidth="1"/>
    <col min="15623" max="15623" width="58.796875" style="339" customWidth="1"/>
    <col min="15624" max="15872" width="9.19921875" style="339"/>
    <col min="15873" max="15873" width="15.265625" style="339" customWidth="1"/>
    <col min="15874" max="15874" width="34" style="339" customWidth="1"/>
    <col min="15875" max="15875" width="80.1328125" style="339" customWidth="1"/>
    <col min="15876" max="15876" width="40.19921875" style="339" customWidth="1"/>
    <col min="15877" max="15877" width="28.53125" style="339" customWidth="1"/>
    <col min="15878" max="15878" width="16.796875" style="339" bestFit="1" customWidth="1"/>
    <col min="15879" max="15879" width="58.796875" style="339" customWidth="1"/>
    <col min="15880" max="16128" width="9.19921875" style="339"/>
    <col min="16129" max="16129" width="15.265625" style="339" customWidth="1"/>
    <col min="16130" max="16130" width="34" style="339" customWidth="1"/>
    <col min="16131" max="16131" width="80.1328125" style="339" customWidth="1"/>
    <col min="16132" max="16132" width="40.19921875" style="339" customWidth="1"/>
    <col min="16133" max="16133" width="28.53125" style="339" customWidth="1"/>
    <col min="16134" max="16134" width="16.796875" style="339" bestFit="1" customWidth="1"/>
    <col min="16135" max="16135" width="58.796875" style="339" customWidth="1"/>
    <col min="16136" max="16384" width="9.19921875" style="339"/>
  </cols>
  <sheetData>
    <row r="1" spans="1:7" ht="16.5" thickBot="1" x14ac:dyDescent="0.5">
      <c r="A1" s="337" t="s">
        <v>1071</v>
      </c>
      <c r="B1" s="338"/>
      <c r="C1" s="338"/>
      <c r="D1" s="338"/>
      <c r="E1" s="338"/>
    </row>
    <row r="2" spans="1:7" ht="15.4" thickBot="1" x14ac:dyDescent="0.45">
      <c r="A2" s="340" t="s">
        <v>747</v>
      </c>
      <c r="B2" s="341"/>
      <c r="C2" s="341"/>
      <c r="D2" s="341"/>
      <c r="E2" s="341"/>
      <c r="F2" s="342"/>
    </row>
    <row r="3" spans="1:7" ht="9" customHeight="1" x14ac:dyDescent="0.4">
      <c r="A3" s="187"/>
    </row>
    <row r="4" spans="1:7" ht="16.149999999999999" x14ac:dyDescent="0.45">
      <c r="A4" s="187" t="s">
        <v>748</v>
      </c>
      <c r="D4" s="322"/>
      <c r="E4" s="323" t="s">
        <v>159</v>
      </c>
      <c r="F4" s="324">
        <v>45908</v>
      </c>
    </row>
    <row r="5" spans="1:7" ht="16.149999999999999" x14ac:dyDescent="0.45">
      <c r="A5" s="187" t="s">
        <v>749</v>
      </c>
    </row>
    <row r="6" spans="1:7" s="187" customFormat="1" ht="18" customHeight="1" x14ac:dyDescent="0.5">
      <c r="A6" s="187" t="s">
        <v>750</v>
      </c>
      <c r="B6" s="190"/>
      <c r="C6" s="191"/>
      <c r="D6" s="191"/>
      <c r="E6" s="192"/>
      <c r="F6" s="320"/>
      <c r="G6" s="320"/>
    </row>
    <row r="7" spans="1:7" ht="21" customHeight="1" x14ac:dyDescent="0.4">
      <c r="D7" s="344"/>
    </row>
    <row r="8" spans="1:7" s="187" customFormat="1" ht="32.65" customHeight="1" x14ac:dyDescent="0.4">
      <c r="B8" s="325" t="s">
        <v>793</v>
      </c>
      <c r="C8" s="326" t="s">
        <v>794</v>
      </c>
      <c r="D8" s="326" t="s">
        <v>795</v>
      </c>
      <c r="E8" s="327"/>
      <c r="F8" s="325"/>
    </row>
    <row r="9" spans="1:7" ht="46.5" customHeight="1" x14ac:dyDescent="0.4">
      <c r="A9" s="389" t="s">
        <v>937</v>
      </c>
      <c r="B9" s="389" t="s">
        <v>796</v>
      </c>
      <c r="C9" s="345" t="s">
        <v>752</v>
      </c>
      <c r="D9" s="345" t="s">
        <v>753</v>
      </c>
      <c r="E9" s="346"/>
      <c r="F9" s="347" t="s">
        <v>754</v>
      </c>
    </row>
    <row r="10" spans="1:7" ht="28.5" customHeight="1" x14ac:dyDescent="0.4">
      <c r="A10" s="389"/>
      <c r="B10" s="389"/>
      <c r="C10" s="348"/>
      <c r="D10" s="348"/>
      <c r="E10" s="373" t="s">
        <v>755</v>
      </c>
      <c r="F10" s="374"/>
    </row>
    <row r="11" spans="1:7" ht="45" x14ac:dyDescent="0.4">
      <c r="A11" s="354" t="s">
        <v>938</v>
      </c>
      <c r="B11" s="359" t="s">
        <v>939</v>
      </c>
      <c r="C11" s="334" t="s">
        <v>1072</v>
      </c>
      <c r="D11" s="335" t="s">
        <v>940</v>
      </c>
      <c r="E11" s="375">
        <f>74+8</f>
        <v>82</v>
      </c>
      <c r="F11" s="376" t="s">
        <v>1073</v>
      </c>
    </row>
    <row r="12" spans="1:7" ht="60" x14ac:dyDescent="0.4">
      <c r="A12" s="349"/>
      <c r="B12" s="359" t="s">
        <v>939</v>
      </c>
      <c r="C12" s="334" t="s">
        <v>1074</v>
      </c>
      <c r="D12" s="335" t="s">
        <v>941</v>
      </c>
      <c r="E12" s="375">
        <f>74-2</f>
        <v>72</v>
      </c>
      <c r="F12" s="376"/>
    </row>
    <row r="13" spans="1:7" ht="45" x14ac:dyDescent="0.4">
      <c r="A13" s="349"/>
      <c r="B13" s="359" t="s">
        <v>939</v>
      </c>
      <c r="C13" s="334" t="s">
        <v>942</v>
      </c>
      <c r="D13" s="155" t="s">
        <v>943</v>
      </c>
      <c r="E13" s="375">
        <v>10</v>
      </c>
      <c r="F13" s="376"/>
    </row>
    <row r="14" spans="1:7" ht="45" x14ac:dyDescent="0.4">
      <c r="A14" s="349"/>
      <c r="B14" s="359" t="s">
        <v>939</v>
      </c>
      <c r="C14" s="334" t="s">
        <v>944</v>
      </c>
      <c r="D14" s="155" t="s">
        <v>945</v>
      </c>
      <c r="E14" s="375">
        <v>5</v>
      </c>
      <c r="F14" s="376"/>
    </row>
    <row r="15" spans="1:7" ht="45" x14ac:dyDescent="0.4">
      <c r="A15" s="349"/>
      <c r="B15" s="359" t="s">
        <v>946</v>
      </c>
      <c r="C15" s="334" t="s">
        <v>947</v>
      </c>
      <c r="D15" s="155"/>
      <c r="E15" s="375">
        <f>95+8</f>
        <v>103</v>
      </c>
      <c r="F15" s="376"/>
    </row>
    <row r="16" spans="1:7" ht="30" x14ac:dyDescent="0.4">
      <c r="A16" s="349"/>
      <c r="B16" s="359" t="s">
        <v>946</v>
      </c>
      <c r="C16" s="334" t="s">
        <v>948</v>
      </c>
      <c r="D16" s="155"/>
      <c r="E16" s="375">
        <f>95-4</f>
        <v>91</v>
      </c>
      <c r="F16" s="376"/>
    </row>
    <row r="17" spans="1:6" ht="30" x14ac:dyDescent="0.4">
      <c r="A17" s="349"/>
      <c r="B17" s="359" t="s">
        <v>946</v>
      </c>
      <c r="C17" s="334" t="s">
        <v>949</v>
      </c>
      <c r="D17" s="155"/>
      <c r="E17" s="375">
        <v>110</v>
      </c>
      <c r="F17" s="376"/>
    </row>
    <row r="18" spans="1:6" ht="30" x14ac:dyDescent="0.4">
      <c r="A18" s="349"/>
      <c r="B18" s="361" t="s">
        <v>950</v>
      </c>
      <c r="C18" s="334" t="s">
        <v>951</v>
      </c>
      <c r="D18" s="155"/>
      <c r="E18" s="375">
        <v>52</v>
      </c>
      <c r="F18" s="350" t="s">
        <v>952</v>
      </c>
    </row>
    <row r="19" spans="1:6" ht="31.5" x14ac:dyDescent="0.5">
      <c r="A19" s="349"/>
      <c r="B19" s="332" t="s">
        <v>946</v>
      </c>
      <c r="C19" s="333" t="s">
        <v>1075</v>
      </c>
      <c r="D19" s="335" t="s">
        <v>953</v>
      </c>
      <c r="E19" s="377">
        <v>30</v>
      </c>
      <c r="F19" s="351" t="s">
        <v>954</v>
      </c>
    </row>
    <row r="20" spans="1:6" ht="31.5" x14ac:dyDescent="0.5">
      <c r="A20" s="349"/>
      <c r="B20" s="332" t="s">
        <v>946</v>
      </c>
      <c r="C20" s="333" t="s">
        <v>955</v>
      </c>
      <c r="D20" s="335" t="s">
        <v>956</v>
      </c>
      <c r="E20" s="377">
        <v>25</v>
      </c>
      <c r="F20" s="351" t="s">
        <v>954</v>
      </c>
    </row>
    <row r="21" spans="1:6" ht="45" x14ac:dyDescent="0.4">
      <c r="A21" s="349"/>
      <c r="B21" s="355" t="s">
        <v>957</v>
      </c>
      <c r="C21" s="352" t="s">
        <v>958</v>
      </c>
      <c r="D21" s="155" t="s">
        <v>959</v>
      </c>
      <c r="E21" s="377">
        <v>95</v>
      </c>
      <c r="F21" s="376"/>
    </row>
    <row r="22" spans="1:6" ht="45" x14ac:dyDescent="0.4">
      <c r="A22" s="353"/>
      <c r="B22" s="355" t="s">
        <v>957</v>
      </c>
      <c r="C22" s="352" t="s">
        <v>960</v>
      </c>
      <c r="D22" s="336" t="s">
        <v>961</v>
      </c>
      <c r="E22" s="375">
        <f>115+8</f>
        <v>123</v>
      </c>
      <c r="F22" s="376"/>
    </row>
    <row r="23" spans="1:6" ht="3" customHeight="1" x14ac:dyDescent="0.4">
      <c r="A23" s="392"/>
      <c r="B23" s="378"/>
      <c r="C23" s="379"/>
      <c r="D23" s="380"/>
      <c r="E23" s="381"/>
      <c r="F23" s="382"/>
    </row>
    <row r="24" spans="1:6" ht="60" x14ac:dyDescent="0.4">
      <c r="A24" s="354" t="s">
        <v>962</v>
      </c>
      <c r="B24" s="355" t="s">
        <v>963</v>
      </c>
      <c r="C24" s="352" t="s">
        <v>964</v>
      </c>
      <c r="D24" s="336" t="s">
        <v>965</v>
      </c>
      <c r="E24" s="377">
        <v>75</v>
      </c>
      <c r="F24" s="383" t="s">
        <v>966</v>
      </c>
    </row>
    <row r="25" spans="1:6" x14ac:dyDescent="0.4">
      <c r="A25" s="349"/>
      <c r="B25" s="356" t="s">
        <v>967</v>
      </c>
      <c r="C25" s="357" t="s">
        <v>968</v>
      </c>
      <c r="D25" s="335" t="s">
        <v>969</v>
      </c>
      <c r="E25" s="358">
        <v>34</v>
      </c>
      <c r="F25" s="383" t="s">
        <v>970</v>
      </c>
    </row>
    <row r="26" spans="1:6" x14ac:dyDescent="0.4">
      <c r="A26" s="353"/>
      <c r="B26" s="356" t="s">
        <v>967</v>
      </c>
      <c r="C26" s="357" t="s">
        <v>971</v>
      </c>
      <c r="D26" s="335" t="s">
        <v>972</v>
      </c>
      <c r="E26" s="358">
        <v>5</v>
      </c>
      <c r="F26" s="383" t="s">
        <v>973</v>
      </c>
    </row>
    <row r="27" spans="1:6" ht="6.85" customHeight="1" x14ac:dyDescent="0.4">
      <c r="A27" s="393"/>
      <c r="B27" s="378"/>
      <c r="C27" s="394"/>
      <c r="D27" s="395"/>
      <c r="E27" s="396"/>
      <c r="F27" s="382"/>
    </row>
    <row r="28" spans="1:6" ht="30" x14ac:dyDescent="0.4">
      <c r="A28" s="390" t="s">
        <v>981</v>
      </c>
      <c r="B28" s="384" t="s">
        <v>974</v>
      </c>
      <c r="C28" s="334" t="s">
        <v>975</v>
      </c>
      <c r="D28" s="336" t="s">
        <v>976</v>
      </c>
      <c r="E28" s="375">
        <v>36</v>
      </c>
      <c r="F28" s="350"/>
    </row>
    <row r="29" spans="1:6" ht="45" x14ac:dyDescent="0.4">
      <c r="A29" s="360"/>
      <c r="B29" s="384"/>
      <c r="C29" s="334" t="s">
        <v>977</v>
      </c>
      <c r="D29" s="335" t="s">
        <v>978</v>
      </c>
      <c r="E29" s="375">
        <v>8</v>
      </c>
      <c r="F29" s="350"/>
    </row>
    <row r="30" spans="1:6" x14ac:dyDescent="0.4">
      <c r="A30" s="360"/>
      <c r="B30" s="359" t="s">
        <v>979</v>
      </c>
      <c r="C30" s="334" t="s">
        <v>980</v>
      </c>
      <c r="D30" s="155"/>
      <c r="E30" s="375">
        <v>33</v>
      </c>
      <c r="F30" s="350"/>
    </row>
    <row r="31" spans="1:6" x14ac:dyDescent="0.4">
      <c r="A31" s="360"/>
      <c r="B31" s="384" t="s">
        <v>982</v>
      </c>
      <c r="C31" s="352" t="s">
        <v>983</v>
      </c>
      <c r="D31" s="155"/>
      <c r="E31" s="375">
        <v>42</v>
      </c>
      <c r="F31" s="350" t="s">
        <v>984</v>
      </c>
    </row>
    <row r="32" spans="1:6" ht="60" x14ac:dyDescent="0.4">
      <c r="A32" s="360"/>
      <c r="B32" s="384"/>
      <c r="C32" s="334" t="s">
        <v>985</v>
      </c>
      <c r="D32" s="335" t="s">
        <v>986</v>
      </c>
      <c r="E32" s="375">
        <v>12</v>
      </c>
      <c r="F32" s="350"/>
    </row>
    <row r="33" spans="1:9" ht="45" x14ac:dyDescent="0.4">
      <c r="A33" s="360"/>
      <c r="B33" s="384"/>
      <c r="C33" s="334" t="s">
        <v>987</v>
      </c>
      <c r="D33" s="335" t="s">
        <v>988</v>
      </c>
      <c r="E33" s="375">
        <v>12</v>
      </c>
      <c r="F33" s="350"/>
    </row>
    <row r="34" spans="1:9" x14ac:dyDescent="0.4">
      <c r="A34" s="360"/>
      <c r="B34" s="384" t="s">
        <v>989</v>
      </c>
      <c r="C34" s="352" t="s">
        <v>990</v>
      </c>
      <c r="D34" s="155"/>
      <c r="E34" s="375">
        <v>46</v>
      </c>
      <c r="F34" s="350" t="s">
        <v>984</v>
      </c>
    </row>
    <row r="35" spans="1:9" ht="60" x14ac:dyDescent="0.4">
      <c r="A35" s="360"/>
      <c r="B35" s="384"/>
      <c r="C35" s="352" t="s">
        <v>991</v>
      </c>
      <c r="D35" s="335" t="s">
        <v>986</v>
      </c>
      <c r="E35" s="375">
        <v>12</v>
      </c>
      <c r="F35" s="350"/>
    </row>
    <row r="36" spans="1:9" ht="45" x14ac:dyDescent="0.4">
      <c r="A36" s="391"/>
      <c r="B36" s="384"/>
      <c r="C36" s="352" t="s">
        <v>992</v>
      </c>
      <c r="D36" s="335" t="s">
        <v>993</v>
      </c>
      <c r="E36" s="375">
        <v>12</v>
      </c>
      <c r="F36" s="350"/>
    </row>
    <row r="37" spans="1:9" ht="5.35" customHeight="1" x14ac:dyDescent="0.4">
      <c r="A37" s="388"/>
      <c r="B37" s="378"/>
      <c r="C37" s="379"/>
      <c r="D37" s="380"/>
      <c r="E37" s="381"/>
      <c r="F37" s="382"/>
    </row>
    <row r="38" spans="1:9" ht="75" x14ac:dyDescent="0.4">
      <c r="A38" s="390" t="s">
        <v>994</v>
      </c>
      <c r="B38" s="361" t="s">
        <v>1076</v>
      </c>
      <c r="C38" s="352" t="s">
        <v>1077</v>
      </c>
      <c r="D38" s="336"/>
      <c r="E38" s="350">
        <v>136</v>
      </c>
      <c r="F38" s="350"/>
      <c r="I38" s="362"/>
    </row>
    <row r="39" spans="1:9" ht="75" x14ac:dyDescent="0.4">
      <c r="A39" s="360"/>
      <c r="B39" s="385" t="s">
        <v>1078</v>
      </c>
      <c r="C39" s="352" t="s">
        <v>1077</v>
      </c>
      <c r="D39" s="336"/>
      <c r="E39" s="350">
        <v>170</v>
      </c>
      <c r="F39" s="350"/>
    </row>
    <row r="40" spans="1:9" ht="75" x14ac:dyDescent="0.4">
      <c r="A40" s="360"/>
      <c r="B40" s="385" t="s">
        <v>1079</v>
      </c>
      <c r="C40" s="352" t="s">
        <v>1080</v>
      </c>
      <c r="D40" s="336"/>
      <c r="E40" s="350">
        <v>150</v>
      </c>
      <c r="F40" s="350"/>
    </row>
    <row r="41" spans="1:9" ht="75" x14ac:dyDescent="0.4">
      <c r="A41" s="360"/>
      <c r="B41" s="385" t="s">
        <v>1081</v>
      </c>
      <c r="C41" s="352" t="s">
        <v>1080</v>
      </c>
      <c r="D41" s="336"/>
      <c r="E41" s="350">
        <v>181</v>
      </c>
      <c r="F41" s="350"/>
    </row>
    <row r="42" spans="1:9" ht="90" x14ac:dyDescent="0.4">
      <c r="A42" s="360"/>
      <c r="B42" s="361" t="s">
        <v>1079</v>
      </c>
      <c r="C42" s="334" t="s">
        <v>1080</v>
      </c>
      <c r="D42" s="336" t="s">
        <v>995</v>
      </c>
      <c r="E42" s="350">
        <v>145</v>
      </c>
      <c r="F42" s="386" t="s">
        <v>1082</v>
      </c>
    </row>
    <row r="43" spans="1:9" ht="105" x14ac:dyDescent="0.4">
      <c r="A43" s="360"/>
      <c r="B43" s="361" t="s">
        <v>1081</v>
      </c>
      <c r="C43" s="334" t="s">
        <v>1080</v>
      </c>
      <c r="D43" s="336" t="s">
        <v>996</v>
      </c>
      <c r="E43" s="350">
        <v>165</v>
      </c>
      <c r="F43" s="386" t="s">
        <v>1083</v>
      </c>
    </row>
    <row r="44" spans="1:9" ht="105" x14ac:dyDescent="0.4">
      <c r="A44" s="360"/>
      <c r="B44" s="361" t="s">
        <v>1081</v>
      </c>
      <c r="C44" s="334" t="s">
        <v>997</v>
      </c>
      <c r="D44" s="336" t="s">
        <v>998</v>
      </c>
      <c r="E44" s="350">
        <v>170</v>
      </c>
      <c r="F44" s="386" t="s">
        <v>1084</v>
      </c>
    </row>
    <row r="45" spans="1:9" ht="30" x14ac:dyDescent="0.4">
      <c r="A45" s="360"/>
      <c r="B45" s="361" t="s">
        <v>1085</v>
      </c>
      <c r="C45" s="352" t="s">
        <v>999</v>
      </c>
      <c r="D45" s="155" t="s">
        <v>1000</v>
      </c>
      <c r="E45" s="383">
        <v>30</v>
      </c>
      <c r="F45" s="386" t="s">
        <v>1001</v>
      </c>
    </row>
    <row r="46" spans="1:9" ht="5.25" customHeight="1" x14ac:dyDescent="0.4">
      <c r="A46" s="360"/>
      <c r="B46" s="378"/>
      <c r="C46" s="379"/>
      <c r="D46" s="380"/>
      <c r="E46" s="381"/>
      <c r="F46" s="382"/>
    </row>
    <row r="47" spans="1:9" ht="90" x14ac:dyDescent="0.4">
      <c r="A47" s="360"/>
      <c r="B47" s="361" t="s">
        <v>1086</v>
      </c>
      <c r="C47" s="334" t="s">
        <v>1003</v>
      </c>
      <c r="D47" s="336" t="s">
        <v>1004</v>
      </c>
      <c r="E47" s="375">
        <f>120+5+10</f>
        <v>135</v>
      </c>
      <c r="F47" s="350"/>
    </row>
    <row r="48" spans="1:9" ht="90" x14ac:dyDescent="0.4">
      <c r="A48" s="360"/>
      <c r="B48" s="361" t="s">
        <v>1087</v>
      </c>
      <c r="C48" s="334" t="s">
        <v>1088</v>
      </c>
      <c r="D48" s="336" t="s">
        <v>1005</v>
      </c>
      <c r="E48" s="375">
        <f>145+5+10</f>
        <v>160</v>
      </c>
      <c r="F48" s="350"/>
    </row>
    <row r="49" spans="1:6" ht="30" x14ac:dyDescent="0.4">
      <c r="A49" s="360"/>
      <c r="B49" s="361" t="s">
        <v>1006</v>
      </c>
      <c r="C49" s="334" t="s">
        <v>1007</v>
      </c>
      <c r="D49" s="336" t="s">
        <v>1008</v>
      </c>
      <c r="E49" s="375">
        <v>45</v>
      </c>
      <c r="F49" s="350"/>
    </row>
    <row r="50" spans="1:6" x14ac:dyDescent="0.4">
      <c r="A50" s="360"/>
      <c r="B50" s="359" t="s">
        <v>1009</v>
      </c>
      <c r="C50" s="334" t="s">
        <v>1010</v>
      </c>
      <c r="D50" s="336"/>
      <c r="E50" s="377">
        <v>50</v>
      </c>
      <c r="F50" s="350"/>
    </row>
    <row r="51" spans="1:6" ht="5.25" customHeight="1" x14ac:dyDescent="0.4">
      <c r="A51" s="360"/>
      <c r="B51" s="378"/>
      <c r="C51" s="379"/>
      <c r="D51" s="380"/>
      <c r="E51" s="381"/>
      <c r="F51" s="382"/>
    </row>
    <row r="52" spans="1:6" x14ac:dyDescent="0.4">
      <c r="A52" s="360"/>
      <c r="B52" s="363" t="s">
        <v>1011</v>
      </c>
      <c r="C52" s="364" t="s">
        <v>1012</v>
      </c>
      <c r="D52" s="365" t="s">
        <v>1013</v>
      </c>
      <c r="E52" s="331">
        <v>109</v>
      </c>
      <c r="F52" s="383" t="s">
        <v>1014</v>
      </c>
    </row>
    <row r="53" spans="1:6" x14ac:dyDescent="0.4">
      <c r="A53" s="360"/>
      <c r="B53" s="363" t="s">
        <v>1011</v>
      </c>
      <c r="C53" s="364" t="s">
        <v>1015</v>
      </c>
      <c r="D53" s="365" t="s">
        <v>1016</v>
      </c>
      <c r="E53" s="331">
        <v>109</v>
      </c>
      <c r="F53" s="383" t="s">
        <v>1017</v>
      </c>
    </row>
    <row r="54" spans="1:6" x14ac:dyDescent="0.4">
      <c r="A54" s="360"/>
      <c r="B54" s="363" t="s">
        <v>1011</v>
      </c>
      <c r="C54" s="364" t="s">
        <v>1018</v>
      </c>
      <c r="D54" s="365" t="s">
        <v>1019</v>
      </c>
      <c r="E54" s="331">
        <v>113</v>
      </c>
      <c r="F54" s="383" t="s">
        <v>1020</v>
      </c>
    </row>
    <row r="55" spans="1:6" x14ac:dyDescent="0.4">
      <c r="A55" s="360"/>
      <c r="B55" s="363" t="s">
        <v>1011</v>
      </c>
      <c r="C55" s="364" t="s">
        <v>1021</v>
      </c>
      <c r="D55" s="365" t="s">
        <v>1022</v>
      </c>
      <c r="E55" s="331">
        <v>113</v>
      </c>
      <c r="F55" s="383" t="s">
        <v>1023</v>
      </c>
    </row>
    <row r="56" spans="1:6" x14ac:dyDescent="0.4">
      <c r="A56" s="360"/>
      <c r="B56" s="363" t="s">
        <v>1011</v>
      </c>
      <c r="C56" s="364" t="s">
        <v>1024</v>
      </c>
      <c r="D56" s="365" t="s">
        <v>1025</v>
      </c>
      <c r="E56" s="331">
        <v>113</v>
      </c>
      <c r="F56" s="383" t="s">
        <v>1026</v>
      </c>
    </row>
    <row r="57" spans="1:6" x14ac:dyDescent="0.4">
      <c r="A57" s="360"/>
      <c r="B57" s="363" t="s">
        <v>1011</v>
      </c>
      <c r="C57" s="364" t="s">
        <v>1027</v>
      </c>
      <c r="D57" s="365" t="s">
        <v>1028</v>
      </c>
      <c r="E57" s="331">
        <v>134</v>
      </c>
      <c r="F57" s="383" t="s">
        <v>1014</v>
      </c>
    </row>
    <row r="58" spans="1:6" x14ac:dyDescent="0.4">
      <c r="A58" s="360"/>
      <c r="B58" s="363" t="s">
        <v>1011</v>
      </c>
      <c r="C58" s="364" t="s">
        <v>1029</v>
      </c>
      <c r="D58" s="365" t="s">
        <v>1030</v>
      </c>
      <c r="E58" s="331">
        <v>134</v>
      </c>
      <c r="F58" s="383" t="s">
        <v>1031</v>
      </c>
    </row>
    <row r="59" spans="1:6" x14ac:dyDescent="0.4">
      <c r="A59" s="360"/>
      <c r="B59" s="363" t="s">
        <v>1032</v>
      </c>
      <c r="C59" s="364" t="s">
        <v>1033</v>
      </c>
      <c r="D59" s="365" t="s">
        <v>1034</v>
      </c>
      <c r="E59" s="331">
        <v>138</v>
      </c>
      <c r="F59" s="383" t="s">
        <v>1035</v>
      </c>
    </row>
    <row r="60" spans="1:6" x14ac:dyDescent="0.4">
      <c r="A60" s="360"/>
      <c r="B60" s="363" t="s">
        <v>1011</v>
      </c>
      <c r="C60" s="364" t="s">
        <v>1036</v>
      </c>
      <c r="D60" s="365" t="s">
        <v>1037</v>
      </c>
      <c r="E60" s="331">
        <v>138</v>
      </c>
      <c r="F60" s="383" t="s">
        <v>1038</v>
      </c>
    </row>
    <row r="61" spans="1:6" x14ac:dyDescent="0.4">
      <c r="A61" s="360"/>
      <c r="B61" s="363" t="s">
        <v>1011</v>
      </c>
      <c r="C61" s="364" t="s">
        <v>1039</v>
      </c>
      <c r="D61" s="365" t="s">
        <v>1040</v>
      </c>
      <c r="E61" s="331">
        <v>138</v>
      </c>
      <c r="F61" s="383" t="s">
        <v>1041</v>
      </c>
    </row>
    <row r="62" spans="1:6" x14ac:dyDescent="0.4">
      <c r="A62" s="360"/>
      <c r="B62" s="366" t="s">
        <v>1042</v>
      </c>
      <c r="C62" s="367" t="s">
        <v>1043</v>
      </c>
      <c r="D62" s="368" t="s">
        <v>1002</v>
      </c>
      <c r="E62" s="377">
        <v>150</v>
      </c>
      <c r="F62" s="383" t="s">
        <v>1014</v>
      </c>
    </row>
    <row r="63" spans="1:6" x14ac:dyDescent="0.4">
      <c r="A63" s="360"/>
      <c r="B63" s="366" t="s">
        <v>1042</v>
      </c>
      <c r="C63" s="367" t="s">
        <v>1044</v>
      </c>
      <c r="D63" s="368" t="s">
        <v>1045</v>
      </c>
      <c r="E63" s="377">
        <v>175</v>
      </c>
      <c r="F63" s="383" t="s">
        <v>1014</v>
      </c>
    </row>
    <row r="64" spans="1:6" ht="5.25" customHeight="1" x14ac:dyDescent="0.4">
      <c r="A64" s="360"/>
      <c r="B64" s="387"/>
      <c r="C64" s="387"/>
      <c r="D64" s="387"/>
      <c r="E64" s="388"/>
      <c r="F64" s="388"/>
    </row>
    <row r="65" spans="1:6" x14ac:dyDescent="0.4">
      <c r="A65" s="360"/>
      <c r="B65" s="366" t="s">
        <v>1046</v>
      </c>
      <c r="C65" s="367" t="s">
        <v>1047</v>
      </c>
      <c r="D65" s="368" t="s">
        <v>1048</v>
      </c>
      <c r="E65" s="377">
        <v>120</v>
      </c>
      <c r="F65" s="383"/>
    </row>
    <row r="66" spans="1:6" x14ac:dyDescent="0.4">
      <c r="A66" s="360"/>
      <c r="B66" s="366" t="s">
        <v>1046</v>
      </c>
      <c r="C66" s="367" t="s">
        <v>1049</v>
      </c>
      <c r="D66" s="368" t="s">
        <v>1050</v>
      </c>
      <c r="E66" s="377">
        <v>145</v>
      </c>
      <c r="F66" s="383"/>
    </row>
    <row r="67" spans="1:6" x14ac:dyDescent="0.4">
      <c r="A67" s="360"/>
      <c r="B67" s="366" t="s">
        <v>1046</v>
      </c>
      <c r="C67" s="369" t="s">
        <v>1051</v>
      </c>
      <c r="D67" s="370" t="s">
        <v>1052</v>
      </c>
      <c r="E67" s="375">
        <v>185</v>
      </c>
      <c r="F67" s="350" t="s">
        <v>1053</v>
      </c>
    </row>
    <row r="68" spans="1:6" x14ac:dyDescent="0.4">
      <c r="A68" s="360"/>
      <c r="B68" s="366" t="s">
        <v>1054</v>
      </c>
      <c r="C68" s="367" t="s">
        <v>1055</v>
      </c>
      <c r="D68" s="371" t="s">
        <v>1056</v>
      </c>
      <c r="E68" s="377">
        <v>130</v>
      </c>
      <c r="F68" s="383" t="s">
        <v>1057</v>
      </c>
    </row>
    <row r="69" spans="1:6" x14ac:dyDescent="0.4">
      <c r="A69" s="360"/>
      <c r="B69" s="366" t="s">
        <v>1054</v>
      </c>
      <c r="C69" s="367" t="s">
        <v>1058</v>
      </c>
      <c r="D69" s="371" t="s">
        <v>1059</v>
      </c>
      <c r="E69" s="377">
        <v>155</v>
      </c>
      <c r="F69" s="383" t="s">
        <v>1057</v>
      </c>
    </row>
    <row r="70" spans="1:6" ht="30" x14ac:dyDescent="0.4">
      <c r="A70" s="360"/>
      <c r="B70" s="366" t="s">
        <v>1054</v>
      </c>
      <c r="C70" s="367" t="s">
        <v>1060</v>
      </c>
      <c r="D70" s="371" t="s">
        <v>1061</v>
      </c>
      <c r="E70" s="377">
        <v>195</v>
      </c>
      <c r="F70" s="383" t="s">
        <v>1057</v>
      </c>
    </row>
    <row r="71" spans="1:6" x14ac:dyDescent="0.4">
      <c r="A71" s="360"/>
      <c r="B71" s="366" t="s">
        <v>1046</v>
      </c>
      <c r="C71" s="369" t="s">
        <v>1062</v>
      </c>
      <c r="D71" s="372" t="s">
        <v>1063</v>
      </c>
      <c r="E71" s="375">
        <v>45</v>
      </c>
      <c r="F71" s="350"/>
    </row>
    <row r="72" spans="1:6" x14ac:dyDescent="0.4">
      <c r="A72" s="360"/>
      <c r="B72" s="366" t="s">
        <v>1046</v>
      </c>
      <c r="C72" s="369" t="s">
        <v>1064</v>
      </c>
      <c r="D72" s="372" t="s">
        <v>1065</v>
      </c>
      <c r="E72" s="375">
        <v>7</v>
      </c>
      <c r="F72" s="350"/>
    </row>
    <row r="73" spans="1:6" x14ac:dyDescent="0.4">
      <c r="A73" s="360"/>
      <c r="B73" s="366" t="s">
        <v>1046</v>
      </c>
      <c r="C73" s="369" t="s">
        <v>1066</v>
      </c>
      <c r="D73" s="372" t="s">
        <v>1067</v>
      </c>
      <c r="E73" s="375">
        <v>5</v>
      </c>
      <c r="F73" s="350"/>
    </row>
    <row r="74" spans="1:6" x14ac:dyDescent="0.4">
      <c r="A74" s="391"/>
      <c r="B74" s="366" t="s">
        <v>1046</v>
      </c>
      <c r="C74" s="369" t="s">
        <v>1068</v>
      </c>
      <c r="D74" s="370" t="s">
        <v>1069</v>
      </c>
      <c r="E74" s="375">
        <v>20</v>
      </c>
      <c r="F74" s="350" t="s">
        <v>1070</v>
      </c>
    </row>
    <row r="97" spans="2:5" x14ac:dyDescent="0.4">
      <c r="B97" s="339"/>
      <c r="C97" s="339"/>
      <c r="D97" s="339"/>
    </row>
    <row r="98" spans="2:5" x14ac:dyDescent="0.4">
      <c r="B98" s="339"/>
      <c r="C98" s="339"/>
      <c r="D98" s="339"/>
    </row>
    <row r="99" spans="2:5" x14ac:dyDescent="0.4">
      <c r="B99" s="339"/>
      <c r="C99" s="339"/>
      <c r="D99" s="339"/>
    </row>
    <row r="100" spans="2:5" x14ac:dyDescent="0.4">
      <c r="B100" s="328" t="s">
        <v>1011</v>
      </c>
      <c r="C100" s="329" t="s">
        <v>1027</v>
      </c>
      <c r="D100" s="330" t="s">
        <v>1028</v>
      </c>
      <c r="E100" s="331">
        <v>88</v>
      </c>
    </row>
    <row r="101" spans="2:5" x14ac:dyDescent="0.4">
      <c r="B101" s="328" t="s">
        <v>1011</v>
      </c>
      <c r="C101" s="329" t="s">
        <v>1029</v>
      </c>
      <c r="D101" s="330" t="s">
        <v>1030</v>
      </c>
      <c r="E101" s="331">
        <v>88</v>
      </c>
    </row>
    <row r="102" spans="2:5" x14ac:dyDescent="0.4">
      <c r="B102" s="339"/>
      <c r="C102" s="339"/>
      <c r="D102" s="339"/>
    </row>
    <row r="103" spans="2:5" x14ac:dyDescent="0.4">
      <c r="B103" s="339"/>
      <c r="C103" s="339"/>
      <c r="D103" s="339"/>
    </row>
    <row r="104" spans="2:5" x14ac:dyDescent="0.4">
      <c r="B104" s="339"/>
      <c r="C104" s="339"/>
      <c r="D104" s="339"/>
    </row>
    <row r="105" spans="2:5" x14ac:dyDescent="0.4">
      <c r="B105" s="339"/>
      <c r="C105" s="339"/>
      <c r="D105" s="339"/>
    </row>
    <row r="106" spans="2:5" x14ac:dyDescent="0.4">
      <c r="B106" s="339"/>
      <c r="C106" s="339"/>
      <c r="D106" s="339"/>
    </row>
    <row r="107" spans="2:5" x14ac:dyDescent="0.4">
      <c r="B107" s="339"/>
      <c r="C107" s="339"/>
      <c r="D107" s="339"/>
    </row>
    <row r="108" spans="2:5" x14ac:dyDescent="0.4">
      <c r="B108" s="339"/>
      <c r="C108" s="339"/>
      <c r="D108" s="339"/>
    </row>
    <row r="109" spans="2:5" x14ac:dyDescent="0.4">
      <c r="B109" s="339"/>
      <c r="C109" s="339"/>
      <c r="D109" s="339"/>
    </row>
  </sheetData>
  <autoFilter ref="B10:G36" xr:uid="{A3504B55-FFA0-4C84-8363-A92C75069367}"/>
  <mergeCells count="15">
    <mergeCell ref="B31:B33"/>
    <mergeCell ref="B34:B36"/>
    <mergeCell ref="A38:A74"/>
    <mergeCell ref="A28:A36"/>
    <mergeCell ref="F9:F10"/>
    <mergeCell ref="F11:F17"/>
    <mergeCell ref="F21:F22"/>
    <mergeCell ref="B28:B29"/>
    <mergeCell ref="A24:A26"/>
    <mergeCell ref="A11:A22"/>
    <mergeCell ref="A1:E1"/>
    <mergeCell ref="A9:A10"/>
    <mergeCell ref="B9:B10"/>
    <mergeCell ref="C9:C10"/>
    <mergeCell ref="D9:D10"/>
  </mergeCells>
  <phoneticPr fontId="4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30" orientation="portrait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3</vt:i4>
      </vt:variant>
    </vt:vector>
  </HeadingPairs>
  <TitlesOfParts>
    <vt:vector size="19" baseType="lpstr">
      <vt:lpstr>Revision</vt:lpstr>
      <vt:lpstr>Windows POS &amp; Box PC ITP</vt:lpstr>
      <vt:lpstr>Optionals</vt:lpstr>
      <vt:lpstr>A E Series Peripherals</vt:lpstr>
      <vt:lpstr>G Series Peripherals</vt:lpstr>
      <vt:lpstr>Audrey-2 Peripherals</vt:lpstr>
      <vt:lpstr>J14 Peripherals</vt:lpstr>
      <vt:lpstr>C Series Peripherals</vt:lpstr>
      <vt:lpstr>BOX PC Alfa Peripherals</vt:lpstr>
      <vt:lpstr>License</vt:lpstr>
      <vt:lpstr>M10</vt:lpstr>
      <vt:lpstr>KDS A5 &amp; A7 Steam Proof</vt:lpstr>
      <vt:lpstr>PS-103.107 Stand</vt:lpstr>
      <vt:lpstr>External IO BOX</vt:lpstr>
      <vt:lpstr>Payment Brackets (PTU)</vt:lpstr>
      <vt:lpstr>IoT (Partner brand)</vt:lpstr>
      <vt:lpstr>'IoT (Partner brand)'!Print_Area</vt:lpstr>
      <vt:lpstr>License!Print_Area</vt:lpstr>
      <vt:lpstr>'IoT (Partner brand)'!Print_Titles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Huang</dc:creator>
  <cp:lastModifiedBy>Bonnie Huang</cp:lastModifiedBy>
  <dcterms:created xsi:type="dcterms:W3CDTF">2026-02-03T09:33:42Z</dcterms:created>
  <dcterms:modified xsi:type="dcterms:W3CDTF">2026-04-10T15:21:53Z</dcterms:modified>
</cp:coreProperties>
</file>