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dev\tch\forecaster\src\main\webapp\schedules\"/>
    </mc:Choice>
  </mc:AlternateContent>
  <xr:revisionPtr revIDLastSave="0" documentId="13_ncr:1_{7415EF7A-F89B-4270-BF2F-D2DB13C60E1E}" xr6:coauthVersionLast="47" xr6:coauthVersionMax="47" xr10:uidLastSave="{00000000-0000-0000-0000-000000000000}"/>
  <bookViews>
    <workbookView xWindow="48684" yWindow="-12792" windowWidth="20436" windowHeight="25320" tabRatio="405" activeTab="1" xr2:uid="{00000000-000D-0000-FFFF-FFFF00000000}"/>
  </bookViews>
  <sheets>
    <sheet name="Temp" sheetId="4" r:id="rId1"/>
    <sheet name="Schedules" sheetId="1" r:id="rId2"/>
    <sheet name="XML" sheetId="2" r:id="rId3"/>
    <sheet name="Test" sheetId="3" r:id="rId4"/>
  </sheets>
  <definedNames>
    <definedName name="_xlnm.Print_Area" localSheetId="1">Schedules!$A$1:$K$118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" l="1"/>
  <c r="M5" i="1"/>
  <c r="L6" i="1"/>
  <c r="M6" i="1"/>
  <c r="L7" i="1"/>
  <c r="M7" i="1"/>
  <c r="L9" i="1"/>
  <c r="M9" i="1"/>
  <c r="M4" i="1"/>
  <c r="L4" i="1"/>
  <c r="A15" i="2" l="1"/>
  <c r="A66" i="2"/>
  <c r="A53" i="2"/>
  <c r="A39" i="2"/>
  <c r="A22" i="2"/>
  <c r="A5" i="2"/>
  <c r="P3" i="3"/>
  <c r="D4" i="3"/>
  <c r="P4" i="3" s="1"/>
  <c r="L4" i="3"/>
  <c r="D5" i="3"/>
  <c r="P5" i="3" s="1"/>
  <c r="P6" i="3"/>
  <c r="D7" i="3"/>
  <c r="P7" i="3" s="1"/>
  <c r="D8" i="3"/>
  <c r="P8" i="3" s="1"/>
  <c r="D9" i="3"/>
  <c r="P9" i="3" s="1"/>
  <c r="P10" i="3"/>
  <c r="D11" i="3"/>
  <c r="P11" i="3" s="1"/>
  <c r="P12" i="3"/>
  <c r="D13" i="3"/>
  <c r="P13" i="3" s="1"/>
  <c r="P17" i="3"/>
  <c r="D18" i="3"/>
  <c r="P18" i="3" s="1"/>
  <c r="L18" i="3"/>
  <c r="D19" i="3"/>
  <c r="P19" i="3" s="1"/>
  <c r="L19" i="3"/>
  <c r="L20" i="3"/>
  <c r="P20" i="3"/>
  <c r="A1" i="2"/>
  <c r="A2" i="2"/>
  <c r="A3" i="2"/>
  <c r="A4" i="2"/>
  <c r="A6" i="2"/>
  <c r="A7" i="2"/>
  <c r="A8" i="2"/>
  <c r="A9" i="2"/>
  <c r="A10" i="2"/>
  <c r="A11" i="2"/>
  <c r="A12" i="2"/>
  <c r="A13" i="2"/>
  <c r="A14" i="2"/>
  <c r="A16" i="2"/>
  <c r="A17" i="2"/>
  <c r="A18" i="2"/>
  <c r="A19" i="2"/>
  <c r="A20" i="2"/>
  <c r="A21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4" i="2"/>
  <c r="A55" i="2"/>
  <c r="A56" i="2"/>
  <c r="A57" i="2"/>
  <c r="A58" i="2"/>
  <c r="A59" i="2"/>
  <c r="A60" i="2"/>
  <c r="A61" i="2"/>
  <c r="A62" i="2"/>
  <c r="A63" i="2"/>
  <c r="A64" i="2"/>
  <c r="A65" i="2"/>
  <c r="A67" i="2"/>
  <c r="A68" i="2"/>
</calcChain>
</file>

<file path=xl/sharedStrings.xml><?xml version="1.0" encoding="utf-8"?>
<sst xmlns="http://schemas.openxmlformats.org/spreadsheetml/2006/main" count="398" uniqueCount="236">
  <si>
    <t>Forecast Series Name</t>
  </si>
  <si>
    <t>HepA</t>
  </si>
  <si>
    <t>Vaccines</t>
  </si>
  <si>
    <t>Vaccine Ids</t>
  </si>
  <si>
    <t>Vaccine</t>
  </si>
  <si>
    <t>Id</t>
  </si>
  <si>
    <t>Child</t>
  </si>
  <si>
    <t>Hep A</t>
  </si>
  <si>
    <t>Adult</t>
  </si>
  <si>
    <t>Hep A, adult</t>
  </si>
  <si>
    <t>Twinrix</t>
  </si>
  <si>
    <t>Hep A, ped/adol, 2 dose</t>
  </si>
  <si>
    <t>Hep A, ped/adol, 3 dose</t>
  </si>
  <si>
    <t>Hep A-Hep B</t>
  </si>
  <si>
    <t>Schedule</t>
  </si>
  <si>
    <t>Dose</t>
  </si>
  <si>
    <t>Indication</t>
  </si>
  <si>
    <r>
      <t>1</t>
    </r>
    <r>
      <rPr>
        <b/>
        <vertAlign val="superscript"/>
        <sz val="10"/>
        <color indexed="62"/>
        <rFont val="Arial"/>
        <family val="2"/>
      </rPr>
      <t>st</t>
    </r>
  </si>
  <si>
    <t>booster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</si>
  <si>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</si>
  <si>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</si>
  <si>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</si>
  <si>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</si>
  <si>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</si>
  <si>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</si>
  <si>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</si>
  <si>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</si>
  <si>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12 months</t>
  </si>
  <si>
    <t>4 days</t>
  </si>
  <si>
    <t>6 months</t>
  </si>
  <si>
    <t>Early due</t>
  </si>
  <si>
    <t>Due</t>
  </si>
  <si>
    <t>18 months</t>
  </si>
  <si>
    <t>Overdue</t>
  </si>
  <si>
    <t>24 months</t>
  </si>
  <si>
    <t>42 months</t>
  </si>
  <si>
    <t>Finished</t>
  </si>
  <si>
    <t>150 years</t>
  </si>
  <si>
    <t>After invalid dose</t>
  </si>
  <si>
    <t>Dose before previous</t>
  </si>
  <si>
    <t>If valid, pick the next schedule to use</t>
  </si>
  <si>
    <t>Before Age</t>
  </si>
  <si>
    <t>Reason</t>
  </si>
  <si>
    <t>19 years</t>
  </si>
  <si>
    <t>COMPLETE</t>
  </si>
  <si>
    <t>INVALID</t>
  </si>
  <si>
    <t>18 years</t>
  </si>
  <si>
    <t>A2</t>
  </si>
  <si>
    <t>Switching to Twinrix 3 dose schedule.</t>
  </si>
  <si>
    <t>A3</t>
  </si>
  <si>
    <t>Show Column</t>
  </si>
  <si>
    <t>Show Row</t>
  </si>
  <si>
    <r>
      <t>2</t>
    </r>
    <r>
      <rPr>
        <b/>
        <vertAlign val="superscript"/>
        <sz val="10"/>
        <color indexed="62"/>
        <rFont val="Arial"/>
        <family val="2"/>
      </rPr>
      <t>nd</t>
    </r>
    <r>
      <rPr>
        <b/>
        <sz val="10"/>
        <color indexed="62"/>
        <rFont val="Arial"/>
        <family val="2"/>
      </rPr>
      <t xml:space="preserve"> adult</t>
    </r>
  </si>
  <si>
    <r>
      <t>3</t>
    </r>
    <r>
      <rPr>
        <b/>
        <vertAlign val="superscript"/>
        <sz val="10"/>
        <color indexed="62"/>
        <rFont val="Arial"/>
        <family val="2"/>
      </rPr>
      <t>rd</t>
    </r>
    <r>
      <rPr>
        <b/>
        <sz val="10"/>
        <color indexed="62"/>
        <rFont val="Arial"/>
        <family val="2"/>
      </rPr>
      <t xml:space="preserve"> adult</t>
    </r>
  </si>
  <si>
    <t>4 weeks</t>
  </si>
  <si>
    <t>5 months</t>
  </si>
  <si>
    <t>1 month</t>
  </si>
  <si>
    <t>2 months</t>
  </si>
  <si>
    <t>7 months</t>
  </si>
  <si>
    <t>t</t>
  </si>
  <si>
    <t>Forecast Test</t>
  </si>
  <si>
    <t>Test</t>
  </si>
  <si>
    <t>Date</t>
  </si>
  <si>
    <t>Result</t>
  </si>
  <si>
    <t>Java</t>
  </si>
  <si>
    <t>Fairfield</t>
  </si>
  <si>
    <t>PASS</t>
  </si>
  <si>
    <t>Dose 1</t>
  </si>
  <si>
    <t>Dose 2</t>
  </si>
  <si>
    <t>Dose Test</t>
  </si>
  <si>
    <t>Status</t>
  </si>
  <si>
    <t>Results</t>
  </si>
  <si>
    <t>A1</t>
  </si>
  <si>
    <t>V</t>
  </si>
  <si>
    <t>Hib</t>
  </si>
  <si>
    <t>0 days</t>
  </si>
  <si>
    <t>Assume Comp</t>
  </si>
  <si>
    <t>Assuming adult received full Hep A series.</t>
  </si>
  <si>
    <t xml:space="preserve">Adult assumed to have completed Hep A series. 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</si>
  <si>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</si>
  <si>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</si>
  <si>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</si>
  <si>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</si>
  <si>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</si>
  <si>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</si>
  <si>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</si>
  <si>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</si>
  <si>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</si>
  <si>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</si>
  <si>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</si>
  <si>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</si>
  <si>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</si>
  <si>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</si>
  <si>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</si>
  <si>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</si>
  <si>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</si>
  <si>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</si>
  <si>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</si>
  <si>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</si>
  <si>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</si>
  <si>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</si>
  <si>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</si>
  <si>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</si>
  <si>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</si>
  <si>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</si>
  <si>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</si>
  <si>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</si>
  <si>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</si>
  <si>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</si>
  <si>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</si>
  <si>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</si>
  <si>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</si>
  <si>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</si>
  <si>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</si>
  <si>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</si>
  <si>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</si>
  <si>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</si>
  <si>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</si>
  <si>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</si>
  <si>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</si>
  <si>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</si>
  <si>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</si>
  <si>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</si>
  <si>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</si>
  <si>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</si>
  <si>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</si>
  <si>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</si>
  <si>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</si>
  <si>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</si>
  <si>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</si>
  <si>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</si>
  <si>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</si>
  <si>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</si>
  <si>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</si>
  <si>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</si>
  <si>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</si>
  <si>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</si>
  <si>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</si>
  <si>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</si>
  <si>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</si>
  <si>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</si>
  <si>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</si>
  <si>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</si>
  <si>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</si>
  <si>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</si>
  <si>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</si>
  <si>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</si>
  <si>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</si>
  <si>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</si>
  <si>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</si>
  <si>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</si>
  <si>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</si>
  <si>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</si>
  <si>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</si>
  <si>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</si>
  <si>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</si>
  <si>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</si>
  <si>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</si>
  <si>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</si>
  <si>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</si>
  <si>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</si>
  <si>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</si>
  <si>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</si>
  <si>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</si>
  <si>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</si>
  <si>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</si>
  <si>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</si>
  <si>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</si>
  <si>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</si>
  <si>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</si>
  <si>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</si>
  <si>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</si>
  <si>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</si>
  <si>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</si>
  <si>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</si>
  <si>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</si>
  <si>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</si>
  <si>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</si>
  <si>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</si>
  <si>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</si>
  <si>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</si>
  <si>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</si>
  <si>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</si>
  <si>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</si>
  <si>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</si>
  <si>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</si>
  <si>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</si>
  <si>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</si>
  <si>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</si>
  <si>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</si>
  <si>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</si>
  <si>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</si>
  <si>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</si>
  <si>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</si>
  <si>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</si>
  <si>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</si>
  <si>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</si>
  <si>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</si>
  <si>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</si>
  <si>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</si>
  <si>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</si>
  <si>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</si>
  <si>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</si>
  <si>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</si>
  <si>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</si>
  <si>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</si>
  <si>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</si>
  <si>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</si>
  <si>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</si>
  <si>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</si>
  <si>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</si>
  <si>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</si>
  <si>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</si>
  <si>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</si>
  <si>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</si>
  <si>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</si>
  <si>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</si>
  <si>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</si>
  <si>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</si>
  <si>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</si>
  <si>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</si>
  <si>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</si>
  <si>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</si>
  <si>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</si>
  <si>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</si>
  <si>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</si>
  <si>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</si>
  <si>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</si>
  <si>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</si>
  <si>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</si>
  <si>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</si>
  <si>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</si>
  <si>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</si>
  <si>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</si>
  <si>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31, 83, 84, 85</t>
  </si>
  <si>
    <t>Adult dose given, but will be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</si>
</sst>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"/>
    <numFmt numFmtId="165" formatCode="mm/dd/yyyy"/>
  </numFmts>
  <fonts count="9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vertAlign val="superscript"/>
      <sz val="10"/>
      <color indexed="62"/>
      <name val="Arial"/>
      <family val="2"/>
    </font>
    <font>
      <b/>
      <sz val="10"/>
      <color indexed="57"/>
      <name val="Arial"/>
      <family val="2"/>
    </font>
    <font>
      <b/>
      <sz val="14"/>
      <color indexed="62"/>
      <name val="Arial"/>
      <family val="2"/>
    </font>
    <font>
      <b/>
      <sz val="10"/>
      <color indexed="60"/>
      <name val="Arial"/>
      <family val="2"/>
    </font>
    <font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theme="0"/>
        <bgColor indexed="26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2" borderId="0" xfId="0" applyFill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3" fillId="2" borderId="0" xfId="0" applyFont="1" applyFill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6" fillId="2" borderId="0" xfId="0" applyFont="1" applyFill="1"/>
    <xf numFmtId="0" fontId="7" fillId="4" borderId="1" xfId="0" applyFont="1" applyFill="1" applyBorder="1"/>
    <xf numFmtId="0" fontId="7" fillId="4" borderId="2" xfId="0" applyFont="1" applyFill="1" applyBorder="1"/>
    <xf numFmtId="0" fontId="7" fillId="4" borderId="4" xfId="0" applyFont="1" applyFill="1" applyBorder="1" applyAlignment="1">
      <alignment horizontal="left"/>
    </xf>
    <xf numFmtId="164" fontId="7" fillId="4" borderId="3" xfId="0" applyNumberFormat="1" applyFont="1" applyFill="1" applyBorder="1" applyAlignment="1">
      <alignment horizontal="center"/>
    </xf>
    <xf numFmtId="164" fontId="2" fillId="4" borderId="3" xfId="0" applyNumberFormat="1" applyFont="1" applyFill="1" applyBorder="1" applyAlignment="1">
      <alignment horizontal="center"/>
    </xf>
    <xf numFmtId="0" fontId="0" fillId="2" borderId="3" xfId="0" applyFill="1" applyBorder="1"/>
    <xf numFmtId="165" fontId="0" fillId="2" borderId="3" xfId="0" applyNumberFormat="1" applyFill="1" applyBorder="1"/>
    <xf numFmtId="0" fontId="2" fillId="6" borderId="3" xfId="0" applyFont="1" applyFill="1" applyBorder="1"/>
    <xf numFmtId="0" fontId="2" fillId="6" borderId="1" xfId="0" applyFont="1" applyFill="1" applyBorder="1" applyAlignment="1">
      <alignment horizontal="center"/>
    </xf>
    <xf numFmtId="164" fontId="2" fillId="6" borderId="3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14" fontId="0" fillId="2" borderId="3" xfId="0" applyNumberFormat="1" applyFill="1" applyBorder="1"/>
    <xf numFmtId="14" fontId="2" fillId="6" borderId="3" xfId="0" applyNumberFormat="1" applyFont="1" applyFill="1" applyBorder="1" applyAlignment="1">
      <alignment horizontal="center"/>
    </xf>
    <xf numFmtId="0" fontId="8" fillId="2" borderId="0" xfId="0" applyFont="1" applyFill="1"/>
    <xf numFmtId="0" fontId="3" fillId="5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12</xdr:row>
      <xdr:rowOff>47625</xdr:rowOff>
    </xdr:from>
    <xdr:to>
      <xdr:col>8</xdr:col>
      <xdr:colOff>466725</xdr:colOff>
      <xdr:row>27</xdr:row>
      <xdr:rowOff>28575</xdr:rowOff>
    </xdr:to>
    <xdr:pic>
      <xdr:nvPicPr>
        <xdr:cNvPr id="1036" name="Picture 2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52575" y="1933575"/>
          <a:ext cx="5210175" cy="2409825"/>
        </a:xfrm>
        <a:prstGeom prst="rect">
          <a:avLst/>
        </a:prstGeom>
        <a:noFill/>
        <a:ln w="9360">
          <a:solidFill>
            <a:srgbClr val="000000"/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48720-0CFB-4092-A441-D2BD1B8C03D5}">
  <dimension ref="A1:C150"/>
  <sheetViews>
    <sheetView topLeftCell="A109" workbookViewId="0">
      <selection activeCell="C5" sqref="C5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79</v>
      </c>
      <c r="B1" t="s">
        <v>80</v>
      </c>
      <c r="C1" t="s">
        <v>81</v>
      </c>
    </row>
    <row r="2" spans="1:3" x14ac:dyDescent="0.2">
      <c r="A2">
        <v>110</v>
      </c>
      <c r="B2">
        <v>20</v>
      </c>
      <c r="C2" t="s">
        <v>82</v>
      </c>
    </row>
    <row r="3" spans="1:3" x14ac:dyDescent="0.2">
      <c r="A3">
        <v>110</v>
      </c>
      <c r="B3">
        <v>106</v>
      </c>
      <c r="C3" t="s">
        <v>83</v>
      </c>
    </row>
    <row r="4" spans="1:3" x14ac:dyDescent="0.2">
      <c r="A4">
        <v>110</v>
      </c>
      <c r="B4">
        <v>107</v>
      </c>
      <c r="C4" t="s">
        <v>84</v>
      </c>
    </row>
    <row r="5" spans="1:3" x14ac:dyDescent="0.2">
      <c r="A5">
        <v>111</v>
      </c>
      <c r="B5" t="s">
        <v>85</v>
      </c>
      <c r="C5" t="s">
        <v>86</v>
      </c>
    </row>
    <row r="6" spans="1:3" x14ac:dyDescent="0.2">
      <c r="A6">
        <v>112</v>
      </c>
      <c r="B6">
        <v>28</v>
      </c>
      <c r="C6" t="s">
        <v>87</v>
      </c>
    </row>
    <row r="7" spans="1:3" x14ac:dyDescent="0.2">
      <c r="A7">
        <v>113</v>
      </c>
      <c r="B7">
        <v>50</v>
      </c>
      <c r="C7" t="s">
        <v>88</v>
      </c>
    </row>
    <row r="8" spans="1:3" x14ac:dyDescent="0.2">
      <c r="A8">
        <v>114</v>
      </c>
      <c r="B8">
        <v>110</v>
      </c>
      <c r="C8" t="s">
        <v>89</v>
      </c>
    </row>
    <row r="9" spans="1:3" x14ac:dyDescent="0.2">
      <c r="A9">
        <v>115</v>
      </c>
      <c r="B9">
        <v>120</v>
      </c>
      <c r="C9" t="s">
        <v>90</v>
      </c>
    </row>
    <row r="10" spans="1:3" x14ac:dyDescent="0.2">
      <c r="A10">
        <v>116</v>
      </c>
      <c r="B10">
        <v>130</v>
      </c>
      <c r="C10" t="s">
        <v>91</v>
      </c>
    </row>
    <row r="11" spans="1:3" x14ac:dyDescent="0.2">
      <c r="A11">
        <v>121</v>
      </c>
      <c r="B11">
        <v>22</v>
      </c>
      <c r="C11" t="s">
        <v>92</v>
      </c>
    </row>
    <row r="12" spans="1:3" x14ac:dyDescent="0.2">
      <c r="A12">
        <v>122</v>
      </c>
      <c r="B12" t="s">
        <v>93</v>
      </c>
      <c r="C12" t="s">
        <v>94</v>
      </c>
    </row>
    <row r="13" spans="1:3" x14ac:dyDescent="0.2">
      <c r="A13">
        <v>122</v>
      </c>
      <c r="B13">
        <v>138</v>
      </c>
      <c r="C13" t="s">
        <v>95</v>
      </c>
    </row>
    <row r="14" spans="1:3" x14ac:dyDescent="0.2">
      <c r="A14">
        <v>122</v>
      </c>
      <c r="B14">
        <v>139</v>
      </c>
      <c r="C14" t="s">
        <v>96</v>
      </c>
    </row>
    <row r="15" spans="1:3" x14ac:dyDescent="0.2">
      <c r="A15">
        <v>123</v>
      </c>
      <c r="B15">
        <v>115</v>
      </c>
      <c r="C15" t="s">
        <v>97</v>
      </c>
    </row>
    <row r="16" spans="1:3" x14ac:dyDescent="0.2">
      <c r="A16">
        <v>124</v>
      </c>
      <c r="B16">
        <v>113</v>
      </c>
      <c r="C16" t="s">
        <v>98</v>
      </c>
    </row>
    <row r="17" spans="1:3" x14ac:dyDescent="0.2">
      <c r="A17">
        <v>128</v>
      </c>
      <c r="B17">
        <v>17</v>
      </c>
      <c r="C17" t="s">
        <v>99</v>
      </c>
    </row>
    <row r="18" spans="1:3" x14ac:dyDescent="0.2">
      <c r="A18">
        <v>136</v>
      </c>
      <c r="B18">
        <v>51</v>
      </c>
      <c r="C18" t="s">
        <v>100</v>
      </c>
    </row>
    <row r="19" spans="1:3" x14ac:dyDescent="0.2">
      <c r="A19">
        <v>137</v>
      </c>
      <c r="B19">
        <v>45</v>
      </c>
      <c r="C19" t="s">
        <v>101</v>
      </c>
    </row>
    <row r="20" spans="1:3" x14ac:dyDescent="0.2">
      <c r="A20">
        <v>142</v>
      </c>
      <c r="B20">
        <v>132</v>
      </c>
      <c r="C20" t="s">
        <v>102</v>
      </c>
    </row>
    <row r="21" spans="1:3" x14ac:dyDescent="0.2">
      <c r="A21">
        <v>142</v>
      </c>
      <c r="B21">
        <v>146</v>
      </c>
      <c r="C21" t="s">
        <v>103</v>
      </c>
    </row>
    <row r="22" spans="1:3" x14ac:dyDescent="0.2">
      <c r="A22">
        <v>145</v>
      </c>
      <c r="B22">
        <v>31</v>
      </c>
      <c r="C22" t="s">
        <v>104</v>
      </c>
    </row>
    <row r="23" spans="1:3" x14ac:dyDescent="0.2">
      <c r="A23">
        <v>145</v>
      </c>
      <c r="B23">
        <v>85</v>
      </c>
      <c r="C23" t="s">
        <v>105</v>
      </c>
    </row>
    <row r="24" spans="1:3" x14ac:dyDescent="0.2">
      <c r="A24">
        <v>146</v>
      </c>
      <c r="B24">
        <v>104</v>
      </c>
      <c r="C24" t="s">
        <v>13</v>
      </c>
    </row>
    <row r="25" spans="1:3" x14ac:dyDescent="0.2">
      <c r="A25">
        <v>147</v>
      </c>
      <c r="B25">
        <v>10</v>
      </c>
      <c r="C25" t="s">
        <v>106</v>
      </c>
    </row>
    <row r="26" spans="1:3" x14ac:dyDescent="0.2">
      <c r="A26">
        <v>148</v>
      </c>
      <c r="B26" t="s">
        <v>107</v>
      </c>
      <c r="C26" t="s">
        <v>108</v>
      </c>
    </row>
    <row r="27" spans="1:3" x14ac:dyDescent="0.2">
      <c r="A27">
        <v>153</v>
      </c>
      <c r="B27">
        <v>89</v>
      </c>
      <c r="C27" t="s">
        <v>109</v>
      </c>
    </row>
    <row r="28" spans="1:3" x14ac:dyDescent="0.2">
      <c r="A28">
        <v>154</v>
      </c>
      <c r="B28">
        <v>100</v>
      </c>
      <c r="C28" t="s">
        <v>110</v>
      </c>
    </row>
    <row r="29" spans="1:3" x14ac:dyDescent="0.2">
      <c r="A29">
        <v>155</v>
      </c>
      <c r="B29">
        <v>33</v>
      </c>
      <c r="C29" t="s">
        <v>111</v>
      </c>
    </row>
    <row r="30" spans="1:3" x14ac:dyDescent="0.2">
      <c r="A30">
        <v>156</v>
      </c>
      <c r="B30">
        <v>109</v>
      </c>
      <c r="C30" t="s">
        <v>112</v>
      </c>
    </row>
    <row r="31" spans="1:3" x14ac:dyDescent="0.2">
      <c r="A31">
        <v>156</v>
      </c>
      <c r="B31">
        <v>152</v>
      </c>
      <c r="C31" t="s">
        <v>113</v>
      </c>
    </row>
    <row r="32" spans="1:3" x14ac:dyDescent="0.2">
      <c r="A32">
        <v>158</v>
      </c>
      <c r="B32" t="s">
        <v>114</v>
      </c>
      <c r="C32" t="s">
        <v>115</v>
      </c>
    </row>
    <row r="33" spans="1:3" x14ac:dyDescent="0.2">
      <c r="A33">
        <v>159</v>
      </c>
      <c r="B33">
        <v>94</v>
      </c>
      <c r="C33" t="s">
        <v>116</v>
      </c>
    </row>
    <row r="34" spans="1:3" x14ac:dyDescent="0.2">
      <c r="A34">
        <v>160</v>
      </c>
      <c r="B34" t="s">
        <v>117</v>
      </c>
      <c r="C34" t="s">
        <v>118</v>
      </c>
    </row>
    <row r="35" spans="1:3" x14ac:dyDescent="0.2">
      <c r="A35">
        <v>161</v>
      </c>
      <c r="B35" t="s">
        <v>119</v>
      </c>
      <c r="C35" t="s">
        <v>120</v>
      </c>
    </row>
    <row r="36" spans="1:3" x14ac:dyDescent="0.2">
      <c r="A36">
        <v>162</v>
      </c>
      <c r="B36" t="s">
        <v>121</v>
      </c>
      <c r="C36" t="s">
        <v>122</v>
      </c>
    </row>
    <row r="37" spans="1:3" x14ac:dyDescent="0.2">
      <c r="A37">
        <v>162</v>
      </c>
      <c r="B37">
        <v>215</v>
      </c>
      <c r="C37" t="s">
        <v>123</v>
      </c>
    </row>
    <row r="38" spans="1:3" x14ac:dyDescent="0.2">
      <c r="A38">
        <v>163</v>
      </c>
      <c r="B38">
        <v>216</v>
      </c>
      <c r="C38" t="s">
        <v>124</v>
      </c>
    </row>
    <row r="39" spans="1:3" x14ac:dyDescent="0.2">
      <c r="A39">
        <v>171</v>
      </c>
      <c r="B39" t="s">
        <v>125</v>
      </c>
      <c r="C39" t="s">
        <v>126</v>
      </c>
    </row>
    <row r="40" spans="1:3" x14ac:dyDescent="0.2">
      <c r="A40">
        <v>175</v>
      </c>
      <c r="B40">
        <v>38</v>
      </c>
      <c r="C40" t="s">
        <v>127</v>
      </c>
    </row>
    <row r="41" spans="1:3" x14ac:dyDescent="0.2">
      <c r="A41">
        <v>178</v>
      </c>
      <c r="B41">
        <v>21</v>
      </c>
      <c r="C41" t="s">
        <v>128</v>
      </c>
    </row>
    <row r="42" spans="1:3" x14ac:dyDescent="0.2">
      <c r="A42">
        <v>179</v>
      </c>
      <c r="B42">
        <v>16</v>
      </c>
      <c r="C42" t="s">
        <v>129</v>
      </c>
    </row>
    <row r="43" spans="1:3" x14ac:dyDescent="0.2">
      <c r="A43">
        <v>179</v>
      </c>
      <c r="B43">
        <v>88</v>
      </c>
      <c r="C43" t="s">
        <v>130</v>
      </c>
    </row>
    <row r="44" spans="1:3" x14ac:dyDescent="0.2">
      <c r="A44">
        <v>179</v>
      </c>
      <c r="B44">
        <v>155</v>
      </c>
      <c r="C44" t="s">
        <v>131</v>
      </c>
    </row>
    <row r="45" spans="1:3" x14ac:dyDescent="0.2">
      <c r="A45">
        <v>179</v>
      </c>
      <c r="B45">
        <v>161</v>
      </c>
      <c r="C45" t="s">
        <v>132</v>
      </c>
    </row>
    <row r="46" spans="1:3" x14ac:dyDescent="0.2">
      <c r="A46">
        <v>180</v>
      </c>
      <c r="B46">
        <v>111</v>
      </c>
      <c r="C46" t="s">
        <v>133</v>
      </c>
    </row>
    <row r="47" spans="1:3" x14ac:dyDescent="0.2">
      <c r="A47">
        <v>181</v>
      </c>
      <c r="B47">
        <v>15</v>
      </c>
      <c r="C47" t="s">
        <v>134</v>
      </c>
    </row>
    <row r="48" spans="1:3" x14ac:dyDescent="0.2">
      <c r="A48">
        <v>182</v>
      </c>
      <c r="B48">
        <v>32</v>
      </c>
      <c r="C48" t="s">
        <v>135</v>
      </c>
    </row>
    <row r="49" spans="1:3" x14ac:dyDescent="0.2">
      <c r="A49">
        <v>183</v>
      </c>
      <c r="B49">
        <v>114</v>
      </c>
      <c r="C49" t="s">
        <v>136</v>
      </c>
    </row>
    <row r="50" spans="1:3" x14ac:dyDescent="0.2">
      <c r="A50">
        <v>184</v>
      </c>
      <c r="B50">
        <v>108</v>
      </c>
      <c r="C50" t="s">
        <v>137</v>
      </c>
    </row>
    <row r="51" spans="1:3" x14ac:dyDescent="0.2">
      <c r="A51">
        <v>184</v>
      </c>
      <c r="B51">
        <v>147</v>
      </c>
      <c r="C51" t="s">
        <v>138</v>
      </c>
    </row>
    <row r="52" spans="1:3" x14ac:dyDescent="0.2">
      <c r="A52">
        <v>185</v>
      </c>
      <c r="B52">
        <v>135</v>
      </c>
      <c r="C52" t="s">
        <v>139</v>
      </c>
    </row>
    <row r="53" spans="1:3" x14ac:dyDescent="0.2">
      <c r="A53">
        <v>186</v>
      </c>
      <c r="B53">
        <v>128</v>
      </c>
      <c r="C53" t="s">
        <v>140</v>
      </c>
    </row>
    <row r="54" spans="1:3" x14ac:dyDescent="0.2">
      <c r="A54">
        <v>187</v>
      </c>
      <c r="B54">
        <v>125</v>
      </c>
      <c r="C54" t="s">
        <v>141</v>
      </c>
    </row>
    <row r="55" spans="1:3" x14ac:dyDescent="0.2">
      <c r="A55">
        <v>188</v>
      </c>
      <c r="B55">
        <v>126</v>
      </c>
      <c r="C55" t="s">
        <v>142</v>
      </c>
    </row>
    <row r="56" spans="1:3" x14ac:dyDescent="0.2">
      <c r="A56">
        <v>189</v>
      </c>
      <c r="B56">
        <v>127</v>
      </c>
      <c r="C56" t="s">
        <v>143</v>
      </c>
    </row>
    <row r="57" spans="1:3" x14ac:dyDescent="0.2">
      <c r="A57">
        <v>197</v>
      </c>
      <c r="B57">
        <v>103</v>
      </c>
      <c r="C57" t="s">
        <v>144</v>
      </c>
    </row>
    <row r="58" spans="1:3" x14ac:dyDescent="0.2">
      <c r="A58">
        <v>198</v>
      </c>
      <c r="B58">
        <v>136</v>
      </c>
      <c r="C58" t="s">
        <v>145</v>
      </c>
    </row>
    <row r="59" spans="1:3" x14ac:dyDescent="0.2">
      <c r="A59">
        <v>200</v>
      </c>
      <c r="B59">
        <v>140</v>
      </c>
      <c r="C59" t="s">
        <v>146</v>
      </c>
    </row>
    <row r="60" spans="1:3" x14ac:dyDescent="0.2">
      <c r="A60">
        <v>201</v>
      </c>
      <c r="B60">
        <v>141</v>
      </c>
      <c r="C60" t="s">
        <v>147</v>
      </c>
    </row>
    <row r="61" spans="1:3" x14ac:dyDescent="0.2">
      <c r="A61">
        <v>202</v>
      </c>
      <c r="B61">
        <v>166</v>
      </c>
      <c r="C61" t="s">
        <v>148</v>
      </c>
    </row>
    <row r="62" spans="1:3" x14ac:dyDescent="0.2">
      <c r="A62">
        <v>202</v>
      </c>
      <c r="B62">
        <v>144</v>
      </c>
      <c r="C62" t="s">
        <v>149</v>
      </c>
    </row>
    <row r="63" spans="1:3" x14ac:dyDescent="0.2">
      <c r="A63">
        <v>203</v>
      </c>
      <c r="B63">
        <v>149</v>
      </c>
      <c r="C63" t="s">
        <v>150</v>
      </c>
    </row>
    <row r="64" spans="1:3" x14ac:dyDescent="0.2">
      <c r="A64">
        <v>203</v>
      </c>
      <c r="B64">
        <v>151</v>
      </c>
      <c r="C64" t="s">
        <v>151</v>
      </c>
    </row>
    <row r="65" spans="1:3" x14ac:dyDescent="0.2">
      <c r="A65">
        <v>204</v>
      </c>
      <c r="B65">
        <v>150</v>
      </c>
      <c r="C65" t="s">
        <v>152</v>
      </c>
    </row>
    <row r="66" spans="1:3" x14ac:dyDescent="0.2">
      <c r="A66">
        <v>204</v>
      </c>
      <c r="B66">
        <v>158</v>
      </c>
      <c r="C66" t="s">
        <v>153</v>
      </c>
    </row>
    <row r="67" spans="1:3" x14ac:dyDescent="0.2">
      <c r="A67">
        <v>206</v>
      </c>
      <c r="B67">
        <v>119</v>
      </c>
      <c r="C67" t="s">
        <v>154</v>
      </c>
    </row>
    <row r="68" spans="1:3" x14ac:dyDescent="0.2">
      <c r="A68">
        <v>207</v>
      </c>
      <c r="B68">
        <v>116</v>
      </c>
      <c r="C68" t="s">
        <v>155</v>
      </c>
    </row>
    <row r="69" spans="1:3" x14ac:dyDescent="0.2">
      <c r="A69">
        <v>208</v>
      </c>
      <c r="B69">
        <v>74</v>
      </c>
      <c r="C69" t="s">
        <v>156</v>
      </c>
    </row>
    <row r="70" spans="1:3" x14ac:dyDescent="0.2">
      <c r="A70">
        <v>209</v>
      </c>
      <c r="B70">
        <v>66</v>
      </c>
      <c r="C70" t="s">
        <v>157</v>
      </c>
    </row>
    <row r="71" spans="1:3" x14ac:dyDescent="0.2">
      <c r="A71">
        <v>210</v>
      </c>
      <c r="B71">
        <v>18</v>
      </c>
      <c r="C71" t="s">
        <v>158</v>
      </c>
    </row>
    <row r="72" spans="1:3" x14ac:dyDescent="0.2">
      <c r="A72">
        <v>210</v>
      </c>
      <c r="B72">
        <v>40</v>
      </c>
      <c r="C72" t="s">
        <v>159</v>
      </c>
    </row>
    <row r="73" spans="1:3" x14ac:dyDescent="0.2">
      <c r="A73">
        <v>210</v>
      </c>
      <c r="B73">
        <v>90</v>
      </c>
      <c r="C73" t="s">
        <v>160</v>
      </c>
    </row>
    <row r="74" spans="1:3" x14ac:dyDescent="0.2">
      <c r="A74">
        <v>211</v>
      </c>
      <c r="B74">
        <v>19</v>
      </c>
      <c r="C74" t="s">
        <v>161</v>
      </c>
    </row>
    <row r="75" spans="1:3" x14ac:dyDescent="0.2">
      <c r="A75">
        <v>212</v>
      </c>
      <c r="B75">
        <v>122</v>
      </c>
      <c r="C75" t="s">
        <v>162</v>
      </c>
    </row>
    <row r="76" spans="1:3" x14ac:dyDescent="0.2">
      <c r="A76">
        <v>213</v>
      </c>
      <c r="B76">
        <v>148</v>
      </c>
      <c r="C76" t="s">
        <v>163</v>
      </c>
    </row>
    <row r="77" spans="1:3" x14ac:dyDescent="0.2">
      <c r="A77">
        <v>214</v>
      </c>
      <c r="B77">
        <v>165</v>
      </c>
      <c r="C77" t="s">
        <v>164</v>
      </c>
    </row>
    <row r="78" spans="1:3" x14ac:dyDescent="0.2">
      <c r="A78">
        <v>215</v>
      </c>
      <c r="B78">
        <v>162</v>
      </c>
      <c r="C78" t="s">
        <v>123</v>
      </c>
    </row>
    <row r="79" spans="1:3" x14ac:dyDescent="0.2">
      <c r="A79">
        <v>216</v>
      </c>
      <c r="B79">
        <v>163</v>
      </c>
      <c r="C79" t="s">
        <v>124</v>
      </c>
    </row>
    <row r="80" spans="1:3" x14ac:dyDescent="0.2">
      <c r="A80">
        <v>390</v>
      </c>
      <c r="B80">
        <v>62</v>
      </c>
      <c r="C80" t="s">
        <v>165</v>
      </c>
    </row>
    <row r="81" spans="1:3" x14ac:dyDescent="0.2">
      <c r="A81">
        <v>391</v>
      </c>
      <c r="B81">
        <v>118</v>
      </c>
      <c r="C81" t="s">
        <v>166</v>
      </c>
    </row>
    <row r="82" spans="1:3" x14ac:dyDescent="0.2">
      <c r="A82">
        <v>391</v>
      </c>
      <c r="B82">
        <v>137</v>
      </c>
      <c r="C82" t="s">
        <v>167</v>
      </c>
    </row>
    <row r="83" spans="1:3" x14ac:dyDescent="0.2">
      <c r="A83">
        <v>1000</v>
      </c>
      <c r="B83">
        <v>54</v>
      </c>
      <c r="C83" t="s">
        <v>168</v>
      </c>
    </row>
    <row r="84" spans="1:3" x14ac:dyDescent="0.2">
      <c r="A84">
        <v>1010</v>
      </c>
      <c r="B84">
        <v>55</v>
      </c>
      <c r="C84" t="s">
        <v>169</v>
      </c>
    </row>
    <row r="85" spans="1:3" x14ac:dyDescent="0.2">
      <c r="A85">
        <v>1020</v>
      </c>
      <c r="B85">
        <v>82</v>
      </c>
      <c r="C85" t="s">
        <v>170</v>
      </c>
    </row>
    <row r="86" spans="1:3" x14ac:dyDescent="0.2">
      <c r="A86">
        <v>1030</v>
      </c>
      <c r="B86">
        <v>24</v>
      </c>
      <c r="C86" t="s">
        <v>171</v>
      </c>
    </row>
    <row r="87" spans="1:3" x14ac:dyDescent="0.2">
      <c r="A87">
        <v>1050</v>
      </c>
      <c r="B87">
        <v>27</v>
      </c>
      <c r="C87" t="s">
        <v>172</v>
      </c>
    </row>
    <row r="88" spans="1:3" x14ac:dyDescent="0.2">
      <c r="A88">
        <v>1060</v>
      </c>
      <c r="B88">
        <v>26</v>
      </c>
      <c r="C88" t="s">
        <v>173</v>
      </c>
    </row>
    <row r="89" spans="1:3" x14ac:dyDescent="0.2">
      <c r="A89">
        <v>1070</v>
      </c>
      <c r="B89">
        <v>29</v>
      </c>
      <c r="C89" t="s">
        <v>174</v>
      </c>
    </row>
    <row r="90" spans="1:3" x14ac:dyDescent="0.2">
      <c r="A90">
        <v>1080</v>
      </c>
      <c r="B90">
        <v>56</v>
      </c>
      <c r="C90" t="s">
        <v>175</v>
      </c>
    </row>
    <row r="91" spans="1:3" x14ac:dyDescent="0.2">
      <c r="A91">
        <v>1090</v>
      </c>
      <c r="B91">
        <v>12</v>
      </c>
      <c r="C91" t="s">
        <v>176</v>
      </c>
    </row>
    <row r="92" spans="1:3" x14ac:dyDescent="0.2">
      <c r="A92">
        <v>1150</v>
      </c>
      <c r="B92">
        <v>102</v>
      </c>
      <c r="C92" t="s">
        <v>177</v>
      </c>
    </row>
    <row r="93" spans="1:3" x14ac:dyDescent="0.2">
      <c r="A93">
        <v>1160</v>
      </c>
      <c r="B93">
        <v>57</v>
      </c>
      <c r="C93" t="s">
        <v>178</v>
      </c>
    </row>
    <row r="94" spans="1:3" x14ac:dyDescent="0.2">
      <c r="A94">
        <v>1170</v>
      </c>
      <c r="B94">
        <v>52</v>
      </c>
      <c r="C94" t="s">
        <v>9</v>
      </c>
    </row>
    <row r="95" spans="1:3" x14ac:dyDescent="0.2">
      <c r="A95">
        <v>1180</v>
      </c>
      <c r="B95">
        <v>83</v>
      </c>
      <c r="C95" t="s">
        <v>11</v>
      </c>
    </row>
    <row r="96" spans="1:3" x14ac:dyDescent="0.2">
      <c r="A96">
        <v>1190</v>
      </c>
      <c r="B96">
        <v>84</v>
      </c>
      <c r="C96" t="s">
        <v>12</v>
      </c>
    </row>
    <row r="97" spans="1:3" x14ac:dyDescent="0.2">
      <c r="A97">
        <v>1230</v>
      </c>
      <c r="B97">
        <v>30</v>
      </c>
      <c r="C97" t="s">
        <v>179</v>
      </c>
    </row>
    <row r="98" spans="1:3" x14ac:dyDescent="0.2">
      <c r="A98">
        <v>1240</v>
      </c>
      <c r="B98" t="s">
        <v>180</v>
      </c>
      <c r="C98" t="s">
        <v>181</v>
      </c>
    </row>
    <row r="99" spans="1:3" x14ac:dyDescent="0.2">
      <c r="A99">
        <v>1250</v>
      </c>
      <c r="B99">
        <v>42</v>
      </c>
      <c r="C99" t="s">
        <v>182</v>
      </c>
    </row>
    <row r="100" spans="1:3" x14ac:dyDescent="0.2">
      <c r="A100">
        <v>1260</v>
      </c>
      <c r="B100">
        <v>43</v>
      </c>
      <c r="C100" t="s">
        <v>183</v>
      </c>
    </row>
    <row r="101" spans="1:3" x14ac:dyDescent="0.2">
      <c r="A101">
        <v>1270</v>
      </c>
      <c r="B101">
        <v>44</v>
      </c>
      <c r="C101" t="s">
        <v>184</v>
      </c>
    </row>
    <row r="102" spans="1:3" x14ac:dyDescent="0.2">
      <c r="A102">
        <v>1300</v>
      </c>
      <c r="B102">
        <v>59</v>
      </c>
      <c r="C102" t="s">
        <v>185</v>
      </c>
    </row>
    <row r="103" spans="1:3" x14ac:dyDescent="0.2">
      <c r="A103">
        <v>1310</v>
      </c>
      <c r="B103">
        <v>60</v>
      </c>
      <c r="C103" t="s">
        <v>186</v>
      </c>
    </row>
    <row r="104" spans="1:3" x14ac:dyDescent="0.2">
      <c r="A104">
        <v>1320</v>
      </c>
      <c r="B104">
        <v>46</v>
      </c>
      <c r="C104" t="s">
        <v>187</v>
      </c>
    </row>
    <row r="105" spans="1:3" x14ac:dyDescent="0.2">
      <c r="A105">
        <v>1330</v>
      </c>
      <c r="B105">
        <v>47</v>
      </c>
      <c r="C105" t="s">
        <v>188</v>
      </c>
    </row>
    <row r="106" spans="1:3" x14ac:dyDescent="0.2">
      <c r="A106">
        <v>1340</v>
      </c>
      <c r="B106">
        <v>48</v>
      </c>
      <c r="C106" t="s">
        <v>189</v>
      </c>
    </row>
    <row r="107" spans="1:3" x14ac:dyDescent="0.2">
      <c r="A107">
        <v>1350</v>
      </c>
      <c r="B107">
        <v>49</v>
      </c>
      <c r="C107" t="s">
        <v>190</v>
      </c>
    </row>
    <row r="108" spans="1:3" x14ac:dyDescent="0.2">
      <c r="A108">
        <v>1400</v>
      </c>
      <c r="B108">
        <v>86</v>
      </c>
      <c r="C108" t="s">
        <v>191</v>
      </c>
    </row>
    <row r="109" spans="1:3" x14ac:dyDescent="0.2">
      <c r="A109">
        <v>1410</v>
      </c>
      <c r="B109">
        <v>87</v>
      </c>
      <c r="C109" t="s">
        <v>192</v>
      </c>
    </row>
    <row r="110" spans="1:3" x14ac:dyDescent="0.2">
      <c r="A110">
        <v>1420</v>
      </c>
      <c r="B110">
        <v>14</v>
      </c>
      <c r="C110" t="s">
        <v>193</v>
      </c>
    </row>
    <row r="111" spans="1:3" x14ac:dyDescent="0.2">
      <c r="A111">
        <v>1490</v>
      </c>
      <c r="B111">
        <v>39</v>
      </c>
      <c r="C111" t="s">
        <v>194</v>
      </c>
    </row>
    <row r="112" spans="1:3" x14ac:dyDescent="0.2">
      <c r="A112">
        <v>1491</v>
      </c>
      <c r="B112">
        <v>134</v>
      </c>
      <c r="C112" t="s">
        <v>195</v>
      </c>
    </row>
    <row r="113" spans="1:3" x14ac:dyDescent="0.2">
      <c r="A113">
        <v>1510</v>
      </c>
      <c r="B113">
        <v>64</v>
      </c>
      <c r="C113" t="s">
        <v>196</v>
      </c>
    </row>
    <row r="114" spans="1:3" x14ac:dyDescent="0.2">
      <c r="A114">
        <v>1520</v>
      </c>
      <c r="B114">
        <v>65</v>
      </c>
      <c r="C114" t="s">
        <v>197</v>
      </c>
    </row>
    <row r="115" spans="1:3" x14ac:dyDescent="0.2">
      <c r="A115">
        <v>1570</v>
      </c>
      <c r="B115">
        <v>67</v>
      </c>
      <c r="C115" t="s">
        <v>198</v>
      </c>
    </row>
    <row r="116" spans="1:3" x14ac:dyDescent="0.2">
      <c r="A116">
        <v>1590</v>
      </c>
      <c r="B116">
        <v>68</v>
      </c>
      <c r="C116" t="s">
        <v>199</v>
      </c>
    </row>
    <row r="117" spans="1:3" x14ac:dyDescent="0.2">
      <c r="A117">
        <v>1630</v>
      </c>
      <c r="B117">
        <v>69</v>
      </c>
      <c r="C117" t="s">
        <v>200</v>
      </c>
    </row>
    <row r="118" spans="1:3" x14ac:dyDescent="0.2">
      <c r="A118">
        <v>1640</v>
      </c>
      <c r="B118">
        <v>11</v>
      </c>
      <c r="C118" t="s">
        <v>201</v>
      </c>
    </row>
    <row r="119" spans="1:3" x14ac:dyDescent="0.2">
      <c r="A119">
        <v>1650</v>
      </c>
      <c r="B119">
        <v>23</v>
      </c>
      <c r="C119" t="s">
        <v>202</v>
      </c>
    </row>
    <row r="120" spans="1:3" x14ac:dyDescent="0.2">
      <c r="A120">
        <v>1680</v>
      </c>
      <c r="B120">
        <v>70</v>
      </c>
      <c r="C120" t="s">
        <v>203</v>
      </c>
    </row>
    <row r="121" spans="1:3" x14ac:dyDescent="0.2">
      <c r="A121">
        <v>1720</v>
      </c>
      <c r="B121">
        <v>72</v>
      </c>
      <c r="C121" t="s">
        <v>204</v>
      </c>
    </row>
    <row r="122" spans="1:3" x14ac:dyDescent="0.2">
      <c r="A122">
        <v>1730</v>
      </c>
      <c r="B122">
        <v>73</v>
      </c>
      <c r="C122" t="s">
        <v>205</v>
      </c>
    </row>
    <row r="123" spans="1:3" x14ac:dyDescent="0.2">
      <c r="A123">
        <v>1740</v>
      </c>
      <c r="B123">
        <v>34</v>
      </c>
      <c r="C123" t="s">
        <v>206</v>
      </c>
    </row>
    <row r="124" spans="1:3" x14ac:dyDescent="0.2">
      <c r="A124">
        <v>1760</v>
      </c>
      <c r="B124">
        <v>71</v>
      </c>
      <c r="C124" t="s">
        <v>207</v>
      </c>
    </row>
    <row r="125" spans="1:3" x14ac:dyDescent="0.2">
      <c r="A125">
        <v>1770</v>
      </c>
      <c r="B125">
        <v>93</v>
      </c>
      <c r="C125" t="s">
        <v>208</v>
      </c>
    </row>
    <row r="126" spans="1:3" x14ac:dyDescent="0.2">
      <c r="A126">
        <v>1800</v>
      </c>
      <c r="B126">
        <v>75</v>
      </c>
      <c r="C126" t="s">
        <v>209</v>
      </c>
    </row>
    <row r="127" spans="1:3" x14ac:dyDescent="0.2">
      <c r="A127">
        <v>1810</v>
      </c>
      <c r="B127">
        <v>76</v>
      </c>
      <c r="C127" t="s">
        <v>210</v>
      </c>
    </row>
    <row r="128" spans="1:3" x14ac:dyDescent="0.2">
      <c r="A128">
        <v>1830</v>
      </c>
      <c r="B128">
        <v>35</v>
      </c>
      <c r="C128" t="s">
        <v>211</v>
      </c>
    </row>
    <row r="129" spans="1:3" x14ac:dyDescent="0.2">
      <c r="A129">
        <v>1840</v>
      </c>
      <c r="B129">
        <v>77</v>
      </c>
      <c r="C129" t="s">
        <v>212</v>
      </c>
    </row>
    <row r="130" spans="1:3" x14ac:dyDescent="0.2">
      <c r="A130">
        <v>1850</v>
      </c>
      <c r="B130">
        <v>13</v>
      </c>
      <c r="C130" t="s">
        <v>213</v>
      </c>
    </row>
    <row r="131" spans="1:3" x14ac:dyDescent="0.2">
      <c r="A131">
        <v>1860</v>
      </c>
      <c r="B131">
        <v>95</v>
      </c>
      <c r="C131" t="s">
        <v>214</v>
      </c>
    </row>
    <row r="132" spans="1:3" x14ac:dyDescent="0.2">
      <c r="A132">
        <v>1870</v>
      </c>
      <c r="B132">
        <v>96</v>
      </c>
      <c r="C132" t="s">
        <v>215</v>
      </c>
    </row>
    <row r="133" spans="1:3" x14ac:dyDescent="0.2">
      <c r="A133">
        <v>1880</v>
      </c>
      <c r="B133">
        <v>97</v>
      </c>
      <c r="C133" t="s">
        <v>216</v>
      </c>
    </row>
    <row r="134" spans="1:3" x14ac:dyDescent="0.2">
      <c r="A134">
        <v>1890</v>
      </c>
      <c r="B134">
        <v>98</v>
      </c>
      <c r="C134" t="s">
        <v>217</v>
      </c>
    </row>
    <row r="135" spans="1:3" x14ac:dyDescent="0.2">
      <c r="A135">
        <v>1900</v>
      </c>
      <c r="B135">
        <v>78</v>
      </c>
      <c r="C135" t="s">
        <v>218</v>
      </c>
    </row>
    <row r="136" spans="1:3" x14ac:dyDescent="0.2">
      <c r="A136">
        <v>1910</v>
      </c>
      <c r="B136">
        <v>25</v>
      </c>
      <c r="C136" t="s">
        <v>219</v>
      </c>
    </row>
    <row r="137" spans="1:3" x14ac:dyDescent="0.2">
      <c r="A137">
        <v>1920</v>
      </c>
      <c r="B137">
        <v>41</v>
      </c>
      <c r="C137" t="s">
        <v>220</v>
      </c>
    </row>
    <row r="138" spans="1:3" x14ac:dyDescent="0.2">
      <c r="A138">
        <v>1930</v>
      </c>
      <c r="B138">
        <v>53</v>
      </c>
      <c r="C138" t="s">
        <v>221</v>
      </c>
    </row>
    <row r="139" spans="1:3" x14ac:dyDescent="0.2">
      <c r="A139">
        <v>1940</v>
      </c>
      <c r="B139">
        <v>101</v>
      </c>
      <c r="C139" t="s">
        <v>222</v>
      </c>
    </row>
    <row r="140" spans="1:3" x14ac:dyDescent="0.2">
      <c r="A140">
        <v>1950</v>
      </c>
      <c r="B140">
        <v>91</v>
      </c>
      <c r="C140" t="s">
        <v>223</v>
      </c>
    </row>
    <row r="141" spans="1:3" x14ac:dyDescent="0.2">
      <c r="A141">
        <v>1960</v>
      </c>
      <c r="B141">
        <v>79</v>
      </c>
      <c r="C141" t="s">
        <v>224</v>
      </c>
    </row>
    <row r="142" spans="1:3" x14ac:dyDescent="0.2">
      <c r="A142">
        <v>1980</v>
      </c>
      <c r="B142">
        <v>81</v>
      </c>
      <c r="C142" t="s">
        <v>225</v>
      </c>
    </row>
    <row r="143" spans="1:3" x14ac:dyDescent="0.2">
      <c r="A143">
        <v>1990</v>
      </c>
      <c r="B143">
        <v>80</v>
      </c>
      <c r="C143" t="s">
        <v>226</v>
      </c>
    </row>
    <row r="144" spans="1:3" x14ac:dyDescent="0.2">
      <c r="A144">
        <v>2000</v>
      </c>
      <c r="B144">
        <v>92</v>
      </c>
      <c r="C144" t="s">
        <v>227</v>
      </c>
    </row>
    <row r="145" spans="1:3" x14ac:dyDescent="0.2">
      <c r="A145">
        <v>2010</v>
      </c>
      <c r="B145">
        <v>36</v>
      </c>
      <c r="C145" t="s">
        <v>228</v>
      </c>
    </row>
    <row r="146" spans="1:3" x14ac:dyDescent="0.2">
      <c r="A146">
        <v>2020</v>
      </c>
      <c r="B146">
        <v>37</v>
      </c>
      <c r="C146" t="s">
        <v>229</v>
      </c>
    </row>
    <row r="147" spans="1:3" x14ac:dyDescent="0.2">
      <c r="A147">
        <v>2110</v>
      </c>
      <c r="B147">
        <v>121</v>
      </c>
      <c r="C147" t="s">
        <v>230</v>
      </c>
    </row>
    <row r="148" spans="1:3" x14ac:dyDescent="0.2">
      <c r="A148">
        <v>3141</v>
      </c>
      <c r="B148">
        <v>131</v>
      </c>
      <c r="C148" t="s">
        <v>231</v>
      </c>
    </row>
    <row r="149" spans="1:3" x14ac:dyDescent="0.2">
      <c r="A149">
        <v>3143</v>
      </c>
      <c r="B149">
        <v>133</v>
      </c>
      <c r="C149" t="s">
        <v>232</v>
      </c>
    </row>
    <row r="150" spans="1:3" x14ac:dyDescent="0.2">
      <c r="A150">
        <v>9999</v>
      </c>
      <c r="B150">
        <v>999</v>
      </c>
      <c r="C150" t="s">
        <v>233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117"/>
  <sheetViews>
    <sheetView tabSelected="1" topLeftCell="A4" workbookViewId="0">
      <selection activeCell="G35" sqref="G35"/>
    </sheetView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6.28515625" style="1" customWidth="1"/>
    <col min="7" max="10" width="14.42578125" style="1" customWidth="1"/>
    <col min="11" max="11" width="2" style="1" customWidth="1"/>
    <col min="12" max="16" width="11.5703125" style="1"/>
    <col min="17" max="17" width="6.28515625" style="1" customWidth="1"/>
    <col min="18" max="22" width="11.5703125" style="1"/>
    <col min="23" max="23" width="6.28515625" style="1" customWidth="1"/>
    <col min="24" max="24" width="3.28515625" style="1" customWidth="1"/>
    <col min="25" max="16384" width="11.5703125" style="1"/>
  </cols>
  <sheetData>
    <row r="1" spans="2:13" ht="8.25" customHeight="1" x14ac:dyDescent="0.2"/>
    <row r="2" spans="2:13" x14ac:dyDescent="0.2">
      <c r="B2" s="2" t="s">
        <v>0</v>
      </c>
      <c r="C2" s="3"/>
      <c r="D2" s="4" t="s">
        <v>1</v>
      </c>
      <c r="F2" s="43" t="s">
        <v>2</v>
      </c>
      <c r="G2" s="43"/>
      <c r="H2" s="43"/>
      <c r="I2" s="43"/>
      <c r="J2" s="43"/>
    </row>
    <row r="3" spans="2:13" x14ac:dyDescent="0.2">
      <c r="B3" s="6" t="s">
        <v>2</v>
      </c>
      <c r="C3" s="7" t="s">
        <v>3</v>
      </c>
      <c r="D3" s="8"/>
      <c r="F3" s="7" t="s">
        <v>4</v>
      </c>
      <c r="G3" s="39"/>
      <c r="H3" s="39"/>
      <c r="I3" s="8"/>
      <c r="J3" s="6" t="s">
        <v>5</v>
      </c>
    </row>
    <row r="4" spans="2:13" x14ac:dyDescent="0.2">
      <c r="B4" s="9" t="s">
        <v>6</v>
      </c>
      <c r="C4" s="10" t="s">
        <v>234</v>
      </c>
      <c r="D4" s="11"/>
      <c r="F4" s="10" t="s">
        <v>104</v>
      </c>
      <c r="G4" s="41"/>
      <c r="H4" s="40"/>
      <c r="I4" s="11"/>
      <c r="J4" s="42">
        <v>145</v>
      </c>
      <c r="L4" s="1">
        <f>VLOOKUP(J4,Temp!$A$2:$C$150,2, FALSE)</f>
        <v>31</v>
      </c>
      <c r="M4" s="1" t="str">
        <f>VLOOKUP(J4,Temp!$A$2:$C$150,3, FALSE)</f>
        <v>Hep A, pediatric, unspecified formulation</v>
      </c>
    </row>
    <row r="5" spans="2:13" x14ac:dyDescent="0.2">
      <c r="B5" s="9" t="s">
        <v>8</v>
      </c>
      <c r="C5" s="10">
        <v>52</v>
      </c>
      <c r="D5" s="11"/>
      <c r="F5" s="10" t="s">
        <v>9</v>
      </c>
      <c r="G5" s="41"/>
      <c r="H5" s="40"/>
      <c r="I5" s="11"/>
      <c r="J5" s="42">
        <v>1170</v>
      </c>
      <c r="L5" s="1">
        <f>VLOOKUP(J5,Temp!$A$2:$C$150,2, FALSE)</f>
        <v>52</v>
      </c>
      <c r="M5" s="1" t="str">
        <f>VLOOKUP(J5,Temp!$A$2:$C$150,3, FALSE)</f>
        <v>Hep A, adult</v>
      </c>
    </row>
    <row r="6" spans="2:13" x14ac:dyDescent="0.2">
      <c r="B6" s="9" t="s">
        <v>10</v>
      </c>
      <c r="C6" s="10">
        <v>104</v>
      </c>
      <c r="D6" s="11"/>
      <c r="F6" s="10" t="s">
        <v>11</v>
      </c>
      <c r="G6" s="41"/>
      <c r="H6" s="40"/>
      <c r="I6" s="11"/>
      <c r="J6" s="42">
        <v>1180</v>
      </c>
      <c r="L6" s="1">
        <f>VLOOKUP(J6,Temp!$A$2:$C$150,2, FALSE)</f>
        <v>83</v>
      </c>
      <c r="M6" s="1" t="str">
        <f>VLOOKUP(J6,Temp!$A$2:$C$150,3, FALSE)</f>
        <v>Hep A, ped/adol, 2 dose</v>
      </c>
    </row>
    <row r="7" spans="2:13" x14ac:dyDescent="0.2">
      <c r="B7" s="9" t="s">
        <v>76</v>
      </c>
      <c r="C7" s="10">
        <v>-145</v>
      </c>
      <c r="D7" s="11"/>
      <c r="F7" s="10" t="s">
        <v>12</v>
      </c>
      <c r="G7" s="41"/>
      <c r="H7" s="40"/>
      <c r="I7" s="11"/>
      <c r="J7" s="42">
        <v>1190</v>
      </c>
      <c r="L7" s="1">
        <f>VLOOKUP(J7,Temp!$A$2:$C$150,2, FALSE)</f>
        <v>84</v>
      </c>
      <c r="M7" s="1" t="str">
        <f>VLOOKUP(J7,Temp!$A$2:$C$150,3, FALSE)</f>
        <v>Hep A, ped/adol, 3 dose</v>
      </c>
    </row>
    <row r="8" spans="2:13" x14ac:dyDescent="0.2">
      <c r="F8" s="10" t="s">
        <v>105</v>
      </c>
      <c r="G8" s="41"/>
      <c r="H8" s="40"/>
      <c r="I8" s="11"/>
      <c r="J8" s="42">
        <v>1200</v>
      </c>
      <c r="L8" s="1">
        <v>85</v>
      </c>
      <c r="M8" s="1" t="s">
        <v>105</v>
      </c>
    </row>
    <row r="9" spans="2:13" x14ac:dyDescent="0.2">
      <c r="F9" s="10" t="s">
        <v>13</v>
      </c>
      <c r="G9" s="41"/>
      <c r="H9" s="40"/>
      <c r="I9" s="11"/>
      <c r="J9" s="42">
        <v>146</v>
      </c>
      <c r="L9" s="1">
        <f>VLOOKUP(J9,Temp!$A$2:$C$150,2, FALSE)</f>
        <v>104</v>
      </c>
      <c r="M9" s="1" t="str">
        <f>VLOOKUP(J9,Temp!$A$2:$C$150,3, FALSE)</f>
        <v>Hep A-Hep B</v>
      </c>
    </row>
    <row r="10" spans="2:13" x14ac:dyDescent="0.2">
      <c r="H10" s="13"/>
      <c r="I10" s="13"/>
    </row>
    <row r="11" spans="2:13" x14ac:dyDescent="0.2">
      <c r="H11" s="13"/>
      <c r="I11" s="13"/>
    </row>
    <row r="12" spans="2:13" x14ac:dyDescent="0.2">
      <c r="H12" s="13"/>
      <c r="I12" s="13"/>
    </row>
    <row r="13" spans="2:13" x14ac:dyDescent="0.2">
      <c r="H13" s="13"/>
      <c r="I13" s="13"/>
    </row>
    <row r="14" spans="2:13" x14ac:dyDescent="0.2">
      <c r="H14" s="13"/>
      <c r="I14" s="13"/>
    </row>
    <row r="15" spans="2:13" x14ac:dyDescent="0.2">
      <c r="H15" s="13"/>
      <c r="I15" s="13"/>
    </row>
    <row r="16" spans="2:13" x14ac:dyDescent="0.2">
      <c r="H16" s="13"/>
      <c r="I16" s="13"/>
    </row>
    <row r="17" spans="2:9" x14ac:dyDescent="0.2">
      <c r="H17" s="13"/>
      <c r="I17" s="13"/>
    </row>
    <row r="18" spans="2:9" x14ac:dyDescent="0.2">
      <c r="H18" s="13"/>
      <c r="I18" s="13"/>
    </row>
    <row r="19" spans="2:9" x14ac:dyDescent="0.2">
      <c r="H19" s="13"/>
      <c r="I19" s="13"/>
    </row>
    <row r="20" spans="2:9" x14ac:dyDescent="0.2">
      <c r="H20" s="13"/>
      <c r="I20" s="13"/>
    </row>
    <row r="21" spans="2:9" x14ac:dyDescent="0.2">
      <c r="H21" s="13"/>
      <c r="I21" s="13"/>
    </row>
    <row r="22" spans="2:9" x14ac:dyDescent="0.2">
      <c r="H22" s="13"/>
      <c r="I22" s="13"/>
    </row>
    <row r="23" spans="2:9" x14ac:dyDescent="0.2">
      <c r="H23" s="13"/>
      <c r="I23" s="13"/>
    </row>
    <row r="24" spans="2:9" x14ac:dyDescent="0.2">
      <c r="H24" s="13"/>
      <c r="I24" s="13"/>
    </row>
    <row r="25" spans="2:9" x14ac:dyDescent="0.2">
      <c r="H25" s="13"/>
      <c r="I25" s="13"/>
    </row>
    <row r="26" spans="2:9" x14ac:dyDescent="0.2">
      <c r="H26" s="13"/>
      <c r="I26" s="13"/>
    </row>
    <row r="27" spans="2:9" x14ac:dyDescent="0.2">
      <c r="H27" s="13"/>
      <c r="I27" s="13"/>
    </row>
    <row r="28" spans="2:9" x14ac:dyDescent="0.2">
      <c r="H28" s="13"/>
      <c r="I28" s="13"/>
    </row>
    <row r="29" spans="2:9" x14ac:dyDescent="0.2">
      <c r="H29" s="13"/>
      <c r="I29" s="13"/>
    </row>
    <row r="31" spans="2:9" ht="14.25" x14ac:dyDescent="0.2">
      <c r="B31" s="5" t="s">
        <v>14</v>
      </c>
      <c r="C31" s="5" t="s">
        <v>15</v>
      </c>
      <c r="D31" s="5" t="s">
        <v>16</v>
      </c>
      <c r="E31" s="14" t="s">
        <v>17</v>
      </c>
    </row>
    <row r="32" spans="2:9" x14ac:dyDescent="0.2">
      <c r="B32" s="15" t="s">
        <v>19</v>
      </c>
      <c r="C32" s="15">
        <v>1</v>
      </c>
      <c r="D32" s="15" t="s">
        <v>20</v>
      </c>
    </row>
    <row r="33" spans="2:5" x14ac:dyDescent="0.2">
      <c r="B33" s="43" t="s">
        <v>22</v>
      </c>
      <c r="C33" s="43"/>
      <c r="D33" s="43"/>
      <c r="E33" s="43"/>
    </row>
    <row r="34" spans="2:5" x14ac:dyDescent="0.2">
      <c r="B34" s="16"/>
      <c r="C34" s="6" t="s">
        <v>23</v>
      </c>
      <c r="D34" s="6" t="s">
        <v>24</v>
      </c>
      <c r="E34" s="6" t="s">
        <v>25</v>
      </c>
    </row>
    <row r="35" spans="2:5" x14ac:dyDescent="0.2">
      <c r="B35" s="17" t="s">
        <v>26</v>
      </c>
      <c r="C35" s="9" t="s">
        <v>27</v>
      </c>
      <c r="D35" s="9"/>
      <c r="E35" s="9" t="s">
        <v>28</v>
      </c>
    </row>
    <row r="36" spans="2:5" x14ac:dyDescent="0.2">
      <c r="B36" s="17" t="s">
        <v>30</v>
      </c>
      <c r="C36" s="9"/>
      <c r="D36" s="9"/>
      <c r="E36" s="9"/>
    </row>
    <row r="37" spans="2:5" x14ac:dyDescent="0.2">
      <c r="B37" s="17" t="s">
        <v>31</v>
      </c>
      <c r="C37" s="9" t="s">
        <v>27</v>
      </c>
      <c r="D37" s="9"/>
      <c r="E37" s="9"/>
    </row>
    <row r="38" spans="2:5" x14ac:dyDescent="0.2">
      <c r="B38" s="17" t="s">
        <v>33</v>
      </c>
      <c r="C38" s="9" t="s">
        <v>34</v>
      </c>
      <c r="D38" s="9" t="s">
        <v>29</v>
      </c>
      <c r="E38" s="9"/>
    </row>
    <row r="39" spans="2:5" x14ac:dyDescent="0.2">
      <c r="B39" s="17" t="s">
        <v>36</v>
      </c>
      <c r="C39" s="9" t="s">
        <v>37</v>
      </c>
      <c r="D39" s="9"/>
      <c r="E39" s="9"/>
    </row>
    <row r="40" spans="2:5" x14ac:dyDescent="0.2">
      <c r="B40" s="17" t="s">
        <v>38</v>
      </c>
      <c r="C40" s="18"/>
      <c r="D40" s="9" t="s">
        <v>75</v>
      </c>
      <c r="E40" s="9"/>
    </row>
    <row r="41" spans="2:5" x14ac:dyDescent="0.2">
      <c r="B41" s="17" t="s">
        <v>39</v>
      </c>
      <c r="C41" s="18"/>
      <c r="D41" s="9"/>
      <c r="E41" s="9"/>
    </row>
    <row r="42" spans="2:5" x14ac:dyDescent="0.2">
      <c r="B42" s="17" t="s">
        <v>76</v>
      </c>
      <c r="C42" s="9" t="s">
        <v>46</v>
      </c>
      <c r="D42" s="6" t="s">
        <v>42</v>
      </c>
      <c r="E42" s="19" t="s">
        <v>78</v>
      </c>
    </row>
    <row r="43" spans="2:5" x14ac:dyDescent="0.2">
      <c r="B43" s="43" t="s">
        <v>40</v>
      </c>
      <c r="C43" s="43"/>
      <c r="D43" s="43"/>
    </row>
    <row r="44" spans="2:5" x14ac:dyDescent="0.2">
      <c r="B44" s="6" t="s">
        <v>4</v>
      </c>
      <c r="C44" s="6" t="s">
        <v>14</v>
      </c>
      <c r="D44" s="6" t="s">
        <v>41</v>
      </c>
      <c r="E44" s="6" t="s">
        <v>42</v>
      </c>
    </row>
    <row r="45" spans="2:5" x14ac:dyDescent="0.2">
      <c r="B45" s="9" t="s">
        <v>6</v>
      </c>
      <c r="C45" s="9" t="s">
        <v>21</v>
      </c>
      <c r="D45" s="9" t="s">
        <v>43</v>
      </c>
      <c r="E45" s="19"/>
    </row>
    <row r="46" spans="2:5" x14ac:dyDescent="0.2">
      <c r="B46" s="9" t="s">
        <v>6</v>
      </c>
      <c r="C46" s="9" t="s">
        <v>45</v>
      </c>
      <c r="D46" s="9"/>
      <c r="E46" s="19"/>
    </row>
    <row r="47" spans="2:5" x14ac:dyDescent="0.2">
      <c r="B47" s="9" t="s">
        <v>10</v>
      </c>
      <c r="C47" s="9" t="s">
        <v>45</v>
      </c>
      <c r="D47" s="9" t="s">
        <v>46</v>
      </c>
      <c r="E47" s="19"/>
    </row>
    <row r="48" spans="2:5" x14ac:dyDescent="0.2">
      <c r="B48" s="9" t="s">
        <v>10</v>
      </c>
      <c r="C48" s="9" t="s">
        <v>47</v>
      </c>
      <c r="D48" s="9"/>
      <c r="E48" s="19" t="s">
        <v>48</v>
      </c>
    </row>
    <row r="49" spans="2:5" x14ac:dyDescent="0.2">
      <c r="B49" s="9" t="s">
        <v>8</v>
      </c>
      <c r="C49" s="9" t="s">
        <v>21</v>
      </c>
      <c r="D49" s="9" t="s">
        <v>46</v>
      </c>
      <c r="E49" s="19" t="s">
        <v>235</v>
      </c>
    </row>
    <row r="50" spans="2:5" x14ac:dyDescent="0.2">
      <c r="B50" s="9" t="s">
        <v>8</v>
      </c>
      <c r="C50" s="9" t="s">
        <v>21</v>
      </c>
      <c r="D50" s="9"/>
      <c r="E50" s="19"/>
    </row>
    <row r="51" spans="2:5" x14ac:dyDescent="0.2">
      <c r="B51" s="9" t="s">
        <v>76</v>
      </c>
      <c r="C51" s="9" t="s">
        <v>44</v>
      </c>
      <c r="D51" s="9"/>
      <c r="E51" s="19" t="s">
        <v>77</v>
      </c>
    </row>
    <row r="52" spans="2:5" x14ac:dyDescent="0.2">
      <c r="B52" s="17" t="s">
        <v>50</v>
      </c>
      <c r="C52" s="9">
        <v>1</v>
      </c>
    </row>
    <row r="53" spans="2:5" x14ac:dyDescent="0.2">
      <c r="B53" s="17" t="s">
        <v>51</v>
      </c>
      <c r="C53" s="9">
        <v>1</v>
      </c>
    </row>
    <row r="56" spans="2:5" x14ac:dyDescent="0.2">
      <c r="B56" s="5" t="s">
        <v>14</v>
      </c>
      <c r="C56" s="5" t="s">
        <v>15</v>
      </c>
      <c r="D56" s="14"/>
      <c r="E56" s="14" t="s">
        <v>18</v>
      </c>
    </row>
    <row r="57" spans="2:5" x14ac:dyDescent="0.2">
      <c r="B57" s="15" t="s">
        <v>21</v>
      </c>
      <c r="C57" s="15">
        <v>2</v>
      </c>
    </row>
    <row r="58" spans="2:5" x14ac:dyDescent="0.2">
      <c r="B58" s="43" t="s">
        <v>22</v>
      </c>
      <c r="C58" s="43"/>
      <c r="D58" s="43"/>
      <c r="E58" s="43"/>
    </row>
    <row r="59" spans="2:5" x14ac:dyDescent="0.2">
      <c r="B59" s="16"/>
      <c r="C59" s="6" t="s">
        <v>23</v>
      </c>
      <c r="D59" s="6" t="s">
        <v>24</v>
      </c>
      <c r="E59" s="6" t="s">
        <v>25</v>
      </c>
    </row>
    <row r="60" spans="2:5" x14ac:dyDescent="0.2">
      <c r="B60" s="17" t="s">
        <v>26</v>
      </c>
      <c r="C60" s="9"/>
      <c r="D60" s="9" t="s">
        <v>29</v>
      </c>
      <c r="E60" s="9" t="s">
        <v>28</v>
      </c>
    </row>
    <row r="61" spans="2:5" x14ac:dyDescent="0.2">
      <c r="B61" s="17" t="s">
        <v>30</v>
      </c>
      <c r="C61" s="9"/>
      <c r="D61" s="9"/>
      <c r="E61" s="9"/>
    </row>
    <row r="62" spans="2:5" x14ac:dyDescent="0.2">
      <c r="B62" s="17" t="s">
        <v>31</v>
      </c>
      <c r="C62" s="9" t="s">
        <v>32</v>
      </c>
      <c r="D62" s="9"/>
      <c r="E62" s="9"/>
    </row>
    <row r="63" spans="2:5" x14ac:dyDescent="0.2">
      <c r="B63" s="17" t="s">
        <v>33</v>
      </c>
      <c r="C63" s="9" t="s">
        <v>35</v>
      </c>
      <c r="D63" s="9"/>
      <c r="E63" s="9"/>
    </row>
    <row r="64" spans="2:5" x14ac:dyDescent="0.2">
      <c r="B64" s="17" t="s">
        <v>36</v>
      </c>
      <c r="C64" s="9" t="s">
        <v>37</v>
      </c>
      <c r="D64" s="9"/>
      <c r="E64" s="9"/>
    </row>
    <row r="65" spans="2:5" x14ac:dyDescent="0.2">
      <c r="B65" s="17" t="s">
        <v>38</v>
      </c>
      <c r="C65" s="18"/>
      <c r="D65" s="9" t="s">
        <v>29</v>
      </c>
      <c r="E65" s="9" t="s">
        <v>29</v>
      </c>
    </row>
    <row r="66" spans="2:5" x14ac:dyDescent="0.2">
      <c r="B66" s="17" t="s">
        <v>39</v>
      </c>
      <c r="C66" s="18"/>
      <c r="D66" s="9"/>
      <c r="E66" s="9"/>
    </row>
    <row r="67" spans="2:5" x14ac:dyDescent="0.2">
      <c r="B67" s="43" t="s">
        <v>40</v>
      </c>
      <c r="C67" s="43"/>
      <c r="D67" s="43"/>
    </row>
    <row r="68" spans="2:5" x14ac:dyDescent="0.2">
      <c r="B68" s="6" t="s">
        <v>4</v>
      </c>
      <c r="C68" s="6" t="s">
        <v>14</v>
      </c>
      <c r="D68" s="6" t="s">
        <v>41</v>
      </c>
      <c r="E68" s="6" t="s">
        <v>42</v>
      </c>
    </row>
    <row r="69" spans="2:5" x14ac:dyDescent="0.2">
      <c r="B69" s="9" t="s">
        <v>6</v>
      </c>
      <c r="C69" s="9" t="s">
        <v>44</v>
      </c>
      <c r="D69" s="9" t="s">
        <v>43</v>
      </c>
      <c r="E69" s="19"/>
    </row>
    <row r="70" spans="2:5" x14ac:dyDescent="0.2">
      <c r="B70" s="9" t="s">
        <v>6</v>
      </c>
      <c r="C70" s="9" t="s">
        <v>45</v>
      </c>
      <c r="D70" s="9"/>
      <c r="E70" s="19"/>
    </row>
    <row r="71" spans="2:5" x14ac:dyDescent="0.2">
      <c r="B71" s="9" t="s">
        <v>10</v>
      </c>
      <c r="C71" s="9" t="s">
        <v>45</v>
      </c>
      <c r="D71" s="9" t="s">
        <v>46</v>
      </c>
      <c r="E71" s="19"/>
    </row>
    <row r="72" spans="2:5" x14ac:dyDescent="0.2">
      <c r="B72" s="9" t="s">
        <v>10</v>
      </c>
      <c r="C72" s="9" t="s">
        <v>49</v>
      </c>
      <c r="D72" s="9"/>
      <c r="E72" s="19" t="s">
        <v>48</v>
      </c>
    </row>
    <row r="73" spans="2:5" x14ac:dyDescent="0.2">
      <c r="B73" s="9" t="s">
        <v>8</v>
      </c>
      <c r="C73" s="9" t="s">
        <v>45</v>
      </c>
      <c r="D73" s="9" t="s">
        <v>46</v>
      </c>
      <c r="E73" s="19"/>
    </row>
    <row r="74" spans="2:5" x14ac:dyDescent="0.2">
      <c r="B74" s="9" t="s">
        <v>8</v>
      </c>
      <c r="C74" s="9" t="s">
        <v>44</v>
      </c>
      <c r="D74" s="9"/>
      <c r="E74" s="19"/>
    </row>
    <row r="75" spans="2:5" x14ac:dyDescent="0.2">
      <c r="B75" s="9" t="s">
        <v>76</v>
      </c>
      <c r="C75" s="9" t="s">
        <v>44</v>
      </c>
      <c r="D75" s="9"/>
      <c r="E75" s="19" t="s">
        <v>77</v>
      </c>
    </row>
    <row r="76" spans="2:5" x14ac:dyDescent="0.2">
      <c r="B76" s="17" t="s">
        <v>50</v>
      </c>
      <c r="C76" s="9">
        <v>1</v>
      </c>
    </row>
    <row r="77" spans="2:5" x14ac:dyDescent="0.2">
      <c r="B77" s="17" t="s">
        <v>51</v>
      </c>
      <c r="C77" s="9">
        <v>2</v>
      </c>
    </row>
    <row r="80" spans="2:5" ht="14.25" x14ac:dyDescent="0.2">
      <c r="B80" s="5" t="s">
        <v>14</v>
      </c>
      <c r="C80" s="5" t="s">
        <v>15</v>
      </c>
      <c r="D80" s="5" t="s">
        <v>16</v>
      </c>
      <c r="E80" s="14" t="s">
        <v>52</v>
      </c>
    </row>
    <row r="81" spans="2:5" x14ac:dyDescent="0.2">
      <c r="B81" s="15" t="s">
        <v>47</v>
      </c>
      <c r="C81" s="15">
        <v>2</v>
      </c>
      <c r="D81" s="15"/>
    </row>
    <row r="82" spans="2:5" x14ac:dyDescent="0.2">
      <c r="B82" s="43" t="s">
        <v>22</v>
      </c>
      <c r="C82" s="43"/>
      <c r="D82" s="43"/>
      <c r="E82" s="43"/>
    </row>
    <row r="83" spans="2:5" x14ac:dyDescent="0.2">
      <c r="B83" s="16"/>
      <c r="C83" s="6" t="s">
        <v>23</v>
      </c>
      <c r="D83" s="6" t="s">
        <v>24</v>
      </c>
      <c r="E83" s="6" t="s">
        <v>25</v>
      </c>
    </row>
    <row r="84" spans="2:5" x14ac:dyDescent="0.2">
      <c r="B84" s="17" t="s">
        <v>26</v>
      </c>
      <c r="C84" s="9"/>
      <c r="D84" s="9" t="s">
        <v>54</v>
      </c>
      <c r="E84" s="9" t="s">
        <v>28</v>
      </c>
    </row>
    <row r="85" spans="2:5" x14ac:dyDescent="0.2">
      <c r="B85" s="17" t="s">
        <v>30</v>
      </c>
      <c r="C85" s="9"/>
      <c r="D85" s="9"/>
      <c r="E85" s="9"/>
    </row>
    <row r="86" spans="2:5" x14ac:dyDescent="0.2">
      <c r="B86" s="17" t="s">
        <v>31</v>
      </c>
      <c r="C86" s="9"/>
      <c r="D86" s="9" t="s">
        <v>56</v>
      </c>
      <c r="E86" s="9"/>
    </row>
    <row r="87" spans="2:5" x14ac:dyDescent="0.2">
      <c r="B87" s="17" t="s">
        <v>33</v>
      </c>
      <c r="C87" s="9"/>
      <c r="D87" s="9" t="s">
        <v>57</v>
      </c>
      <c r="E87" s="9"/>
    </row>
    <row r="88" spans="2:5" x14ac:dyDescent="0.2">
      <c r="B88" s="17" t="s">
        <v>36</v>
      </c>
      <c r="C88" s="9" t="s">
        <v>37</v>
      </c>
      <c r="D88" s="9"/>
      <c r="E88" s="9"/>
    </row>
    <row r="89" spans="2:5" x14ac:dyDescent="0.2">
      <c r="B89" s="17" t="s">
        <v>38</v>
      </c>
      <c r="C89" s="18"/>
      <c r="D89" s="9" t="s">
        <v>54</v>
      </c>
      <c r="E89" s="9" t="s">
        <v>28</v>
      </c>
    </row>
    <row r="90" spans="2:5" x14ac:dyDescent="0.2">
      <c r="B90" s="17" t="s">
        <v>39</v>
      </c>
      <c r="C90" s="18"/>
      <c r="D90" s="9"/>
      <c r="E90" s="9"/>
    </row>
    <row r="91" spans="2:5" x14ac:dyDescent="0.2">
      <c r="B91" s="43" t="s">
        <v>40</v>
      </c>
      <c r="C91" s="43"/>
      <c r="D91" s="43"/>
    </row>
    <row r="92" spans="2:5" x14ac:dyDescent="0.2">
      <c r="B92" s="6" t="s">
        <v>4</v>
      </c>
      <c r="C92" s="6" t="s">
        <v>14</v>
      </c>
      <c r="D92" s="6" t="s">
        <v>41</v>
      </c>
      <c r="E92" s="6" t="s">
        <v>42</v>
      </c>
    </row>
    <row r="93" spans="2:5" x14ac:dyDescent="0.2">
      <c r="B93" s="9" t="s">
        <v>6</v>
      </c>
      <c r="C93" s="9" t="s">
        <v>45</v>
      </c>
      <c r="D93" s="9"/>
      <c r="E93" s="19"/>
    </row>
    <row r="94" spans="2:5" x14ac:dyDescent="0.2">
      <c r="B94" s="9" t="s">
        <v>10</v>
      </c>
      <c r="C94" s="9" t="s">
        <v>49</v>
      </c>
      <c r="D94" s="9"/>
      <c r="E94" s="19"/>
    </row>
    <row r="95" spans="2:5" x14ac:dyDescent="0.2">
      <c r="B95" s="9" t="s">
        <v>8</v>
      </c>
      <c r="C95" s="9" t="s">
        <v>49</v>
      </c>
      <c r="D95" s="9"/>
      <c r="E95" s="19"/>
    </row>
    <row r="96" spans="2:5" x14ac:dyDescent="0.2">
      <c r="B96" s="9" t="s">
        <v>76</v>
      </c>
      <c r="C96" s="9" t="s">
        <v>44</v>
      </c>
      <c r="D96" s="9"/>
      <c r="E96" s="19" t="s">
        <v>77</v>
      </c>
    </row>
    <row r="97" spans="2:5" x14ac:dyDescent="0.2">
      <c r="B97" s="17" t="s">
        <v>50</v>
      </c>
      <c r="C97" s="9">
        <v>2</v>
      </c>
    </row>
    <row r="98" spans="2:5" x14ac:dyDescent="0.2">
      <c r="B98" s="17" t="s">
        <v>51</v>
      </c>
      <c r="C98" s="9">
        <v>2</v>
      </c>
    </row>
    <row r="100" spans="2:5" ht="14.25" x14ac:dyDescent="0.2">
      <c r="B100" s="5" t="s">
        <v>14</v>
      </c>
      <c r="C100" s="5" t="s">
        <v>15</v>
      </c>
      <c r="D100" s="14"/>
      <c r="E100" s="14" t="s">
        <v>53</v>
      </c>
    </row>
    <row r="101" spans="2:5" x14ac:dyDescent="0.2">
      <c r="B101" s="15" t="s">
        <v>49</v>
      </c>
      <c r="C101" s="15">
        <v>3</v>
      </c>
    </row>
    <row r="102" spans="2:5" x14ac:dyDescent="0.2">
      <c r="B102" s="43" t="s">
        <v>22</v>
      </c>
      <c r="C102" s="43"/>
      <c r="D102" s="43"/>
      <c r="E102" s="43"/>
    </row>
    <row r="103" spans="2:5" x14ac:dyDescent="0.2">
      <c r="B103" s="16"/>
      <c r="C103" s="6" t="s">
        <v>23</v>
      </c>
      <c r="D103" s="6" t="s">
        <v>24</v>
      </c>
      <c r="E103" s="6" t="s">
        <v>25</v>
      </c>
    </row>
    <row r="104" spans="2:5" x14ac:dyDescent="0.2">
      <c r="B104" s="17" t="s">
        <v>26</v>
      </c>
      <c r="C104" s="9"/>
      <c r="D104" s="9" t="s">
        <v>55</v>
      </c>
      <c r="E104" s="9" t="s">
        <v>28</v>
      </c>
    </row>
    <row r="105" spans="2:5" x14ac:dyDescent="0.2">
      <c r="B105" s="17" t="s">
        <v>30</v>
      </c>
      <c r="C105" s="9"/>
      <c r="D105" s="9"/>
      <c r="E105" s="9"/>
    </row>
    <row r="106" spans="2:5" x14ac:dyDescent="0.2">
      <c r="B106" s="17" t="s">
        <v>31</v>
      </c>
      <c r="C106" s="9"/>
      <c r="D106" s="9" t="s">
        <v>29</v>
      </c>
      <c r="E106" s="9"/>
    </row>
    <row r="107" spans="2:5" x14ac:dyDescent="0.2">
      <c r="B107" s="17" t="s">
        <v>33</v>
      </c>
      <c r="C107" s="9"/>
      <c r="D107" s="9" t="s">
        <v>58</v>
      </c>
      <c r="E107" s="9"/>
    </row>
    <row r="108" spans="2:5" x14ac:dyDescent="0.2">
      <c r="B108" s="17" t="s">
        <v>36</v>
      </c>
      <c r="C108" s="9" t="s">
        <v>37</v>
      </c>
      <c r="D108" s="9"/>
      <c r="E108" s="9"/>
    </row>
    <row r="109" spans="2:5" x14ac:dyDescent="0.2">
      <c r="B109" s="17" t="s">
        <v>38</v>
      </c>
      <c r="C109" s="18"/>
      <c r="D109" s="9" t="s">
        <v>54</v>
      </c>
      <c r="E109" s="9" t="s">
        <v>28</v>
      </c>
    </row>
    <row r="110" spans="2:5" x14ac:dyDescent="0.2">
      <c r="B110" s="17" t="s">
        <v>39</v>
      </c>
      <c r="C110" s="18"/>
      <c r="D110" s="9"/>
      <c r="E110" s="9"/>
    </row>
    <row r="111" spans="2:5" x14ac:dyDescent="0.2">
      <c r="B111" s="43" t="s">
        <v>40</v>
      </c>
      <c r="C111" s="43"/>
      <c r="D111" s="43"/>
    </row>
    <row r="112" spans="2:5" x14ac:dyDescent="0.2">
      <c r="B112" s="6" t="s">
        <v>4</v>
      </c>
      <c r="C112" s="6" t="s">
        <v>14</v>
      </c>
      <c r="D112" s="6" t="s">
        <v>41</v>
      </c>
      <c r="E112" s="6" t="s">
        <v>42</v>
      </c>
    </row>
    <row r="113" spans="2:5" x14ac:dyDescent="0.2">
      <c r="B113" s="9" t="s">
        <v>10</v>
      </c>
      <c r="C113" s="9" t="s">
        <v>44</v>
      </c>
      <c r="D113" s="9"/>
      <c r="E113" s="19"/>
    </row>
    <row r="114" spans="2:5" x14ac:dyDescent="0.2">
      <c r="B114" s="9" t="s">
        <v>8</v>
      </c>
      <c r="C114" s="9" t="s">
        <v>44</v>
      </c>
      <c r="D114" s="9"/>
      <c r="E114" s="19"/>
    </row>
    <row r="115" spans="2:5" x14ac:dyDescent="0.2">
      <c r="B115" s="9" t="s">
        <v>76</v>
      </c>
      <c r="C115" s="9" t="s">
        <v>44</v>
      </c>
      <c r="D115" s="9"/>
      <c r="E115" s="19" t="s">
        <v>77</v>
      </c>
    </row>
    <row r="116" spans="2:5" x14ac:dyDescent="0.2">
      <c r="B116" s="17" t="s">
        <v>50</v>
      </c>
      <c r="C116" s="9">
        <v>3</v>
      </c>
    </row>
    <row r="117" spans="2:5" x14ac:dyDescent="0.2">
      <c r="B117" s="17" t="s">
        <v>51</v>
      </c>
      <c r="C117" s="9">
        <v>2</v>
      </c>
    </row>
  </sheetData>
  <sheetProtection selectLockedCells="1" selectUnlockedCells="1"/>
  <mergeCells count="9">
    <mergeCell ref="B91:D91"/>
    <mergeCell ref="B111:D111"/>
    <mergeCell ref="F2:J2"/>
    <mergeCell ref="B33:E33"/>
    <mergeCell ref="B58:E58"/>
    <mergeCell ref="B43:D43"/>
    <mergeCell ref="B67:D67"/>
    <mergeCell ref="B82:E82"/>
    <mergeCell ref="B102:E102"/>
  </mergeCells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29" max="16383" man="1"/>
    <brk id="54" max="10" man="1"/>
    <brk id="78" max="10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68"/>
  <sheetViews>
    <sheetView workbookViewId="0">
      <selection sqref="A1:A68"/>
    </sheetView>
  </sheetViews>
  <sheetFormatPr defaultColWidth="11.5703125" defaultRowHeight="12.75" x14ac:dyDescent="0.2"/>
  <cols>
    <col min="1" max="1" width="106.28515625" customWidth="1"/>
    <col min="3" max="3" width="35.85546875" customWidth="1"/>
  </cols>
  <sheetData>
    <row r="1" spans="1:1" x14ac:dyDescent="0.2">
      <c r="A1" s="20" t="str">
        <f>"&lt;forecast seriesName="&amp;CHAR(34)&amp;Schedules!D2&amp;CHAR(34)&amp;"&gt;"</f>
        <v>&lt;forecast seriesName="HepA"&gt;</v>
      </c>
    </row>
    <row r="2" spans="1:1" x14ac:dyDescent="0.2">
      <c r="A2" s="20" t="str">
        <f>"  &lt;vaccine vaccineName="&amp;CHAR(34)&amp;Schedules!B4&amp;CHAR(34)&amp;" vaccineIds="&amp;CHAR(34)&amp;Schedules!C4&amp;CHAR(34)&amp;"/&gt;"</f>
        <v xml:space="preserve">  &lt;vaccine vaccineName="Child" vaccineIds="31, 83, 84, 85"/&gt;</v>
      </c>
    </row>
    <row r="3" spans="1:1" x14ac:dyDescent="0.2">
      <c r="A3" s="20" t="str">
        <f>"  &lt;vaccine vaccineName="&amp;CHAR(34)&amp;Schedules!B5&amp;CHAR(34)&amp;" vaccineIds="&amp;CHAR(34)&amp;Schedules!C5&amp;CHAR(34)&amp;"/&gt;"</f>
        <v xml:space="preserve">  &lt;vaccine vaccineName="Adult" vaccineIds="52"/&gt;</v>
      </c>
    </row>
    <row r="4" spans="1:1" x14ac:dyDescent="0.2">
      <c r="A4" s="20" t="str">
        <f>"  &lt;vaccine vaccineName="&amp;CHAR(34)&amp;Schedules!B6&amp;CHAR(34)&amp;" vaccineIds="&amp;CHAR(34)&amp;Schedules!C6&amp;CHAR(34)&amp;"/&gt;"</f>
        <v xml:space="preserve">  &lt;vaccine vaccineName="Twinrix" vaccineIds="104"/&gt;</v>
      </c>
    </row>
    <row r="5" spans="1:1" x14ac:dyDescent="0.2">
      <c r="A5" s="20" t="str">
        <f>"  &lt;vaccine vaccineName="&amp;CHAR(34)&amp;Schedules!B7&amp;CHAR(34)&amp;" vaccineIds="&amp;CHAR(34)&amp;Schedules!C7&amp;CHAR(34)&amp;"/&gt;"</f>
        <v xml:space="preserve">  &lt;vaccine vaccineName="Assume Comp" vaccineIds="-145"/&gt;</v>
      </c>
    </row>
    <row r="6" spans="1:1" x14ac:dyDescent="0.2">
      <c r="A6" s="20" t="str">
        <f>"  &lt;schedule scheduleName="&amp;CHAR(34)&amp;Schedules!B32&amp;CHAR(34)&amp;" dose="&amp;CHAR(34)&amp;Schedules!C32&amp;CHAR(34)&amp;" indication="&amp;CHAR(34)&amp;Schedules!D32&amp;CHAR(34)&amp;" label="&amp;CHAR(34)&amp;Schedules!E31&amp;CHAR(34)&amp;"&gt;"</f>
        <v xml:space="preserve">  &lt;schedule scheduleName="P1" dose="1" indication="BIRTH" label="1st"&gt;</v>
      </c>
    </row>
    <row r="7" spans="1:1" x14ac:dyDescent="0.2">
      <c r="A7" s="20" t="str">
        <f>"    &lt;pos row="&amp;CHAR(34)&amp;Schedules!C53&amp;CHAR(34)&amp;" column="&amp;CHAR(34)&amp;Schedules!C52&amp;CHAR(34)&amp;"/&gt;"</f>
        <v xml:space="preserve">    &lt;pos row="1" column="1"/&gt;</v>
      </c>
    </row>
    <row r="8" spans="1:1" x14ac:dyDescent="0.2">
      <c r="A8" s="20" t="str">
        <f>"    &lt;valid age="&amp;CHAR(34)&amp;Schedules!C35&amp;CHAR(34)&amp;" interval="&amp;CHAR(34)&amp;Schedules!D35&amp;CHAR(34)&amp;" grace="&amp;CHAR(34)&amp;Schedules!E35&amp;CHAR(34)&amp;"/&gt;"</f>
        <v xml:space="preserve">    &lt;valid age="12 months" interval="" grace="4 days"/&gt;</v>
      </c>
    </row>
    <row r="9" spans="1:1" x14ac:dyDescent="0.2">
      <c r="A9" s="20" t="str">
        <f>"    &lt;early age="&amp;CHAR(34)&amp;Schedules!C36&amp;CHAR(34)&amp;" interval="&amp;CHAR(34)&amp;Schedules!D36&amp;CHAR(34)&amp;" grace="&amp;CHAR(34)&amp;Schedules!E36&amp;CHAR(34)&amp;"/&gt;"</f>
        <v xml:space="preserve">    &lt;early age="" interval="" grace=""/&gt;</v>
      </c>
    </row>
    <row r="10" spans="1:1" x14ac:dyDescent="0.2">
      <c r="A10" s="20" t="str">
        <f>"    &lt;due age="&amp;CHAR(34)&amp;Schedules!C37&amp;CHAR(34)&amp;" interval="&amp;CHAR(34)&amp;Schedules!D37&amp;CHAR(34)&amp;" grace="&amp;CHAR(34)&amp;Schedules!E37&amp;CHAR(34)&amp;"/&gt;"</f>
        <v xml:space="preserve">    &lt;due age="12 months" interval="" grace=""/&gt;</v>
      </c>
    </row>
    <row r="11" spans="1:1" x14ac:dyDescent="0.2">
      <c r="A11" s="20" t="str">
        <f>"    &lt;overdue age="&amp;CHAR(34)&amp;Schedules!C38&amp;CHAR(34)&amp;" interval="&amp;CHAR(34)&amp;Schedules!D38&amp;CHAR(34)&amp;" grace="&amp;CHAR(34)&amp;Schedules!E38&amp;CHAR(34)&amp;"/&gt;"</f>
        <v xml:space="preserve">    &lt;overdue age="24 months" interval="6 months" grace=""/&gt;</v>
      </c>
    </row>
    <row r="12" spans="1:1" x14ac:dyDescent="0.2">
      <c r="A12" s="20" t="str">
        <f>"    &lt;finished age="&amp;CHAR(34)&amp;Schedules!C39&amp;CHAR(34)&amp;" interval="&amp;CHAR(34)&amp;Schedules!D39&amp;CHAR(34)&amp;" grace="&amp;CHAR(34)&amp;Schedules!E39&amp;CHAR(34)&amp;"/&gt;"</f>
        <v xml:space="preserve">    &lt;finished age="150 years" interval="" grace=""/&gt;</v>
      </c>
    </row>
    <row r="13" spans="1:1" x14ac:dyDescent="0.2">
      <c r="A13" s="20" t="str">
        <f>"    &lt;after-invalid interval="&amp;CHAR(34)&amp;Schedules!D40&amp;CHAR(34)&amp;" grace="&amp;CHAR(34)&amp;Schedules!E40&amp;CHAR(34)&amp;"/&gt;"</f>
        <v xml:space="preserve">    &lt;after-invalid interval="0 days" grace=""/&gt;</v>
      </c>
    </row>
    <row r="14" spans="1:1" x14ac:dyDescent="0.2">
      <c r="A14" s="20" t="str">
        <f>"    &lt;before-previous interval="&amp;CHAR(34)&amp;Schedules!D41&amp;CHAR(34)&amp;"/&gt;"</f>
        <v xml:space="preserve">    &lt;before-previous interval=""/&gt;</v>
      </c>
    </row>
    <row r="15" spans="1:1" x14ac:dyDescent="0.2">
      <c r="A15" s="20" t="str">
        <f>"    &lt;assumeComplete age="&amp;CHAR(34)&amp;Schedules!C42&amp;CHAR(34)&amp;" reason="&amp;CHAR(34)&amp;Schedules!E42&amp;CHAR(34)&amp;"/&gt;"</f>
        <v xml:space="preserve">    &lt;assumeComplete age="18 years" reason="Adult assumed to have completed Hep A series. "/&gt;</v>
      </c>
    </row>
    <row r="16" spans="1:1" x14ac:dyDescent="0.2">
      <c r="A16" s="20" t="str">
        <f>"    &lt;indicate vaccineName="&amp;CHAR(34)&amp;Schedules!B45&amp;CHAR(34)&amp;" schedule="&amp;CHAR(34)&amp;Schedules!C45&amp;CHAR(34)&amp;" age="&amp;CHAR(34)&amp;Schedules!D45&amp;CHAR(34)&amp;" reason="&amp;CHAR(34)&amp;Schedules!E45&amp;CHAR(34)&amp;"/&gt;"</f>
        <v xml:space="preserve">    &lt;indicate vaccineName="Child" schedule="P2" age="19 years" reason=""/&gt;</v>
      </c>
    </row>
    <row r="17" spans="1:1" x14ac:dyDescent="0.2">
      <c r="A17" s="20" t="str">
        <f>"    &lt;indicate vaccineName="&amp;CHAR(34)&amp;Schedules!B46&amp;CHAR(34)&amp;" schedule="&amp;CHAR(34)&amp;Schedules!C46&amp;CHAR(34)&amp;" age="&amp;CHAR(34)&amp;Schedules!D46&amp;CHAR(34)&amp;" reason="&amp;CHAR(34)&amp;Schedules!E46&amp;CHAR(34)&amp;"/&gt;"</f>
        <v xml:space="preserve">    &lt;indicate vaccineName="Child" schedule="INVALID" age="" reason=""/&gt;</v>
      </c>
    </row>
    <row r="18" spans="1:1" x14ac:dyDescent="0.2">
      <c r="A18" s="20" t="str">
        <f>"    &lt;indicate vaccineName="&amp;CHAR(34)&amp;Schedules!B47&amp;CHAR(34)&amp;" schedule="&amp;CHAR(34)&amp;Schedules!C47&amp;CHAR(34)&amp;" age="&amp;CHAR(34)&amp;Schedules!D47&amp;CHAR(34)&amp;" reason="&amp;CHAR(34)&amp;Schedules!E47&amp;CHAR(34)&amp;"/&gt;"</f>
        <v xml:space="preserve">    &lt;indicate vaccineName="Twinrix" schedule="INVALID" age="18 years" reason=""/&gt;</v>
      </c>
    </row>
    <row r="19" spans="1:1" x14ac:dyDescent="0.2">
      <c r="A19" s="20" t="str">
        <f>"    &lt;indicate vaccineName="&amp;CHAR(34)&amp;Schedules!B48&amp;CHAR(34)&amp;" schedule="&amp;CHAR(34)&amp;Schedules!C48&amp;CHAR(34)&amp;" age="&amp;CHAR(34)&amp;Schedules!D48&amp;CHAR(34)&amp;" reason="&amp;CHAR(34)&amp;Schedules!E48&amp;CHAR(34)&amp;"/&gt;"</f>
        <v xml:space="preserve">    &lt;indicate vaccineName="Twinrix" schedule="A2" age="" reason="Switching to Twinrix 3 dose schedule."/&gt;</v>
      </c>
    </row>
    <row r="20" spans="1:1" x14ac:dyDescent="0.2">
      <c r="A20" s="20" t="str">
        <f>"    &lt;indicate vaccineName="&amp;CHAR(34)&amp;Schedules!B49&amp;CHAR(34)&amp;" schedule="&amp;CHAR(34)&amp;Schedules!C49&amp;CHAR(34)&amp;" age="&amp;CHAR(34)&amp;Schedules!D49&amp;CHAR(34)&amp;" reason="&amp;CHAR(34)&amp;Schedules!E49&amp;CHAR(34)&amp;"/&gt;"</f>
        <v xml:space="preserve">    &lt;indicate vaccineName="Adult" schedule="P2" age="18 years" reason="Adult dose given, but will be accepted"/&gt;</v>
      </c>
    </row>
    <row r="21" spans="1:1" x14ac:dyDescent="0.2">
      <c r="A21" s="20" t="str">
        <f>"    &lt;indicate vaccineName="&amp;CHAR(34)&amp;Schedules!B50&amp;CHAR(34)&amp;" schedule="&amp;CHAR(34)&amp;Schedules!C50&amp;CHAR(34)&amp;" age="&amp;CHAR(34)&amp;Schedules!D50&amp;CHAR(34)&amp;" reason="&amp;CHAR(34)&amp;Schedules!E50&amp;CHAR(34)&amp;"/&gt;"</f>
        <v xml:space="preserve">    &lt;indicate vaccineName="Adult" schedule="P2" age="" reason=""/&gt;</v>
      </c>
    </row>
    <row r="22" spans="1:1" x14ac:dyDescent="0.2">
      <c r="A22" s="20" t="str">
        <f>"    &lt;indicate vaccineName="&amp;CHAR(34)&amp;Schedules!B51&amp;CHAR(34)&amp;" schedule="&amp;CHAR(34)&amp;Schedules!C51&amp;CHAR(34)&amp;" age="&amp;CHAR(34)&amp;Schedules!D51&amp;CHAR(34)&amp;" reason="&amp;CHAR(34)&amp;Schedules!E51&amp;CHAR(34)&amp;"/&gt;"</f>
        <v xml:space="preserve">    &lt;indicate vaccineName="Assume Comp" schedule="COMPLETE" age="" reason="Assuming adult received full Hep A series."/&gt;</v>
      </c>
    </row>
    <row r="23" spans="1:1" x14ac:dyDescent="0.2">
      <c r="A23" s="20" t="str">
        <f>"  &lt;/schedule&gt;"</f>
        <v xml:space="preserve">  &lt;/schedule&gt;</v>
      </c>
    </row>
    <row r="24" spans="1:1" x14ac:dyDescent="0.2">
      <c r="A24" s="20" t="str">
        <f>"  &lt;schedule scheduleName="&amp;CHAR(34)&amp;Schedules!B57&amp;CHAR(34)&amp;" dose="&amp;CHAR(34)&amp;Schedules!C57&amp;CHAR(34)&amp;" indication="&amp;CHAR(34)&amp;Schedules!D57&amp;CHAR(34)&amp;" label="&amp;CHAR(34)&amp;Schedules!E56&amp;CHAR(34)&amp;"&gt;"</f>
        <v xml:space="preserve">  &lt;schedule scheduleName="P2" dose="2" indication="" label="booster"&gt;</v>
      </c>
    </row>
    <row r="25" spans="1:1" x14ac:dyDescent="0.2">
      <c r="A25" s="20" t="str">
        <f>"    &lt;pos row="&amp;CHAR(34)&amp;Schedules!C77&amp;CHAR(34)&amp;" column="&amp;CHAR(34)&amp;Schedules!C76&amp;CHAR(34)&amp;"/&gt;"</f>
        <v xml:space="preserve">    &lt;pos row="2" column="1"/&gt;</v>
      </c>
    </row>
    <row r="26" spans="1:1" x14ac:dyDescent="0.2">
      <c r="A26" s="20" t="str">
        <f>"    &lt;valid age="&amp;CHAR(34)&amp;Schedules!C60&amp;CHAR(34)&amp;" interval="&amp;CHAR(34)&amp;Schedules!D60&amp;CHAR(34)&amp;" grace="&amp;CHAR(34)&amp;Schedules!E60&amp;CHAR(34)&amp;"/&gt;"</f>
        <v xml:space="preserve">    &lt;valid age="" interval="6 months" grace="4 days"/&gt;</v>
      </c>
    </row>
    <row r="27" spans="1:1" x14ac:dyDescent="0.2">
      <c r="A27" s="20" t="str">
        <f>"    &lt;early age="&amp;CHAR(34)&amp;Schedules!C61&amp;CHAR(34)&amp;" interval="&amp;CHAR(34)&amp;Schedules!D61&amp;CHAR(34)&amp;" grace="&amp;CHAR(34)&amp;Schedules!E61&amp;CHAR(34)&amp;"/&gt;"</f>
        <v xml:space="preserve">    &lt;early age="" interval="" grace=""/&gt;</v>
      </c>
    </row>
    <row r="28" spans="1:1" x14ac:dyDescent="0.2">
      <c r="A28" s="20" t="str">
        <f>"    &lt;due age="&amp;CHAR(34)&amp;Schedules!C62&amp;CHAR(34)&amp;" interval="&amp;CHAR(34)&amp;Schedules!D62&amp;CHAR(34)&amp;" grace="&amp;CHAR(34)&amp;Schedules!E62&amp;CHAR(34)&amp;"/&gt;"</f>
        <v xml:space="preserve">    &lt;due age="18 months" interval="" grace=""/&gt;</v>
      </c>
    </row>
    <row r="29" spans="1:1" x14ac:dyDescent="0.2">
      <c r="A29" s="20" t="str">
        <f>"    &lt;overdue age="&amp;CHAR(34)&amp;Schedules!C63&amp;CHAR(34)&amp;" interval="&amp;CHAR(34)&amp;Schedules!D63&amp;CHAR(34)&amp;" grace="&amp;CHAR(34)&amp;Schedules!E63&amp;CHAR(34)&amp;"/&gt;"</f>
        <v xml:space="preserve">    &lt;overdue age="42 months" interval="" grace=""/&gt;</v>
      </c>
    </row>
    <row r="30" spans="1:1" x14ac:dyDescent="0.2">
      <c r="A30" s="20" t="str">
        <f>"    &lt;finished age="&amp;CHAR(34)&amp;Schedules!C64&amp;CHAR(34)&amp;" interval="&amp;CHAR(34)&amp;Schedules!D64&amp;CHAR(34)&amp;" grace="&amp;CHAR(34)&amp;Schedules!E64&amp;CHAR(34)&amp;"/&gt;"</f>
        <v xml:space="preserve">    &lt;finished age="150 years" interval="" grace=""/&gt;</v>
      </c>
    </row>
    <row r="31" spans="1:1" x14ac:dyDescent="0.2">
      <c r="A31" s="20" t="str">
        <f>"    &lt;after-invalid interval="&amp;CHAR(34)&amp;Schedules!D65&amp;CHAR(34)&amp;" grace="&amp;CHAR(34)&amp;Schedules!E65&amp;CHAR(34)&amp;"/&gt;"</f>
        <v xml:space="preserve">    &lt;after-invalid interval="6 months" grace="6 months"/&gt;</v>
      </c>
    </row>
    <row r="32" spans="1:1" x14ac:dyDescent="0.2">
      <c r="A32" s="20" t="str">
        <f>"    &lt;before-previous interval="&amp;CHAR(34)&amp;Schedules!D66&amp;CHAR(34)&amp;"/&gt;"</f>
        <v xml:space="preserve">    &lt;before-previous interval=""/&gt;</v>
      </c>
    </row>
    <row r="33" spans="1:1" x14ac:dyDescent="0.2">
      <c r="A33" s="20" t="str">
        <f>"    &lt;indicate vaccineName="&amp;CHAR(34)&amp;Schedules!B69&amp;CHAR(34)&amp;" schedule="&amp;CHAR(34)&amp;Schedules!C69&amp;CHAR(34)&amp;" age="&amp;CHAR(34)&amp;Schedules!D69&amp;CHAR(34)&amp;" reason="&amp;CHAR(34)&amp;Schedules!E69&amp;CHAR(34)&amp;"/&gt;"</f>
        <v xml:space="preserve">    &lt;indicate vaccineName="Child" schedule="COMPLETE" age="19 years" reason=""/&gt;</v>
      </c>
    </row>
    <row r="34" spans="1:1" x14ac:dyDescent="0.2">
      <c r="A34" s="20" t="str">
        <f>"    &lt;indicate vaccineName="&amp;CHAR(34)&amp;Schedules!B70&amp;CHAR(34)&amp;" schedule="&amp;CHAR(34)&amp;Schedules!C70&amp;CHAR(34)&amp;" age="&amp;CHAR(34)&amp;Schedules!D70&amp;CHAR(34)&amp;" reason="&amp;CHAR(34)&amp;Schedules!E70&amp;CHAR(34)&amp;"/&gt;"</f>
        <v xml:space="preserve">    &lt;indicate vaccineName="Child" schedule="INVALID" age="" reason=""/&gt;</v>
      </c>
    </row>
    <row r="35" spans="1:1" x14ac:dyDescent="0.2">
      <c r="A35" s="20" t="str">
        <f>"    &lt;indicate vaccineName="&amp;CHAR(34)&amp;Schedules!B71&amp;CHAR(34)&amp;" schedule="&amp;CHAR(34)&amp;Schedules!C71&amp;CHAR(34)&amp;" age="&amp;CHAR(34)&amp;Schedules!D71&amp;CHAR(34)&amp;" reason="&amp;CHAR(34)&amp;Schedules!E71&amp;CHAR(34)&amp;"/&gt;"</f>
        <v xml:space="preserve">    &lt;indicate vaccineName="Twinrix" schedule="INVALID" age="18 years" reason=""/&gt;</v>
      </c>
    </row>
    <row r="36" spans="1:1" x14ac:dyDescent="0.2">
      <c r="A36" s="20" t="str">
        <f>"    &lt;indicate vaccineName="&amp;CHAR(34)&amp;Schedules!B72&amp;CHAR(34)&amp;" schedule="&amp;CHAR(34)&amp;Schedules!C72&amp;CHAR(34)&amp;" age="&amp;CHAR(34)&amp;Schedules!D72&amp;CHAR(34)&amp;" reason="&amp;CHAR(34)&amp;Schedules!E72&amp;CHAR(34)&amp;"/&gt;"</f>
        <v xml:space="preserve">    &lt;indicate vaccineName="Twinrix" schedule="A3" age="" reason="Switching to Twinrix 3 dose schedule."/&gt;</v>
      </c>
    </row>
    <row r="37" spans="1:1" x14ac:dyDescent="0.2">
      <c r="A37" s="20" t="str">
        <f>"    &lt;indicate vaccineName="&amp;CHAR(34)&amp;Schedules!B73&amp;CHAR(34)&amp;" schedule="&amp;CHAR(34)&amp;Schedules!C73&amp;CHAR(34)&amp;" age="&amp;CHAR(34)&amp;Schedules!D73&amp;CHAR(34)&amp;" reason="&amp;CHAR(34)&amp;Schedules!E73&amp;CHAR(34)&amp;"/&gt;"</f>
        <v xml:space="preserve">    &lt;indicate vaccineName="Adult" schedule="INVALID" age="18 years" reason=""/&gt;</v>
      </c>
    </row>
    <row r="38" spans="1:1" x14ac:dyDescent="0.2">
      <c r="A38" s="20" t="str">
        <f>"    &lt;indicate vaccineName="&amp;CHAR(34)&amp;Schedules!B74&amp;CHAR(34)&amp;" schedule="&amp;CHAR(34)&amp;Schedules!C74&amp;CHAR(34)&amp;" age="&amp;CHAR(34)&amp;Schedules!D74&amp;CHAR(34)&amp;" reason="&amp;CHAR(34)&amp;Schedules!E74&amp;CHAR(34)&amp;"/&gt;"</f>
        <v xml:space="preserve">    &lt;indicate vaccineName="Adult" schedule="COMPLETE" age="" reason=""/&gt;</v>
      </c>
    </row>
    <row r="39" spans="1:1" x14ac:dyDescent="0.2">
      <c r="A39" s="20" t="str">
        <f>"    &lt;indicate vaccineName="&amp;CHAR(34)&amp;Schedules!B75&amp;CHAR(34)&amp;" schedule="&amp;CHAR(34)&amp;Schedules!C75&amp;CHAR(34)&amp;" age="&amp;CHAR(34)&amp;Schedules!D75&amp;CHAR(34)&amp;" reason="&amp;CHAR(34)&amp;Schedules!E75&amp;CHAR(34)&amp;"/&gt;"</f>
        <v xml:space="preserve">    &lt;indicate vaccineName="Assume Comp" schedule="COMPLETE" age="" reason="Assuming adult received full Hep A series."/&gt;</v>
      </c>
    </row>
    <row r="40" spans="1:1" x14ac:dyDescent="0.2">
      <c r="A40" s="20" t="str">
        <f>"  &lt;/schedule&gt;"</f>
        <v xml:space="preserve">  &lt;/schedule&gt;</v>
      </c>
    </row>
    <row r="41" spans="1:1" x14ac:dyDescent="0.2">
      <c r="A41" s="20" t="str">
        <f>"  &lt;schedule scheduleName="&amp;CHAR(34)&amp;Schedules!B81&amp;CHAR(34)&amp;" dose="&amp;CHAR(34)&amp;Schedules!C81&amp;CHAR(34)&amp;" indication="&amp;CHAR(34)&amp;Schedules!D81&amp;CHAR(34)&amp;" label="&amp;CHAR(34)&amp;Schedules!E80&amp;CHAR(34)&amp;"&gt;"</f>
        <v xml:space="preserve">  &lt;schedule scheduleName="A2" dose="2" indication="" label="2nd adult"&gt;</v>
      </c>
    </row>
    <row r="42" spans="1:1" x14ac:dyDescent="0.2">
      <c r="A42" s="20" t="str">
        <f>"    &lt;pos row="&amp;CHAR(34)&amp;Schedules!C98&amp;CHAR(34)&amp;" column="&amp;CHAR(34)&amp;Schedules!C97&amp;CHAR(34)&amp;"/&gt;"</f>
        <v xml:space="preserve">    &lt;pos row="2" column="2"/&gt;</v>
      </c>
    </row>
    <row r="43" spans="1:1" x14ac:dyDescent="0.2">
      <c r="A43" s="20" t="str">
        <f>"    &lt;valid age="&amp;CHAR(34)&amp;Schedules!C84&amp;CHAR(34)&amp;" interval="&amp;CHAR(34)&amp;Schedules!D84&amp;CHAR(34)&amp;" grace="&amp;CHAR(34)&amp;Schedules!E84&amp;CHAR(34)&amp;"/&gt;"</f>
        <v xml:space="preserve">    &lt;valid age="" interval="4 weeks" grace="4 days"/&gt;</v>
      </c>
    </row>
    <row r="44" spans="1:1" x14ac:dyDescent="0.2">
      <c r="A44" s="20" t="str">
        <f>"    &lt;early age="&amp;CHAR(34)&amp;Schedules!C85&amp;CHAR(34)&amp;" interval="&amp;CHAR(34)&amp;Schedules!D85&amp;CHAR(34)&amp;" grace="&amp;CHAR(34)&amp;Schedules!E85&amp;CHAR(34)&amp;"/&gt;"</f>
        <v xml:space="preserve">    &lt;early age="" interval="" grace=""/&gt;</v>
      </c>
    </row>
    <row r="45" spans="1:1" x14ac:dyDescent="0.2">
      <c r="A45" s="20" t="str">
        <f>"    &lt;due age="&amp;CHAR(34)&amp;Schedules!C86&amp;CHAR(34)&amp;" interval="&amp;CHAR(34)&amp;Schedules!D86&amp;CHAR(34)&amp;" grace="&amp;CHAR(34)&amp;Schedules!E86&amp;CHAR(34)&amp;"/&gt;"</f>
        <v xml:space="preserve">    &lt;due age="" interval="1 month" grace=""/&gt;</v>
      </c>
    </row>
    <row r="46" spans="1:1" x14ac:dyDescent="0.2">
      <c r="A46" s="20" t="str">
        <f>"    &lt;overdue age="&amp;CHAR(34)&amp;Schedules!C87&amp;CHAR(34)&amp;" interval="&amp;CHAR(34)&amp;Schedules!D87&amp;CHAR(34)&amp;" grace="&amp;CHAR(34)&amp;Schedules!E87&amp;CHAR(34)&amp;"/&gt;"</f>
        <v xml:space="preserve">    &lt;overdue age="" interval="2 months" grace=""/&gt;</v>
      </c>
    </row>
    <row r="47" spans="1:1" x14ac:dyDescent="0.2">
      <c r="A47" s="20" t="str">
        <f>"    &lt;finished age="&amp;CHAR(34)&amp;Schedules!C88&amp;CHAR(34)&amp;" interval="&amp;CHAR(34)&amp;Schedules!D88&amp;CHAR(34)&amp;" grace="&amp;CHAR(34)&amp;Schedules!E88&amp;CHAR(34)&amp;"/&gt;"</f>
        <v xml:space="preserve">    &lt;finished age="150 years" interval="" grace=""/&gt;</v>
      </c>
    </row>
    <row r="48" spans="1:1" x14ac:dyDescent="0.2">
      <c r="A48" s="20" t="str">
        <f>"    &lt;after-invalid interval="&amp;CHAR(34)&amp;Schedules!D89&amp;CHAR(34)&amp;" grace="&amp;CHAR(34)&amp;Schedules!E89&amp;CHAR(34)&amp;"/&gt;"</f>
        <v xml:space="preserve">    &lt;after-invalid interval="4 weeks" grace="4 days"/&gt;</v>
      </c>
    </row>
    <row r="49" spans="1:1" x14ac:dyDescent="0.2">
      <c r="A49" s="20" t="str">
        <f>"    &lt;before-previous interval="&amp;CHAR(34)&amp;Schedules!D90&amp;CHAR(34)&amp;"/&gt;"</f>
        <v xml:space="preserve">    &lt;before-previous interval=""/&gt;</v>
      </c>
    </row>
    <row r="50" spans="1:1" x14ac:dyDescent="0.2">
      <c r="A50" s="20" t="str">
        <f>"    &lt;indicate vaccineName="&amp;CHAR(34)&amp;Schedules!B93&amp;CHAR(34)&amp;" schedule="&amp;CHAR(34)&amp;Schedules!C93&amp;CHAR(34)&amp;" age="&amp;CHAR(34)&amp;Schedules!D93&amp;CHAR(34)&amp;" reason="&amp;CHAR(34)&amp;Schedules!E93&amp;CHAR(34)&amp;"/&gt;"</f>
        <v xml:space="preserve">    &lt;indicate vaccineName="Child" schedule="INVALID" age="" reason=""/&gt;</v>
      </c>
    </row>
    <row r="51" spans="1:1" x14ac:dyDescent="0.2">
      <c r="A51" s="20" t="str">
        <f>"    &lt;indicate vaccineName="&amp;CHAR(34)&amp;Schedules!B94&amp;CHAR(34)&amp;" schedule="&amp;CHAR(34)&amp;Schedules!C94&amp;CHAR(34)&amp;" age="&amp;CHAR(34)&amp;Schedules!D94&amp;CHAR(34)&amp;" reason="&amp;CHAR(34)&amp;Schedules!E94&amp;CHAR(34)&amp;"/&gt;"</f>
        <v xml:space="preserve">    &lt;indicate vaccineName="Twinrix" schedule="A3" age="" reason=""/&gt;</v>
      </c>
    </row>
    <row r="52" spans="1:1" x14ac:dyDescent="0.2">
      <c r="A52" s="20" t="str">
        <f>"    &lt;indicate vaccineName="&amp;CHAR(34)&amp;Schedules!B95&amp;CHAR(34)&amp;" schedule="&amp;CHAR(34)&amp;Schedules!C95&amp;CHAR(34)&amp;" age="&amp;CHAR(34)&amp;Schedules!D95&amp;CHAR(34)&amp;" reason="&amp;CHAR(34)&amp;Schedules!E95&amp;CHAR(34)&amp;"/&gt;"</f>
        <v xml:space="preserve">    &lt;indicate vaccineName="Adult" schedule="A3" age="" reason=""/&gt;</v>
      </c>
    </row>
    <row r="53" spans="1:1" x14ac:dyDescent="0.2">
      <c r="A53" s="20" t="str">
        <f>"    &lt;indicate vaccineName="&amp;CHAR(34)&amp;Schedules!B96&amp;CHAR(34)&amp;" schedule="&amp;CHAR(34)&amp;Schedules!C96&amp;CHAR(34)&amp;" age="&amp;CHAR(34)&amp;Schedules!D96&amp;CHAR(34)&amp;" reason="&amp;CHAR(34)&amp;Schedules!E96&amp;CHAR(34)&amp;"/&gt;"</f>
        <v xml:space="preserve">    &lt;indicate vaccineName="Assume Comp" schedule="COMPLETE" age="" reason="Assuming adult received full Hep A series."/&gt;</v>
      </c>
    </row>
    <row r="54" spans="1:1" x14ac:dyDescent="0.2">
      <c r="A54" s="20" t="str">
        <f>"  &lt;/schedule&gt;"</f>
        <v xml:space="preserve">  &lt;/schedule&gt;</v>
      </c>
    </row>
    <row r="55" spans="1:1" x14ac:dyDescent="0.2">
      <c r="A55" s="20" t="str">
        <f>"  &lt;schedule scheduleName="&amp;CHAR(34)&amp;Schedules!B101&amp;CHAR(34)&amp;" dose="&amp;CHAR(34)&amp;Schedules!C101&amp;CHAR(34)&amp;" indication="&amp;CHAR(34)&amp;Schedules!D101&amp;CHAR(34)&amp;" label="&amp;CHAR(34)&amp;Schedules!E100&amp;CHAR(34)&amp;"&gt;"</f>
        <v xml:space="preserve">  &lt;schedule scheduleName="A3" dose="3" indication="" label="3rd adult"&gt;</v>
      </c>
    </row>
    <row r="56" spans="1:1" x14ac:dyDescent="0.2">
      <c r="A56" s="20" t="str">
        <f>"    &lt;pos row="&amp;CHAR(34)&amp;Schedules!C117&amp;CHAR(34)&amp;" column="&amp;CHAR(34)&amp;Schedules!C116&amp;CHAR(34)&amp;"/&gt;"</f>
        <v xml:space="preserve">    &lt;pos row="2" column="3"/&gt;</v>
      </c>
    </row>
    <row r="57" spans="1:1" x14ac:dyDescent="0.2">
      <c r="A57" s="20" t="str">
        <f>"    &lt;valid age="&amp;CHAR(34)&amp;Schedules!C104&amp;CHAR(34)&amp;" interval="&amp;CHAR(34)&amp;Schedules!D104&amp;CHAR(34)&amp;" grace="&amp;CHAR(34)&amp;Schedules!E104&amp;CHAR(34)&amp;"/&gt;"</f>
        <v xml:space="preserve">    &lt;valid age="" interval="5 months" grace="4 days"/&gt;</v>
      </c>
    </row>
    <row r="58" spans="1:1" x14ac:dyDescent="0.2">
      <c r="A58" s="20" t="str">
        <f>"    &lt;early age="&amp;CHAR(34)&amp;Schedules!C105&amp;CHAR(34)&amp;" interval="&amp;CHAR(34)&amp;Schedules!D105&amp;CHAR(34)&amp;" grace="&amp;CHAR(34)&amp;Schedules!E105&amp;CHAR(34)&amp;"/&gt;"</f>
        <v xml:space="preserve">    &lt;early age="" interval="" grace=""/&gt;</v>
      </c>
    </row>
    <row r="59" spans="1:1" x14ac:dyDescent="0.2">
      <c r="A59" s="20" t="str">
        <f>"    &lt;due age="&amp;CHAR(34)&amp;Schedules!C106&amp;CHAR(34)&amp;" interval="&amp;CHAR(34)&amp;Schedules!D106&amp;CHAR(34)&amp;" grace="&amp;CHAR(34)&amp;Schedules!E106&amp;CHAR(34)&amp;"/&gt;"</f>
        <v xml:space="preserve">    &lt;due age="" interval="6 months" grace=""/&gt;</v>
      </c>
    </row>
    <row r="60" spans="1:1" x14ac:dyDescent="0.2">
      <c r="A60" s="20" t="str">
        <f>"    &lt;overdue age="&amp;CHAR(34)&amp;Schedules!C107&amp;CHAR(34)&amp;" interval="&amp;CHAR(34)&amp;Schedules!D107&amp;CHAR(34)&amp;" grace="&amp;CHAR(34)&amp;Schedules!E107&amp;CHAR(34)&amp;"/&gt;"</f>
        <v xml:space="preserve">    &lt;overdue age="" interval="7 months" grace=""/&gt;</v>
      </c>
    </row>
    <row r="61" spans="1:1" x14ac:dyDescent="0.2">
      <c r="A61" s="20" t="str">
        <f>"    &lt;finished age="&amp;CHAR(34)&amp;Schedules!C108&amp;CHAR(34)&amp;" interval="&amp;CHAR(34)&amp;Schedules!D108&amp;CHAR(34)&amp;" grace="&amp;CHAR(34)&amp;Schedules!E108&amp;CHAR(34)&amp;"/&gt;"</f>
        <v xml:space="preserve">    &lt;finished age="150 years" interval="" grace=""/&gt;</v>
      </c>
    </row>
    <row r="62" spans="1:1" x14ac:dyDescent="0.2">
      <c r="A62" s="20" t="str">
        <f>"    &lt;after-invalid interval="&amp;CHAR(34)&amp;Schedules!D109&amp;CHAR(34)&amp;" grace="&amp;CHAR(34)&amp;Schedules!E109&amp;CHAR(34)&amp;"/&gt;"</f>
        <v xml:space="preserve">    &lt;after-invalid interval="4 weeks" grace="4 days"/&gt;</v>
      </c>
    </row>
    <row r="63" spans="1:1" x14ac:dyDescent="0.2">
      <c r="A63" s="20" t="str">
        <f>"    &lt;before-previous interval="&amp;CHAR(34)&amp;Schedules!D110&amp;CHAR(34)&amp;"/&gt;"</f>
        <v xml:space="preserve">    &lt;before-previous interval=""/&gt;</v>
      </c>
    </row>
    <row r="64" spans="1:1" x14ac:dyDescent="0.2">
      <c r="A64" s="20" t="str">
        <f>"    &lt;indicate vaccineName="&amp;CHAR(34)&amp;Schedules!B113&amp;CHAR(34)&amp;" schedule="&amp;CHAR(34)&amp;Schedules!C113&amp;CHAR(34)&amp;" age="&amp;CHAR(34)&amp;Schedules!D113&amp;CHAR(34)&amp;" reason="&amp;CHAR(34)&amp;Schedules!E113&amp;CHAR(34)&amp;"/&gt;"</f>
        <v xml:space="preserve">    &lt;indicate vaccineName="Twinrix" schedule="COMPLETE" age="" reason=""/&gt;</v>
      </c>
    </row>
    <row r="65" spans="1:1" x14ac:dyDescent="0.2">
      <c r="A65" s="20" t="str">
        <f>"    &lt;indicate vaccineName="&amp;CHAR(34)&amp;Schedules!B114&amp;CHAR(34)&amp;" schedule="&amp;CHAR(34)&amp;Schedules!C114&amp;CHAR(34)&amp;" age="&amp;CHAR(34)&amp;Schedules!D114&amp;CHAR(34)&amp;" reason="&amp;CHAR(34)&amp;Schedules!E114&amp;CHAR(34)&amp;"/&gt;"</f>
        <v xml:space="preserve">    &lt;indicate vaccineName="Adult" schedule="COMPLETE" age="" reason=""/&gt;</v>
      </c>
    </row>
    <row r="66" spans="1:1" x14ac:dyDescent="0.2">
      <c r="A66" s="20" t="str">
        <f>"    &lt;indicate vaccineName="&amp;CHAR(34)&amp;Schedules!B115&amp;CHAR(34)&amp;" schedule="&amp;CHAR(34)&amp;Schedules!C115&amp;CHAR(34)&amp;" age="&amp;CHAR(34)&amp;Schedules!D115&amp;CHAR(34)&amp;" reason="&amp;CHAR(34)&amp;Schedules!E115&amp;CHAR(34)&amp;"/&gt;"</f>
        <v xml:space="preserve">    &lt;indicate vaccineName="Assume Comp" schedule="COMPLETE" age="" reason="Assuming adult received full Hep A series."/&gt;</v>
      </c>
    </row>
    <row r="67" spans="1:1" x14ac:dyDescent="0.2">
      <c r="A67" s="20" t="str">
        <f>"  &lt;/schedule&gt;"</f>
        <v xml:space="preserve">  &lt;/schedule&gt;</v>
      </c>
    </row>
    <row r="68" spans="1:1" x14ac:dyDescent="0.2">
      <c r="A68" s="20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34"/>
  <sheetViews>
    <sheetView workbookViewId="0">
      <selection activeCell="B17" sqref="B17"/>
    </sheetView>
  </sheetViews>
  <sheetFormatPr defaultColWidth="11.5703125" defaultRowHeight="12.75" x14ac:dyDescent="0.2"/>
  <cols>
    <col min="1" max="1" width="1.28515625" style="1" customWidth="1"/>
    <col min="2" max="2" width="19.42578125" style="1" customWidth="1"/>
    <col min="3" max="3" width="12.28515625" style="13" customWidth="1"/>
    <col min="4" max="4" width="6" style="13" customWidth="1"/>
    <col min="5" max="5" width="8.140625" style="13" customWidth="1"/>
    <col min="6" max="6" width="2.28515625" style="1" customWidth="1"/>
    <col min="7" max="7" width="11.140625" style="13" customWidth="1"/>
    <col min="8" max="8" width="6" style="13" customWidth="1"/>
    <col min="9" max="12" width="9" style="13" customWidth="1"/>
    <col min="13" max="13" width="2.28515625" style="1" customWidth="1"/>
    <col min="14" max="14" width="8.5703125" style="13" customWidth="1"/>
    <col min="15" max="15" width="10" style="1" customWidth="1"/>
    <col min="16" max="16" width="97" style="1" customWidth="1"/>
    <col min="17" max="16384" width="11.5703125" style="1"/>
  </cols>
  <sheetData>
    <row r="1" spans="1:16" ht="18" x14ac:dyDescent="0.25">
      <c r="A1" s="1" t="s">
        <v>59</v>
      </c>
      <c r="B1" s="21" t="s">
        <v>60</v>
      </c>
    </row>
    <row r="2" spans="1:16" x14ac:dyDescent="0.2">
      <c r="B2" s="5" t="s">
        <v>61</v>
      </c>
      <c r="C2" s="43" t="s">
        <v>4</v>
      </c>
      <c r="D2" s="43"/>
      <c r="E2" s="5" t="s">
        <v>62</v>
      </c>
      <c r="G2" s="5" t="s">
        <v>14</v>
      </c>
      <c r="H2" s="5" t="s">
        <v>15</v>
      </c>
      <c r="I2" s="5" t="s">
        <v>26</v>
      </c>
      <c r="J2" s="5" t="s">
        <v>31</v>
      </c>
      <c r="K2" s="5" t="s">
        <v>33</v>
      </c>
      <c r="L2" s="5" t="s">
        <v>36</v>
      </c>
      <c r="N2" s="17" t="s">
        <v>63</v>
      </c>
      <c r="O2" s="17" t="s">
        <v>62</v>
      </c>
      <c r="P2" s="17" t="s">
        <v>64</v>
      </c>
    </row>
    <row r="3" spans="1:16" x14ac:dyDescent="0.2">
      <c r="B3" s="22" t="s">
        <v>65</v>
      </c>
      <c r="C3" s="23"/>
      <c r="D3" s="24"/>
      <c r="E3" s="25">
        <v>38626</v>
      </c>
      <c r="G3" s="4" t="s">
        <v>19</v>
      </c>
      <c r="H3" s="4">
        <v>1</v>
      </c>
      <c r="I3" s="26">
        <v>38991</v>
      </c>
      <c r="J3" s="26">
        <v>38991</v>
      </c>
      <c r="K3" s="26">
        <v>39356</v>
      </c>
      <c r="L3" s="26">
        <v>93412</v>
      </c>
      <c r="N3" s="27" t="s">
        <v>66</v>
      </c>
      <c r="O3" s="28">
        <v>39547</v>
      </c>
      <c r="P3" s="27" t="str">
        <f t="shared" ref="P3:P13" si="0">IF(OR(D3="? ? ?",B3=""),"","testF("&amp;CHAR(34)&amp;B3&amp;CHAR(34)&amp;", "&amp;CHAR(34)&amp;TEXT(E3,"MM/DD/YYYY")&amp;CHAR(34)&amp;","&amp;TEXT(D3,"0")&amp;", "&amp;CHAR(34)&amp;G3&amp;CHAR(34)&amp;", "&amp;CHAR(34)&amp;H3&amp;CHAR(34)&amp;",  "&amp;CHAR(34)&amp;TEXT(I3,"MM/DD/YYYY")&amp;CHAR(34)&amp;",  "&amp;CHAR(34)&amp;TEXT(J3,"MM/DD/YYYY")&amp;CHAR(34)&amp;",  "&amp;CHAR(34)&amp;TEXT(K3,"MM/DD/YYYY")&amp;CHAR(34)&amp;",  "&amp;CHAR(34)&amp;TEXT(L3,"MM/DD/YYYY")&amp;CHAR(34)&amp;");")</f>
        <v>testF("Fairfield", "10/01/2005",0, "P1", "1",  "10/01/2006",  "10/01/2006",  "10/01/2007",  "10/01/2155");</v>
      </c>
    </row>
    <row r="4" spans="1:16" x14ac:dyDescent="0.2">
      <c r="B4" s="29" t="s">
        <v>67</v>
      </c>
      <c r="C4" s="30" t="s">
        <v>7</v>
      </c>
      <c r="D4" s="12" t="str">
        <f>IF(C4="","",IF(ISNA(VLOOKUP(Test!C4,Schedules!F$4:J$28,5)),"? ? ?",VLOOKUP(Test!C4,Schedules!F$4:J$28,5)))</f>
        <v>? ? ?</v>
      </c>
      <c r="E4" s="31">
        <v>39052</v>
      </c>
      <c r="G4" s="9" t="s">
        <v>21</v>
      </c>
      <c r="H4" s="9">
        <v>2</v>
      </c>
      <c r="I4" s="31">
        <v>39234</v>
      </c>
      <c r="J4" s="31">
        <v>39234</v>
      </c>
      <c r="K4" s="31">
        <v>39904</v>
      </c>
      <c r="L4" s="31">
        <f>L3</f>
        <v>93412</v>
      </c>
      <c r="N4" s="27" t="s">
        <v>66</v>
      </c>
      <c r="O4" s="28">
        <v>39547</v>
      </c>
      <c r="P4" s="27" t="str">
        <f t="shared" si="0"/>
        <v/>
      </c>
    </row>
    <row r="5" spans="1:16" x14ac:dyDescent="0.2">
      <c r="B5" s="29" t="s">
        <v>68</v>
      </c>
      <c r="C5" s="30" t="s">
        <v>7</v>
      </c>
      <c r="D5" s="12" t="str">
        <f>IF(C5="","",IF(ISNA(VLOOKUP(Test!C5,Schedules!F$4:J$28,5)),"? ? ?",VLOOKUP(Test!C5,Schedules!F$4:J$28,5)))</f>
        <v>? ? ?</v>
      </c>
      <c r="E5" s="31">
        <v>39243</v>
      </c>
      <c r="G5" s="9" t="s">
        <v>44</v>
      </c>
      <c r="H5" s="9"/>
      <c r="I5" s="31"/>
      <c r="J5" s="31"/>
      <c r="K5" s="31"/>
      <c r="L5" s="31"/>
      <c r="N5" s="27" t="s">
        <v>66</v>
      </c>
      <c r="O5" s="28">
        <v>39547</v>
      </c>
      <c r="P5" s="27" t="str">
        <f t="shared" si="0"/>
        <v/>
      </c>
    </row>
    <row r="6" spans="1:16" x14ac:dyDescent="0.2">
      <c r="B6" s="22"/>
      <c r="C6" s="23"/>
      <c r="D6" s="24"/>
      <c r="E6" s="25"/>
      <c r="G6" s="4"/>
      <c r="H6" s="4"/>
      <c r="I6" s="26"/>
      <c r="J6" s="26"/>
      <c r="K6" s="26"/>
      <c r="L6" s="26"/>
      <c r="N6" s="27"/>
      <c r="O6" s="28"/>
      <c r="P6" s="27" t="str">
        <f t="shared" si="0"/>
        <v/>
      </c>
    </row>
    <row r="7" spans="1:16" x14ac:dyDescent="0.2">
      <c r="B7" s="29"/>
      <c r="C7" s="30"/>
      <c r="D7" s="12" t="str">
        <f>IF(C7="","",IF(ISNA(VLOOKUP(Test!C7,Schedules!F$4:J$28,5)),"? ? ?",VLOOKUP(Test!C7,Schedules!F$4:J$28,5)))</f>
        <v/>
      </c>
      <c r="E7" s="31"/>
      <c r="G7" s="9"/>
      <c r="H7" s="9"/>
      <c r="I7" s="31"/>
      <c r="J7" s="31"/>
      <c r="K7" s="31"/>
      <c r="L7" s="31"/>
      <c r="N7" s="27"/>
      <c r="O7" s="28"/>
      <c r="P7" s="27" t="str">
        <f t="shared" si="0"/>
        <v/>
      </c>
    </row>
    <row r="8" spans="1:16" x14ac:dyDescent="0.2">
      <c r="B8" s="29"/>
      <c r="C8" s="30"/>
      <c r="D8" s="12" t="str">
        <f>IF(C8="","",IF(ISNA(VLOOKUP(Test!C8,Schedules!F$4:J$28,5)),"? ? ?",VLOOKUP(Test!C8,Schedules!F$4:J$28,5)))</f>
        <v/>
      </c>
      <c r="E8" s="31"/>
      <c r="G8" s="9"/>
      <c r="H8" s="9"/>
      <c r="I8" s="31"/>
      <c r="J8" s="31"/>
      <c r="K8" s="31"/>
      <c r="L8" s="31"/>
      <c r="N8" s="27"/>
      <c r="O8" s="28"/>
      <c r="P8" s="27" t="str">
        <f t="shared" si="0"/>
        <v/>
      </c>
    </row>
    <row r="9" spans="1:16" x14ac:dyDescent="0.2">
      <c r="B9" s="29"/>
      <c r="C9" s="30"/>
      <c r="D9" s="12" t="str">
        <f>IF(C9="","",IF(ISNA(VLOOKUP(Test!C9,Schedules!F$4:J$28,5)),"? ? ?",VLOOKUP(Test!C9,Schedules!F$4:J$28,5)))</f>
        <v/>
      </c>
      <c r="E9" s="31"/>
      <c r="G9" s="9"/>
      <c r="H9" s="9"/>
      <c r="I9" s="31"/>
      <c r="J9" s="31"/>
      <c r="K9" s="31"/>
      <c r="L9" s="31"/>
      <c r="N9" s="27"/>
      <c r="O9" s="28"/>
      <c r="P9" s="27" t="str">
        <f t="shared" si="0"/>
        <v/>
      </c>
    </row>
    <row r="10" spans="1:16" x14ac:dyDescent="0.2">
      <c r="B10" s="22"/>
      <c r="C10" s="23"/>
      <c r="D10" s="24"/>
      <c r="E10" s="25"/>
      <c r="G10" s="4"/>
      <c r="H10" s="4"/>
      <c r="I10" s="26"/>
      <c r="J10" s="26"/>
      <c r="K10" s="26"/>
      <c r="L10" s="26"/>
      <c r="N10" s="27"/>
      <c r="O10" s="28"/>
      <c r="P10" s="27" t="str">
        <f t="shared" si="0"/>
        <v/>
      </c>
    </row>
    <row r="11" spans="1:16" x14ac:dyDescent="0.2">
      <c r="B11" s="29"/>
      <c r="C11" s="30"/>
      <c r="D11" s="12" t="str">
        <f>IF(C11="","",IF(ISNA(VLOOKUP(Test!C11,Schedules!F$4:J$28,5)),"? ? ?",VLOOKUP(Test!C11,Schedules!F$4:J$28,5)))</f>
        <v/>
      </c>
      <c r="E11" s="31"/>
      <c r="G11" s="9"/>
      <c r="H11" s="9"/>
      <c r="I11" s="31"/>
      <c r="J11" s="31"/>
      <c r="K11" s="31"/>
      <c r="L11" s="31"/>
      <c r="N11" s="27"/>
      <c r="O11" s="28"/>
      <c r="P11" s="27" t="str">
        <f t="shared" si="0"/>
        <v/>
      </c>
    </row>
    <row r="12" spans="1:16" x14ac:dyDescent="0.2">
      <c r="B12" s="22"/>
      <c r="C12" s="23"/>
      <c r="D12" s="24"/>
      <c r="E12" s="25"/>
      <c r="G12" s="4"/>
      <c r="H12" s="4"/>
      <c r="I12" s="26"/>
      <c r="J12" s="26"/>
      <c r="K12" s="26"/>
      <c r="L12" s="26"/>
      <c r="N12" s="27"/>
      <c r="O12" s="28"/>
      <c r="P12" s="27" t="str">
        <f t="shared" si="0"/>
        <v/>
      </c>
    </row>
    <row r="13" spans="1:16" x14ac:dyDescent="0.2">
      <c r="B13" s="29"/>
      <c r="C13" s="30"/>
      <c r="D13" s="12" t="str">
        <f>IF(C13="","",IF(ISNA(VLOOKUP(Test!C13,Schedules!F$4:J$28,5)),"? ? ?",VLOOKUP(Test!C13,Schedules!F$4:J$28,5)))</f>
        <v/>
      </c>
      <c r="E13" s="31"/>
      <c r="G13" s="9"/>
      <c r="H13" s="9"/>
      <c r="I13" s="31"/>
      <c r="J13" s="31"/>
      <c r="K13" s="31"/>
      <c r="L13" s="31"/>
      <c r="N13" s="27"/>
      <c r="O13" s="28"/>
      <c r="P13" s="27" t="str">
        <f t="shared" si="0"/>
        <v/>
      </c>
    </row>
    <row r="14" spans="1:16" x14ac:dyDescent="0.2">
      <c r="C14" s="1"/>
      <c r="D14" s="1"/>
      <c r="E14" s="1"/>
      <c r="G14" s="1"/>
      <c r="H14" s="1"/>
      <c r="I14" s="1"/>
      <c r="J14" s="1"/>
      <c r="K14" s="1"/>
      <c r="L14" s="1"/>
      <c r="N14" s="1"/>
    </row>
    <row r="15" spans="1:16" ht="18" x14ac:dyDescent="0.25">
      <c r="B15" s="21" t="s">
        <v>69</v>
      </c>
      <c r="C15" s="32"/>
      <c r="D15" s="32"/>
      <c r="E15" s="33"/>
      <c r="G15" s="32"/>
      <c r="H15" s="32"/>
      <c r="I15" s="33"/>
      <c r="J15" s="33"/>
      <c r="K15" s="33"/>
      <c r="L15" s="33"/>
      <c r="N15" s="1"/>
    </row>
    <row r="16" spans="1:16" x14ac:dyDescent="0.2">
      <c r="B16" s="5" t="s">
        <v>61</v>
      </c>
      <c r="C16" s="43" t="s">
        <v>4</v>
      </c>
      <c r="D16" s="43"/>
      <c r="E16" s="5" t="s">
        <v>62</v>
      </c>
      <c r="G16" s="5" t="s">
        <v>14</v>
      </c>
      <c r="H16" s="5" t="s">
        <v>15</v>
      </c>
      <c r="I16" s="5" t="s">
        <v>62</v>
      </c>
      <c r="J16" s="5" t="s">
        <v>70</v>
      </c>
      <c r="K16" s="43" t="s">
        <v>4</v>
      </c>
      <c r="L16" s="43"/>
      <c r="N16" s="17" t="s">
        <v>71</v>
      </c>
      <c r="O16" s="17" t="s">
        <v>62</v>
      </c>
      <c r="P16" s="17" t="s">
        <v>64</v>
      </c>
    </row>
    <row r="17" spans="2:16" x14ac:dyDescent="0.2">
      <c r="B17" s="22"/>
      <c r="C17" s="23"/>
      <c r="D17" s="24"/>
      <c r="E17" s="25"/>
      <c r="G17" s="4"/>
      <c r="H17" s="4"/>
      <c r="I17" s="4"/>
      <c r="J17" s="4"/>
      <c r="K17" s="34"/>
      <c r="L17" s="35"/>
      <c r="N17" s="27"/>
      <c r="O17" s="36"/>
      <c r="P17" s="27" t="str">
        <f>IF(D17="? ? ?","","testD("&amp;CHAR(34)&amp;B17&amp;CHAR(34)&amp;", "&amp;CHAR(34)&amp;TEXT(E17,"MM/DD/YYYY")&amp;CHAR(34)&amp;","&amp;TEXT(D17,"0")&amp;", "&amp;CHAR(34)&amp;G17&amp;CHAR(34)&amp;", "&amp;CHAR(34)&amp;H17&amp;CHAR(34)&amp;",  "&amp;CHAR(34)&amp;TEXT(I17,"MM/DD/YYYY")&amp;CHAR(34)&amp;",  "&amp;CHAR(34)&amp;J17&amp;CHAR(34)&amp;",  "&amp;IF(L17="","0",L17)&amp;");")</f>
        <v>testD("", "01/00/1900",0, "", "",  "01/00/1900",  "",  0);</v>
      </c>
    </row>
    <row r="18" spans="2:16" x14ac:dyDescent="0.2">
      <c r="B18" s="29"/>
      <c r="C18" s="30"/>
      <c r="D18" s="12" t="str">
        <f>IF(C18="","",IF(ISNA(VLOOKUP(Test!C18,Schedules!F$4:J$28,5)),"? ? ?",VLOOKUP(Test!C18,Schedules!F$4:J$28,5)))</f>
        <v/>
      </c>
      <c r="E18" s="31"/>
      <c r="G18" s="9"/>
      <c r="H18" s="9"/>
      <c r="I18" s="9"/>
      <c r="J18" s="9"/>
      <c r="K18" s="30"/>
      <c r="L18" s="12" t="str">
        <f>IF(K18="","",IF(ISNA(VLOOKUP(Test!K18,Schedules!F$4:J$28,5)),"? ? ?",VLOOKUP(Test!K18,Schedules!F$4:J$28,5)))</f>
        <v/>
      </c>
      <c r="N18" s="27"/>
      <c r="O18" s="36"/>
      <c r="P18" s="27" t="str">
        <f>IF(D18="? ? ?","","testD("&amp;CHAR(34)&amp;B18&amp;CHAR(34)&amp;", "&amp;CHAR(34)&amp;TEXT(E18,"MM/DD/YYYY")&amp;CHAR(34)&amp;","&amp;TEXT(D18,"0")&amp;", "&amp;CHAR(34)&amp;G18&amp;CHAR(34)&amp;", "&amp;CHAR(34)&amp;H18&amp;CHAR(34)&amp;",  "&amp;CHAR(34)&amp;TEXT(I18,"MM/DD/YYYY")&amp;CHAR(34)&amp;",  "&amp;CHAR(34)&amp;J18&amp;CHAR(34)&amp;",  "&amp;IF(L18="","0",L18)&amp;");")</f>
        <v>testD("", "01/00/1900",, "", "",  "01/00/1900",  "",  0);</v>
      </c>
    </row>
    <row r="19" spans="2:16" x14ac:dyDescent="0.2">
      <c r="B19" s="29"/>
      <c r="C19" s="30"/>
      <c r="D19" s="12" t="str">
        <f>IF(C19="","",IF(ISNA(VLOOKUP(Test!C19,Schedules!F$4:J$28,5)),"? ? ?",VLOOKUP(Test!C19,Schedules!F$4:J$28,5)))</f>
        <v/>
      </c>
      <c r="E19" s="31"/>
      <c r="G19" s="9" t="s">
        <v>72</v>
      </c>
      <c r="H19" s="9">
        <v>1</v>
      </c>
      <c r="I19" s="37">
        <v>38763</v>
      </c>
      <c r="J19" s="9" t="s">
        <v>73</v>
      </c>
      <c r="K19" s="30" t="s">
        <v>74</v>
      </c>
      <c r="L19" s="12">
        <f>IF(K19="","",IF(ISNA(VLOOKUP(Test!K19,Schedules!F$4:J$28,5)),"? ? ?",VLOOKUP(Test!K19,Schedules!F$4:J$28,5)))</f>
        <v>146</v>
      </c>
      <c r="N19" s="27"/>
      <c r="O19" s="36"/>
      <c r="P19" s="27" t="str">
        <f>IF(D19="? ? ?","","testD("&amp;CHAR(34)&amp;B19&amp;CHAR(34)&amp;", "&amp;CHAR(34)&amp;TEXT(E19,"MM/DD/YYYY")&amp;CHAR(34)&amp;","&amp;TEXT(D19,"0")&amp;", "&amp;CHAR(34)&amp;G19&amp;CHAR(34)&amp;", "&amp;CHAR(34)&amp;H19&amp;CHAR(34)&amp;",  "&amp;CHAR(34)&amp;TEXT(I19,"MM/DD/YYYY")&amp;CHAR(34)&amp;",  "&amp;CHAR(34)&amp;J19&amp;CHAR(34)&amp;",  "&amp;IF(L19="","0",L19)&amp;");")</f>
        <v>testD("", "01/00/1900",, "A1", "1",  "02/15/2006",  "V",  146);</v>
      </c>
    </row>
    <row r="20" spans="2:16" x14ac:dyDescent="0.2">
      <c r="B20" s="29"/>
      <c r="C20" s="30"/>
      <c r="D20" s="12">
        <v>101</v>
      </c>
      <c r="E20" s="31"/>
      <c r="G20" s="9"/>
      <c r="H20" s="9"/>
      <c r="I20" s="9"/>
      <c r="J20" s="9"/>
      <c r="K20" s="30"/>
      <c r="L20" s="12" t="str">
        <f>IF(K20="","",IF(ISNA(VLOOKUP(Test!K20,Schedules!F$4:J$28,5)),"? ? ?",VLOOKUP(Test!K20,Schedules!F$4:J$28,5)))</f>
        <v/>
      </c>
      <c r="N20" s="27"/>
      <c r="O20" s="36"/>
      <c r="P20" s="27" t="str">
        <f>IF(D20="? ? ?","","testD("&amp;CHAR(34)&amp;B20&amp;CHAR(34)&amp;", "&amp;CHAR(34)&amp;TEXT(E20,"MM/DD/YYYY")&amp;CHAR(34)&amp;","&amp;TEXT(D20,"0")&amp;", "&amp;CHAR(34)&amp;G20&amp;CHAR(34)&amp;", "&amp;CHAR(34)&amp;H20&amp;CHAR(34)&amp;",  "&amp;CHAR(34)&amp;TEXT(I20,"MM/DD/YYYY")&amp;CHAR(34)&amp;",  "&amp;CHAR(34)&amp;J20&amp;CHAR(34)&amp;",  "&amp;IF(L20="","0",L20)&amp;");")</f>
        <v>testD("", "01/00/1900",101, "", "",  "01/00/1900",  "",  0);</v>
      </c>
    </row>
    <row r="21" spans="2:16" x14ac:dyDescent="0.2">
      <c r="C21" s="32"/>
      <c r="D21" s="32"/>
      <c r="E21" s="33"/>
      <c r="G21" s="32"/>
      <c r="H21" s="32"/>
      <c r="I21" s="33"/>
      <c r="J21" s="33"/>
      <c r="K21" s="33"/>
      <c r="L21" s="33"/>
      <c r="N21" s="33"/>
      <c r="P21" s="38"/>
    </row>
    <row r="22" spans="2:16" x14ac:dyDescent="0.2">
      <c r="C22" s="32"/>
      <c r="D22" s="32"/>
      <c r="E22" s="33"/>
      <c r="G22" s="32"/>
      <c r="H22" s="32"/>
      <c r="I22" s="33"/>
      <c r="J22" s="33"/>
      <c r="K22" s="33"/>
      <c r="L22" s="33"/>
      <c r="N22" s="33"/>
      <c r="P22" s="38"/>
    </row>
    <row r="23" spans="2:16" x14ac:dyDescent="0.2">
      <c r="C23" s="32"/>
      <c r="D23" s="32"/>
      <c r="E23" s="33"/>
      <c r="G23" s="32"/>
      <c r="H23" s="32"/>
      <c r="I23" s="33"/>
      <c r="J23" s="33"/>
      <c r="K23" s="33"/>
      <c r="L23" s="33"/>
      <c r="N23" s="33"/>
      <c r="O23" s="38"/>
    </row>
    <row r="24" spans="2:16" x14ac:dyDescent="0.2">
      <c r="C24" s="32"/>
      <c r="D24" s="32"/>
      <c r="E24" s="33"/>
      <c r="G24" s="32"/>
      <c r="H24" s="32"/>
      <c r="I24" s="33"/>
      <c r="J24" s="33"/>
      <c r="K24" s="33"/>
      <c r="L24" s="33"/>
      <c r="N24" s="33"/>
      <c r="O24" s="38"/>
    </row>
    <row r="25" spans="2:16" x14ac:dyDescent="0.2">
      <c r="C25" s="32"/>
      <c r="D25" s="32"/>
      <c r="E25" s="33"/>
      <c r="G25" s="32"/>
      <c r="H25" s="32"/>
      <c r="I25" s="33"/>
      <c r="J25" s="33"/>
      <c r="K25" s="33"/>
      <c r="L25" s="33"/>
      <c r="N25" s="33"/>
      <c r="O25" s="38"/>
    </row>
    <row r="26" spans="2:16" x14ac:dyDescent="0.2">
      <c r="C26" s="32"/>
      <c r="D26" s="32"/>
      <c r="E26" s="33"/>
      <c r="G26" s="32"/>
      <c r="H26" s="32"/>
      <c r="I26" s="33"/>
      <c r="J26" s="33"/>
      <c r="K26" s="33"/>
      <c r="L26" s="33"/>
      <c r="N26" s="33"/>
      <c r="O26" s="38"/>
    </row>
    <row r="27" spans="2:16" x14ac:dyDescent="0.2">
      <c r="C27" s="32"/>
      <c r="D27" s="32"/>
      <c r="E27" s="33"/>
      <c r="G27" s="32"/>
      <c r="H27" s="32"/>
      <c r="I27" s="33"/>
      <c r="J27" s="33"/>
      <c r="K27" s="33"/>
      <c r="L27" s="33"/>
      <c r="N27" s="33"/>
      <c r="O27" s="38"/>
    </row>
    <row r="28" spans="2:16" x14ac:dyDescent="0.2">
      <c r="C28" s="32"/>
      <c r="D28" s="32"/>
      <c r="E28" s="33"/>
      <c r="G28" s="32"/>
      <c r="H28" s="32"/>
      <c r="I28" s="33"/>
      <c r="J28" s="33"/>
      <c r="K28" s="33"/>
      <c r="L28" s="33"/>
      <c r="N28" s="33"/>
      <c r="O28" s="38"/>
    </row>
    <row r="29" spans="2:16" x14ac:dyDescent="0.2">
      <c r="C29" s="32"/>
      <c r="D29" s="32"/>
      <c r="E29" s="33"/>
      <c r="G29" s="32"/>
      <c r="H29" s="32"/>
      <c r="I29" s="33"/>
      <c r="J29" s="33"/>
      <c r="K29" s="33"/>
      <c r="L29" s="33"/>
      <c r="N29" s="33"/>
      <c r="O29" s="38"/>
    </row>
    <row r="30" spans="2:16" x14ac:dyDescent="0.2">
      <c r="C30" s="32"/>
      <c r="D30" s="32"/>
      <c r="E30" s="33"/>
      <c r="G30" s="32"/>
      <c r="H30" s="32"/>
      <c r="I30" s="33"/>
      <c r="J30" s="33"/>
      <c r="K30" s="33"/>
      <c r="L30" s="33"/>
      <c r="N30" s="33"/>
      <c r="O30" s="38"/>
    </row>
    <row r="31" spans="2:16" x14ac:dyDescent="0.2">
      <c r="C31" s="32"/>
      <c r="D31" s="32"/>
      <c r="E31" s="33"/>
      <c r="G31" s="32"/>
      <c r="H31" s="32"/>
      <c r="I31" s="32"/>
      <c r="J31" s="32"/>
      <c r="K31" s="32"/>
      <c r="L31" s="32"/>
      <c r="N31" s="32"/>
      <c r="O31" s="38"/>
    </row>
    <row r="32" spans="2:16" x14ac:dyDescent="0.2">
      <c r="C32" s="32"/>
      <c r="D32" s="32"/>
      <c r="E32" s="33"/>
      <c r="G32" s="32"/>
      <c r="H32" s="32"/>
      <c r="I32" s="33"/>
      <c r="J32" s="33"/>
      <c r="K32" s="33"/>
      <c r="L32" s="33"/>
      <c r="N32" s="33"/>
      <c r="O32" s="38"/>
    </row>
    <row r="33" spans="3:16" x14ac:dyDescent="0.2">
      <c r="C33" s="32"/>
      <c r="D33" s="32"/>
      <c r="E33" s="33"/>
      <c r="G33" s="32"/>
      <c r="H33" s="32"/>
      <c r="I33" s="33"/>
      <c r="J33" s="33"/>
      <c r="K33" s="33"/>
      <c r="L33" s="33"/>
      <c r="N33" s="33"/>
      <c r="P33" s="38"/>
    </row>
    <row r="34" spans="3:16" x14ac:dyDescent="0.2">
      <c r="C34" s="32"/>
      <c r="D34" s="32"/>
      <c r="E34" s="33"/>
      <c r="G34" s="32"/>
      <c r="H34" s="32"/>
      <c r="I34" s="32"/>
      <c r="J34" s="32"/>
      <c r="K34" s="32"/>
      <c r="L34" s="32"/>
      <c r="N34" s="32"/>
      <c r="P34" s="38"/>
    </row>
  </sheetData>
  <sheetProtection selectLockedCells="1" selectUnlockedCells="1"/>
  <mergeCells count="3">
    <mergeCell ref="C2:D2"/>
    <mergeCell ref="C16:D16"/>
    <mergeCell ref="K16:L16"/>
  </mergeCells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Temp</vt:lpstr>
      <vt:lpstr>Schedules</vt:lpstr>
      <vt:lpstr>XML</vt:lpstr>
      <vt:lpstr>Test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N. Bunker</cp:lastModifiedBy>
  <cp:lastPrinted>2014-03-08T13:14:40Z</cp:lastPrinted>
  <dcterms:created xsi:type="dcterms:W3CDTF">2014-08-26T19:50:28Z</dcterms:created>
  <dcterms:modified xsi:type="dcterms:W3CDTF">2022-11-12T13:23:57Z</dcterms:modified>
</cp:coreProperties>
</file>