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550" windowWidth="18880" windowHeight="6740" firstSheet="12" activeTab="14"/>
  </bookViews>
  <sheets>
    <sheet name="Dash Board" sheetId="1" r:id="rId1"/>
    <sheet name="Holagarh Trip Detail" sheetId="2" r:id="rId2"/>
    <sheet name="Manoj Bhai" sheetId="3" state="hidden" r:id="rId3"/>
    <sheet name="Diesel" sheetId="4" state="hidden" r:id="rId4"/>
    <sheet name="PC log" sheetId="5" r:id="rId5"/>
    <sheet name="Camp Expence" sheetId="6" state="hidden" r:id="rId6"/>
    <sheet name="Staff Salary" sheetId="7" state="hidden" r:id="rId7"/>
    <sheet name="Repair and Mintinance" sheetId="8" state="hidden" r:id="rId8"/>
    <sheet name="Trip Detail" sheetId="9" r:id="rId9"/>
    <sheet name="Trip Detail March(2024)" sheetId="10" r:id="rId10"/>
    <sheet name="Hamriz_PC_March_2024" sheetId="11" r:id="rId11"/>
    <sheet name="Ganika PC Details March2024" sheetId="12" r:id="rId12"/>
    <sheet name="Diesel Purchase Record" sheetId="13" r:id="rId13"/>
    <sheet name="Site_PC_Reading" sheetId="14" r:id="rId14"/>
    <sheet name="Hamriz_Site_Details_March-2024" sheetId="15" r:id="rId15"/>
    <sheet name="Random_Loading_Details_March-20" sheetId="16" r:id="rId16"/>
  </sheets>
  <calcPr calcId="144525"/>
  <extLst>
    <ext uri="GoogleSheetsCustomDataVersion2">
      <go:sheetsCustomData xmlns:go="http://customooxmlschemas.google.com/" r:id="" roundtripDataChecksum="/oQdqG4Uls6MHJBUlo08cMgC6UIsPQdD90tyr92bQoY="/>
    </ext>
  </extLst>
</workbook>
</file>

<file path=xl/calcChain.xml><?xml version="1.0" encoding="utf-8"?>
<calcChain xmlns="http://schemas.openxmlformats.org/spreadsheetml/2006/main">
  <c r="E20" i="16" l="1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F5" i="16"/>
  <c r="F4" i="16"/>
  <c r="E4" i="16" s="1"/>
  <c r="E5" i="16" s="1"/>
  <c r="J126" i="15"/>
  <c r="J128" i="15" s="1"/>
  <c r="J129" i="15" s="1"/>
  <c r="Y120" i="15"/>
  <c r="W120" i="15"/>
  <c r="U120" i="15"/>
  <c r="S120" i="15"/>
  <c r="Q120" i="15"/>
  <c r="O120" i="15"/>
  <c r="F118" i="15"/>
  <c r="F117" i="15"/>
  <c r="E116" i="15"/>
  <c r="E115" i="15"/>
  <c r="F114" i="15"/>
  <c r="F113" i="15"/>
  <c r="E112" i="15"/>
  <c r="E111" i="15"/>
  <c r="F110" i="15"/>
  <c r="F109" i="15"/>
  <c r="E108" i="15"/>
  <c r="E107" i="15"/>
  <c r="F106" i="15"/>
  <c r="F105" i="15"/>
  <c r="E104" i="15"/>
  <c r="E103" i="15"/>
  <c r="F102" i="15"/>
  <c r="F101" i="15"/>
  <c r="E100" i="15"/>
  <c r="E99" i="15"/>
  <c r="F98" i="15"/>
  <c r="F97" i="15"/>
  <c r="E96" i="15"/>
  <c r="E95" i="15"/>
  <c r="F94" i="15"/>
  <c r="F93" i="15"/>
  <c r="E92" i="15"/>
  <c r="E91" i="15"/>
  <c r="F90" i="15"/>
  <c r="F89" i="15"/>
  <c r="E88" i="15"/>
  <c r="E87" i="15"/>
  <c r="F86" i="15"/>
  <c r="F85" i="15"/>
  <c r="E84" i="15"/>
  <c r="E83" i="15"/>
  <c r="F82" i="15"/>
  <c r="F81" i="15"/>
  <c r="E80" i="15"/>
  <c r="E79" i="15"/>
  <c r="F78" i="15"/>
  <c r="F77" i="15"/>
  <c r="E76" i="15"/>
  <c r="E75" i="15"/>
  <c r="F74" i="15"/>
  <c r="F73" i="15"/>
  <c r="E72" i="15"/>
  <c r="E71" i="15"/>
  <c r="F70" i="15"/>
  <c r="F69" i="15"/>
  <c r="E68" i="15"/>
  <c r="E67" i="15"/>
  <c r="F66" i="15"/>
  <c r="F65" i="15"/>
  <c r="E64" i="15"/>
  <c r="E63" i="15"/>
  <c r="F62" i="15"/>
  <c r="F61" i="15"/>
  <c r="E60" i="15"/>
  <c r="E59" i="15"/>
  <c r="F58" i="15"/>
  <c r="F57" i="15"/>
  <c r="E56" i="15"/>
  <c r="E55" i="15"/>
  <c r="F54" i="15"/>
  <c r="F53" i="15"/>
  <c r="E52" i="15"/>
  <c r="E51" i="15"/>
  <c r="F50" i="15"/>
  <c r="F49" i="15"/>
  <c r="E48" i="15"/>
  <c r="E47" i="15"/>
  <c r="F46" i="15"/>
  <c r="F45" i="15"/>
  <c r="E44" i="15"/>
  <c r="E43" i="15"/>
  <c r="F42" i="15"/>
  <c r="F41" i="15"/>
  <c r="E40" i="15"/>
  <c r="E39" i="15"/>
  <c r="F38" i="15"/>
  <c r="F37" i="15"/>
  <c r="E36" i="15"/>
  <c r="E35" i="15"/>
  <c r="F34" i="15"/>
  <c r="F33" i="15"/>
  <c r="E32" i="15"/>
  <c r="E31" i="15"/>
  <c r="F30" i="15"/>
  <c r="F29" i="15"/>
  <c r="E28" i="15"/>
  <c r="E27" i="15"/>
  <c r="F26" i="15"/>
  <c r="F25" i="15"/>
  <c r="E24" i="15"/>
  <c r="E23" i="15"/>
  <c r="F22" i="15"/>
  <c r="F21" i="15"/>
  <c r="E20" i="15"/>
  <c r="E19" i="15"/>
  <c r="F18" i="15"/>
  <c r="F17" i="15"/>
  <c r="E16" i="15"/>
  <c r="E15" i="15"/>
  <c r="E14" i="15"/>
  <c r="F13" i="15"/>
  <c r="F12" i="15"/>
  <c r="E11" i="15"/>
  <c r="E10" i="15"/>
  <c r="F9" i="15"/>
  <c r="F8" i="15"/>
  <c r="F120" i="15" s="1"/>
  <c r="E7" i="15"/>
  <c r="E120" i="15" s="1"/>
  <c r="D120" i="15" s="1"/>
  <c r="E6" i="15"/>
  <c r="D6" i="15" s="1"/>
  <c r="H303" i="13"/>
  <c r="I303" i="13" s="1"/>
  <c r="I296" i="13"/>
  <c r="H296" i="13"/>
  <c r="I292" i="13"/>
  <c r="H292" i="13"/>
  <c r="I284" i="13"/>
  <c r="H284" i="13"/>
  <c r="I276" i="13"/>
  <c r="H276" i="13"/>
  <c r="I270" i="13"/>
  <c r="H270" i="13"/>
  <c r="L267" i="13"/>
  <c r="L266" i="13"/>
  <c r="L265" i="13"/>
  <c r="L264" i="13"/>
  <c r="L268" i="13" s="1"/>
  <c r="I263" i="13"/>
  <c r="H263" i="13"/>
  <c r="I259" i="13"/>
  <c r="H259" i="13"/>
  <c r="H255" i="13"/>
  <c r="I255" i="13" s="1"/>
  <c r="I245" i="13"/>
  <c r="H245" i="13"/>
  <c r="I241" i="13"/>
  <c r="H241" i="13"/>
  <c r="H236" i="13"/>
  <c r="I236" i="13" s="1"/>
  <c r="H228" i="13"/>
  <c r="I228" i="13" s="1"/>
  <c r="H224" i="13"/>
  <c r="I224" i="13" s="1"/>
  <c r="H220" i="13"/>
  <c r="I220" i="13" s="1"/>
  <c r="H210" i="13"/>
  <c r="I210" i="13" s="1"/>
  <c r="H204" i="13"/>
  <c r="I204" i="13" s="1"/>
  <c r="I197" i="13"/>
  <c r="H197" i="13"/>
  <c r="H188" i="13"/>
  <c r="I188" i="13" s="1"/>
  <c r="H186" i="13"/>
  <c r="I186" i="13" s="1"/>
  <c r="H182" i="13"/>
  <c r="I182" i="13" s="1"/>
  <c r="I172" i="13"/>
  <c r="H172" i="13"/>
  <c r="H171" i="13"/>
  <c r="I171" i="13" s="1"/>
  <c r="H166" i="13"/>
  <c r="I166" i="13" s="1"/>
  <c r="H164" i="13"/>
  <c r="I164" i="13" s="1"/>
  <c r="H160" i="13"/>
  <c r="I160" i="13" s="1"/>
  <c r="H152" i="13"/>
  <c r="I152" i="13" s="1"/>
  <c r="H148" i="13"/>
  <c r="I148" i="13" s="1"/>
  <c r="H143" i="13"/>
  <c r="I143" i="13" s="1"/>
  <c r="I140" i="13"/>
  <c r="H140" i="13"/>
  <c r="I135" i="13"/>
  <c r="H135" i="13"/>
  <c r="H132" i="13"/>
  <c r="I132" i="13" s="1"/>
  <c r="I130" i="13"/>
  <c r="H130" i="13"/>
  <c r="I125" i="13"/>
  <c r="H125" i="13"/>
  <c r="I111" i="13"/>
  <c r="H111" i="13"/>
  <c r="H109" i="13"/>
  <c r="I109" i="13" s="1"/>
  <c r="H102" i="13"/>
  <c r="I102" i="13" s="1"/>
  <c r="F15" i="13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7" i="13"/>
  <c r="F8" i="13" s="1"/>
  <c r="F9" i="13" s="1"/>
  <c r="F10" i="13" s="1"/>
  <c r="F11" i="13" s="1"/>
  <c r="F12" i="13" s="1"/>
  <c r="F13" i="13" s="1"/>
  <c r="F14" i="13" s="1"/>
  <c r="F5" i="13"/>
  <c r="F6" i="13" s="1"/>
  <c r="F4" i="13"/>
  <c r="F3" i="13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41" i="12" s="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K16" i="11"/>
  <c r="J16" i="11"/>
  <c r="I16" i="11"/>
  <c r="G16" i="11"/>
  <c r="F16" i="11"/>
  <c r="D16" i="11"/>
  <c r="C16" i="11"/>
  <c r="B16" i="11"/>
  <c r="A16" i="11"/>
  <c r="M15" i="11"/>
  <c r="L15" i="11"/>
  <c r="K15" i="11"/>
  <c r="J15" i="11"/>
  <c r="I15" i="11"/>
  <c r="F15" i="11"/>
  <c r="D15" i="11"/>
  <c r="C15" i="11"/>
  <c r="B15" i="11"/>
  <c r="A15" i="11"/>
  <c r="M14" i="11"/>
  <c r="L14" i="11"/>
  <c r="K14" i="11"/>
  <c r="J14" i="11"/>
  <c r="H14" i="11"/>
  <c r="I14" i="11" s="1"/>
  <c r="G14" i="11"/>
  <c r="F14" i="11"/>
  <c r="E14" i="11"/>
  <c r="D14" i="11"/>
  <c r="C14" i="11"/>
  <c r="B14" i="11"/>
  <c r="A14" i="11"/>
  <c r="M13" i="11"/>
  <c r="L13" i="11"/>
  <c r="K13" i="11"/>
  <c r="J13" i="11"/>
  <c r="H13" i="11"/>
  <c r="I13" i="11" s="1"/>
  <c r="G13" i="11"/>
  <c r="F13" i="11"/>
  <c r="E13" i="11"/>
  <c r="D13" i="11"/>
  <c r="C13" i="11"/>
  <c r="B13" i="11"/>
  <c r="A13" i="11"/>
  <c r="M12" i="11"/>
  <c r="L12" i="11"/>
  <c r="K12" i="11"/>
  <c r="J12" i="11"/>
  <c r="I12" i="11"/>
  <c r="F12" i="11"/>
  <c r="D12" i="11"/>
  <c r="C12" i="11"/>
  <c r="B12" i="11"/>
  <c r="A12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11" i="11"/>
  <c r="M10" i="11"/>
  <c r="L10" i="11"/>
  <c r="K10" i="11"/>
  <c r="J10" i="11"/>
  <c r="I10" i="11"/>
  <c r="F10" i="11"/>
  <c r="E10" i="11"/>
  <c r="D10" i="11"/>
  <c r="C10" i="11"/>
  <c r="B10" i="11"/>
  <c r="A10" i="11"/>
  <c r="M9" i="11"/>
  <c r="L9" i="11"/>
  <c r="K9" i="11"/>
  <c r="J9" i="11"/>
  <c r="I9" i="11"/>
  <c r="H9" i="11"/>
  <c r="G9" i="11"/>
  <c r="F9" i="11"/>
  <c r="E9" i="11"/>
  <c r="D9" i="11"/>
  <c r="C9" i="11"/>
  <c r="B9" i="11"/>
  <c r="A9" i="11"/>
  <c r="M8" i="11"/>
  <c r="L8" i="11"/>
  <c r="K8" i="11"/>
  <c r="J8" i="11"/>
  <c r="I8" i="11"/>
  <c r="F8" i="11"/>
  <c r="D8" i="11"/>
  <c r="C8" i="11"/>
  <c r="B8" i="11"/>
  <c r="A8" i="11"/>
  <c r="M7" i="11"/>
  <c r="L7" i="11"/>
  <c r="K7" i="11"/>
  <c r="J7" i="11"/>
  <c r="I7" i="11"/>
  <c r="H7" i="11"/>
  <c r="G7" i="11"/>
  <c r="F7" i="11"/>
  <c r="E7" i="11"/>
  <c r="D7" i="11"/>
  <c r="C7" i="11"/>
  <c r="B7" i="11"/>
  <c r="A7" i="11"/>
  <c r="M6" i="11"/>
  <c r="L6" i="11"/>
  <c r="K6" i="11"/>
  <c r="J6" i="11"/>
  <c r="H6" i="11"/>
  <c r="I6" i="11" s="1"/>
  <c r="G6" i="11"/>
  <c r="F6" i="11"/>
  <c r="E6" i="11"/>
  <c r="D6" i="11"/>
  <c r="C6" i="11"/>
  <c r="B6" i="11"/>
  <c r="A6" i="11"/>
  <c r="M5" i="11"/>
  <c r="L5" i="11"/>
  <c r="K5" i="11"/>
  <c r="J5" i="11"/>
  <c r="I5" i="11"/>
  <c r="F5" i="11"/>
  <c r="D5" i="11"/>
  <c r="C5" i="11"/>
  <c r="B5" i="11"/>
  <c r="A5" i="11"/>
  <c r="M4" i="11"/>
  <c r="L4" i="11"/>
  <c r="K4" i="11"/>
  <c r="J4" i="11"/>
  <c r="H4" i="11"/>
  <c r="G4" i="11"/>
  <c r="F4" i="11"/>
  <c r="E4" i="11"/>
  <c r="D4" i="11"/>
  <c r="C4" i="11"/>
  <c r="B4" i="11"/>
  <c r="A4" i="11"/>
  <c r="M3" i="11"/>
  <c r="L3" i="11"/>
  <c r="L41" i="11" s="1"/>
  <c r="K3" i="11"/>
  <c r="J3" i="11"/>
  <c r="I3" i="11"/>
  <c r="H3" i="11"/>
  <c r="G3" i="11"/>
  <c r="F3" i="11"/>
  <c r="F41" i="11" s="1"/>
  <c r="E3" i="11"/>
  <c r="D3" i="11"/>
  <c r="C3" i="11"/>
  <c r="B3" i="11"/>
  <c r="A3" i="11"/>
  <c r="L1" i="11"/>
  <c r="J1" i="11"/>
  <c r="F1" i="11"/>
  <c r="C1" i="11"/>
  <c r="B1" i="11"/>
  <c r="A1" i="11"/>
  <c r="F73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AH26" i="10"/>
  <c r="E26" i="10"/>
  <c r="AH25" i="10"/>
  <c r="E25" i="10"/>
  <c r="AH24" i="10"/>
  <c r="E24" i="10"/>
  <c r="AH23" i="10"/>
  <c r="E23" i="10"/>
  <c r="AH22" i="10"/>
  <c r="E22" i="10"/>
  <c r="AH21" i="10"/>
  <c r="E21" i="10"/>
  <c r="AH20" i="10"/>
  <c r="E20" i="10"/>
  <c r="AH19" i="10"/>
  <c r="E19" i="10"/>
  <c r="AH18" i="10"/>
  <c r="T18" i="10"/>
  <c r="E18" i="10"/>
  <c r="AH17" i="10"/>
  <c r="T17" i="10"/>
  <c r="E17" i="10"/>
  <c r="AH16" i="10"/>
  <c r="T16" i="10"/>
  <c r="E16" i="10"/>
  <c r="AH15" i="10"/>
  <c r="T15" i="10"/>
  <c r="E15" i="10"/>
  <c r="AH14" i="10"/>
  <c r="T14" i="10"/>
  <c r="E14" i="10"/>
  <c r="AH13" i="10"/>
  <c r="T13" i="10"/>
  <c r="E13" i="10"/>
  <c r="AH12" i="10"/>
  <c r="T12" i="10"/>
  <c r="E12" i="10"/>
  <c r="AH11" i="10"/>
  <c r="T11" i="10"/>
  <c r="E11" i="10"/>
  <c r="AH10" i="10"/>
  <c r="T10" i="10"/>
  <c r="E10" i="10"/>
  <c r="AH9" i="10"/>
  <c r="T9" i="10"/>
  <c r="E9" i="10"/>
  <c r="AH8" i="10"/>
  <c r="T8" i="10"/>
  <c r="E8" i="10"/>
  <c r="AH7" i="10"/>
  <c r="T7" i="10"/>
  <c r="E7" i="10"/>
  <c r="AH6" i="10"/>
  <c r="T6" i="10"/>
  <c r="E6" i="10"/>
  <c r="AH5" i="10"/>
  <c r="T5" i="10"/>
  <c r="E5" i="10"/>
  <c r="AH4" i="10"/>
  <c r="T4" i="10"/>
  <c r="E4" i="10"/>
  <c r="AH3" i="10"/>
  <c r="T3" i="10"/>
  <c r="E3" i="10"/>
  <c r="AH2" i="10"/>
  <c r="T2" i="10"/>
  <c r="E2" i="10"/>
  <c r="E73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F17" i="9"/>
  <c r="F2" i="9" s="1"/>
  <c r="D16" i="9"/>
  <c r="D15" i="9"/>
  <c r="D14" i="9"/>
  <c r="D13" i="9"/>
  <c r="D12" i="9"/>
  <c r="D11" i="9"/>
  <c r="D10" i="9"/>
  <c r="D9" i="9"/>
  <c r="D8" i="9"/>
  <c r="D7" i="9"/>
  <c r="D6" i="9"/>
  <c r="D5" i="9"/>
  <c r="D4" i="9"/>
  <c r="A4" i="9"/>
  <c r="D3" i="9"/>
  <c r="A3" i="9"/>
  <c r="J2" i="9"/>
  <c r="I2" i="9"/>
  <c r="H2" i="9"/>
  <c r="G2" i="9"/>
  <c r="E2" i="9"/>
  <c r="B17" i="8"/>
  <c r="B16" i="8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M64" i="7"/>
  <c r="L64" i="7"/>
  <c r="K64" i="7"/>
  <c r="J64" i="7"/>
  <c r="I64" i="7"/>
  <c r="H64" i="7"/>
  <c r="G64" i="7"/>
  <c r="F64" i="7"/>
  <c r="E64" i="7"/>
  <c r="D64" i="7"/>
  <c r="C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M33" i="7"/>
  <c r="L33" i="7"/>
  <c r="K33" i="7"/>
  <c r="J33" i="7"/>
  <c r="I33" i="7"/>
  <c r="H33" i="7"/>
  <c r="G33" i="7"/>
  <c r="F33" i="7"/>
  <c r="E33" i="7"/>
  <c r="D33" i="7"/>
  <c r="C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25" i="6"/>
  <c r="B24" i="6"/>
  <c r="B17" i="6"/>
  <c r="B15" i="6"/>
  <c r="B14" i="6"/>
  <c r="B13" i="6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I46" i="5"/>
  <c r="E46" i="5"/>
  <c r="F46" i="5" s="1"/>
  <c r="D46" i="5"/>
  <c r="I45" i="5"/>
  <c r="F45" i="5"/>
  <c r="E45" i="5"/>
  <c r="D45" i="5"/>
  <c r="I44" i="5"/>
  <c r="E44" i="5"/>
  <c r="F44" i="5" s="1"/>
  <c r="D44" i="5"/>
  <c r="I43" i="5"/>
  <c r="F43" i="5"/>
  <c r="E43" i="5"/>
  <c r="D43" i="5"/>
  <c r="I42" i="5"/>
  <c r="E42" i="5"/>
  <c r="F42" i="5" s="1"/>
  <c r="D42" i="5"/>
  <c r="I41" i="5"/>
  <c r="F41" i="5"/>
  <c r="E41" i="5"/>
  <c r="D41" i="5"/>
  <c r="I40" i="5"/>
  <c r="E40" i="5"/>
  <c r="F40" i="5" s="1"/>
  <c r="D40" i="5"/>
  <c r="I39" i="5"/>
  <c r="F39" i="5"/>
  <c r="E39" i="5"/>
  <c r="D39" i="5"/>
  <c r="I38" i="5"/>
  <c r="E38" i="5"/>
  <c r="F38" i="5" s="1"/>
  <c r="D38" i="5"/>
  <c r="I37" i="5"/>
  <c r="F37" i="5"/>
  <c r="E37" i="5"/>
  <c r="D37" i="5"/>
  <c r="I36" i="5"/>
  <c r="E36" i="5"/>
  <c r="F36" i="5" s="1"/>
  <c r="D36" i="5"/>
  <c r="I35" i="5"/>
  <c r="F35" i="5"/>
  <c r="E35" i="5"/>
  <c r="D35" i="5"/>
  <c r="I34" i="5"/>
  <c r="E34" i="5"/>
  <c r="F34" i="5" s="1"/>
  <c r="D34" i="5"/>
  <c r="I33" i="5"/>
  <c r="F33" i="5"/>
  <c r="E33" i="5"/>
  <c r="D33" i="5"/>
  <c r="I32" i="5"/>
  <c r="E32" i="5"/>
  <c r="F32" i="5" s="1"/>
  <c r="D32" i="5"/>
  <c r="I31" i="5"/>
  <c r="F31" i="5"/>
  <c r="E31" i="5"/>
  <c r="D31" i="5"/>
  <c r="I30" i="5"/>
  <c r="E30" i="5"/>
  <c r="F30" i="5" s="1"/>
  <c r="D30" i="5"/>
  <c r="I29" i="5"/>
  <c r="F29" i="5"/>
  <c r="E29" i="5"/>
  <c r="D29" i="5"/>
  <c r="I28" i="5"/>
  <c r="E28" i="5"/>
  <c r="F28" i="5" s="1"/>
  <c r="D28" i="5"/>
  <c r="I27" i="5"/>
  <c r="F27" i="5"/>
  <c r="E27" i="5"/>
  <c r="D27" i="5"/>
  <c r="I26" i="5"/>
  <c r="E26" i="5"/>
  <c r="F26" i="5" s="1"/>
  <c r="D26" i="5"/>
  <c r="I25" i="5"/>
  <c r="F25" i="5"/>
  <c r="E25" i="5"/>
  <c r="D25" i="5"/>
  <c r="I24" i="5"/>
  <c r="E24" i="5"/>
  <c r="F24" i="5" s="1"/>
  <c r="D24" i="5"/>
  <c r="I23" i="5"/>
  <c r="F23" i="5"/>
  <c r="E23" i="5"/>
  <c r="D23" i="5"/>
  <c r="I22" i="5"/>
  <c r="E22" i="5"/>
  <c r="F22" i="5" s="1"/>
  <c r="D22" i="5"/>
  <c r="I21" i="5"/>
  <c r="F21" i="5"/>
  <c r="E21" i="5"/>
  <c r="D21" i="5"/>
  <c r="I20" i="5"/>
  <c r="E20" i="5"/>
  <c r="F20" i="5" s="1"/>
  <c r="D20" i="5"/>
  <c r="I19" i="5"/>
  <c r="F19" i="5"/>
  <c r="E19" i="5"/>
  <c r="D19" i="5"/>
  <c r="I18" i="5"/>
  <c r="E18" i="5"/>
  <c r="F18" i="5" s="1"/>
  <c r="D18" i="5"/>
  <c r="I17" i="5"/>
  <c r="F17" i="5"/>
  <c r="E17" i="5"/>
  <c r="D17" i="5"/>
  <c r="I16" i="5"/>
  <c r="E16" i="5"/>
  <c r="F16" i="5" s="1"/>
  <c r="D16" i="5"/>
  <c r="I15" i="5"/>
  <c r="F15" i="5"/>
  <c r="E15" i="5"/>
  <c r="D15" i="5"/>
  <c r="I14" i="5"/>
  <c r="E14" i="5"/>
  <c r="F14" i="5" s="1"/>
  <c r="D14" i="5"/>
  <c r="I13" i="5"/>
  <c r="F13" i="5"/>
  <c r="E13" i="5"/>
  <c r="D13" i="5"/>
  <c r="I12" i="5"/>
  <c r="E12" i="5"/>
  <c r="F12" i="5" s="1"/>
  <c r="D12" i="5"/>
  <c r="I11" i="5"/>
  <c r="F11" i="5"/>
  <c r="E11" i="5"/>
  <c r="D11" i="5"/>
  <c r="I10" i="5"/>
  <c r="E10" i="5"/>
  <c r="F10" i="5" s="1"/>
  <c r="D10" i="5"/>
  <c r="I9" i="5"/>
  <c r="F9" i="5"/>
  <c r="E9" i="5"/>
  <c r="D9" i="5"/>
  <c r="I8" i="5"/>
  <c r="E8" i="5"/>
  <c r="F8" i="5" s="1"/>
  <c r="D8" i="5"/>
  <c r="I7" i="5"/>
  <c r="F7" i="5"/>
  <c r="E7" i="5"/>
  <c r="D7" i="5"/>
  <c r="I6" i="5"/>
  <c r="E6" i="5"/>
  <c r="F6" i="5" s="1"/>
  <c r="D6" i="5"/>
  <c r="I5" i="5"/>
  <c r="F5" i="5"/>
  <c r="E5" i="5"/>
  <c r="D5" i="5"/>
  <c r="I4" i="5"/>
  <c r="E4" i="5"/>
  <c r="F4" i="5" s="1"/>
  <c r="D4" i="5"/>
  <c r="I3" i="5"/>
  <c r="F3" i="5"/>
  <c r="B52" i="4"/>
  <c r="B51" i="4"/>
  <c r="B50" i="4"/>
  <c r="B49" i="4"/>
  <c r="B48" i="4"/>
  <c r="B47" i="4"/>
  <c r="B46" i="4"/>
  <c r="B45" i="4"/>
  <c r="B44" i="4"/>
  <c r="Q43" i="4"/>
  <c r="B43" i="4"/>
  <c r="B42" i="4"/>
  <c r="Q41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R10" i="4" s="1"/>
  <c r="R19" i="4"/>
  <c r="B19" i="4"/>
  <c r="B18" i="4"/>
  <c r="B17" i="4"/>
  <c r="B16" i="4"/>
  <c r="Q15" i="4"/>
  <c r="B15" i="4"/>
  <c r="B14" i="4"/>
  <c r="B13" i="4"/>
  <c r="B12" i="4"/>
  <c r="R11" i="4"/>
  <c r="B11" i="4"/>
  <c r="B10" i="4"/>
  <c r="B9" i="4"/>
  <c r="B8" i="4"/>
  <c r="B7" i="4"/>
  <c r="B6" i="4"/>
  <c r="B5" i="4"/>
  <c r="B4" i="4"/>
  <c r="B3" i="4"/>
  <c r="B2" i="4"/>
  <c r="K54" i="3"/>
  <c r="J54" i="3"/>
  <c r="I54" i="3"/>
  <c r="H54" i="3"/>
  <c r="G54" i="3"/>
  <c r="F54" i="3"/>
  <c r="E54" i="3"/>
  <c r="D54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P30" i="3"/>
  <c r="C30" i="3"/>
  <c r="P29" i="3"/>
  <c r="C29" i="3"/>
  <c r="C28" i="3"/>
  <c r="G62" i="3" s="1"/>
  <c r="K26" i="3"/>
  <c r="J26" i="3"/>
  <c r="I26" i="3"/>
  <c r="H26" i="3"/>
  <c r="G26" i="3"/>
  <c r="F26" i="3"/>
  <c r="E26" i="3"/>
  <c r="D26" i="3"/>
  <c r="C25" i="3"/>
  <c r="C24" i="3"/>
  <c r="C23" i="3"/>
  <c r="C22" i="3"/>
  <c r="G61" i="3" s="1"/>
  <c r="C21" i="3"/>
  <c r="C20" i="3"/>
  <c r="C19" i="3"/>
  <c r="C18" i="3"/>
  <c r="C17" i="3"/>
  <c r="C16" i="3"/>
  <c r="C15" i="3"/>
  <c r="C14" i="3"/>
  <c r="C13" i="3"/>
  <c r="C12" i="3"/>
  <c r="C11" i="3"/>
  <c r="G60" i="3" s="1"/>
  <c r="C10" i="3"/>
  <c r="C9" i="3"/>
  <c r="C8" i="3"/>
  <c r="C7" i="3"/>
  <c r="C6" i="3"/>
  <c r="G59" i="3" s="1"/>
  <c r="G63" i="3" s="1"/>
  <c r="C5" i="3"/>
  <c r="C4" i="3"/>
  <c r="C3" i="3"/>
  <c r="C26" i="3" s="1"/>
  <c r="P111" i="2"/>
  <c r="P110" i="2"/>
  <c r="N86" i="2"/>
  <c r="A86" i="2"/>
  <c r="K80" i="2"/>
  <c r="J80" i="2"/>
  <c r="I80" i="2"/>
  <c r="H80" i="2"/>
  <c r="G80" i="2"/>
  <c r="F80" i="2"/>
  <c r="E80" i="2"/>
  <c r="D80" i="2"/>
  <c r="P79" i="2"/>
  <c r="C79" i="2"/>
  <c r="P74" i="2"/>
  <c r="N74" i="2"/>
  <c r="N75" i="2" s="1"/>
  <c r="N76" i="2" s="1"/>
  <c r="N77" i="2" s="1"/>
  <c r="N78" i="2" s="1"/>
  <c r="N79" i="2" s="1"/>
  <c r="C74" i="2"/>
  <c r="P73" i="2"/>
  <c r="C73" i="2"/>
  <c r="X72" i="2"/>
  <c r="X73" i="2" s="1"/>
  <c r="C72" i="2"/>
  <c r="W71" i="2"/>
  <c r="W72" i="2" s="1"/>
  <c r="C71" i="2"/>
  <c r="X70" i="2"/>
  <c r="C70" i="2"/>
  <c r="X69" i="2"/>
  <c r="C69" i="2"/>
  <c r="C68" i="2"/>
  <c r="C67" i="2"/>
  <c r="C66" i="2"/>
  <c r="C65" i="2"/>
  <c r="C64" i="2"/>
  <c r="C63" i="2"/>
  <c r="P62" i="2"/>
  <c r="C62" i="2"/>
  <c r="P61" i="2"/>
  <c r="C61" i="2"/>
  <c r="P60" i="2"/>
  <c r="C60" i="2"/>
  <c r="P59" i="2"/>
  <c r="C59" i="2"/>
  <c r="X58" i="2"/>
  <c r="P58" i="2"/>
  <c r="C58" i="2"/>
  <c r="Y57" i="2"/>
  <c r="P57" i="2"/>
  <c r="C57" i="2"/>
  <c r="Y56" i="2"/>
  <c r="P56" i="2"/>
  <c r="C56" i="2"/>
  <c r="P55" i="2"/>
  <c r="C55" i="2"/>
  <c r="P54" i="2"/>
  <c r="C54" i="2"/>
  <c r="N50" i="2" s="1"/>
  <c r="O50" i="2" s="1"/>
  <c r="C53" i="2"/>
  <c r="C52" i="2"/>
  <c r="C51" i="2"/>
  <c r="C50" i="2"/>
  <c r="C49" i="2"/>
  <c r="C48" i="2"/>
  <c r="S47" i="2"/>
  <c r="C47" i="2"/>
  <c r="S46" i="2"/>
  <c r="C46" i="2"/>
  <c r="C45" i="2"/>
  <c r="S44" i="2"/>
  <c r="C44" i="2"/>
  <c r="C43" i="2"/>
  <c r="C42" i="2"/>
  <c r="C41" i="2"/>
  <c r="O40" i="2"/>
  <c r="C40" i="2"/>
  <c r="C39" i="2"/>
  <c r="C38" i="2"/>
  <c r="C37" i="2"/>
  <c r="C36" i="2"/>
  <c r="C80" i="2" s="1"/>
  <c r="N37" i="2" s="1"/>
  <c r="N38" i="2" s="1"/>
  <c r="C35" i="2"/>
  <c r="C34" i="2"/>
  <c r="C33" i="2"/>
  <c r="C32" i="2"/>
  <c r="C31" i="2"/>
  <c r="C30" i="2"/>
  <c r="C29" i="2"/>
  <c r="C28" i="2"/>
  <c r="Z85" i="2" s="1"/>
  <c r="K26" i="2"/>
  <c r="J26" i="2"/>
  <c r="I26" i="2"/>
  <c r="H26" i="2"/>
  <c r="G26" i="2"/>
  <c r="F26" i="2"/>
  <c r="E26" i="2"/>
  <c r="D26" i="2"/>
  <c r="C25" i="2"/>
  <c r="C24" i="2"/>
  <c r="C23" i="2"/>
  <c r="C22" i="2"/>
  <c r="Z84" i="2" s="1"/>
  <c r="C21" i="2"/>
  <c r="C20" i="2"/>
  <c r="C19" i="2"/>
  <c r="C18" i="2"/>
  <c r="C17" i="2"/>
  <c r="C16" i="2"/>
  <c r="C15" i="2"/>
  <c r="C14" i="2"/>
  <c r="C13" i="2"/>
  <c r="C12" i="2"/>
  <c r="C11" i="2"/>
  <c r="Z83" i="2" s="1"/>
  <c r="C10" i="2"/>
  <c r="C9" i="2"/>
  <c r="C8" i="2"/>
  <c r="C7" i="2"/>
  <c r="C6" i="2"/>
  <c r="C5" i="2"/>
  <c r="C4" i="2"/>
  <c r="C3" i="2"/>
  <c r="C26" i="2" s="1"/>
  <c r="C54" i="3" l="1"/>
  <c r="N38" i="3" s="1"/>
  <c r="N39" i="3" s="1"/>
  <c r="I41" i="11"/>
  <c r="X74" i="2"/>
  <c r="X75" i="2" s="1"/>
  <c r="K41" i="11"/>
  <c r="F75" i="10"/>
  <c r="F77" i="10" s="1"/>
  <c r="F79" i="10" s="1"/>
  <c r="F81" i="10" s="1"/>
  <c r="M41" i="11"/>
  <c r="I4" i="11"/>
  <c r="D7" i="15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17" i="9"/>
  <c r="E75" i="9" s="1"/>
  <c r="E77" i="9" s="1"/>
  <c r="E79" i="9" s="1"/>
  <c r="E81" i="9" s="1"/>
  <c r="Q19" i="4"/>
  <c r="Z82" i="2"/>
  <c r="Z86" i="2" s="1"/>
  <c r="D75" i="15" l="1"/>
  <c r="D76" i="15" s="1"/>
  <c r="D77" i="15" s="1"/>
  <c r="D78" i="15" s="1"/>
  <c r="D79" i="15" s="1"/>
  <c r="D80" i="15" s="1"/>
  <c r="D81" i="15" s="1"/>
  <c r="D82" i="15" s="1"/>
  <c r="D83" i="15" s="1"/>
  <c r="D84" i="15" s="1"/>
  <c r="D85" i="15" s="1"/>
  <c r="D86" i="15" s="1"/>
  <c r="D87" i="15" s="1"/>
  <c r="D88" i="15" s="1"/>
  <c r="D89" i="15" s="1"/>
  <c r="D90" i="15" s="1"/>
  <c r="D103" i="15" s="1"/>
  <c r="D104" i="15" s="1"/>
  <c r="D105" i="15" s="1"/>
  <c r="D106" i="15" s="1"/>
  <c r="D59" i="15"/>
  <c r="D2" i="9"/>
  <c r="Q28" i="4"/>
  <c r="S19" i="4"/>
  <c r="S20" i="4" s="1"/>
  <c r="B2" i="9" l="1"/>
  <c r="A2" i="9"/>
  <c r="D60" i="15"/>
  <c r="D61" i="15" s="1"/>
  <c r="D62" i="15" s="1"/>
  <c r="D63" i="15" s="1"/>
  <c r="D64" i="15" s="1"/>
  <c r="D65" i="15" s="1"/>
  <c r="D66" i="15" s="1"/>
  <c r="D67" i="15" s="1"/>
  <c r="D68" i="15" s="1"/>
  <c r="D69" i="15" s="1"/>
  <c r="D70" i="15" s="1"/>
  <c r="D71" i="15" s="1"/>
  <c r="D72" i="15" s="1"/>
  <c r="D73" i="15" s="1"/>
  <c r="D74" i="15" s="1"/>
  <c r="D91" i="15" s="1"/>
  <c r="D92" i="15" s="1"/>
  <c r="D93" i="15" s="1"/>
  <c r="D94" i="15" s="1"/>
  <c r="D107" i="15" l="1"/>
  <c r="D108" i="15" s="1"/>
  <c r="D109" i="15" s="1"/>
  <c r="D110" i="15" s="1"/>
  <c r="D95" i="15"/>
  <c r="D96" i="15" l="1"/>
  <c r="D97" i="15" s="1"/>
  <c r="D98" i="15" s="1"/>
  <c r="D111" i="15" l="1"/>
  <c r="D112" i="15" s="1"/>
  <c r="D113" i="15" s="1"/>
  <c r="D114" i="15" s="1"/>
  <c r="D99" i="15"/>
  <c r="D100" i="15" l="1"/>
  <c r="D101" i="15" s="1"/>
  <c r="D102" i="15" s="1"/>
  <c r="D115" i="15" s="1"/>
  <c r="D116" i="15" s="1"/>
  <c r="D117" i="15" s="1"/>
  <c r="D118" i="15" s="1"/>
  <c r="G123" i="15"/>
  <c r="N122" i="15"/>
  <c r="G122" i="15"/>
  <c r="N123" i="15"/>
</calcChain>
</file>

<file path=xl/comments1.xml><?xml version="1.0" encoding="utf-8"?>
<comments xmlns="http://schemas.openxmlformats.org/spreadsheetml/2006/main">
  <authors>
    <author/>
  </authors>
  <commentList>
    <comment ref="C13" authorId="0">
      <text>
        <r>
          <rPr>
            <sz val="11"/>
            <color theme="1"/>
            <rFont val="Calibri"/>
            <scheme val="minor"/>
          </rPr>
          <t>======
ID#AAABJF8Nc0U
Dell    (2024-03-13 17:49:03)
Chuinggum</t>
        </r>
      </text>
    </comment>
    <comment ref="E13" authorId="0">
      <text>
        <r>
          <rPr>
            <sz val="11"/>
            <color theme="1"/>
            <rFont val="Calibri"/>
            <scheme val="minor"/>
          </rPr>
          <t>======
ID#AAABJF8Nc0Y
Dell    (2024-03-13 17:49:03)
Recharge</t>
        </r>
      </text>
    </comment>
    <comment ref="G13" authorId="0">
      <text>
        <r>
          <rPr>
            <sz val="11"/>
            <color theme="1"/>
            <rFont val="Calibri"/>
            <scheme val="minor"/>
          </rPr>
          <t>======
ID#AAABJF8Nc0c
Dell    (2024-03-13 17:49:03)
Damage done by Atif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" roundtripDataSignature="AMtx7mj4V+PPEM/02ASm+7B0MMPKTqL4BQ=="/>
    </ext>
  </extLst>
</comments>
</file>

<file path=xl/sharedStrings.xml><?xml version="1.0" encoding="utf-8"?>
<sst xmlns="http://schemas.openxmlformats.org/spreadsheetml/2006/main" count="1005" uniqueCount="180">
  <si>
    <t>@dropdown</t>
  </si>
  <si>
    <t>Holagarh Trip Detail</t>
  </si>
  <si>
    <t>S.no</t>
  </si>
  <si>
    <t>Date</t>
  </si>
  <si>
    <t>No. Trip</t>
  </si>
  <si>
    <t>Sonu 235</t>
  </si>
  <si>
    <t>Gautam 0272</t>
  </si>
  <si>
    <t>Vikash 0236</t>
  </si>
  <si>
    <t>Total</t>
  </si>
  <si>
    <t>Total Trip</t>
  </si>
  <si>
    <t>UP70 LT 4569</t>
  </si>
  <si>
    <t>UP70 LT 4570</t>
  </si>
  <si>
    <t>UP70 MT 0937</t>
  </si>
  <si>
    <t>UP70 MT 2653</t>
  </si>
  <si>
    <t>HR 38 E 2940</t>
  </si>
  <si>
    <t>Average trip</t>
  </si>
  <si>
    <t>Baghraye</t>
  </si>
  <si>
    <t>hamriz</t>
  </si>
  <si>
    <t xml:space="preserve">Month </t>
  </si>
  <si>
    <t>Trips</t>
  </si>
  <si>
    <t>July</t>
  </si>
  <si>
    <t>Day Shift</t>
  </si>
  <si>
    <t>August</t>
  </si>
  <si>
    <t>September</t>
  </si>
  <si>
    <t>October</t>
  </si>
  <si>
    <t>Month</t>
  </si>
  <si>
    <t>No. Days</t>
  </si>
  <si>
    <t>MaheshGanj</t>
  </si>
  <si>
    <t>Feb</t>
  </si>
  <si>
    <t>March</t>
  </si>
  <si>
    <t>April</t>
  </si>
  <si>
    <t>May</t>
  </si>
  <si>
    <t>June</t>
  </si>
  <si>
    <t>Holagarh</t>
  </si>
  <si>
    <t xml:space="preserve">October </t>
  </si>
  <si>
    <t>Maheshganj</t>
  </si>
  <si>
    <t>November</t>
  </si>
  <si>
    <t>Manoj Bhai Bed</t>
  </si>
  <si>
    <t>Baghrai</t>
  </si>
  <si>
    <t>December</t>
  </si>
  <si>
    <t>Total Diesel</t>
  </si>
  <si>
    <t>PC</t>
  </si>
  <si>
    <t>Total Diesel Truck</t>
  </si>
  <si>
    <t>Total Diesel PC</t>
  </si>
  <si>
    <t>Tipper</t>
  </si>
  <si>
    <t xml:space="preserve">Total Diesel </t>
  </si>
  <si>
    <t>Site</t>
  </si>
  <si>
    <t>Operator</t>
  </si>
  <si>
    <t>Time Start</t>
  </si>
  <si>
    <t>Time Finish</t>
  </si>
  <si>
    <t>Total Running</t>
  </si>
  <si>
    <t>Hours</t>
  </si>
  <si>
    <t>Min</t>
  </si>
  <si>
    <t>Chandan</t>
  </si>
  <si>
    <t>Debit</t>
  </si>
  <si>
    <t>Detail</t>
  </si>
  <si>
    <t>Grocery</t>
  </si>
  <si>
    <t>Water $nashta</t>
  </si>
  <si>
    <t>170+80</t>
  </si>
  <si>
    <t>640+280+400</t>
  </si>
  <si>
    <t>Asif</t>
  </si>
  <si>
    <t>Mashi Bhai</t>
  </si>
  <si>
    <t>Majnu</t>
  </si>
  <si>
    <t>Abhi shek</t>
  </si>
  <si>
    <t>Atif</t>
  </si>
  <si>
    <t>Chacha</t>
  </si>
  <si>
    <t>Ajay</t>
  </si>
  <si>
    <t>Ankur</t>
  </si>
  <si>
    <t>Babbu</t>
  </si>
  <si>
    <t>Total Advance</t>
  </si>
  <si>
    <t xml:space="preserve">gutka </t>
  </si>
  <si>
    <t>bike petrol, gutka</t>
  </si>
  <si>
    <t xml:space="preserve">gutka and </t>
  </si>
  <si>
    <t>Tyre repair 4570</t>
  </si>
  <si>
    <t>Site Name</t>
  </si>
  <si>
    <t>UP70 NT 1921</t>
  </si>
  <si>
    <t>UP70 NT 1922</t>
  </si>
  <si>
    <t>Maheshganj NS</t>
  </si>
  <si>
    <t>Baghrai DS</t>
  </si>
  <si>
    <t>MaheshGanj NS</t>
  </si>
  <si>
    <t>Baghrai NS</t>
  </si>
  <si>
    <t>Raining</t>
  </si>
  <si>
    <t>Maheshganj DS</t>
  </si>
  <si>
    <t>Total Trip Maheshganj</t>
  </si>
  <si>
    <t xml:space="preserve">Total Trip Baghrai </t>
  </si>
  <si>
    <t>Total Trip In February</t>
  </si>
  <si>
    <t>Number of Days</t>
  </si>
  <si>
    <t>Perday Everage Trip</t>
  </si>
  <si>
    <t>Status</t>
  </si>
  <si>
    <t>UP70 MT 5053</t>
  </si>
  <si>
    <t>UP70 MT 5052</t>
  </si>
  <si>
    <t>Site/Shift</t>
  </si>
  <si>
    <t>Hrs/Shift</t>
  </si>
  <si>
    <t>Average</t>
  </si>
  <si>
    <t>Opening Reading</t>
  </si>
  <si>
    <t>Closing Reading</t>
  </si>
  <si>
    <t>Total Hours</t>
  </si>
  <si>
    <t>RBD</t>
  </si>
  <si>
    <t>Fuel Taken</t>
  </si>
  <si>
    <t>Truck Quantity</t>
  </si>
  <si>
    <t>W</t>
  </si>
  <si>
    <t>Hamriz PC</t>
  </si>
  <si>
    <t>NW</t>
  </si>
  <si>
    <t>Not Work</t>
  </si>
  <si>
    <t>Rain</t>
  </si>
  <si>
    <t>3/3 to 5/3</t>
  </si>
  <si>
    <t>Site
Shift</t>
  </si>
  <si>
    <t>Shift
Hours</t>
  </si>
  <si>
    <t>Opening
Reading</t>
  </si>
  <si>
    <t>Closing
Reading</t>
  </si>
  <si>
    <t>Total
Hours</t>
  </si>
  <si>
    <t>Fuel
Taken</t>
  </si>
  <si>
    <t>Truck
Quantity</t>
  </si>
  <si>
    <t>Merge D/N</t>
  </si>
  <si>
    <t>Total:</t>
  </si>
  <si>
    <t>Ganika PC March 2024</t>
  </si>
  <si>
    <t>Opening</t>
  </si>
  <si>
    <t>Closing</t>
  </si>
  <si>
    <t>Hamriz</t>
  </si>
  <si>
    <t>Ganika</t>
  </si>
  <si>
    <t>Hamriz Diesel Purchase and Given Statement</t>
  </si>
  <si>
    <t>S.No</t>
  </si>
  <si>
    <t>Purchased</t>
  </si>
  <si>
    <t>Given</t>
  </si>
  <si>
    <t>Balance</t>
  </si>
  <si>
    <t>Bpcl Rajapur</t>
  </si>
  <si>
    <t>Tractor</t>
  </si>
  <si>
    <t>UP70LT4569</t>
  </si>
  <si>
    <t>Bpcl Rajapur 2940</t>
  </si>
  <si>
    <t>UP70MT2653</t>
  </si>
  <si>
    <t>UP70MT0937</t>
  </si>
  <si>
    <t>HR2940</t>
  </si>
  <si>
    <t>UP70LT4570</t>
  </si>
  <si>
    <t>Scorpio</t>
  </si>
  <si>
    <t>pc</t>
  </si>
  <si>
    <t>not in hsd</t>
  </si>
  <si>
    <t>forget to take picture by asif</t>
  </si>
  <si>
    <t>Manoj Bhai PC (JS205)</t>
  </si>
  <si>
    <t>Manoj Bhai PC ( Sany)</t>
  </si>
  <si>
    <t>Manoj Bhai</t>
  </si>
  <si>
    <t>Manoj Bhai PC</t>
  </si>
  <si>
    <t>Majnu new Leyland</t>
  </si>
  <si>
    <t>Junaid New Leyland</t>
  </si>
  <si>
    <t>234.3-Lt</t>
  </si>
  <si>
    <t>Odo_Start</t>
  </si>
  <si>
    <t>Odo_End</t>
  </si>
  <si>
    <t>Hamriz Pvt Ltd</t>
  </si>
  <si>
    <t>Daily Trips Reports: March-2024</t>
  </si>
  <si>
    <t>Site Trip Details</t>
  </si>
  <si>
    <t>Truck Wish Trip Details</t>
  </si>
  <si>
    <t>Remarke</t>
  </si>
  <si>
    <t>Average And Fuel Details</t>
  </si>
  <si>
    <t>Total
Trips</t>
  </si>
  <si>
    <t>Trips Bagh</t>
  </si>
  <si>
    <t>Trips
Mah</t>
  </si>
  <si>
    <t>UP70 LT
4569</t>
  </si>
  <si>
    <t>UP70 LT
4570</t>
  </si>
  <si>
    <t>UP70 MT
0937</t>
  </si>
  <si>
    <t>UP70 MT
2653</t>
  </si>
  <si>
    <t>UP70 NT
1921</t>
  </si>
  <si>
    <t>UP70 NT
1922</t>
  </si>
  <si>
    <t>Avg</t>
  </si>
  <si>
    <t>Diesel</t>
  </si>
  <si>
    <t>Work Stop Due to Rain                              Work Stop Due to Rain                 Work Stop Due to Rain</t>
  </si>
  <si>
    <t>by hamriz operater 6.1hrs</t>
  </si>
  <si>
    <t>by hamriz operater 5.9hrs</t>
  </si>
  <si>
    <t>by hamriz operater 7.4hrs</t>
  </si>
  <si>
    <t>By Ganika Operator</t>
  </si>
  <si>
    <t xml:space="preserve">Ganika 36 trip from hamriz pc </t>
  </si>
  <si>
    <t>6 Trip on Roard total 76 trip</t>
  </si>
  <si>
    <t>Bagh</t>
  </si>
  <si>
    <t>Mahe</t>
  </si>
  <si>
    <t>Perday Average Trip</t>
  </si>
  <si>
    <t>Per Truck Average Trip</t>
  </si>
  <si>
    <t>Loading Hamriz PC to Ganika Truck for Ganika Site</t>
  </si>
  <si>
    <t>Site
Owner</t>
  </si>
  <si>
    <t>UP70 MT
5053</t>
  </si>
  <si>
    <t>UP70 MT
5052</t>
  </si>
  <si>
    <t>UP70 MT
5051</t>
  </si>
  <si>
    <t>UP70 MT
5787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</si>
</sst>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#.##\-\L\t"/>
    <numFmt numFmtId="165" formatCode="0.00_ ;\-0.00\ "/>
    <numFmt numFmtId="166" formatCode="&quot;₹&quot;\ #,##0.00"/>
  </numFmts>
  <fonts count="46">
    <font>
      <sz val="11"/>
      <color theme="1"/>
      <name val="Calibri"/>
      <scheme val="minor"/>
    </font>
    <font>
      <sz val="11"/>
      <color theme="1"/>
      <name val="Calibri"/>
      <scheme val="minor"/>
    </font>
    <font>
      <sz val="28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rgb="FFFF0000"/>
      <name val="Calibri"/>
    </font>
    <font>
      <b/>
      <sz val="12"/>
      <color theme="0"/>
      <name val="Calibri"/>
    </font>
    <font>
      <b/>
      <sz val="11"/>
      <color theme="0"/>
      <name val="Calibri"/>
    </font>
    <font>
      <b/>
      <sz val="11"/>
      <color rgb="FF00B050"/>
      <name val="Calibri"/>
    </font>
    <font>
      <b/>
      <sz val="11"/>
      <color rgb="FFC00000"/>
      <name val="Calibri"/>
    </font>
    <font>
      <b/>
      <sz val="11"/>
      <color rgb="FF002060"/>
      <name val="Calibri"/>
    </font>
    <font>
      <b/>
      <sz val="11"/>
      <color rgb="FFFF0000"/>
      <name val="Calibri"/>
    </font>
    <font>
      <b/>
      <sz val="11"/>
      <color rgb="FF7030A0"/>
      <name val="Calibri"/>
    </font>
    <font>
      <sz val="9"/>
      <color theme="1"/>
      <name val="Calibri"/>
    </font>
    <font>
      <b/>
      <sz val="9"/>
      <color rgb="FF00B050"/>
      <name val="Calibri"/>
    </font>
    <font>
      <b/>
      <sz val="9"/>
      <color theme="1"/>
      <name val="Calibri"/>
    </font>
    <font>
      <b/>
      <sz val="9"/>
      <color rgb="FFFF0000"/>
      <name val="Calibri"/>
    </font>
    <font>
      <sz val="9"/>
      <color rgb="FF1F497D"/>
      <name val="Calibri"/>
    </font>
    <font>
      <sz val="9"/>
      <color rgb="FFC00000"/>
      <name val="Calibri"/>
    </font>
    <font>
      <sz val="9"/>
      <color rgb="FFFF0000"/>
      <name val="Calibri"/>
    </font>
    <font>
      <sz val="11"/>
      <color rgb="FF00B050"/>
      <name val="Calibri"/>
    </font>
    <font>
      <b/>
      <sz val="14"/>
      <color theme="0"/>
      <name val="Calibri"/>
    </font>
    <font>
      <b/>
      <sz val="18"/>
      <color theme="0"/>
      <name val="Calibri"/>
    </font>
    <font>
      <b/>
      <sz val="12"/>
      <color theme="1"/>
      <name val="Calibri"/>
    </font>
    <font>
      <sz val="11"/>
      <color rgb="FF0F243E"/>
      <name val="Calibri"/>
    </font>
    <font>
      <sz val="11"/>
      <color rgb="FF002060"/>
      <name val="Calibri"/>
    </font>
    <font>
      <b/>
      <sz val="18"/>
      <color theme="1"/>
      <name val="Calibri"/>
    </font>
    <font>
      <b/>
      <sz val="11"/>
      <color rgb="FFE36C09"/>
      <name val="Calibri"/>
    </font>
    <font>
      <sz val="11"/>
      <color rgb="FF17365D"/>
      <name val="Calibri"/>
    </font>
    <font>
      <sz val="11"/>
      <color rgb="FFE36C09"/>
      <name val="Calibri"/>
    </font>
    <font>
      <sz val="10"/>
      <color theme="0"/>
      <name val="Calibri"/>
    </font>
    <font>
      <b/>
      <sz val="20"/>
      <color theme="1"/>
      <name val="Calibri"/>
    </font>
    <font>
      <b/>
      <sz val="9"/>
      <color theme="1"/>
      <name val="Times New Roman"/>
    </font>
    <font>
      <b/>
      <sz val="8"/>
      <color theme="1"/>
      <name val="Times New Roman"/>
    </font>
    <font>
      <sz val="9"/>
      <color rgb="FF9C0006"/>
      <name val="Calibri"/>
    </font>
    <font>
      <sz val="9"/>
      <color rgb="FF006100"/>
      <name val="Calibri"/>
    </font>
    <font>
      <sz val="9"/>
      <color theme="1"/>
      <name val="Times New Roman"/>
    </font>
    <font>
      <b/>
      <sz val="11"/>
      <color theme="0"/>
      <name val="Times New Roman"/>
    </font>
    <font>
      <b/>
      <sz val="11"/>
      <color theme="1"/>
      <name val="Times New Roman"/>
    </font>
    <font>
      <sz val="9"/>
      <color rgb="FFFF0000"/>
      <name val="Times New Roman"/>
    </font>
    <font>
      <b/>
      <sz val="9"/>
      <color rgb="FFFF0000"/>
      <name val="Times New Roman"/>
    </font>
    <font>
      <b/>
      <sz val="10"/>
      <color theme="1"/>
      <name val="Times New Roman"/>
    </font>
    <font>
      <sz val="11"/>
      <color theme="1"/>
      <name val="Times New Roman"/>
    </font>
    <font>
      <b/>
      <sz val="11"/>
      <color rgb="FF17365D"/>
      <name val="Calibri"/>
    </font>
  </fonts>
  <fills count="31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2060"/>
        <bgColor rgb="FF002060"/>
      </patternFill>
    </fill>
    <fill>
      <patternFill patternType="solid">
        <fgColor rgb="FFC6D9F0"/>
        <bgColor rgb="FFC6D9F0"/>
      </patternFill>
    </fill>
    <fill>
      <patternFill patternType="solid">
        <fgColor rgb="FFBFBFBF"/>
        <bgColor rgb="FFBFBFBF"/>
      </patternFill>
    </fill>
    <fill>
      <patternFill patternType="solid">
        <fgColor rgb="FFFFFF66"/>
        <bgColor rgb="FFFFFF66"/>
      </patternFill>
    </fill>
    <fill>
      <patternFill patternType="solid">
        <fgColor rgb="FF262626"/>
        <bgColor rgb="FF262626"/>
      </patternFill>
    </fill>
    <fill>
      <patternFill patternType="solid">
        <fgColor rgb="FF548DD4"/>
        <bgColor rgb="FF548DD4"/>
      </patternFill>
    </fill>
    <fill>
      <patternFill patternType="solid">
        <fgColor rgb="FFFABF8F"/>
        <bgColor rgb="FFFABF8F"/>
      </patternFill>
    </fill>
    <fill>
      <patternFill patternType="solid">
        <fgColor rgb="FF595959"/>
        <bgColor rgb="FF595959"/>
      </patternFill>
    </fill>
    <fill>
      <patternFill patternType="solid">
        <fgColor rgb="FF17365D"/>
        <bgColor rgb="FF17365D"/>
      </patternFill>
    </fill>
    <fill>
      <patternFill patternType="solid">
        <fgColor rgb="FF5F497A"/>
        <bgColor rgb="FF5F497A"/>
      </patternFill>
    </fill>
    <fill>
      <patternFill patternType="solid">
        <fgColor rgb="FFD99594"/>
        <bgColor rgb="FFD99594"/>
      </patternFill>
    </fill>
    <fill>
      <patternFill patternType="solid">
        <fgColor rgb="FF31859B"/>
        <bgColor rgb="FF31859B"/>
      </patternFill>
    </fill>
    <fill>
      <patternFill patternType="solid">
        <fgColor rgb="FF95B3D7"/>
        <bgColor rgb="FF95B3D7"/>
      </patternFill>
    </fill>
    <fill>
      <patternFill patternType="solid">
        <fgColor rgb="FFB2A1C7"/>
        <bgColor rgb="FFB2A1C7"/>
      </patternFill>
    </fill>
    <fill>
      <patternFill patternType="solid">
        <fgColor rgb="FFD8D8D8"/>
        <bgColor rgb="FFD8D8D8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2D69B"/>
        <bgColor rgb="FFC2D69B"/>
      </patternFill>
    </fill>
    <fill>
      <patternFill patternType="solid">
        <fgColor rgb="FF205867"/>
        <bgColor rgb="FF205867"/>
      </patternFill>
    </fill>
    <fill>
      <patternFill patternType="solid">
        <fgColor rgb="FFDAEEF3"/>
        <bgColor rgb="FFDAEEF3"/>
      </patternFill>
    </fill>
    <fill>
      <patternFill patternType="solid">
        <fgColor rgb="FF3F3F3F"/>
        <bgColor rgb="FF3F3F3F"/>
      </patternFill>
    </fill>
    <fill>
      <patternFill patternType="solid">
        <fgColor rgb="FF366092"/>
        <bgColor rgb="FF366092"/>
      </patternFill>
    </fill>
  </fills>
  <borders count="6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3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16" fontId="4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16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6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" fontId="4" fillId="0" borderId="0" xfId="0" applyNumberFormat="1" applyFont="1" applyAlignment="1">
      <alignment horizontal="center" vertical="center"/>
    </xf>
    <xf numFmtId="16" fontId="5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2" fontId="5" fillId="0" borderId="12" xfId="0" applyNumberFormat="1" applyFont="1" applyBorder="1"/>
    <xf numFmtId="0" fontId="5" fillId="0" borderId="4" xfId="0" applyFont="1" applyBorder="1" applyAlignment="1">
      <alignment horizontal="center"/>
    </xf>
    <xf numFmtId="16" fontId="4" fillId="0" borderId="4" xfId="0" applyNumberFormat="1" applyFont="1" applyBorder="1"/>
    <xf numFmtId="0" fontId="4" fillId="0" borderId="4" xfId="0" applyFont="1" applyBorder="1"/>
    <xf numFmtId="0" fontId="4" fillId="4" borderId="4" xfId="0" applyFont="1" applyFill="1" applyBorder="1" applyAlignment="1">
      <alignment horizontal="center" vertical="center"/>
    </xf>
    <xf numFmtId="2" fontId="4" fillId="4" borderId="14" xfId="0" applyNumberFormat="1" applyFont="1" applyFill="1" applyBorder="1" applyAlignment="1">
      <alignment horizontal="center" vertical="center"/>
    </xf>
    <xf numFmtId="2" fontId="4" fillId="0" borderId="0" xfId="0" applyNumberFormat="1" applyFont="1"/>
    <xf numFmtId="2" fontId="4" fillId="0" borderId="0" xfId="0" applyNumberFormat="1" applyFont="1" applyAlignment="1">
      <alignment horizontal="center" vertical="center"/>
    </xf>
    <xf numFmtId="16" fontId="4" fillId="0" borderId="0" xfId="0" applyNumberFormat="1" applyFont="1"/>
    <xf numFmtId="0" fontId="5" fillId="0" borderId="15" xfId="0" applyFont="1" applyBorder="1" applyAlignment="1">
      <alignment horizontal="center" vertical="center"/>
    </xf>
    <xf numFmtId="166" fontId="5" fillId="0" borderId="15" xfId="0" applyNumberFormat="1" applyFont="1" applyBorder="1" applyAlignment="1">
      <alignment horizontal="center" vertical="center"/>
    </xf>
    <xf numFmtId="16" fontId="4" fillId="0" borderId="5" xfId="0" applyNumberFormat="1" applyFont="1" applyBorder="1"/>
    <xf numFmtId="0" fontId="4" fillId="0" borderId="0" xfId="0" applyFont="1"/>
    <xf numFmtId="0" fontId="4" fillId="0" borderId="5" xfId="0" applyFont="1" applyBorder="1"/>
    <xf numFmtId="0" fontId="5" fillId="0" borderId="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0" borderId="12" xfId="0" applyFont="1" applyBorder="1"/>
    <xf numFmtId="0" fontId="4" fillId="5" borderId="14" xfId="0" applyFont="1" applyFill="1" applyBorder="1"/>
    <xf numFmtId="0" fontId="5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16" fontId="4" fillId="5" borderId="4" xfId="0" applyNumberFormat="1" applyFont="1" applyFill="1" applyBorder="1" applyAlignment="1">
      <alignment horizontal="center"/>
    </xf>
    <xf numFmtId="0" fontId="4" fillId="5" borderId="4" xfId="0" applyFont="1" applyFill="1" applyBorder="1"/>
    <xf numFmtId="0" fontId="4" fillId="5" borderId="4" xfId="0" applyFont="1" applyFill="1" applyBorder="1" applyAlignment="1">
      <alignment horizontal="center"/>
    </xf>
    <xf numFmtId="16" fontId="4" fillId="0" borderId="17" xfId="0" applyNumberFormat="1" applyFont="1" applyBorder="1" applyAlignment="1">
      <alignment horizontal="center"/>
    </xf>
    <xf numFmtId="0" fontId="4" fillId="0" borderId="17" xfId="0" applyFont="1" applyBorder="1"/>
    <xf numFmtId="0" fontId="4" fillId="0" borderId="21" xfId="0" applyFont="1" applyBorder="1"/>
    <xf numFmtId="0" fontId="4" fillId="0" borderId="25" xfId="0" applyFont="1" applyBorder="1"/>
    <xf numFmtId="0" fontId="5" fillId="8" borderId="29" xfId="0" applyFont="1" applyFill="1" applyBorder="1"/>
    <xf numFmtId="0" fontId="4" fillId="8" borderId="29" xfId="0" applyFont="1" applyFill="1" applyBorder="1"/>
    <xf numFmtId="0" fontId="5" fillId="0" borderId="33" xfId="0" applyFont="1" applyBorder="1"/>
    <xf numFmtId="0" fontId="5" fillId="0" borderId="36" xfId="0" applyFont="1" applyBorder="1"/>
    <xf numFmtId="0" fontId="5" fillId="8" borderId="33" xfId="0" applyFont="1" applyFill="1" applyBorder="1"/>
    <xf numFmtId="0" fontId="8" fillId="9" borderId="4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16" fontId="4" fillId="8" borderId="4" xfId="0" applyNumberFormat="1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/>
    </xf>
    <xf numFmtId="16" fontId="4" fillId="8" borderId="4" xfId="0" applyNumberFormat="1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16" fontId="10" fillId="10" borderId="4" xfId="0" applyNumberFormat="1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16" fontId="10" fillId="5" borderId="4" xfId="0" applyNumberFormat="1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16" fontId="15" fillId="12" borderId="4" xfId="0" applyNumberFormat="1" applyFont="1" applyFill="1" applyBorder="1" applyAlignment="1">
      <alignment horizontal="center"/>
    </xf>
    <xf numFmtId="16" fontId="16" fillId="5" borderId="4" xfId="0" applyNumberFormat="1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16" fillId="10" borderId="4" xfId="0" applyFont="1" applyFill="1" applyBorder="1" applyAlignment="1">
      <alignment horizontal="center"/>
    </xf>
    <xf numFmtId="0" fontId="18" fillId="10" borderId="4" xfId="0" applyFont="1" applyFill="1" applyBorder="1" applyAlignment="1">
      <alignment horizontal="center"/>
    </xf>
    <xf numFmtId="0" fontId="19" fillId="10" borderId="4" xfId="0" applyFont="1" applyFill="1" applyBorder="1" applyAlignment="1">
      <alignment horizontal="center"/>
    </xf>
    <xf numFmtId="0" fontId="20" fillId="10" borderId="4" xfId="0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/>
    </xf>
    <xf numFmtId="0" fontId="15" fillId="10" borderId="4" xfId="0" applyFont="1" applyFill="1" applyBorder="1" applyAlignment="1">
      <alignment horizontal="center"/>
    </xf>
    <xf numFmtId="16" fontId="16" fillId="0" borderId="4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6" fillId="5" borderId="4" xfId="0" applyFont="1" applyFill="1" applyBorder="1" applyAlignment="1">
      <alignment horizontal="center"/>
    </xf>
    <xf numFmtId="0" fontId="7" fillId="0" borderId="0" xfId="0" applyFont="1"/>
    <xf numFmtId="0" fontId="21" fillId="0" borderId="4" xfId="0" applyFont="1" applyBorder="1" applyAlignment="1">
      <alignment horizontal="center"/>
    </xf>
    <xf numFmtId="0" fontId="18" fillId="5" borderId="4" xfId="0" applyFont="1" applyFill="1" applyBorder="1" applyAlignment="1">
      <alignment horizontal="center"/>
    </xf>
    <xf numFmtId="0" fontId="21" fillId="5" borderId="4" xfId="0" applyFont="1" applyFill="1" applyBorder="1" applyAlignment="1">
      <alignment horizontal="center"/>
    </xf>
    <xf numFmtId="0" fontId="22" fillId="0" borderId="0" xfId="0" applyFont="1"/>
    <xf numFmtId="0" fontId="15" fillId="12" borderId="4" xfId="0" applyFont="1" applyFill="1" applyBorder="1" applyAlignment="1">
      <alignment horizontal="center"/>
    </xf>
    <xf numFmtId="0" fontId="15" fillId="12" borderId="10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17" fillId="5" borderId="10" xfId="0" applyFont="1" applyFill="1" applyBorder="1" applyAlignment="1">
      <alignment horizontal="center"/>
    </xf>
    <xf numFmtId="0" fontId="23" fillId="13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5" fillId="15" borderId="14" xfId="0" applyFont="1" applyFill="1" applyBorder="1" applyAlignment="1">
      <alignment horizontal="center" vertical="center"/>
    </xf>
    <xf numFmtId="16" fontId="4" fillId="12" borderId="4" xfId="0" applyNumberFormat="1" applyFont="1" applyFill="1" applyBorder="1" applyAlignment="1">
      <alignment horizontal="center"/>
    </xf>
    <xf numFmtId="16" fontId="22" fillId="10" borderId="4" xfId="0" applyNumberFormat="1" applyFont="1" applyFill="1" applyBorder="1" applyAlignment="1">
      <alignment horizontal="center"/>
    </xf>
    <xf numFmtId="0" fontId="26" fillId="10" borderId="4" xfId="0" applyFont="1" applyFill="1" applyBorder="1" applyAlignment="1">
      <alignment horizontal="center"/>
    </xf>
    <xf numFmtId="0" fontId="4" fillId="10" borderId="4" xfId="0" applyFont="1" applyFill="1" applyBorder="1"/>
    <xf numFmtId="0" fontId="27" fillId="10" borderId="4" xfId="0" applyFont="1" applyFill="1" applyBorder="1" applyAlignment="1">
      <alignment horizontal="center"/>
    </xf>
    <xf numFmtId="16" fontId="7" fillId="5" borderId="4" xfId="0" applyNumberFormat="1" applyFont="1" applyFill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" fontId="7" fillId="10" borderId="4" xfId="0" applyNumberFormat="1" applyFont="1" applyFill="1" applyBorder="1" applyAlignment="1">
      <alignment horizontal="center"/>
    </xf>
    <xf numFmtId="16" fontId="22" fillId="5" borderId="4" xfId="0" applyNumberFormat="1" applyFont="1" applyFill="1" applyBorder="1" applyAlignment="1">
      <alignment horizontal="center"/>
    </xf>
    <xf numFmtId="0" fontId="22" fillId="5" borderId="4" xfId="0" applyFont="1" applyFill="1" applyBorder="1" applyAlignment="1">
      <alignment horizontal="center"/>
    </xf>
    <xf numFmtId="0" fontId="22" fillId="10" borderId="4" xfId="0" applyFont="1" applyFill="1" applyBorder="1" applyAlignment="1">
      <alignment horizontal="center"/>
    </xf>
    <xf numFmtId="0" fontId="4" fillId="12" borderId="4" xfId="0" applyFont="1" applyFill="1" applyBorder="1"/>
    <xf numFmtId="0" fontId="23" fillId="16" borderId="14" xfId="0" applyFont="1" applyFill="1" applyBorder="1" applyAlignment="1">
      <alignment horizontal="center"/>
    </xf>
    <xf numFmtId="0" fontId="9" fillId="16" borderId="14" xfId="0" applyFont="1" applyFill="1" applyBorder="1" applyAlignment="1">
      <alignment horizontal="center"/>
    </xf>
    <xf numFmtId="0" fontId="8" fillId="16" borderId="14" xfId="0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0" xfId="0" applyNumberFormat="1" applyFont="1"/>
    <xf numFmtId="165" fontId="4" fillId="0" borderId="0" xfId="0" applyNumberFormat="1" applyFont="1"/>
    <xf numFmtId="0" fontId="5" fillId="8" borderId="4" xfId="0" applyFont="1" applyFill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4" fontId="4" fillId="8" borderId="4" xfId="0" applyNumberFormat="1" applyFont="1" applyFill="1" applyBorder="1"/>
    <xf numFmtId="0" fontId="30" fillId="0" borderId="4" xfId="0" applyFont="1" applyBorder="1"/>
    <xf numFmtId="0" fontId="31" fillId="0" borderId="4" xfId="0" applyFont="1" applyBorder="1"/>
    <xf numFmtId="0" fontId="4" fillId="8" borderId="4" xfId="0" applyFont="1" applyFill="1" applyBorder="1"/>
    <xf numFmtId="0" fontId="4" fillId="8" borderId="14" xfId="0" applyFont="1" applyFill="1" applyBorder="1"/>
    <xf numFmtId="0" fontId="31" fillId="0" borderId="0" xfId="0" applyFont="1"/>
    <xf numFmtId="0" fontId="4" fillId="4" borderId="14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36" fillId="24" borderId="14" xfId="0" applyFont="1" applyFill="1" applyBorder="1" applyAlignment="1">
      <alignment horizontal="center" vertical="center"/>
    </xf>
    <xf numFmtId="0" fontId="37" fillId="25" borderId="14" xfId="0" applyFont="1" applyFill="1" applyBorder="1" applyAlignment="1">
      <alignment horizontal="center"/>
    </xf>
    <xf numFmtId="0" fontId="36" fillId="24" borderId="14" xfId="0" applyFont="1" applyFill="1" applyBorder="1" applyAlignment="1">
      <alignment horizontal="center"/>
    </xf>
    <xf numFmtId="16" fontId="38" fillId="12" borderId="50" xfId="0" applyNumberFormat="1" applyFont="1" applyFill="1" applyBorder="1" applyAlignment="1">
      <alignment horizontal="center"/>
    </xf>
    <xf numFmtId="16" fontId="34" fillId="0" borderId="23" xfId="0" applyNumberFormat="1" applyFont="1" applyBorder="1" applyAlignment="1">
      <alignment horizontal="center"/>
    </xf>
    <xf numFmtId="16" fontId="38" fillId="26" borderId="51" xfId="0" applyNumberFormat="1" applyFont="1" applyFill="1" applyBorder="1" applyAlignment="1">
      <alignment horizontal="center"/>
    </xf>
    <xf numFmtId="0" fontId="39" fillId="27" borderId="52" xfId="0" applyFont="1" applyFill="1" applyBorder="1" applyAlignment="1">
      <alignment horizontal="center"/>
    </xf>
    <xf numFmtId="0" fontId="40" fillId="0" borderId="53" xfId="0" applyFont="1" applyBorder="1" applyAlignment="1">
      <alignment horizontal="center"/>
    </xf>
    <xf numFmtId="0" fontId="40" fillId="0" borderId="24" xfId="0" applyFont="1" applyBorder="1" applyAlignment="1">
      <alignment horizontal="center"/>
    </xf>
    <xf numFmtId="0" fontId="40" fillId="0" borderId="4" xfId="0" applyFont="1" applyBorder="1" applyAlignment="1">
      <alignment horizontal="center"/>
    </xf>
    <xf numFmtId="16" fontId="38" fillId="12" borderId="54" xfId="0" applyNumberFormat="1" applyFont="1" applyFill="1" applyBorder="1" applyAlignment="1">
      <alignment horizontal="center"/>
    </xf>
    <xf numFmtId="16" fontId="34" fillId="0" borderId="0" xfId="0" applyNumberFormat="1" applyFont="1" applyAlignment="1">
      <alignment horizontal="center"/>
    </xf>
    <xf numFmtId="16" fontId="38" fillId="26" borderId="14" xfId="0" applyNumberFormat="1" applyFont="1" applyFill="1" applyBorder="1" applyAlignment="1">
      <alignment horizontal="center"/>
    </xf>
    <xf numFmtId="0" fontId="40" fillId="28" borderId="4" xfId="0" applyFont="1" applyFill="1" applyBorder="1" applyAlignment="1">
      <alignment horizontal="center"/>
    </xf>
    <xf numFmtId="16" fontId="41" fillId="26" borderId="14" xfId="0" applyNumberFormat="1" applyFont="1" applyFill="1" applyBorder="1" applyAlignment="1">
      <alignment horizontal="center"/>
    </xf>
    <xf numFmtId="16" fontId="42" fillId="0" borderId="0" xfId="0" applyNumberFormat="1" applyFont="1" applyAlignment="1">
      <alignment horizontal="center"/>
    </xf>
    <xf numFmtId="16" fontId="38" fillId="12" borderId="54" xfId="0" applyNumberFormat="1" applyFont="1" applyFill="1" applyBorder="1" applyAlignment="1">
      <alignment horizontal="center" vertical="center"/>
    </xf>
    <xf numFmtId="16" fontId="34" fillId="0" borderId="0" xfId="0" applyNumberFormat="1" applyFont="1" applyAlignment="1">
      <alignment horizontal="center" vertical="center"/>
    </xf>
    <xf numFmtId="16" fontId="38" fillId="26" borderId="14" xfId="0" applyNumberFormat="1" applyFont="1" applyFill="1" applyBorder="1" applyAlignment="1">
      <alignment horizontal="center" vertical="center"/>
    </xf>
    <xf numFmtId="0" fontId="39" fillId="27" borderId="52" xfId="0" applyFont="1" applyFill="1" applyBorder="1" applyAlignment="1">
      <alignment horizontal="center" vertical="center"/>
    </xf>
    <xf numFmtId="0" fontId="40" fillId="0" borderId="53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3" fillId="28" borderId="4" xfId="0" applyFont="1" applyFill="1" applyBorder="1" applyAlignment="1">
      <alignment horizontal="center"/>
    </xf>
    <xf numFmtId="0" fontId="43" fillId="0" borderId="4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8" fillId="26" borderId="14" xfId="0" applyFont="1" applyFill="1" applyBorder="1" applyAlignment="1">
      <alignment horizontal="center"/>
    </xf>
    <xf numFmtId="0" fontId="40" fillId="28" borderId="4" xfId="0" applyFont="1" applyFill="1" applyBorder="1"/>
    <xf numFmtId="0" fontId="43" fillId="28" borderId="4" xfId="0" applyFont="1" applyFill="1" applyBorder="1"/>
    <xf numFmtId="0" fontId="40" fillId="5" borderId="4" xfId="0" applyFont="1" applyFill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0" fillId="29" borderId="55" xfId="0" applyFont="1" applyFill="1" applyBorder="1" applyAlignment="1">
      <alignment horizontal="center"/>
    </xf>
    <xf numFmtId="0" fontId="40" fillId="29" borderId="56" xfId="0" applyFont="1" applyFill="1" applyBorder="1" applyAlignment="1">
      <alignment horizontal="center"/>
    </xf>
    <xf numFmtId="0" fontId="39" fillId="29" borderId="52" xfId="0" applyFont="1" applyFill="1" applyBorder="1" applyAlignment="1">
      <alignment horizontal="center"/>
    </xf>
    <xf numFmtId="0" fontId="39" fillId="29" borderId="57" xfId="0" applyFont="1" applyFill="1" applyBorder="1" applyAlignment="1">
      <alignment horizontal="center"/>
    </xf>
    <xf numFmtId="0" fontId="39" fillId="29" borderId="58" xfId="0" applyFont="1" applyFill="1" applyBorder="1" applyAlignment="1">
      <alignment horizontal="center"/>
    </xf>
    <xf numFmtId="0" fontId="40" fillId="29" borderId="59" xfId="0" applyFont="1" applyFill="1" applyBorder="1" applyAlignment="1">
      <alignment horizontal="center"/>
    </xf>
    <xf numFmtId="0" fontId="39" fillId="29" borderId="59" xfId="0" applyFont="1" applyFill="1" applyBorder="1" applyAlignment="1">
      <alignment horizontal="center"/>
    </xf>
    <xf numFmtId="0" fontId="39" fillId="29" borderId="14" xfId="0" applyFont="1" applyFill="1" applyBorder="1"/>
    <xf numFmtId="0" fontId="39" fillId="29" borderId="59" xfId="0" applyFont="1" applyFill="1" applyBorder="1"/>
    <xf numFmtId="0" fontId="39" fillId="29" borderId="4" xfId="0" applyFont="1" applyFill="1" applyBorder="1" applyAlignment="1">
      <alignment horizontal="center"/>
    </xf>
    <xf numFmtId="0" fontId="39" fillId="29" borderId="4" xfId="0" applyFont="1" applyFill="1" applyBorder="1"/>
    <xf numFmtId="0" fontId="44" fillId="0" borderId="29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0" fillId="0" borderId="29" xfId="0" applyFont="1" applyBorder="1" applyAlignment="1">
      <alignment horizontal="center" vertical="center"/>
    </xf>
    <xf numFmtId="0" fontId="40" fillId="0" borderId="60" xfId="0" applyFont="1" applyBorder="1" applyAlignment="1">
      <alignment horizontal="center" vertical="center"/>
    </xf>
    <xf numFmtId="0" fontId="40" fillId="0" borderId="33" xfId="0" applyFont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2" fontId="40" fillId="0" borderId="33" xfId="0" applyNumberFormat="1" applyFont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 wrapText="1"/>
    </xf>
    <xf numFmtId="0" fontId="17" fillId="11" borderId="14" xfId="0" applyFont="1" applyFill="1" applyBorder="1" applyAlignment="1">
      <alignment horizontal="center" wrapText="1"/>
    </xf>
    <xf numFmtId="0" fontId="17" fillId="11" borderId="14" xfId="0" applyFont="1" applyFill="1" applyBorder="1" applyAlignment="1">
      <alignment horizontal="center" vertical="center"/>
    </xf>
    <xf numFmtId="16" fontId="4" fillId="12" borderId="50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45" fillId="0" borderId="23" xfId="0" applyFont="1" applyBorder="1" applyAlignment="1">
      <alignment horizontal="center"/>
    </xf>
    <xf numFmtId="0" fontId="9" fillId="20" borderId="52" xfId="0" applyFont="1" applyFill="1" applyBorder="1" applyAlignment="1">
      <alignment horizontal="center"/>
    </xf>
    <xf numFmtId="16" fontId="4" fillId="12" borderId="54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" fillId="28" borderId="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45" fillId="0" borderId="17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3" fillId="0" borderId="13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6" xfId="0" applyFont="1" applyBorder="1" applyAlignment="1">
      <alignment horizontal="center" vertical="center"/>
    </xf>
    <xf numFmtId="0" fontId="3" fillId="0" borderId="7" xfId="0" applyFont="1" applyBorder="1"/>
    <xf numFmtId="0" fontId="4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5" xfId="0" applyFont="1" applyBorder="1"/>
    <xf numFmtId="0" fontId="5" fillId="0" borderId="12" xfId="0" applyFont="1" applyBorder="1" applyAlignment="1">
      <alignment horizontal="center"/>
    </xf>
    <xf numFmtId="16" fontId="4" fillId="0" borderId="12" xfId="0" applyNumberFormat="1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3" fillId="0" borderId="35" xfId="0" applyFont="1" applyBorder="1"/>
    <xf numFmtId="0" fontId="5" fillId="8" borderId="26" xfId="0" applyFont="1" applyFill="1" applyBorder="1" applyAlignment="1">
      <alignment horizontal="center"/>
    </xf>
    <xf numFmtId="0" fontId="3" fillId="0" borderId="27" xfId="0" applyFont="1" applyBorder="1"/>
    <xf numFmtId="0" fontId="3" fillId="0" borderId="32" xfId="0" applyFont="1" applyBorder="1"/>
    <xf numFmtId="0" fontId="4" fillId="0" borderId="18" xfId="0" applyFont="1" applyBorder="1" applyAlignment="1">
      <alignment horizontal="left"/>
    </xf>
    <xf numFmtId="0" fontId="3" fillId="0" borderId="19" xfId="0" applyFont="1" applyBorder="1"/>
    <xf numFmtId="0" fontId="3" fillId="0" borderId="20" xfId="0" applyFont="1" applyBorder="1"/>
    <xf numFmtId="0" fontId="4" fillId="0" borderId="22" xfId="0" applyFont="1" applyBorder="1" applyAlignment="1">
      <alignment horizontal="left"/>
    </xf>
    <xf numFmtId="0" fontId="3" fillId="0" borderId="23" xfId="0" applyFont="1" applyBorder="1"/>
    <xf numFmtId="0" fontId="3" fillId="0" borderId="24" xfId="0" applyFont="1" applyBorder="1"/>
    <xf numFmtId="0" fontId="3" fillId="0" borderId="28" xfId="0" applyFont="1" applyBorder="1"/>
    <xf numFmtId="0" fontId="4" fillId="0" borderId="18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3" fillId="0" borderId="31" xfId="0" applyFont="1" applyBorder="1"/>
    <xf numFmtId="0" fontId="5" fillId="0" borderId="26" xfId="0" applyFont="1" applyBorder="1" applyAlignment="1">
      <alignment horizontal="center"/>
    </xf>
    <xf numFmtId="0" fontId="9" fillId="9" borderId="37" xfId="0" applyFont="1" applyFill="1" applyBorder="1" applyAlignment="1">
      <alignment horizontal="center" vertical="center" wrapText="1"/>
    </xf>
    <xf numFmtId="0" fontId="3" fillId="0" borderId="38" xfId="0" applyFont="1" applyBorder="1"/>
    <xf numFmtId="0" fontId="9" fillId="9" borderId="37" xfId="0" applyFont="1" applyFill="1" applyBorder="1" applyAlignment="1">
      <alignment horizontal="center" vertical="center"/>
    </xf>
    <xf numFmtId="0" fontId="24" fillId="14" borderId="39" xfId="0" applyFont="1" applyFill="1" applyBorder="1" applyAlignment="1">
      <alignment horizontal="center" vertical="center"/>
    </xf>
    <xf numFmtId="0" fontId="3" fillId="0" borderId="40" xfId="0" applyFont="1" applyBorder="1"/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28" fillId="0" borderId="17" xfId="0" applyFont="1" applyBorder="1" applyAlignment="1">
      <alignment horizontal="center" vertical="center"/>
    </xf>
    <xf numFmtId="0" fontId="3" fillId="0" borderId="17" xfId="0" applyFont="1" applyBorder="1"/>
    <xf numFmtId="0" fontId="35" fillId="22" borderId="37" xfId="0" applyFont="1" applyFill="1" applyBorder="1" applyAlignment="1">
      <alignment horizontal="center" vertical="center" wrapText="1"/>
    </xf>
    <xf numFmtId="0" fontId="17" fillId="23" borderId="45" xfId="0" applyFont="1" applyFill="1" applyBorder="1" applyAlignment="1">
      <alignment horizontal="center"/>
    </xf>
    <xf numFmtId="0" fontId="3" fillId="0" borderId="47" xfId="0" applyFont="1" applyBorder="1"/>
    <xf numFmtId="0" fontId="24" fillId="17" borderId="45" xfId="0" applyFont="1" applyFill="1" applyBorder="1" applyAlignment="1">
      <alignment horizontal="center" vertical="center"/>
    </xf>
    <xf numFmtId="0" fontId="3" fillId="0" borderId="46" xfId="0" applyFont="1" applyBorder="1"/>
    <xf numFmtId="0" fontId="32" fillId="17" borderId="45" xfId="0" applyFont="1" applyFill="1" applyBorder="1" applyAlignment="1">
      <alignment horizontal="center"/>
    </xf>
    <xf numFmtId="0" fontId="8" fillId="14" borderId="45" xfId="0" applyFont="1" applyFill="1" applyBorder="1" applyAlignment="1">
      <alignment horizontal="center" vertical="center"/>
    </xf>
    <xf numFmtId="0" fontId="8" fillId="18" borderId="45" xfId="0" applyFont="1" applyFill="1" applyBorder="1" applyAlignment="1">
      <alignment horizontal="center" vertical="center"/>
    </xf>
    <xf numFmtId="0" fontId="33" fillId="19" borderId="37" xfId="0" applyFont="1" applyFill="1" applyBorder="1" applyAlignment="1">
      <alignment horizontal="center" vertical="center"/>
    </xf>
    <xf numFmtId="0" fontId="3" fillId="0" borderId="48" xfId="0" applyFont="1" applyBorder="1"/>
    <xf numFmtId="0" fontId="3" fillId="0" borderId="49" xfId="0" applyFont="1" applyBorder="1"/>
    <xf numFmtId="0" fontId="8" fillId="20" borderId="45" xfId="0" applyFont="1" applyFill="1" applyBorder="1" applyAlignment="1">
      <alignment horizontal="center" vertical="center"/>
    </xf>
    <xf numFmtId="0" fontId="34" fillId="21" borderId="37" xfId="0" applyFont="1" applyFill="1" applyBorder="1" applyAlignment="1">
      <alignment horizontal="center" vertical="center"/>
    </xf>
    <xf numFmtId="0" fontId="34" fillId="21" borderId="37" xfId="0" applyFont="1" applyFill="1" applyBorder="1" applyAlignment="1">
      <alignment horizontal="center" vertical="center" wrapText="1"/>
    </xf>
    <xf numFmtId="0" fontId="34" fillId="21" borderId="37" xfId="0" applyFont="1" applyFill="1" applyBorder="1" applyAlignment="1">
      <alignment horizontal="center" wrapText="1"/>
    </xf>
    <xf numFmtId="0" fontId="44" fillId="0" borderId="26" xfId="0" applyFont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3" fillId="0" borderId="60" xfId="0" applyFont="1" applyBorder="1"/>
    <xf numFmtId="0" fontId="5" fillId="21" borderId="12" xfId="0" applyFont="1" applyFill="1" applyBorder="1" applyAlignment="1">
      <alignment horizontal="center" vertical="center"/>
    </xf>
    <xf numFmtId="0" fontId="40" fillId="0" borderId="26" xfId="0" applyFont="1" applyBorder="1" applyAlignment="1">
      <alignment horizontal="center" vertical="center"/>
    </xf>
    <xf numFmtId="0" fontId="23" fillId="30" borderId="39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Total Trip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'Holagarh Trip Detail'!$B$28:$B$49</c:f>
              <c:numCache>
                <c:formatCode>d\-mmm</c:formatCode>
                <c:ptCount val="22"/>
                <c:pt idx="0">
                  <c:v>45209</c:v>
                </c:pt>
                <c:pt idx="1">
                  <c:v>45210</c:v>
                </c:pt>
                <c:pt idx="2">
                  <c:v>45211</c:v>
                </c:pt>
                <c:pt idx="3">
                  <c:v>45212</c:v>
                </c:pt>
                <c:pt idx="4">
                  <c:v>45213</c:v>
                </c:pt>
                <c:pt idx="5">
                  <c:v>45214</c:v>
                </c:pt>
                <c:pt idx="6">
                  <c:v>45215</c:v>
                </c:pt>
                <c:pt idx="7">
                  <c:v>45216</c:v>
                </c:pt>
                <c:pt idx="8">
                  <c:v>45217</c:v>
                </c:pt>
                <c:pt idx="9">
                  <c:v>45218</c:v>
                </c:pt>
                <c:pt idx="10">
                  <c:v>45219</c:v>
                </c:pt>
                <c:pt idx="11">
                  <c:v>45220</c:v>
                </c:pt>
                <c:pt idx="12">
                  <c:v>45221</c:v>
                </c:pt>
                <c:pt idx="13">
                  <c:v>45222</c:v>
                </c:pt>
                <c:pt idx="14">
                  <c:v>45223</c:v>
                </c:pt>
                <c:pt idx="15">
                  <c:v>45224</c:v>
                </c:pt>
                <c:pt idx="16">
                  <c:v>45225</c:v>
                </c:pt>
                <c:pt idx="17">
                  <c:v>45226</c:v>
                </c:pt>
                <c:pt idx="18">
                  <c:v>45227</c:v>
                </c:pt>
                <c:pt idx="19">
                  <c:v>45228</c:v>
                </c:pt>
                <c:pt idx="20">
                  <c:v>45229</c:v>
                </c:pt>
                <c:pt idx="21">
                  <c:v>45230</c:v>
                </c:pt>
              </c:numCache>
            </c:numRef>
          </c:cat>
          <c:val>
            <c:numRef>
              <c:f>'Holagarh Trip Detail'!$C$28:$C$49</c:f>
              <c:numCache>
                <c:formatCode>General</c:formatCode>
                <c:ptCount val="22"/>
                <c:pt idx="0">
                  <c:v>15</c:v>
                </c:pt>
                <c:pt idx="1">
                  <c:v>35</c:v>
                </c:pt>
                <c:pt idx="2">
                  <c:v>53</c:v>
                </c:pt>
                <c:pt idx="3">
                  <c:v>78</c:v>
                </c:pt>
                <c:pt idx="4">
                  <c:v>78</c:v>
                </c:pt>
                <c:pt idx="5">
                  <c:v>74</c:v>
                </c:pt>
                <c:pt idx="6">
                  <c:v>72</c:v>
                </c:pt>
                <c:pt idx="7">
                  <c:v>40</c:v>
                </c:pt>
                <c:pt idx="8">
                  <c:v>0</c:v>
                </c:pt>
                <c:pt idx="9">
                  <c:v>55</c:v>
                </c:pt>
                <c:pt idx="10">
                  <c:v>77</c:v>
                </c:pt>
                <c:pt idx="11">
                  <c:v>90</c:v>
                </c:pt>
                <c:pt idx="12">
                  <c:v>87</c:v>
                </c:pt>
                <c:pt idx="13">
                  <c:v>78</c:v>
                </c:pt>
                <c:pt idx="14">
                  <c:v>97</c:v>
                </c:pt>
                <c:pt idx="15">
                  <c:v>101</c:v>
                </c:pt>
                <c:pt idx="16">
                  <c:v>106</c:v>
                </c:pt>
                <c:pt idx="17">
                  <c:v>93</c:v>
                </c:pt>
                <c:pt idx="18">
                  <c:v>91</c:v>
                </c:pt>
                <c:pt idx="19">
                  <c:v>102</c:v>
                </c:pt>
                <c:pt idx="20">
                  <c:v>75</c:v>
                </c:pt>
                <c:pt idx="21">
                  <c:v>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72704"/>
        <c:axId val="169674624"/>
      </c:lineChart>
      <c:dateAx>
        <c:axId val="16967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674624"/>
        <c:crosses val="autoZero"/>
        <c:auto val="1"/>
        <c:lblOffset val="100"/>
        <c:baseTimeUnit val="days"/>
      </c:dateAx>
      <c:valAx>
        <c:axId val="169674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67270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Disel Given to Tipper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Diesel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Diesel!$A$2:$A$32</c:f>
              <c:numCache>
                <c:formatCode>d\-mmm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Diesel!$B$2:$B$32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1029</c:v>
                </c:pt>
                <c:pt idx="13">
                  <c:v>265</c:v>
                </c:pt>
                <c:pt idx="14">
                  <c:v>685.1</c:v>
                </c:pt>
                <c:pt idx="15">
                  <c:v>442.01</c:v>
                </c:pt>
                <c:pt idx="16">
                  <c:v>0</c:v>
                </c:pt>
                <c:pt idx="17">
                  <c:v>400</c:v>
                </c:pt>
                <c:pt idx="18">
                  <c:v>0</c:v>
                </c:pt>
                <c:pt idx="19">
                  <c:v>794.9</c:v>
                </c:pt>
                <c:pt idx="20">
                  <c:v>142</c:v>
                </c:pt>
                <c:pt idx="21">
                  <c:v>913.90000000000009</c:v>
                </c:pt>
                <c:pt idx="22">
                  <c:v>50</c:v>
                </c:pt>
                <c:pt idx="23">
                  <c:v>1323.19</c:v>
                </c:pt>
                <c:pt idx="24">
                  <c:v>645</c:v>
                </c:pt>
                <c:pt idx="25">
                  <c:v>0</c:v>
                </c:pt>
                <c:pt idx="26">
                  <c:v>1047.7</c:v>
                </c:pt>
                <c:pt idx="27">
                  <c:v>1235.5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03680"/>
        <c:axId val="169722240"/>
      </c:lineChart>
      <c:dateAx>
        <c:axId val="16970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722240"/>
        <c:crosses val="autoZero"/>
        <c:auto val="1"/>
        <c:lblOffset val="100"/>
        <c:baseTimeUnit val="days"/>
      </c:dateAx>
      <c:valAx>
        <c:axId val="1697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Total Diesel 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70368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Daily Camp Expence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'Camp Expence'!$A$2:$A$32</c:f>
              <c:numCache>
                <c:formatCode>d\-mmm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'Camp Expence'!$B$2:$B$32</c:f>
              <c:numCache>
                <c:formatCode>General</c:formatCode>
                <c:ptCount val="31"/>
                <c:pt idx="0">
                  <c:v>0</c:v>
                </c:pt>
                <c:pt idx="1">
                  <c:v>280</c:v>
                </c:pt>
                <c:pt idx="2">
                  <c:v>1340</c:v>
                </c:pt>
                <c:pt idx="3">
                  <c:v>279</c:v>
                </c:pt>
                <c:pt idx="4">
                  <c:v>100</c:v>
                </c:pt>
                <c:pt idx="5">
                  <c:v>421</c:v>
                </c:pt>
                <c:pt idx="6">
                  <c:v>670</c:v>
                </c:pt>
                <c:pt idx="7">
                  <c:v>70</c:v>
                </c:pt>
                <c:pt idx="8">
                  <c:v>350</c:v>
                </c:pt>
                <c:pt idx="9">
                  <c:v>40</c:v>
                </c:pt>
                <c:pt idx="10">
                  <c:v>130</c:v>
                </c:pt>
                <c:pt idx="11">
                  <c:v>510</c:v>
                </c:pt>
                <c:pt idx="12">
                  <c:v>1801</c:v>
                </c:pt>
                <c:pt idx="13">
                  <c:v>110</c:v>
                </c:pt>
                <c:pt idx="14">
                  <c:v>120</c:v>
                </c:pt>
                <c:pt idx="15">
                  <c:v>210</c:v>
                </c:pt>
                <c:pt idx="22">
                  <c:v>1555</c:v>
                </c:pt>
                <c:pt idx="23">
                  <c:v>530</c:v>
                </c:pt>
                <c:pt idx="29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72128"/>
        <c:axId val="198274048"/>
      </c:lineChart>
      <c:dateAx>
        <c:axId val="19827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274048"/>
        <c:crosses val="autoZero"/>
        <c:auto val="1"/>
        <c:lblOffset val="100"/>
        <c:baseTimeUnit val="days"/>
      </c:dateAx>
      <c:valAx>
        <c:axId val="198274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Total Amount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27212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Disel Given to PC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Diesel PC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Diesel!$A$2:$A$32</c:f>
              <c:numCache>
                <c:formatCode>d\-mmm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Diesel!$M$2:$M$32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86</c:v>
                </c:pt>
                <c:pt idx="12">
                  <c:v>83.38</c:v>
                </c:pt>
                <c:pt idx="13">
                  <c:v>83</c:v>
                </c:pt>
                <c:pt idx="14">
                  <c:v>85.75</c:v>
                </c:pt>
                <c:pt idx="15">
                  <c:v>86</c:v>
                </c:pt>
                <c:pt idx="16">
                  <c:v>0</c:v>
                </c:pt>
                <c:pt idx="17">
                  <c:v>294.39999999999998</c:v>
                </c:pt>
                <c:pt idx="18">
                  <c:v>0</c:v>
                </c:pt>
                <c:pt idx="19">
                  <c:v>154.4</c:v>
                </c:pt>
                <c:pt idx="20">
                  <c:v>0</c:v>
                </c:pt>
                <c:pt idx="21">
                  <c:v>232.3</c:v>
                </c:pt>
                <c:pt idx="22">
                  <c:v>0</c:v>
                </c:pt>
                <c:pt idx="23">
                  <c:v>303</c:v>
                </c:pt>
                <c:pt idx="24">
                  <c:v>305</c:v>
                </c:pt>
                <c:pt idx="25">
                  <c:v>0</c:v>
                </c:pt>
                <c:pt idx="26">
                  <c:v>0</c:v>
                </c:pt>
                <c:pt idx="27">
                  <c:v>261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09760"/>
        <c:axId val="198451200"/>
      </c:lineChart>
      <c:dateAx>
        <c:axId val="19830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451200"/>
        <c:crosses val="autoZero"/>
        <c:auto val="1"/>
        <c:lblOffset val="100"/>
        <c:baseTimeUnit val="days"/>
      </c:dateAx>
      <c:valAx>
        <c:axId val="198451200"/>
        <c:scaling>
          <c:orientation val="minMax"/>
          <c:min val="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Total Diesel 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3097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'Holagarh Trip Detail'!$B$50:$B$79</c:f>
              <c:numCache>
                <c:formatCode>d\-mmm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'Holagarh Trip Detail'!$C$50:$C$79</c:f>
              <c:numCache>
                <c:formatCode>General</c:formatCode>
                <c:ptCount val="30"/>
                <c:pt idx="0">
                  <c:v>96</c:v>
                </c:pt>
                <c:pt idx="1">
                  <c:v>61</c:v>
                </c:pt>
                <c:pt idx="2">
                  <c:v>59</c:v>
                </c:pt>
                <c:pt idx="3">
                  <c:v>79</c:v>
                </c:pt>
                <c:pt idx="4">
                  <c:v>94</c:v>
                </c:pt>
                <c:pt idx="5">
                  <c:v>80</c:v>
                </c:pt>
                <c:pt idx="6">
                  <c:v>84</c:v>
                </c:pt>
                <c:pt idx="7">
                  <c:v>40</c:v>
                </c:pt>
                <c:pt idx="8">
                  <c:v>63</c:v>
                </c:pt>
                <c:pt idx="9">
                  <c:v>96</c:v>
                </c:pt>
                <c:pt idx="10">
                  <c:v>103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</c:v>
                </c:pt>
                <c:pt idx="15">
                  <c:v>70</c:v>
                </c:pt>
                <c:pt idx="16">
                  <c:v>51</c:v>
                </c:pt>
                <c:pt idx="17">
                  <c:v>46</c:v>
                </c:pt>
                <c:pt idx="18">
                  <c:v>81</c:v>
                </c:pt>
                <c:pt idx="19">
                  <c:v>64</c:v>
                </c:pt>
                <c:pt idx="20">
                  <c:v>46</c:v>
                </c:pt>
                <c:pt idx="21">
                  <c:v>50</c:v>
                </c:pt>
                <c:pt idx="22">
                  <c:v>111</c:v>
                </c:pt>
                <c:pt idx="23">
                  <c:v>104</c:v>
                </c:pt>
                <c:pt idx="24">
                  <c:v>88</c:v>
                </c:pt>
                <c:pt idx="25">
                  <c:v>67</c:v>
                </c:pt>
                <c:pt idx="26">
                  <c:v>73</c:v>
                </c:pt>
                <c:pt idx="27">
                  <c:v>73</c:v>
                </c:pt>
                <c:pt idx="28">
                  <c:v>75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79872"/>
        <c:axId val="198481792"/>
      </c:lineChart>
      <c:dateAx>
        <c:axId val="19847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481792"/>
        <c:crosses val="autoZero"/>
        <c:auto val="1"/>
        <c:lblOffset val="100"/>
        <c:baseTimeUnit val="days"/>
      </c:dateAx>
      <c:valAx>
        <c:axId val="198481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47987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Disel Given to Tipper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Diesel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Diesel!$A$2:$A$32</c:f>
              <c:numCache>
                <c:formatCode>d\-mmm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Diesel!$B$2:$B$32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1029</c:v>
                </c:pt>
                <c:pt idx="13">
                  <c:v>265</c:v>
                </c:pt>
                <c:pt idx="14">
                  <c:v>685.1</c:v>
                </c:pt>
                <c:pt idx="15">
                  <c:v>442.01</c:v>
                </c:pt>
                <c:pt idx="16">
                  <c:v>0</c:v>
                </c:pt>
                <c:pt idx="17">
                  <c:v>400</c:v>
                </c:pt>
                <c:pt idx="18">
                  <c:v>0</c:v>
                </c:pt>
                <c:pt idx="19">
                  <c:v>794.9</c:v>
                </c:pt>
                <c:pt idx="20">
                  <c:v>142</c:v>
                </c:pt>
                <c:pt idx="21">
                  <c:v>913.90000000000009</c:v>
                </c:pt>
                <c:pt idx="22">
                  <c:v>50</c:v>
                </c:pt>
                <c:pt idx="23">
                  <c:v>1323.19</c:v>
                </c:pt>
                <c:pt idx="24">
                  <c:v>645</c:v>
                </c:pt>
                <c:pt idx="25">
                  <c:v>0</c:v>
                </c:pt>
                <c:pt idx="26">
                  <c:v>1047.7</c:v>
                </c:pt>
                <c:pt idx="27">
                  <c:v>1235.5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94464"/>
        <c:axId val="198508928"/>
      </c:lineChart>
      <c:dateAx>
        <c:axId val="19849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508928"/>
        <c:crosses val="autoZero"/>
        <c:auto val="1"/>
        <c:lblOffset val="100"/>
        <c:baseTimeUnit val="days"/>
      </c:dateAx>
      <c:valAx>
        <c:axId val="198508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Total Diesel 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4944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6638925" cy="3076575"/>
    <xdr:graphicFrame macro="">
      <xdr:nvGraphicFramePr>
        <xdr:cNvPr id="195152349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19050</xdr:colOff>
      <xdr:row>18</xdr:row>
      <xdr:rowOff>0</xdr:rowOff>
    </xdr:from>
    <xdr:ext cx="6638925" cy="3076575"/>
    <xdr:graphicFrame macro="">
      <xdr:nvGraphicFramePr>
        <xdr:cNvPr id="98115725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123825</xdr:rowOff>
    </xdr:from>
    <xdr:ext cx="6638925" cy="3076575"/>
    <xdr:graphicFrame macro="">
      <xdr:nvGraphicFramePr>
        <xdr:cNvPr id="37311746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304800</xdr:colOff>
      <xdr:row>41</xdr:row>
      <xdr:rowOff>161925</xdr:rowOff>
    </xdr:from>
    <xdr:ext cx="9153525" cy="3076575"/>
    <xdr:graphicFrame macro="">
      <xdr:nvGraphicFramePr>
        <xdr:cNvPr id="141875318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11</xdr:col>
      <xdr:colOff>371475</xdr:colOff>
      <xdr:row>0</xdr:row>
      <xdr:rowOff>0</xdr:rowOff>
    </xdr:from>
    <xdr:ext cx="8886825" cy="3067050"/>
    <xdr:graphicFrame macro="">
      <xdr:nvGraphicFramePr>
        <xdr:cNvPr id="85239172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11</xdr:col>
      <xdr:colOff>361950</xdr:colOff>
      <xdr:row>17</xdr:row>
      <xdr:rowOff>161925</xdr:rowOff>
    </xdr:from>
    <xdr:ext cx="6619875" cy="3076575"/>
    <xdr:graphicFrame macro="">
      <xdr:nvGraphicFramePr>
        <xdr:cNvPr id="211432028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</xdr:colOff>
      <xdr:row>1</xdr:row>
      <xdr:rowOff>171450</xdr:rowOff>
    </xdr:from>
    <xdr:ext cx="1152525" cy="8143875"/>
    <xdr:grpSp>
      <xdr:nvGrpSpPr>
        <xdr:cNvPr id="2" name="Shape 2"/>
        <xdr:cNvGrpSpPr/>
      </xdr:nvGrpSpPr>
      <xdr:grpSpPr>
        <a:xfrm>
          <a:off x="4769738" y="0"/>
          <a:ext cx="1152525" cy="7560000"/>
          <a:chOff x="4769738" y="0"/>
          <a:chExt cx="1152525" cy="7560000"/>
        </a:xfrm>
      </xdr:grpSpPr>
      <xdr:grpSp>
        <xdr:nvGrpSpPr>
          <xdr:cNvPr id="3" name="Shape 3"/>
          <xdr:cNvGrpSpPr/>
        </xdr:nvGrpSpPr>
        <xdr:grpSpPr>
          <a:xfrm>
            <a:off x="4769738" y="0"/>
            <a:ext cx="1152525" cy="7560000"/>
            <a:chOff x="4774500" y="0"/>
            <a:chExt cx="1143000" cy="7560000"/>
          </a:xfrm>
        </xdr:grpSpPr>
        <xdr:sp macro="" textlink="">
          <xdr:nvSpPr>
            <xdr:cNvPr id="4" name="Shape 4"/>
            <xdr:cNvSpPr/>
          </xdr:nvSpPr>
          <xdr:spPr>
            <a:xfrm>
              <a:off x="4774500" y="0"/>
              <a:ext cx="1143000" cy="7560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/>
            <xdr:cNvCxnSpPr/>
          </xdr:nvCxnSpPr>
          <xdr:spPr>
            <a:xfrm rot="10800000" flipH="1">
              <a:off x="4774500" y="0"/>
              <a:ext cx="1143000" cy="7560000"/>
            </a:xfrm>
            <a:prstGeom prst="straightConnector1">
              <a:avLst/>
            </a:prstGeom>
            <a:noFill/>
            <a:ln w="9525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oneCellAnchor>
    <xdr:from>
      <xdr:col>8</xdr:col>
      <xdr:colOff>0</xdr:colOff>
      <xdr:row>1</xdr:row>
      <xdr:rowOff>171450</xdr:rowOff>
    </xdr:from>
    <xdr:ext cx="1171575" cy="8143875"/>
    <xdr:grpSp>
      <xdr:nvGrpSpPr>
        <xdr:cNvPr id="6" name="Shape 2"/>
        <xdr:cNvGrpSpPr/>
      </xdr:nvGrpSpPr>
      <xdr:grpSpPr>
        <a:xfrm>
          <a:off x="4760213" y="0"/>
          <a:ext cx="1171575" cy="7560000"/>
          <a:chOff x="4760213" y="0"/>
          <a:chExt cx="1171575" cy="7560000"/>
        </a:xfrm>
      </xdr:grpSpPr>
      <xdr:grpSp>
        <xdr:nvGrpSpPr>
          <xdr:cNvPr id="7" name="Shape 6"/>
          <xdr:cNvGrpSpPr/>
        </xdr:nvGrpSpPr>
        <xdr:grpSpPr>
          <a:xfrm>
            <a:off x="4760213" y="0"/>
            <a:ext cx="1171575" cy="7560000"/>
            <a:chOff x="4760213" y="0"/>
            <a:chExt cx="1171575" cy="7560000"/>
          </a:xfrm>
        </xdr:grpSpPr>
        <xdr:sp macro="" textlink="">
          <xdr:nvSpPr>
            <xdr:cNvPr id="8" name="Shape 4"/>
            <xdr:cNvSpPr/>
          </xdr:nvSpPr>
          <xdr:spPr>
            <a:xfrm>
              <a:off x="4760213" y="0"/>
              <a:ext cx="1171575" cy="7560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9" name="Shape 7"/>
            <xdr:cNvCxnSpPr/>
          </xdr:nvCxnSpPr>
          <xdr:spPr>
            <a:xfrm rot="10800000">
              <a:off x="4760213" y="0"/>
              <a:ext cx="1171575" cy="7560000"/>
            </a:xfrm>
            <a:prstGeom prst="straightConnector1">
              <a:avLst/>
            </a:prstGeom>
            <a:noFill/>
            <a:ln w="9525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571500</xdr:colOff>
      <xdr:row>46</xdr:row>
      <xdr:rowOff>161925</xdr:rowOff>
    </xdr:from>
    <xdr:ext cx="38100" cy="19050"/>
    <xdr:grpSp>
      <xdr:nvGrpSpPr>
        <xdr:cNvPr id="2" name="Shape 2"/>
        <xdr:cNvGrpSpPr/>
      </xdr:nvGrpSpPr>
      <xdr:grpSpPr>
        <a:xfrm>
          <a:off x="5326950" y="3770475"/>
          <a:ext cx="38100" cy="19050"/>
          <a:chOff x="5326950" y="3770475"/>
          <a:chExt cx="38100" cy="19050"/>
        </a:xfrm>
      </xdr:grpSpPr>
      <xdr:grpSp>
        <xdr:nvGrpSpPr>
          <xdr:cNvPr id="8" name="Shape 8"/>
          <xdr:cNvGrpSpPr/>
        </xdr:nvGrpSpPr>
        <xdr:grpSpPr>
          <a:xfrm>
            <a:off x="5326950" y="3770475"/>
            <a:ext cx="38100" cy="19050"/>
            <a:chOff x="5336475" y="3770475"/>
            <a:chExt cx="19050" cy="19050"/>
          </a:xfrm>
        </xdr:grpSpPr>
        <xdr:sp macro="" textlink="">
          <xdr:nvSpPr>
            <xdr:cNvPr id="4" name="Shape 4"/>
            <xdr:cNvSpPr/>
          </xdr:nvSpPr>
          <xdr:spPr>
            <a:xfrm>
              <a:off x="5336475" y="3770475"/>
              <a:ext cx="19050" cy="19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9" name="Shape 9"/>
            <xdr:cNvCxnSpPr/>
          </xdr:nvCxnSpPr>
          <xdr:spPr>
            <a:xfrm flipH="1">
              <a:off x="5336475" y="3770475"/>
              <a:ext cx="19050" cy="19050"/>
            </a:xfrm>
            <a:prstGeom prst="straightConnector1">
              <a:avLst/>
            </a:prstGeom>
            <a:noFill/>
            <a:ln w="9525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53125" defaultRowHeight="15" customHeight="1"/>
  <cols>
    <col min="1" max="6" width="8.7265625" customWidth="1"/>
  </cols>
  <sheetData>
    <row r="1" spans="1:1" ht="14.25" customHeight="1">
      <c r="A1" s="1" t="s">
        <v>0</v>
      </c>
    </row>
    <row r="2" spans="1:1" ht="14.25" customHeight="1"/>
    <row r="3" spans="1:1" ht="14.25" customHeight="1"/>
    <row r="4" spans="1:1" ht="14.25" customHeight="1"/>
    <row r="5" spans="1:1" ht="14.25" customHeight="1"/>
    <row r="6" spans="1:1" ht="14.25" customHeight="1"/>
    <row r="7" spans="1:1" ht="14.25" customHeight="1"/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/>
  <cols>
    <col min="1" max="1" width="8.7265625" customWidth="1"/>
    <col min="2" max="2" width="8.26953125" customWidth="1"/>
    <col min="3" max="3" width="14.7265625" customWidth="1"/>
    <col min="4" max="4" width="7" customWidth="1"/>
    <col min="5" max="5" width="9.81640625" customWidth="1"/>
    <col min="6" max="17" width="8.7265625" customWidth="1"/>
    <col min="18" max="18" width="11.7265625" customWidth="1"/>
    <col min="19" max="19" width="9.81640625" customWidth="1"/>
    <col min="20" max="20" width="11" customWidth="1"/>
    <col min="21" max="26" width="8.7265625" customWidth="1"/>
    <col min="27" max="27" width="7" customWidth="1"/>
    <col min="28" max="28" width="9.54296875" customWidth="1"/>
    <col min="29" max="30" width="10.453125" customWidth="1"/>
    <col min="31" max="34" width="8.7265625" customWidth="1"/>
    <col min="35" max="35" width="7.08984375" customWidth="1"/>
    <col min="36" max="36" width="6.81640625" customWidth="1"/>
    <col min="37" max="37" width="5.7265625" customWidth="1"/>
    <col min="38" max="38" width="8.7265625" customWidth="1"/>
  </cols>
  <sheetData>
    <row r="1" spans="1:38" ht="14.25" customHeight="1">
      <c r="A1" s="50"/>
      <c r="B1" s="68" t="s">
        <v>3</v>
      </c>
      <c r="C1" s="68" t="s">
        <v>74</v>
      </c>
      <c r="D1" s="68" t="s">
        <v>88</v>
      </c>
      <c r="E1" s="68" t="s">
        <v>9</v>
      </c>
      <c r="F1" s="69" t="s">
        <v>10</v>
      </c>
      <c r="G1" s="69" t="s">
        <v>11</v>
      </c>
      <c r="H1" s="69" t="s">
        <v>12</v>
      </c>
      <c r="I1" s="69" t="s">
        <v>13</v>
      </c>
      <c r="J1" s="69" t="s">
        <v>75</v>
      </c>
      <c r="K1" s="69" t="s">
        <v>76</v>
      </c>
      <c r="L1" s="50"/>
      <c r="M1" s="50"/>
      <c r="N1" s="50"/>
      <c r="O1" s="50"/>
      <c r="P1" s="50"/>
      <c r="Q1" s="68" t="s">
        <v>3</v>
      </c>
      <c r="R1" s="68" t="s">
        <v>74</v>
      </c>
      <c r="S1" s="68" t="s">
        <v>41</v>
      </c>
      <c r="T1" s="68" t="s">
        <v>9</v>
      </c>
      <c r="U1" s="69" t="s">
        <v>89</v>
      </c>
      <c r="V1" s="69" t="s">
        <v>90</v>
      </c>
      <c r="W1" s="50"/>
      <c r="X1" s="50"/>
      <c r="Y1" s="50"/>
      <c r="Z1" s="68" t="s">
        <v>3</v>
      </c>
      <c r="AA1" s="68" t="s">
        <v>88</v>
      </c>
      <c r="AB1" s="68" t="s">
        <v>41</v>
      </c>
      <c r="AC1" s="68" t="s">
        <v>91</v>
      </c>
      <c r="AD1" s="68" t="s">
        <v>92</v>
      </c>
      <c r="AE1" s="68" t="s">
        <v>93</v>
      </c>
      <c r="AF1" s="69" t="s">
        <v>94</v>
      </c>
      <c r="AG1" s="69" t="s">
        <v>95</v>
      </c>
      <c r="AH1" s="69" t="s">
        <v>96</v>
      </c>
      <c r="AI1" s="69" t="s">
        <v>97</v>
      </c>
      <c r="AJ1" s="69" t="s">
        <v>98</v>
      </c>
      <c r="AK1" s="70" t="s">
        <v>19</v>
      </c>
      <c r="AL1" s="69" t="s">
        <v>99</v>
      </c>
    </row>
    <row r="2" spans="1:38" ht="14.25" customHeight="1">
      <c r="B2" s="71">
        <v>45352</v>
      </c>
      <c r="C2" s="15" t="s">
        <v>78</v>
      </c>
      <c r="D2" s="37" t="s">
        <v>100</v>
      </c>
      <c r="E2" s="34">
        <f t="shared" ref="E2:E69" si="0">SUM(F2:G2:H2:I2:J2:K2)</f>
        <v>50</v>
      </c>
      <c r="F2" s="72">
        <v>20</v>
      </c>
      <c r="G2" s="73"/>
      <c r="H2" s="72">
        <v>13</v>
      </c>
      <c r="I2" s="73"/>
      <c r="J2" s="72">
        <v>17</v>
      </c>
      <c r="K2" s="73"/>
      <c r="Q2" s="74">
        <v>45360</v>
      </c>
      <c r="R2" s="34" t="s">
        <v>78</v>
      </c>
      <c r="S2" s="75" t="s">
        <v>101</v>
      </c>
      <c r="T2" s="34">
        <f t="shared" ref="T2:T18" si="1">SUM(U2:V2)</f>
        <v>12</v>
      </c>
      <c r="U2" s="72">
        <v>6</v>
      </c>
      <c r="V2" s="72">
        <v>6</v>
      </c>
      <c r="Z2" s="74">
        <v>45352</v>
      </c>
      <c r="AA2" s="76" t="s">
        <v>100</v>
      </c>
      <c r="AB2" s="73" t="s">
        <v>101</v>
      </c>
      <c r="AC2" s="72" t="s">
        <v>78</v>
      </c>
      <c r="AD2" s="73">
        <v>6.42</v>
      </c>
      <c r="AE2" s="77">
        <v>12.3658</v>
      </c>
      <c r="AF2" s="78">
        <v>1814.7</v>
      </c>
      <c r="AG2" s="79">
        <v>1821.4</v>
      </c>
      <c r="AH2" s="73">
        <f t="shared" ref="AH2:AH26" si="2">AG2-AF2</f>
        <v>6.7000000000000455</v>
      </c>
      <c r="AI2" s="80">
        <v>1815</v>
      </c>
      <c r="AJ2" s="81">
        <v>202.8</v>
      </c>
      <c r="AK2" s="72">
        <v>50</v>
      </c>
      <c r="AL2" s="72">
        <v>3</v>
      </c>
    </row>
    <row r="3" spans="1:38" ht="14.25" customHeight="1">
      <c r="B3" s="74">
        <v>45352</v>
      </c>
      <c r="C3" s="34" t="s">
        <v>80</v>
      </c>
      <c r="D3" s="82" t="s">
        <v>100</v>
      </c>
      <c r="E3" s="34">
        <f t="shared" si="0"/>
        <v>50</v>
      </c>
      <c r="F3" s="54">
        <v>22</v>
      </c>
      <c r="G3" s="54"/>
      <c r="H3" s="54">
        <v>5</v>
      </c>
      <c r="I3" s="54">
        <v>17</v>
      </c>
      <c r="J3" s="54">
        <v>24</v>
      </c>
      <c r="K3" s="54">
        <v>6</v>
      </c>
      <c r="Q3" s="83"/>
      <c r="R3" s="34"/>
      <c r="S3" s="84"/>
      <c r="T3" s="34">
        <f t="shared" si="1"/>
        <v>0</v>
      </c>
      <c r="U3" s="54"/>
      <c r="V3" s="54"/>
      <c r="Z3" s="74">
        <v>45352</v>
      </c>
      <c r="AA3" s="85" t="s">
        <v>100</v>
      </c>
      <c r="AB3" s="34" t="s">
        <v>101</v>
      </c>
      <c r="AC3" s="54" t="s">
        <v>80</v>
      </c>
      <c r="AD3" s="34">
        <v>8.18</v>
      </c>
      <c r="AE3" s="86"/>
      <c r="AF3" s="87">
        <v>1821.4</v>
      </c>
      <c r="AG3" s="88">
        <v>1829.7</v>
      </c>
      <c r="AH3" s="34">
        <f t="shared" si="2"/>
        <v>8.2999999999999545</v>
      </c>
      <c r="AI3" s="89"/>
      <c r="AJ3" s="90"/>
      <c r="AK3" s="54">
        <v>74</v>
      </c>
      <c r="AL3" s="54">
        <v>5</v>
      </c>
    </row>
    <row r="4" spans="1:38" ht="14.25" customHeight="1">
      <c r="B4" s="74">
        <v>45352</v>
      </c>
      <c r="C4" s="34" t="s">
        <v>82</v>
      </c>
      <c r="D4" s="82" t="s">
        <v>100</v>
      </c>
      <c r="E4" s="34">
        <f t="shared" si="0"/>
        <v>50</v>
      </c>
      <c r="F4" s="72"/>
      <c r="G4" s="72"/>
      <c r="H4" s="72"/>
      <c r="I4" s="72">
        <v>17</v>
      </c>
      <c r="J4" s="72"/>
      <c r="K4" s="72">
        <v>17</v>
      </c>
      <c r="Q4" s="83"/>
      <c r="R4" s="34"/>
      <c r="S4" s="84"/>
      <c r="T4" s="34">
        <f t="shared" si="1"/>
        <v>0</v>
      </c>
      <c r="U4" s="72"/>
      <c r="V4" s="72"/>
      <c r="Z4" s="74">
        <v>45353</v>
      </c>
      <c r="AA4" s="80" t="s">
        <v>100</v>
      </c>
      <c r="AB4" s="73" t="s">
        <v>101</v>
      </c>
      <c r="AC4" s="72" t="s">
        <v>78</v>
      </c>
      <c r="AD4" s="73"/>
      <c r="AE4" s="77">
        <v>12.2026</v>
      </c>
      <c r="AF4" s="78"/>
      <c r="AG4" s="79"/>
      <c r="AH4" s="73">
        <f t="shared" si="2"/>
        <v>0</v>
      </c>
      <c r="AI4" s="80">
        <v>1830.3</v>
      </c>
      <c r="AJ4" s="81">
        <v>186.7</v>
      </c>
      <c r="AK4" s="72">
        <v>51</v>
      </c>
      <c r="AL4" s="72">
        <v>5</v>
      </c>
    </row>
    <row r="5" spans="1:38" ht="14.25" customHeight="1">
      <c r="B5" s="74">
        <v>45352</v>
      </c>
      <c r="C5" s="34" t="s">
        <v>77</v>
      </c>
      <c r="D5" s="55" t="s">
        <v>102</v>
      </c>
      <c r="E5" s="34">
        <f t="shared" si="0"/>
        <v>50</v>
      </c>
      <c r="F5" s="58"/>
      <c r="G5" s="54"/>
      <c r="H5" s="54"/>
      <c r="I5" s="54"/>
      <c r="J5" s="54"/>
      <c r="K5" s="54"/>
      <c r="Q5" s="83"/>
      <c r="R5" s="34"/>
      <c r="S5" s="84"/>
      <c r="T5" s="34">
        <f t="shared" si="1"/>
        <v>0</v>
      </c>
      <c r="U5" s="54"/>
      <c r="V5" s="54"/>
      <c r="Z5" s="74">
        <v>45353</v>
      </c>
      <c r="AA5" s="91" t="s">
        <v>102</v>
      </c>
      <c r="AB5" s="88" t="s">
        <v>103</v>
      </c>
      <c r="AC5" s="54" t="s">
        <v>80</v>
      </c>
      <c r="AD5" s="34"/>
      <c r="AE5" s="86"/>
      <c r="AF5" s="87"/>
      <c r="AG5" s="88"/>
      <c r="AH5" s="34">
        <f t="shared" si="2"/>
        <v>0</v>
      </c>
      <c r="AI5" s="89"/>
      <c r="AJ5" s="90"/>
      <c r="AK5" s="54"/>
      <c r="AL5" s="54"/>
    </row>
    <row r="6" spans="1:38" ht="14.25" customHeight="1">
      <c r="B6" s="74">
        <v>45353</v>
      </c>
      <c r="C6" s="34" t="s">
        <v>78</v>
      </c>
      <c r="D6" s="82" t="s">
        <v>100</v>
      </c>
      <c r="E6" s="34">
        <f t="shared" si="0"/>
        <v>50</v>
      </c>
      <c r="F6" s="72">
        <v>18</v>
      </c>
      <c r="G6" s="72"/>
      <c r="H6" s="72">
        <v>11</v>
      </c>
      <c r="I6" s="72">
        <v>1</v>
      </c>
      <c r="J6" s="72">
        <v>20</v>
      </c>
      <c r="K6" s="72">
        <v>1</v>
      </c>
      <c r="Q6" s="74">
        <v>45352</v>
      </c>
      <c r="R6" s="34"/>
      <c r="S6" s="84"/>
      <c r="T6" s="34">
        <f t="shared" si="1"/>
        <v>0</v>
      </c>
      <c r="U6" s="72"/>
      <c r="V6" s="72"/>
      <c r="Z6" s="74">
        <v>45354</v>
      </c>
      <c r="AA6" s="79" t="s">
        <v>104</v>
      </c>
      <c r="AB6" s="79" t="s">
        <v>105</v>
      </c>
      <c r="AC6" s="92" t="s">
        <v>103</v>
      </c>
      <c r="AD6" s="73"/>
      <c r="AE6" s="77"/>
      <c r="AF6" s="78"/>
      <c r="AG6" s="79"/>
      <c r="AH6" s="73">
        <f t="shared" si="2"/>
        <v>0</v>
      </c>
      <c r="AI6" s="80"/>
      <c r="AJ6" s="81"/>
      <c r="AK6" s="72"/>
      <c r="AL6" s="72"/>
    </row>
    <row r="7" spans="1:38" ht="14.25" customHeight="1">
      <c r="B7" s="74">
        <v>45353</v>
      </c>
      <c r="C7" s="34" t="s">
        <v>80</v>
      </c>
      <c r="D7" s="55" t="s">
        <v>102</v>
      </c>
      <c r="E7" s="34">
        <f t="shared" si="0"/>
        <v>50</v>
      </c>
      <c r="F7" s="58"/>
      <c r="G7" s="54"/>
      <c r="H7" s="54"/>
      <c r="I7" s="54"/>
      <c r="J7" s="54"/>
      <c r="K7" s="54"/>
      <c r="Q7" s="83"/>
      <c r="R7" s="34"/>
      <c r="S7" s="84"/>
      <c r="T7" s="34">
        <f t="shared" si="1"/>
        <v>0</v>
      </c>
      <c r="U7" s="54"/>
      <c r="V7" s="54"/>
      <c r="Z7" s="74">
        <v>45357</v>
      </c>
      <c r="AA7" s="93" t="s">
        <v>100</v>
      </c>
      <c r="AB7" s="34" t="s">
        <v>101</v>
      </c>
      <c r="AC7" s="54" t="s">
        <v>78</v>
      </c>
      <c r="AD7" s="34"/>
      <c r="AE7" s="86"/>
      <c r="AF7" s="87"/>
      <c r="AG7" s="88"/>
      <c r="AH7" s="34">
        <f t="shared" si="2"/>
        <v>0</v>
      </c>
      <c r="AI7" s="89"/>
      <c r="AJ7" s="90"/>
      <c r="AK7" s="54">
        <v>8</v>
      </c>
      <c r="AL7" s="54">
        <v>3</v>
      </c>
    </row>
    <row r="8" spans="1:38" ht="14.25" customHeight="1">
      <c r="B8" s="74">
        <v>45353</v>
      </c>
      <c r="C8" s="34" t="s">
        <v>82</v>
      </c>
      <c r="D8" s="82" t="s">
        <v>100</v>
      </c>
      <c r="E8" s="34">
        <f t="shared" si="0"/>
        <v>50</v>
      </c>
      <c r="F8" s="72"/>
      <c r="G8" s="72"/>
      <c r="H8" s="72"/>
      <c r="I8" s="72">
        <v>13</v>
      </c>
      <c r="J8" s="72"/>
      <c r="K8" s="72">
        <v>18</v>
      </c>
      <c r="Q8" s="83"/>
      <c r="R8" s="34"/>
      <c r="S8" s="84"/>
      <c r="T8" s="34">
        <f t="shared" si="1"/>
        <v>0</v>
      </c>
      <c r="U8" s="72"/>
      <c r="V8" s="72"/>
      <c r="Z8" s="74">
        <v>45357</v>
      </c>
      <c r="AA8" s="79" t="s">
        <v>102</v>
      </c>
      <c r="AB8" s="79" t="s">
        <v>103</v>
      </c>
      <c r="AC8" s="72" t="s">
        <v>80</v>
      </c>
      <c r="AD8" s="73"/>
      <c r="AE8" s="77"/>
      <c r="AF8" s="78"/>
      <c r="AG8" s="79"/>
      <c r="AH8" s="73">
        <f t="shared" si="2"/>
        <v>0</v>
      </c>
      <c r="AI8" s="80"/>
      <c r="AJ8" s="81"/>
      <c r="AK8" s="72"/>
      <c r="AL8" s="72"/>
    </row>
    <row r="9" spans="1:38" ht="14.25" customHeight="1">
      <c r="B9" s="74">
        <v>45353</v>
      </c>
      <c r="C9" s="34" t="s">
        <v>77</v>
      </c>
      <c r="D9" s="55" t="s">
        <v>102</v>
      </c>
      <c r="E9" s="34">
        <f t="shared" si="0"/>
        <v>50</v>
      </c>
      <c r="F9" s="58"/>
      <c r="G9" s="54"/>
      <c r="H9" s="54"/>
      <c r="I9" s="54"/>
      <c r="J9" s="54"/>
      <c r="K9" s="54"/>
      <c r="Q9" s="83"/>
      <c r="R9" s="34"/>
      <c r="S9" s="84"/>
      <c r="T9" s="34">
        <f t="shared" si="1"/>
        <v>0</v>
      </c>
      <c r="U9" s="54"/>
      <c r="V9" s="54"/>
      <c r="Z9" s="74">
        <v>45358</v>
      </c>
      <c r="AA9" s="93" t="s">
        <v>100</v>
      </c>
      <c r="AB9" s="34" t="s">
        <v>101</v>
      </c>
      <c r="AC9" s="54" t="s">
        <v>78</v>
      </c>
      <c r="AD9" s="34"/>
      <c r="AE9" s="86"/>
      <c r="AF9" s="87"/>
      <c r="AG9" s="88"/>
      <c r="AH9" s="34">
        <f t="shared" si="2"/>
        <v>0</v>
      </c>
      <c r="AI9" s="89"/>
      <c r="AJ9" s="90"/>
      <c r="AK9" s="54">
        <v>30</v>
      </c>
      <c r="AL9" s="54">
        <v>4</v>
      </c>
    </row>
    <row r="10" spans="1:38" ht="14.25" customHeight="1">
      <c r="B10" s="74">
        <v>45354</v>
      </c>
      <c r="C10" s="88" t="s">
        <v>105</v>
      </c>
      <c r="D10" s="83" t="s">
        <v>104</v>
      </c>
      <c r="E10" s="34">
        <f t="shared" si="0"/>
        <v>50</v>
      </c>
      <c r="F10" s="72"/>
      <c r="G10" s="72"/>
      <c r="H10" s="72"/>
      <c r="I10" s="72"/>
      <c r="J10" s="72"/>
      <c r="K10" s="72"/>
      <c r="Q10" s="83"/>
      <c r="R10" s="34"/>
      <c r="S10" s="84"/>
      <c r="T10" s="34">
        <f t="shared" si="1"/>
        <v>0</v>
      </c>
      <c r="U10" s="72"/>
      <c r="V10" s="72"/>
      <c r="Z10" s="74">
        <v>45358</v>
      </c>
      <c r="AA10" s="79" t="s">
        <v>102</v>
      </c>
      <c r="AB10" s="79" t="s">
        <v>103</v>
      </c>
      <c r="AC10" s="72" t="s">
        <v>80</v>
      </c>
      <c r="AD10" s="73"/>
      <c r="AE10" s="77"/>
      <c r="AF10" s="78"/>
      <c r="AG10" s="79"/>
      <c r="AH10" s="73">
        <f t="shared" si="2"/>
        <v>0</v>
      </c>
      <c r="AI10" s="80"/>
      <c r="AJ10" s="81"/>
      <c r="AK10" s="72"/>
      <c r="AL10" s="72"/>
    </row>
    <row r="11" spans="1:38" ht="14.25" customHeight="1">
      <c r="B11" s="74">
        <v>45357</v>
      </c>
      <c r="C11" s="34" t="s">
        <v>78</v>
      </c>
      <c r="D11" s="82" t="s">
        <v>100</v>
      </c>
      <c r="E11" s="34">
        <f t="shared" si="0"/>
        <v>50</v>
      </c>
      <c r="F11" s="54">
        <v>3</v>
      </c>
      <c r="G11" s="58"/>
      <c r="H11" s="54">
        <v>3</v>
      </c>
      <c r="I11" s="54"/>
      <c r="J11" s="54"/>
      <c r="K11" s="54">
        <v>2</v>
      </c>
      <c r="Q11" s="83"/>
      <c r="R11" s="34"/>
      <c r="S11" s="84"/>
      <c r="T11" s="34">
        <f t="shared" si="1"/>
        <v>0</v>
      </c>
      <c r="U11" s="54"/>
      <c r="V11" s="54"/>
      <c r="Z11" s="74">
        <v>45359</v>
      </c>
      <c r="AA11" s="93" t="s">
        <v>100</v>
      </c>
      <c r="AB11" s="34" t="s">
        <v>101</v>
      </c>
      <c r="AC11" s="54" t="s">
        <v>78</v>
      </c>
      <c r="AD11" s="34"/>
      <c r="AE11" s="86"/>
      <c r="AF11" s="87"/>
      <c r="AG11" s="88"/>
      <c r="AH11" s="34">
        <f t="shared" si="2"/>
        <v>0</v>
      </c>
      <c r="AI11" s="89"/>
      <c r="AJ11" s="90"/>
      <c r="AK11" s="54">
        <v>80</v>
      </c>
      <c r="AL11" s="54">
        <v>4</v>
      </c>
    </row>
    <row r="12" spans="1:38" ht="14.25" customHeight="1">
      <c r="B12" s="74">
        <v>45357</v>
      </c>
      <c r="C12" s="34" t="s">
        <v>80</v>
      </c>
      <c r="D12" s="55" t="s">
        <v>102</v>
      </c>
      <c r="E12" s="34">
        <f t="shared" si="0"/>
        <v>50</v>
      </c>
      <c r="F12" s="72"/>
      <c r="G12" s="72"/>
      <c r="H12" s="72"/>
      <c r="I12" s="72"/>
      <c r="J12" s="72"/>
      <c r="K12" s="72"/>
      <c r="Q12" s="83"/>
      <c r="R12" s="34"/>
      <c r="S12" s="84"/>
      <c r="T12" s="34">
        <f t="shared" si="1"/>
        <v>0</v>
      </c>
      <c r="U12" s="72"/>
      <c r="V12" s="72"/>
      <c r="Z12" s="74">
        <v>45359</v>
      </c>
      <c r="AA12" s="80" t="s">
        <v>100</v>
      </c>
      <c r="AB12" s="73" t="s">
        <v>101</v>
      </c>
      <c r="AC12" s="72" t="s">
        <v>80</v>
      </c>
      <c r="AD12" s="73"/>
      <c r="AE12" s="77">
        <v>12.5342</v>
      </c>
      <c r="AF12" s="78"/>
      <c r="AG12" s="79"/>
      <c r="AH12" s="73">
        <f t="shared" si="2"/>
        <v>0</v>
      </c>
      <c r="AI12" s="80">
        <v>1852.2</v>
      </c>
      <c r="AJ12" s="81">
        <v>274.5</v>
      </c>
      <c r="AK12" s="72">
        <v>15</v>
      </c>
      <c r="AL12" s="72">
        <v>3</v>
      </c>
    </row>
    <row r="13" spans="1:38" ht="14.25" customHeight="1">
      <c r="B13" s="74">
        <v>45357</v>
      </c>
      <c r="C13" s="34" t="s">
        <v>82</v>
      </c>
      <c r="D13" s="82" t="s">
        <v>100</v>
      </c>
      <c r="E13" s="34">
        <f t="shared" si="0"/>
        <v>50</v>
      </c>
      <c r="F13" s="54"/>
      <c r="G13" s="58"/>
      <c r="H13" s="54"/>
      <c r="I13" s="54">
        <v>12</v>
      </c>
      <c r="J13" s="54">
        <v>14</v>
      </c>
      <c r="K13" s="54"/>
      <c r="Q13" s="83"/>
      <c r="R13" s="34"/>
      <c r="S13" s="84"/>
      <c r="T13" s="34">
        <f t="shared" si="1"/>
        <v>0</v>
      </c>
      <c r="U13" s="54"/>
      <c r="V13" s="54"/>
      <c r="Z13" s="74">
        <v>45360</v>
      </c>
      <c r="AA13" s="93" t="s">
        <v>100</v>
      </c>
      <c r="AB13" s="34" t="s">
        <v>101</v>
      </c>
      <c r="AC13" s="54" t="s">
        <v>78</v>
      </c>
      <c r="AD13" s="34">
        <v>10.6</v>
      </c>
      <c r="AE13" s="86"/>
      <c r="AF13" s="87">
        <v>1853.5</v>
      </c>
      <c r="AG13" s="88">
        <v>1863.6</v>
      </c>
      <c r="AH13" s="34">
        <f t="shared" si="2"/>
        <v>10.099999999999909</v>
      </c>
      <c r="AI13" s="89"/>
      <c r="AJ13" s="90"/>
      <c r="AK13" s="54">
        <v>75</v>
      </c>
      <c r="AL13" s="54">
        <v>5</v>
      </c>
    </row>
    <row r="14" spans="1:38" ht="14.25" customHeight="1">
      <c r="B14" s="74">
        <v>45357</v>
      </c>
      <c r="C14" s="34" t="s">
        <v>77</v>
      </c>
      <c r="D14" s="82" t="s">
        <v>100</v>
      </c>
      <c r="E14" s="34">
        <f t="shared" si="0"/>
        <v>50</v>
      </c>
      <c r="F14" s="72"/>
      <c r="G14" s="72"/>
      <c r="H14" s="72">
        <v>17</v>
      </c>
      <c r="I14" s="72">
        <v>5</v>
      </c>
      <c r="J14" s="72">
        <v>6</v>
      </c>
      <c r="K14" s="72">
        <v>17</v>
      </c>
      <c r="Q14" s="83"/>
      <c r="R14" s="34"/>
      <c r="S14" s="84"/>
      <c r="T14" s="34">
        <f t="shared" si="1"/>
        <v>0</v>
      </c>
      <c r="U14" s="72"/>
      <c r="V14" s="72"/>
      <c r="Z14" s="74">
        <v>45360</v>
      </c>
      <c r="AA14" s="80" t="s">
        <v>100</v>
      </c>
      <c r="AB14" s="73" t="s">
        <v>101</v>
      </c>
      <c r="AC14" s="72" t="s">
        <v>80</v>
      </c>
      <c r="AD14" s="73"/>
      <c r="AE14" s="77"/>
      <c r="AF14" s="78"/>
      <c r="AG14" s="79"/>
      <c r="AH14" s="73">
        <f t="shared" si="2"/>
        <v>0</v>
      </c>
      <c r="AI14" s="80"/>
      <c r="AJ14" s="81"/>
      <c r="AK14" s="72">
        <v>52</v>
      </c>
      <c r="AL14" s="72">
        <v>6</v>
      </c>
    </row>
    <row r="15" spans="1:38" ht="14.25" customHeight="1">
      <c r="B15" s="74">
        <v>45358</v>
      </c>
      <c r="C15" s="34" t="s">
        <v>78</v>
      </c>
      <c r="D15" s="82" t="s">
        <v>100</v>
      </c>
      <c r="E15" s="34">
        <f t="shared" si="0"/>
        <v>50</v>
      </c>
      <c r="F15" s="54">
        <v>8</v>
      </c>
      <c r="G15" s="54">
        <v>7</v>
      </c>
      <c r="H15" s="54">
        <v>7</v>
      </c>
      <c r="I15" s="54"/>
      <c r="J15" s="54"/>
      <c r="K15" s="54">
        <v>8</v>
      </c>
      <c r="Q15" s="83"/>
      <c r="R15" s="34"/>
      <c r="S15" s="84"/>
      <c r="T15" s="34">
        <f t="shared" si="1"/>
        <v>0</v>
      </c>
      <c r="U15" s="54"/>
      <c r="V15" s="54"/>
      <c r="Z15" s="74">
        <v>45361</v>
      </c>
      <c r="AA15" s="93" t="s">
        <v>100</v>
      </c>
      <c r="AB15" s="34" t="s">
        <v>101</v>
      </c>
      <c r="AC15" s="54" t="s">
        <v>78</v>
      </c>
      <c r="AD15" s="34"/>
      <c r="AE15" s="86">
        <v>12.1198</v>
      </c>
      <c r="AF15" s="87">
        <v>1872.6</v>
      </c>
      <c r="AG15" s="88"/>
      <c r="AH15" s="34">
        <f t="shared" si="2"/>
        <v>-1872.6</v>
      </c>
      <c r="AI15" s="89">
        <v>1876.4</v>
      </c>
      <c r="AJ15" s="90">
        <v>293.3</v>
      </c>
      <c r="AK15" s="54"/>
      <c r="AL15" s="54"/>
    </row>
    <row r="16" spans="1:38" ht="14.25" customHeight="1">
      <c r="B16" s="74">
        <v>45358</v>
      </c>
      <c r="C16" s="34" t="s">
        <v>80</v>
      </c>
      <c r="D16" s="55" t="s">
        <v>102</v>
      </c>
      <c r="E16" s="34">
        <f t="shared" si="0"/>
        <v>50</v>
      </c>
      <c r="F16" s="72"/>
      <c r="G16" s="72"/>
      <c r="H16" s="72"/>
      <c r="I16" s="72"/>
      <c r="J16" s="72"/>
      <c r="K16" s="72"/>
      <c r="Q16" s="83"/>
      <c r="R16" s="34"/>
      <c r="S16" s="84"/>
      <c r="T16" s="34">
        <f t="shared" si="1"/>
        <v>0</v>
      </c>
      <c r="U16" s="72"/>
      <c r="V16" s="72"/>
      <c r="Z16" s="83"/>
      <c r="AA16" s="73"/>
      <c r="AB16" s="73"/>
      <c r="AC16" s="72"/>
      <c r="AD16" s="73"/>
      <c r="AE16" s="77"/>
      <c r="AF16" s="78"/>
      <c r="AG16" s="79"/>
      <c r="AH16" s="73">
        <f t="shared" si="2"/>
        <v>0</v>
      </c>
      <c r="AI16" s="80"/>
      <c r="AJ16" s="81"/>
      <c r="AK16" s="72"/>
      <c r="AL16" s="72"/>
    </row>
    <row r="17" spans="1:38" ht="14.25" customHeight="1">
      <c r="B17" s="74">
        <v>45358</v>
      </c>
      <c r="C17" s="34" t="s">
        <v>82</v>
      </c>
      <c r="D17" s="82" t="s">
        <v>100</v>
      </c>
      <c r="E17" s="34">
        <f t="shared" si="0"/>
        <v>50</v>
      </c>
      <c r="F17" s="54"/>
      <c r="G17" s="54"/>
      <c r="H17" s="54"/>
      <c r="I17" s="54">
        <v>18</v>
      </c>
      <c r="J17" s="54">
        <v>18</v>
      </c>
      <c r="K17" s="54"/>
      <c r="Q17" s="83"/>
      <c r="R17" s="34"/>
      <c r="S17" s="84"/>
      <c r="T17" s="34">
        <f t="shared" si="1"/>
        <v>0</v>
      </c>
      <c r="U17" s="54"/>
      <c r="V17" s="54"/>
      <c r="Z17" s="83"/>
      <c r="AA17" s="94"/>
      <c r="AB17" s="34"/>
      <c r="AC17" s="54"/>
      <c r="AD17" s="34"/>
      <c r="AE17" s="86"/>
      <c r="AF17" s="87"/>
      <c r="AG17" s="88"/>
      <c r="AH17" s="34">
        <f t="shared" si="2"/>
        <v>0</v>
      </c>
      <c r="AI17" s="89"/>
      <c r="AJ17" s="90"/>
      <c r="AK17" s="54"/>
      <c r="AL17" s="54"/>
    </row>
    <row r="18" spans="1:38" ht="14.25" customHeight="1">
      <c r="B18" s="74">
        <v>45358</v>
      </c>
      <c r="C18" s="34" t="s">
        <v>77</v>
      </c>
      <c r="D18" s="82" t="s">
        <v>100</v>
      </c>
      <c r="E18" s="34">
        <f t="shared" si="0"/>
        <v>50</v>
      </c>
      <c r="F18" s="72"/>
      <c r="G18" s="72"/>
      <c r="H18" s="72">
        <v>10</v>
      </c>
      <c r="I18" s="72">
        <v>16</v>
      </c>
      <c r="J18" s="72">
        <v>10</v>
      </c>
      <c r="K18" s="72">
        <v>8</v>
      </c>
      <c r="Q18" s="83"/>
      <c r="R18" s="34"/>
      <c r="S18" s="84"/>
      <c r="T18" s="34">
        <f t="shared" si="1"/>
        <v>0</v>
      </c>
      <c r="U18" s="72"/>
      <c r="V18" s="72"/>
      <c r="Z18" s="83"/>
      <c r="AA18" s="73"/>
      <c r="AB18" s="73"/>
      <c r="AC18" s="72"/>
      <c r="AD18" s="73"/>
      <c r="AE18" s="77"/>
      <c r="AF18" s="78"/>
      <c r="AG18" s="79"/>
      <c r="AH18" s="73">
        <f t="shared" si="2"/>
        <v>0</v>
      </c>
      <c r="AI18" s="80"/>
      <c r="AJ18" s="81"/>
      <c r="AK18" s="72"/>
      <c r="AL18" s="72"/>
    </row>
    <row r="19" spans="1:38" ht="14.25" customHeight="1">
      <c r="B19" s="74">
        <v>45359</v>
      </c>
      <c r="C19" s="34" t="s">
        <v>78</v>
      </c>
      <c r="D19" s="82" t="s">
        <v>100</v>
      </c>
      <c r="E19" s="34">
        <f t="shared" si="0"/>
        <v>50</v>
      </c>
      <c r="F19" s="54">
        <v>21</v>
      </c>
      <c r="G19" s="54">
        <v>21</v>
      </c>
      <c r="H19" s="54">
        <v>18</v>
      </c>
      <c r="I19" s="54"/>
      <c r="J19" s="54">
        <v>20</v>
      </c>
      <c r="K19" s="54"/>
      <c r="Z19" s="83"/>
      <c r="AA19" s="94"/>
      <c r="AB19" s="34"/>
      <c r="AC19" s="54"/>
      <c r="AD19" s="34"/>
      <c r="AE19" s="86"/>
      <c r="AF19" s="87"/>
      <c r="AG19" s="88"/>
      <c r="AH19" s="34">
        <f t="shared" si="2"/>
        <v>0</v>
      </c>
      <c r="AI19" s="89"/>
      <c r="AJ19" s="90"/>
      <c r="AK19" s="54"/>
      <c r="AL19" s="54"/>
    </row>
    <row r="20" spans="1:38" ht="14.25" customHeight="1">
      <c r="B20" s="74">
        <v>45359</v>
      </c>
      <c r="C20" s="34" t="s">
        <v>80</v>
      </c>
      <c r="D20" s="82" t="s">
        <v>100</v>
      </c>
      <c r="E20" s="34">
        <f t="shared" si="0"/>
        <v>50</v>
      </c>
      <c r="F20" s="72"/>
      <c r="G20" s="72"/>
      <c r="H20" s="72">
        <v>6</v>
      </c>
      <c r="I20" s="72">
        <v>5</v>
      </c>
      <c r="J20" s="72"/>
      <c r="K20" s="72">
        <v>4</v>
      </c>
      <c r="Z20" s="83"/>
      <c r="AA20" s="73"/>
      <c r="AB20" s="73"/>
      <c r="AC20" s="72"/>
      <c r="AD20" s="73"/>
      <c r="AE20" s="77"/>
      <c r="AF20" s="78"/>
      <c r="AG20" s="79"/>
      <c r="AH20" s="73">
        <f t="shared" si="2"/>
        <v>0</v>
      </c>
      <c r="AI20" s="80"/>
      <c r="AJ20" s="81"/>
      <c r="AK20" s="72"/>
      <c r="AL20" s="72"/>
    </row>
    <row r="21" spans="1:38" ht="14.25" customHeight="1">
      <c r="B21" s="74">
        <v>45359</v>
      </c>
      <c r="C21" s="34" t="s">
        <v>82</v>
      </c>
      <c r="D21" s="82" t="s">
        <v>100</v>
      </c>
      <c r="E21" s="34">
        <f t="shared" si="0"/>
        <v>50</v>
      </c>
      <c r="F21" s="54"/>
      <c r="G21" s="54"/>
      <c r="H21" s="54"/>
      <c r="I21" s="54">
        <v>16</v>
      </c>
      <c r="J21" s="54"/>
      <c r="K21" s="54">
        <v>15</v>
      </c>
      <c r="Z21" s="83"/>
      <c r="AA21" s="94"/>
      <c r="AB21" s="34"/>
      <c r="AC21" s="54"/>
      <c r="AD21" s="34"/>
      <c r="AE21" s="86"/>
      <c r="AF21" s="87"/>
      <c r="AG21" s="88"/>
      <c r="AH21" s="34">
        <f t="shared" si="2"/>
        <v>0</v>
      </c>
      <c r="AI21" s="89"/>
      <c r="AJ21" s="90"/>
      <c r="AK21" s="54"/>
      <c r="AL21" s="54"/>
    </row>
    <row r="22" spans="1:38" ht="14.25" customHeight="1">
      <c r="B22" s="74">
        <v>45359</v>
      </c>
      <c r="C22" s="34" t="s">
        <v>77</v>
      </c>
      <c r="D22" s="82" t="s">
        <v>100</v>
      </c>
      <c r="E22" s="34">
        <f t="shared" si="0"/>
        <v>50</v>
      </c>
      <c r="F22" s="72">
        <v>1</v>
      </c>
      <c r="G22" s="72">
        <v>20</v>
      </c>
      <c r="H22" s="72"/>
      <c r="I22" s="72"/>
      <c r="J22" s="72"/>
      <c r="K22" s="72">
        <v>19</v>
      </c>
      <c r="Z22" s="83"/>
      <c r="AA22" s="73"/>
      <c r="AB22" s="73"/>
      <c r="AC22" s="72"/>
      <c r="AD22" s="73"/>
      <c r="AE22" s="77"/>
      <c r="AF22" s="78"/>
      <c r="AG22" s="79"/>
      <c r="AH22" s="73">
        <f t="shared" si="2"/>
        <v>0</v>
      </c>
      <c r="AI22" s="80"/>
      <c r="AJ22" s="81"/>
      <c r="AK22" s="72"/>
      <c r="AL22" s="72"/>
    </row>
    <row r="23" spans="1:38" ht="14.25" customHeight="1">
      <c r="B23" s="74">
        <v>45360</v>
      </c>
      <c r="C23" s="34" t="s">
        <v>78</v>
      </c>
      <c r="D23" s="82" t="s">
        <v>100</v>
      </c>
      <c r="E23" s="34">
        <f t="shared" si="0"/>
        <v>50</v>
      </c>
      <c r="F23" s="54">
        <v>4</v>
      </c>
      <c r="G23" s="54">
        <v>6</v>
      </c>
      <c r="H23" s="54">
        <v>22</v>
      </c>
      <c r="I23" s="54">
        <v>21</v>
      </c>
      <c r="J23" s="54"/>
      <c r="K23" s="54">
        <v>22</v>
      </c>
      <c r="Z23" s="83"/>
      <c r="AA23" s="94"/>
      <c r="AB23" s="34"/>
      <c r="AC23" s="54"/>
      <c r="AD23" s="34"/>
      <c r="AE23" s="86"/>
      <c r="AF23" s="87"/>
      <c r="AG23" s="88"/>
      <c r="AH23" s="34">
        <f t="shared" si="2"/>
        <v>0</v>
      </c>
      <c r="AI23" s="89"/>
      <c r="AJ23" s="90"/>
      <c r="AK23" s="54"/>
      <c r="AL23" s="54"/>
    </row>
    <row r="24" spans="1:38" ht="14.25" customHeight="1">
      <c r="B24" s="74">
        <v>45360</v>
      </c>
      <c r="C24" s="34" t="s">
        <v>80</v>
      </c>
      <c r="D24" s="82" t="s">
        <v>100</v>
      </c>
      <c r="E24" s="34">
        <f t="shared" si="0"/>
        <v>50</v>
      </c>
      <c r="F24" s="72">
        <v>10</v>
      </c>
      <c r="G24" s="72">
        <v>11</v>
      </c>
      <c r="H24" s="72">
        <v>10</v>
      </c>
      <c r="I24" s="72">
        <v>2</v>
      </c>
      <c r="J24" s="72">
        <v>3</v>
      </c>
      <c r="K24" s="72">
        <v>16</v>
      </c>
      <c r="Z24" s="83"/>
      <c r="AA24" s="73"/>
      <c r="AB24" s="73"/>
      <c r="AC24" s="72"/>
      <c r="AD24" s="73"/>
      <c r="AE24" s="77"/>
      <c r="AF24" s="78"/>
      <c r="AG24" s="79"/>
      <c r="AH24" s="73">
        <f t="shared" si="2"/>
        <v>0</v>
      </c>
      <c r="AI24" s="80"/>
      <c r="AJ24" s="81"/>
      <c r="AK24" s="72"/>
      <c r="AL24" s="72"/>
    </row>
    <row r="25" spans="1:38" ht="14.25" customHeight="1">
      <c r="B25" s="74">
        <v>45360</v>
      </c>
      <c r="C25" s="34" t="s">
        <v>82</v>
      </c>
      <c r="D25" s="82" t="s">
        <v>100</v>
      </c>
      <c r="E25" s="34">
        <f t="shared" si="0"/>
        <v>50</v>
      </c>
      <c r="F25" s="54"/>
      <c r="G25" s="54">
        <v>10</v>
      </c>
      <c r="H25" s="54"/>
      <c r="I25" s="54"/>
      <c r="J25" s="54"/>
      <c r="K25" s="54">
        <v>13</v>
      </c>
      <c r="Z25" s="83"/>
      <c r="AA25" s="94"/>
      <c r="AB25" s="34"/>
      <c r="AC25" s="54"/>
      <c r="AD25" s="34"/>
      <c r="AE25" s="86"/>
      <c r="AF25" s="87"/>
      <c r="AG25" s="88"/>
      <c r="AH25" s="34">
        <f t="shared" si="2"/>
        <v>0</v>
      </c>
      <c r="AI25" s="89"/>
      <c r="AJ25" s="90"/>
      <c r="AK25" s="54"/>
      <c r="AL25" s="54"/>
    </row>
    <row r="26" spans="1:38" ht="14.25" customHeight="1">
      <c r="B26" s="74">
        <v>45360</v>
      </c>
      <c r="C26" s="34" t="s">
        <v>77</v>
      </c>
      <c r="D26" s="55" t="s">
        <v>102</v>
      </c>
      <c r="E26" s="34">
        <f t="shared" si="0"/>
        <v>50</v>
      </c>
      <c r="F26" s="72"/>
      <c r="G26" s="72"/>
      <c r="H26" s="72"/>
      <c r="I26" s="72"/>
      <c r="J26" s="72"/>
      <c r="K26" s="72"/>
      <c r="Z26" s="83"/>
      <c r="AA26" s="73"/>
      <c r="AB26" s="73"/>
      <c r="AC26" s="72"/>
      <c r="AD26" s="73"/>
      <c r="AE26" s="77"/>
      <c r="AF26" s="78"/>
      <c r="AG26" s="79"/>
      <c r="AH26" s="73">
        <f t="shared" si="2"/>
        <v>0</v>
      </c>
      <c r="AI26" s="80"/>
      <c r="AJ26" s="81"/>
      <c r="AK26" s="72"/>
      <c r="AL26" s="72"/>
    </row>
    <row r="27" spans="1:38" ht="14.25" customHeight="1">
      <c r="B27" s="74">
        <v>45361</v>
      </c>
      <c r="C27" s="34" t="s">
        <v>78</v>
      </c>
      <c r="D27" s="82" t="s">
        <v>100</v>
      </c>
      <c r="E27" s="34">
        <f t="shared" si="0"/>
        <v>50</v>
      </c>
      <c r="F27" s="54">
        <v>16</v>
      </c>
      <c r="G27" s="54">
        <v>2</v>
      </c>
      <c r="H27" s="54">
        <v>21</v>
      </c>
      <c r="I27" s="54">
        <v>21</v>
      </c>
      <c r="J27" s="54">
        <v>23</v>
      </c>
      <c r="K27" s="54"/>
    </row>
    <row r="28" spans="1:38" ht="14.25" customHeight="1">
      <c r="B28" s="74">
        <v>45361</v>
      </c>
      <c r="C28" s="34" t="s">
        <v>80</v>
      </c>
      <c r="D28" s="82" t="s">
        <v>100</v>
      </c>
      <c r="E28" s="34">
        <f t="shared" si="0"/>
        <v>50</v>
      </c>
      <c r="F28" s="72"/>
      <c r="G28" s="72"/>
      <c r="H28" s="72">
        <v>6</v>
      </c>
      <c r="I28" s="72">
        <v>5</v>
      </c>
      <c r="J28" s="72">
        <v>7</v>
      </c>
      <c r="K28" s="72"/>
    </row>
    <row r="29" spans="1:38" ht="14.25" customHeight="1">
      <c r="B29" s="74">
        <v>45361</v>
      </c>
      <c r="C29" s="34" t="s">
        <v>82</v>
      </c>
      <c r="D29" s="82" t="s">
        <v>100</v>
      </c>
      <c r="E29" s="34">
        <f t="shared" si="0"/>
        <v>50</v>
      </c>
      <c r="F29" s="54"/>
      <c r="G29" s="54"/>
      <c r="H29" s="54"/>
      <c r="I29" s="54"/>
      <c r="J29" s="54">
        <v>17</v>
      </c>
      <c r="K29" s="54"/>
    </row>
    <row r="30" spans="1:38" ht="14.25" customHeight="1">
      <c r="A30" s="50"/>
      <c r="B30" s="74">
        <v>45361</v>
      </c>
      <c r="C30" s="94" t="s">
        <v>77</v>
      </c>
      <c r="D30" s="82" t="s">
        <v>100</v>
      </c>
      <c r="E30" s="34">
        <f t="shared" si="0"/>
        <v>50</v>
      </c>
      <c r="F30" s="72">
        <v>18</v>
      </c>
      <c r="G30" s="72">
        <v>19</v>
      </c>
      <c r="H30" s="72"/>
      <c r="I30" s="72"/>
      <c r="J30" s="72"/>
      <c r="K30" s="72">
        <v>22</v>
      </c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</row>
    <row r="31" spans="1:38" ht="14.25" customHeight="1">
      <c r="B31" s="74"/>
      <c r="C31" s="34"/>
      <c r="D31" s="54"/>
      <c r="E31" s="34">
        <f t="shared" si="0"/>
        <v>50</v>
      </c>
      <c r="F31" s="54"/>
      <c r="G31" s="54"/>
      <c r="H31" s="54"/>
      <c r="I31" s="54"/>
      <c r="J31" s="54"/>
      <c r="K31" s="54"/>
    </row>
    <row r="32" spans="1:38" ht="14.25" customHeight="1">
      <c r="B32" s="74"/>
      <c r="C32" s="34"/>
      <c r="D32" s="54"/>
      <c r="E32" s="34">
        <f t="shared" si="0"/>
        <v>50</v>
      </c>
      <c r="F32" s="72"/>
      <c r="G32" s="72"/>
      <c r="H32" s="72"/>
      <c r="I32" s="72"/>
      <c r="J32" s="72"/>
      <c r="K32" s="72"/>
    </row>
    <row r="33" spans="2:11" ht="14.25" customHeight="1">
      <c r="B33" s="74"/>
      <c r="C33" s="34"/>
      <c r="D33" s="54"/>
      <c r="E33" s="34">
        <f t="shared" si="0"/>
        <v>50</v>
      </c>
      <c r="F33" s="54"/>
      <c r="G33" s="54"/>
      <c r="H33" s="58"/>
      <c r="I33" s="54"/>
      <c r="J33" s="54"/>
      <c r="K33" s="54"/>
    </row>
    <row r="34" spans="2:11" ht="14.25" customHeight="1">
      <c r="B34" s="74"/>
      <c r="C34" s="34"/>
      <c r="D34" s="54"/>
      <c r="E34" s="34">
        <f t="shared" si="0"/>
        <v>50</v>
      </c>
      <c r="F34" s="72"/>
      <c r="G34" s="72"/>
      <c r="H34" s="72"/>
      <c r="I34" s="72"/>
      <c r="J34" s="72"/>
      <c r="K34" s="72"/>
    </row>
    <row r="35" spans="2:11" ht="14.25" customHeight="1">
      <c r="B35" s="74"/>
      <c r="C35" s="34"/>
      <c r="D35" s="54"/>
      <c r="E35" s="34">
        <f t="shared" si="0"/>
        <v>50</v>
      </c>
      <c r="F35" s="54"/>
      <c r="G35" s="54"/>
      <c r="H35" s="54"/>
      <c r="I35" s="58"/>
      <c r="J35" s="54"/>
      <c r="K35" s="54"/>
    </row>
    <row r="36" spans="2:11" ht="14.25" customHeight="1">
      <c r="B36" s="74"/>
      <c r="C36" s="34"/>
      <c r="D36" s="54"/>
      <c r="E36" s="34">
        <f t="shared" si="0"/>
        <v>50</v>
      </c>
      <c r="F36" s="72"/>
      <c r="G36" s="72"/>
      <c r="H36" s="72"/>
      <c r="I36" s="72"/>
      <c r="J36" s="72"/>
      <c r="K36" s="72"/>
    </row>
    <row r="37" spans="2:11" ht="14.25" customHeight="1">
      <c r="B37" s="74"/>
      <c r="C37" s="34"/>
      <c r="D37" s="54"/>
      <c r="E37" s="34">
        <f t="shared" si="0"/>
        <v>50</v>
      </c>
      <c r="F37" s="54"/>
      <c r="G37" s="54"/>
      <c r="H37" s="54"/>
      <c r="I37" s="54"/>
      <c r="J37" s="54"/>
      <c r="K37" s="54"/>
    </row>
    <row r="38" spans="2:11" ht="14.25" customHeight="1">
      <c r="B38" s="74"/>
      <c r="C38" s="34"/>
      <c r="D38" s="54"/>
      <c r="E38" s="34">
        <f t="shared" si="0"/>
        <v>50</v>
      </c>
      <c r="F38" s="72"/>
      <c r="G38" s="72"/>
      <c r="H38" s="72"/>
      <c r="I38" s="72"/>
      <c r="J38" s="72"/>
      <c r="K38" s="72"/>
    </row>
    <row r="39" spans="2:11" ht="14.25" customHeight="1">
      <c r="B39" s="74"/>
      <c r="C39" s="34"/>
      <c r="D39" s="54"/>
      <c r="E39" s="34">
        <f t="shared" si="0"/>
        <v>50</v>
      </c>
      <c r="F39" s="54"/>
      <c r="G39" s="54"/>
      <c r="H39" s="54"/>
      <c r="I39" s="54"/>
      <c r="J39" s="54"/>
      <c r="K39" s="54"/>
    </row>
    <row r="40" spans="2:11" ht="14.25" customHeight="1">
      <c r="B40" s="74"/>
      <c r="C40" s="34"/>
      <c r="D40" s="54"/>
      <c r="E40" s="34">
        <f t="shared" si="0"/>
        <v>50</v>
      </c>
      <c r="F40" s="72"/>
      <c r="G40" s="72"/>
      <c r="H40" s="72"/>
      <c r="I40" s="72"/>
      <c r="J40" s="72"/>
      <c r="K40" s="72"/>
    </row>
    <row r="41" spans="2:11" ht="14.25" customHeight="1">
      <c r="B41" s="74"/>
      <c r="C41" s="34"/>
      <c r="D41" s="54"/>
      <c r="E41" s="34">
        <f t="shared" si="0"/>
        <v>50</v>
      </c>
      <c r="F41" s="54"/>
      <c r="G41" s="54"/>
      <c r="H41" s="54"/>
      <c r="I41" s="54"/>
      <c r="J41" s="54"/>
      <c r="K41" s="54"/>
    </row>
    <row r="42" spans="2:11" ht="14.25" customHeight="1">
      <c r="B42" s="74"/>
      <c r="C42" s="34"/>
      <c r="D42" s="54"/>
      <c r="E42" s="34">
        <f t="shared" si="0"/>
        <v>50</v>
      </c>
      <c r="F42" s="72"/>
      <c r="G42" s="72"/>
      <c r="H42" s="72"/>
      <c r="I42" s="72"/>
      <c r="J42" s="72"/>
      <c r="K42" s="72"/>
    </row>
    <row r="43" spans="2:11" ht="14.25" customHeight="1">
      <c r="B43" s="74"/>
      <c r="C43" s="34"/>
      <c r="D43" s="54"/>
      <c r="E43" s="34">
        <f t="shared" si="0"/>
        <v>50</v>
      </c>
      <c r="F43" s="54"/>
      <c r="G43" s="58"/>
      <c r="H43" s="54"/>
      <c r="I43" s="54"/>
      <c r="J43" s="54"/>
      <c r="K43" s="54"/>
    </row>
    <row r="44" spans="2:11" ht="14.25" customHeight="1">
      <c r="B44" s="74"/>
      <c r="C44" s="34"/>
      <c r="D44" s="54"/>
      <c r="E44" s="34">
        <f t="shared" si="0"/>
        <v>50</v>
      </c>
      <c r="F44" s="72"/>
      <c r="G44" s="72"/>
      <c r="H44" s="72"/>
      <c r="I44" s="72"/>
      <c r="J44" s="72"/>
      <c r="K44" s="72"/>
    </row>
    <row r="45" spans="2:11" ht="14.25" customHeight="1">
      <c r="B45" s="74"/>
      <c r="C45" s="34"/>
      <c r="D45" s="54"/>
      <c r="E45" s="34">
        <f t="shared" si="0"/>
        <v>50</v>
      </c>
      <c r="F45" s="54"/>
      <c r="G45" s="58"/>
      <c r="H45" s="54"/>
      <c r="I45" s="54"/>
      <c r="J45" s="54"/>
      <c r="K45" s="54"/>
    </row>
    <row r="46" spans="2:11" ht="14.25" customHeight="1">
      <c r="B46" s="74"/>
      <c r="C46" s="34"/>
      <c r="D46" s="54"/>
      <c r="E46" s="34">
        <f t="shared" si="0"/>
        <v>50</v>
      </c>
      <c r="F46" s="72"/>
      <c r="G46" s="72"/>
      <c r="H46" s="72"/>
      <c r="I46" s="72"/>
      <c r="J46" s="72"/>
      <c r="K46" s="72"/>
    </row>
    <row r="47" spans="2:11" ht="14.25" customHeight="1">
      <c r="B47" s="74"/>
      <c r="C47" s="34"/>
      <c r="D47" s="54"/>
      <c r="E47" s="34">
        <f t="shared" si="0"/>
        <v>50</v>
      </c>
      <c r="F47" s="54"/>
      <c r="G47" s="58"/>
      <c r="H47" s="54"/>
      <c r="I47" s="54"/>
      <c r="J47" s="54"/>
      <c r="K47" s="54"/>
    </row>
    <row r="48" spans="2:11" ht="14.25" customHeight="1">
      <c r="B48" s="74"/>
      <c r="C48" s="34"/>
      <c r="D48" s="54"/>
      <c r="E48" s="34">
        <f t="shared" si="0"/>
        <v>50</v>
      </c>
      <c r="F48" s="72"/>
      <c r="G48" s="72"/>
      <c r="H48" s="72"/>
      <c r="I48" s="72"/>
      <c r="J48" s="72"/>
      <c r="K48" s="72"/>
    </row>
    <row r="49" spans="2:11" ht="14.25" customHeight="1">
      <c r="B49" s="74"/>
      <c r="C49" s="34"/>
      <c r="D49" s="54"/>
      <c r="E49" s="34">
        <f t="shared" si="0"/>
        <v>50</v>
      </c>
      <c r="F49" s="54"/>
      <c r="G49" s="54"/>
      <c r="H49" s="54"/>
      <c r="I49" s="54"/>
      <c r="J49" s="54"/>
      <c r="K49" s="54"/>
    </row>
    <row r="50" spans="2:11" ht="14.25" customHeight="1">
      <c r="B50" s="74"/>
      <c r="C50" s="34"/>
      <c r="D50" s="54"/>
      <c r="E50" s="34">
        <f t="shared" si="0"/>
        <v>50</v>
      </c>
      <c r="F50" s="72"/>
      <c r="G50" s="72"/>
      <c r="H50" s="72"/>
      <c r="I50" s="72"/>
      <c r="J50" s="72"/>
      <c r="K50" s="72"/>
    </row>
    <row r="51" spans="2:11" ht="14.25" customHeight="1">
      <c r="B51" s="74"/>
      <c r="C51" s="34"/>
      <c r="D51" s="54"/>
      <c r="E51" s="34">
        <f t="shared" si="0"/>
        <v>50</v>
      </c>
      <c r="F51" s="54"/>
      <c r="G51" s="54"/>
      <c r="H51" s="54"/>
      <c r="I51" s="54"/>
      <c r="J51" s="54"/>
      <c r="K51" s="54"/>
    </row>
    <row r="52" spans="2:11" ht="14.25" customHeight="1">
      <c r="B52" s="74"/>
      <c r="C52" s="34"/>
      <c r="D52" s="54"/>
      <c r="E52" s="34">
        <f t="shared" si="0"/>
        <v>50</v>
      </c>
      <c r="F52" s="72"/>
      <c r="G52" s="72"/>
      <c r="H52" s="72"/>
      <c r="I52" s="72"/>
      <c r="J52" s="72"/>
      <c r="K52" s="72"/>
    </row>
    <row r="53" spans="2:11" ht="14.25" customHeight="1">
      <c r="B53" s="74"/>
      <c r="C53" s="34"/>
      <c r="D53" s="54"/>
      <c r="E53" s="34">
        <f t="shared" si="0"/>
        <v>50</v>
      </c>
      <c r="F53" s="54"/>
      <c r="G53" s="54"/>
      <c r="H53" s="54"/>
      <c r="I53" s="54"/>
      <c r="J53" s="54"/>
      <c r="K53" s="54"/>
    </row>
    <row r="54" spans="2:11" ht="14.25" customHeight="1">
      <c r="B54" s="74"/>
      <c r="C54" s="34"/>
      <c r="D54" s="54"/>
      <c r="E54" s="34">
        <f t="shared" si="0"/>
        <v>50</v>
      </c>
      <c r="F54" s="72"/>
      <c r="G54" s="72"/>
      <c r="H54" s="72"/>
      <c r="I54" s="72"/>
      <c r="J54" s="72"/>
      <c r="K54" s="72"/>
    </row>
    <row r="55" spans="2:11" ht="14.25" customHeight="1">
      <c r="B55" s="74"/>
      <c r="C55" s="34"/>
      <c r="D55" s="54"/>
      <c r="E55" s="34">
        <f t="shared" si="0"/>
        <v>50</v>
      </c>
      <c r="F55" s="54"/>
      <c r="G55" s="54"/>
      <c r="H55" s="54"/>
      <c r="I55" s="54"/>
      <c r="J55" s="54"/>
      <c r="K55" s="54"/>
    </row>
    <row r="56" spans="2:11" ht="14.25" customHeight="1">
      <c r="B56" s="74"/>
      <c r="C56" s="34"/>
      <c r="D56" s="54"/>
      <c r="E56" s="34">
        <f t="shared" si="0"/>
        <v>50</v>
      </c>
      <c r="F56" s="72"/>
      <c r="G56" s="72"/>
      <c r="H56" s="72"/>
      <c r="I56" s="72"/>
      <c r="J56" s="72"/>
      <c r="K56" s="72"/>
    </row>
    <row r="57" spans="2:11" ht="14.25" customHeight="1">
      <c r="B57" s="74"/>
      <c r="C57" s="34"/>
      <c r="D57" s="54"/>
      <c r="E57" s="34">
        <f t="shared" si="0"/>
        <v>50</v>
      </c>
      <c r="F57" s="54"/>
      <c r="G57" s="54"/>
      <c r="H57" s="54"/>
      <c r="I57" s="54"/>
      <c r="J57" s="54"/>
      <c r="K57" s="54"/>
    </row>
    <row r="58" spans="2:11" ht="14.25" customHeight="1">
      <c r="B58" s="74"/>
      <c r="C58" s="34"/>
      <c r="D58" s="54"/>
      <c r="E58" s="34">
        <f t="shared" si="0"/>
        <v>50</v>
      </c>
      <c r="F58" s="72"/>
      <c r="G58" s="72"/>
      <c r="H58" s="72"/>
      <c r="I58" s="72"/>
      <c r="J58" s="72"/>
      <c r="K58" s="72"/>
    </row>
    <row r="59" spans="2:11" ht="14.25" customHeight="1">
      <c r="B59" s="74"/>
      <c r="C59" s="34"/>
      <c r="D59" s="54"/>
      <c r="E59" s="34">
        <f t="shared" si="0"/>
        <v>50</v>
      </c>
      <c r="F59" s="54"/>
      <c r="G59" s="54"/>
      <c r="H59" s="54"/>
      <c r="I59" s="54"/>
      <c r="J59" s="54"/>
      <c r="K59" s="54"/>
    </row>
    <row r="60" spans="2:11" ht="14.25" customHeight="1">
      <c r="B60" s="74"/>
      <c r="C60" s="34"/>
      <c r="D60" s="54"/>
      <c r="E60" s="34">
        <f t="shared" si="0"/>
        <v>50</v>
      </c>
      <c r="F60" s="72"/>
      <c r="G60" s="72"/>
      <c r="H60" s="72"/>
      <c r="I60" s="72"/>
      <c r="J60" s="72"/>
      <c r="K60" s="72"/>
    </row>
    <row r="61" spans="2:11" ht="14.25" customHeight="1">
      <c r="B61" s="74"/>
      <c r="C61" s="34"/>
      <c r="D61" s="54"/>
      <c r="E61" s="34">
        <f t="shared" si="0"/>
        <v>50</v>
      </c>
      <c r="F61" s="54"/>
      <c r="G61" s="54"/>
      <c r="H61" s="54"/>
      <c r="I61" s="54"/>
      <c r="J61" s="54"/>
      <c r="K61" s="54"/>
    </row>
    <row r="62" spans="2:11" ht="14.25" customHeight="1">
      <c r="B62" s="74"/>
      <c r="C62" s="34"/>
      <c r="D62" s="54"/>
      <c r="E62" s="34">
        <f t="shared" si="0"/>
        <v>50</v>
      </c>
      <c r="F62" s="72"/>
      <c r="G62" s="72"/>
      <c r="H62" s="72"/>
      <c r="I62" s="72"/>
      <c r="J62" s="72"/>
      <c r="K62" s="72"/>
    </row>
    <row r="63" spans="2:11" ht="14.25" customHeight="1">
      <c r="B63" s="74"/>
      <c r="C63" s="34"/>
      <c r="D63" s="54"/>
      <c r="E63" s="34">
        <f t="shared" si="0"/>
        <v>50</v>
      </c>
      <c r="F63" s="54"/>
      <c r="G63" s="54"/>
      <c r="H63" s="54"/>
      <c r="I63" s="54"/>
      <c r="J63" s="54"/>
      <c r="K63" s="54"/>
    </row>
    <row r="64" spans="2:11" ht="13.5" customHeight="1">
      <c r="B64" s="74"/>
      <c r="C64" s="34"/>
      <c r="D64" s="54"/>
      <c r="E64" s="34">
        <f t="shared" si="0"/>
        <v>50</v>
      </c>
      <c r="F64" s="72"/>
      <c r="G64" s="72"/>
      <c r="H64" s="72"/>
      <c r="I64" s="72"/>
      <c r="J64" s="72"/>
      <c r="K64" s="72"/>
    </row>
    <row r="65" spans="2:11" ht="13.5" customHeight="1">
      <c r="B65" s="74"/>
      <c r="C65" s="34"/>
      <c r="D65" s="54"/>
      <c r="E65" s="34">
        <f t="shared" si="0"/>
        <v>50</v>
      </c>
      <c r="F65" s="54"/>
      <c r="G65" s="54"/>
      <c r="H65" s="54"/>
      <c r="I65" s="54"/>
      <c r="J65" s="54"/>
      <c r="K65" s="54"/>
    </row>
    <row r="66" spans="2:11" ht="13.5" customHeight="1">
      <c r="B66" s="74"/>
      <c r="C66" s="34"/>
      <c r="D66" s="54"/>
      <c r="E66" s="34">
        <f t="shared" si="0"/>
        <v>50</v>
      </c>
      <c r="F66" s="72"/>
      <c r="G66" s="72"/>
      <c r="H66" s="72"/>
      <c r="I66" s="72"/>
      <c r="J66" s="72"/>
      <c r="K66" s="72"/>
    </row>
    <row r="67" spans="2:11" ht="13.5" customHeight="1">
      <c r="B67" s="74"/>
      <c r="C67" s="34"/>
      <c r="D67" s="54"/>
      <c r="E67" s="34">
        <f t="shared" si="0"/>
        <v>50</v>
      </c>
      <c r="F67" s="54"/>
      <c r="G67" s="54"/>
      <c r="H67" s="54"/>
      <c r="I67" s="54"/>
      <c r="J67" s="54"/>
      <c r="K67" s="54"/>
    </row>
    <row r="68" spans="2:11" ht="13.5" customHeight="1">
      <c r="B68" s="74"/>
      <c r="C68" s="34"/>
      <c r="D68" s="54"/>
      <c r="E68" s="34">
        <f t="shared" si="0"/>
        <v>50</v>
      </c>
      <c r="F68" s="72"/>
      <c r="G68" s="72"/>
      <c r="H68" s="72"/>
      <c r="I68" s="72"/>
      <c r="J68" s="72"/>
      <c r="K68" s="72"/>
    </row>
    <row r="69" spans="2:11" ht="13.5" customHeight="1">
      <c r="B69" s="74"/>
      <c r="C69" s="34"/>
      <c r="D69" s="54"/>
      <c r="E69" s="34">
        <f t="shared" si="0"/>
        <v>50</v>
      </c>
      <c r="F69" s="54"/>
      <c r="G69" s="54"/>
      <c r="H69" s="54"/>
      <c r="I69" s="54"/>
      <c r="J69" s="54"/>
      <c r="K69" s="54"/>
    </row>
    <row r="70" spans="2:11" ht="14.25" customHeight="1">
      <c r="B70" s="59"/>
      <c r="C70" s="60"/>
      <c r="G70" s="32"/>
      <c r="H70" s="32"/>
      <c r="I70" s="32"/>
      <c r="J70" s="32"/>
      <c r="K70" s="32"/>
    </row>
    <row r="71" spans="2:11" ht="14.25" customHeight="1">
      <c r="B71" s="250" t="s">
        <v>77</v>
      </c>
      <c r="C71" s="251"/>
      <c r="D71" s="251"/>
      <c r="E71" s="252"/>
      <c r="F71" s="61">
        <v>129</v>
      </c>
    </row>
    <row r="72" spans="2:11" ht="14.25" customHeight="1">
      <c r="B72" s="253" t="s">
        <v>82</v>
      </c>
      <c r="C72" s="254"/>
      <c r="D72" s="254"/>
      <c r="E72" s="255"/>
      <c r="F72" s="62">
        <v>181</v>
      </c>
    </row>
    <row r="73" spans="2:11" ht="14.25" customHeight="1">
      <c r="B73" s="247" t="s">
        <v>83</v>
      </c>
      <c r="C73" s="248"/>
      <c r="D73" s="248"/>
      <c r="E73" s="256"/>
      <c r="F73" s="63">
        <f>SUM(F71:F72)</f>
        <v>310</v>
      </c>
    </row>
    <row r="74" spans="2:11" ht="14.25" customHeight="1"/>
    <row r="75" spans="2:11" ht="14.25" customHeight="1">
      <c r="B75" s="257" t="s">
        <v>80</v>
      </c>
      <c r="C75" s="251"/>
      <c r="D75" s="251"/>
      <c r="E75" s="252"/>
      <c r="F75" s="61">
        <f ca="1">SUMIF(C3:E69,B75,E3:E69)</f>
        <v>350</v>
      </c>
    </row>
    <row r="76" spans="2:11" ht="14.25" customHeight="1">
      <c r="B76" s="258" t="s">
        <v>78</v>
      </c>
      <c r="C76" s="259"/>
      <c r="D76" s="259"/>
      <c r="E76" s="232"/>
      <c r="F76" s="62">
        <v>294</v>
      </c>
    </row>
    <row r="77" spans="2:11" ht="14.25" customHeight="1">
      <c r="B77" s="247" t="s">
        <v>84</v>
      </c>
      <c r="C77" s="248"/>
      <c r="D77" s="248"/>
      <c r="E77" s="256"/>
      <c r="F77" s="64">
        <f ca="1">SUM(F75:F76)</f>
        <v>644</v>
      </c>
    </row>
    <row r="78" spans="2:11" ht="14.25" customHeight="1"/>
    <row r="79" spans="2:11" ht="14.25" customHeight="1">
      <c r="B79" s="260" t="s">
        <v>85</v>
      </c>
      <c r="C79" s="248"/>
      <c r="D79" s="248"/>
      <c r="E79" s="249"/>
      <c r="F79" s="65">
        <f ca="1">F73+F77</f>
        <v>954</v>
      </c>
    </row>
    <row r="80" spans="2:11" ht="14.25" customHeight="1">
      <c r="B80" s="245" t="s">
        <v>86</v>
      </c>
      <c r="C80" s="237"/>
      <c r="D80" s="237"/>
      <c r="E80" s="246"/>
      <c r="F80" s="66">
        <v>6</v>
      </c>
    </row>
    <row r="81" spans="2:6" ht="14.25" customHeight="1">
      <c r="B81" s="247" t="s">
        <v>87</v>
      </c>
      <c r="C81" s="248"/>
      <c r="D81" s="248"/>
      <c r="E81" s="249"/>
      <c r="F81" s="67">
        <f ca="1">F79/F80</f>
        <v>159</v>
      </c>
    </row>
    <row r="82" spans="2:6" ht="14.25" customHeight="1"/>
    <row r="83" spans="2:6" ht="14.25" customHeight="1"/>
    <row r="84" spans="2:6" ht="14.25" customHeight="1"/>
    <row r="85" spans="2:6" ht="14.25" customHeight="1"/>
    <row r="86" spans="2:6" ht="14.25" customHeight="1"/>
    <row r="87" spans="2:6" ht="14.25" customHeight="1"/>
    <row r="88" spans="2:6" ht="14.25" customHeight="1"/>
    <row r="89" spans="2:6" ht="14.25" customHeight="1"/>
    <row r="90" spans="2:6" ht="14.25" customHeight="1"/>
    <row r="91" spans="2:6" ht="14.25" customHeight="1"/>
    <row r="92" spans="2:6" ht="14.25" customHeight="1"/>
    <row r="93" spans="2:6" ht="14.25" customHeight="1"/>
    <row r="94" spans="2:6" ht="14.25" customHeight="1"/>
    <row r="95" spans="2:6" ht="14.25" customHeight="1"/>
    <row r="96" spans="2: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80:E80"/>
    <mergeCell ref="B81:E81"/>
    <mergeCell ref="B71:E71"/>
    <mergeCell ref="B72:E72"/>
    <mergeCell ref="B73:E73"/>
    <mergeCell ref="B75:E75"/>
    <mergeCell ref="B76:E76"/>
    <mergeCell ref="B77:E77"/>
    <mergeCell ref="B79:E79"/>
  </mergeCells>
  <printOptions horizontalCentered="1" verticalCentered="1"/>
  <pageMargins left="0.70866141732283472" right="0.70866141732283472" top="0.74803149606299213" bottom="0.74803149606299213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N3" sqref="N3"/>
    </sheetView>
  </sheetViews>
  <sheetFormatPr defaultColWidth="14.453125" defaultRowHeight="15" customHeight="1"/>
  <cols>
    <col min="1" max="1" width="6.81640625" customWidth="1"/>
    <col min="2" max="2" width="6.08984375" customWidth="1"/>
    <col min="3" max="3" width="8.7265625" customWidth="1"/>
    <col min="4" max="4" width="9.54296875" customWidth="1"/>
    <col min="5" max="5" width="6.26953125" customWidth="1"/>
    <col min="6" max="6" width="8.08984375" customWidth="1"/>
    <col min="7" max="7" width="8.7265625" customWidth="1"/>
    <col min="8" max="8" width="8.453125" customWidth="1"/>
    <col min="9" max="9" width="8.08984375" customWidth="1"/>
    <col min="10" max="10" width="7.26953125" customWidth="1"/>
    <col min="11" max="11" width="6.7265625" customWidth="1"/>
    <col min="12" max="12" width="5.26953125" customWidth="1"/>
    <col min="13" max="14" width="8.7265625" customWidth="1"/>
  </cols>
  <sheetData>
    <row r="1" spans="1:14" ht="14.25" customHeight="1">
      <c r="A1" s="263" t="str">
        <f>'Trip Detail March(2024)'!Z1</f>
        <v>Date</v>
      </c>
      <c r="B1" s="263" t="str">
        <f>'Trip Detail March(2024)'!AA1</f>
        <v>Status</v>
      </c>
      <c r="C1" s="263" t="str">
        <f>'Trip Detail March(2024)'!AB1</f>
        <v>PC</v>
      </c>
      <c r="D1" s="261" t="s">
        <v>106</v>
      </c>
      <c r="E1" s="261" t="s">
        <v>107</v>
      </c>
      <c r="F1" s="263" t="str">
        <f>'Trip Detail March(2024)'!AE1</f>
        <v>Average</v>
      </c>
      <c r="G1" s="261" t="s">
        <v>108</v>
      </c>
      <c r="H1" s="261" t="s">
        <v>109</v>
      </c>
      <c r="I1" s="261" t="s">
        <v>110</v>
      </c>
      <c r="J1" s="263" t="str">
        <f>'Trip Detail March(2024)'!AI1</f>
        <v>RBD</v>
      </c>
      <c r="K1" s="261" t="s">
        <v>111</v>
      </c>
      <c r="L1" s="263" t="str">
        <f>'Trip Detail March(2024)'!AK1</f>
        <v>Trips</v>
      </c>
      <c r="M1" s="261" t="s">
        <v>112</v>
      </c>
    </row>
    <row r="2" spans="1:14" ht="14.25" customHeight="1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</row>
    <row r="3" spans="1:14" ht="14.25" customHeight="1">
      <c r="A3" s="95">
        <f>'Trip Detail March(2024)'!Z2</f>
        <v>45352</v>
      </c>
      <c r="B3" s="96" t="str">
        <f>'Trip Detail March(2024)'!AA2</f>
        <v>W</v>
      </c>
      <c r="C3" s="97" t="str">
        <f>'Trip Detail March(2024)'!AB2</f>
        <v>Hamriz PC</v>
      </c>
      <c r="D3" s="98" t="str">
        <f>'Trip Detail March(2024)'!AC2</f>
        <v>Baghrai DS</v>
      </c>
      <c r="E3" s="99">
        <f>'Trip Detail March(2024)'!AD2</f>
        <v>6.42</v>
      </c>
      <c r="F3" s="100">
        <f>'Trip Detail March(2024)'!AE2</f>
        <v>12.3658</v>
      </c>
      <c r="G3" s="101">
        <f>'Trip Detail March(2024)'!AF2</f>
        <v>1814.7</v>
      </c>
      <c r="H3" s="102">
        <f>'Trip Detail March(2024)'!AG2</f>
        <v>1821.4</v>
      </c>
      <c r="I3" s="103">
        <f t="shared" ref="I3:I40" si="0">H3-G3</f>
        <v>6.7000000000000455</v>
      </c>
      <c r="J3" s="104">
        <f>'Trip Detail March(2024)'!AI2</f>
        <v>1815</v>
      </c>
      <c r="K3" s="103">
        <f>'Trip Detail March(2024)'!AJ2</f>
        <v>202.8</v>
      </c>
      <c r="L3" s="104">
        <f>'Trip Detail March(2024)'!AK2</f>
        <v>50</v>
      </c>
      <c r="M3" s="104">
        <f>'Trip Detail March(2024)'!AL2</f>
        <v>3</v>
      </c>
    </row>
    <row r="4" spans="1:14" ht="14.25" customHeight="1">
      <c r="A4" s="95">
        <f>'Trip Detail March(2024)'!Z3</f>
        <v>45352</v>
      </c>
      <c r="B4" s="105" t="str">
        <f>'Trip Detail March(2024)'!AA3</f>
        <v>W</v>
      </c>
      <c r="C4" s="106" t="str">
        <f>'Trip Detail March(2024)'!AB3</f>
        <v>Hamriz PC</v>
      </c>
      <c r="D4" s="107" t="str">
        <f>'Trip Detail March(2024)'!AC3</f>
        <v>Baghrai NS</v>
      </c>
      <c r="E4" s="108">
        <f>'Trip Detail March(2024)'!AD3</f>
        <v>8.18</v>
      </c>
      <c r="F4" s="109">
        <f>'Trip Detail March(2024)'!AE3</f>
        <v>0</v>
      </c>
      <c r="G4" s="110">
        <f>'Trip Detail March(2024)'!AF3</f>
        <v>1821.4</v>
      </c>
      <c r="H4" s="111">
        <f>'Trip Detail March(2024)'!AG3</f>
        <v>1829.7</v>
      </c>
      <c r="I4" s="98">
        <f t="shared" si="0"/>
        <v>8.2999999999999545</v>
      </c>
      <c r="J4" s="106">
        <f>'Trip Detail March(2024)'!AI3</f>
        <v>0</v>
      </c>
      <c r="K4" s="107">
        <f>'Trip Detail March(2024)'!AJ3</f>
        <v>0</v>
      </c>
      <c r="L4" s="106">
        <f>'Trip Detail March(2024)'!AK3</f>
        <v>74</v>
      </c>
      <c r="M4" s="106">
        <f>'Trip Detail March(2024)'!AL3</f>
        <v>5</v>
      </c>
    </row>
    <row r="5" spans="1:14" ht="14.25" customHeight="1">
      <c r="A5" s="95">
        <f>'Trip Detail March(2024)'!Z4</f>
        <v>45353</v>
      </c>
      <c r="B5" s="112" t="str">
        <f>'Trip Detail March(2024)'!AA4</f>
        <v>W</v>
      </c>
      <c r="C5" s="97" t="str">
        <f>'Trip Detail March(2024)'!AB4</f>
        <v>Hamriz PC</v>
      </c>
      <c r="D5" s="98" t="str">
        <f>'Trip Detail March(2024)'!AC4</f>
        <v>Baghrai DS</v>
      </c>
      <c r="E5" s="99">
        <v>6.42</v>
      </c>
      <c r="F5" s="100">
        <f>'Trip Detail March(2024)'!AE4</f>
        <v>12.2026</v>
      </c>
      <c r="G5" s="101">
        <v>1829.7</v>
      </c>
      <c r="H5" s="102">
        <v>1836.4</v>
      </c>
      <c r="I5" s="103">
        <f t="shared" si="0"/>
        <v>6.7000000000000455</v>
      </c>
      <c r="J5" s="104">
        <f>'Trip Detail March(2024)'!AI4</f>
        <v>1830.3</v>
      </c>
      <c r="K5" s="103">
        <f>'Trip Detail March(2024)'!AJ4</f>
        <v>186.7</v>
      </c>
      <c r="L5" s="104">
        <f>'Trip Detail March(2024)'!AK4</f>
        <v>51</v>
      </c>
      <c r="M5" s="104">
        <f>'Trip Detail March(2024)'!AL4</f>
        <v>5</v>
      </c>
      <c r="N5" s="113"/>
    </row>
    <row r="6" spans="1:14" ht="14.25" customHeight="1">
      <c r="A6" s="95">
        <f>'Trip Detail March(2024)'!Z5</f>
        <v>45353</v>
      </c>
      <c r="B6" s="109" t="str">
        <f>'Trip Detail March(2024)'!AA5</f>
        <v>NW</v>
      </c>
      <c r="C6" s="114" t="str">
        <f>'Trip Detail March(2024)'!AB5</f>
        <v>Not Work</v>
      </c>
      <c r="D6" s="107" t="str">
        <f>'Trip Detail March(2024)'!AC5</f>
        <v>Baghrai NS</v>
      </c>
      <c r="E6" s="108">
        <f>'Trip Detail March(2024)'!AD5</f>
        <v>0</v>
      </c>
      <c r="F6" s="109">
        <f>'Trip Detail March(2024)'!AE5</f>
        <v>0</v>
      </c>
      <c r="G6" s="110">
        <f>'Trip Detail March(2024)'!AF5</f>
        <v>0</v>
      </c>
      <c r="H6" s="111">
        <f>'Trip Detail March(2024)'!AG5</f>
        <v>0</v>
      </c>
      <c r="I6" s="98">
        <f t="shared" si="0"/>
        <v>0</v>
      </c>
      <c r="J6" s="106">
        <f>'Trip Detail March(2024)'!AI5</f>
        <v>0</v>
      </c>
      <c r="K6" s="107">
        <f>'Trip Detail March(2024)'!AJ5</f>
        <v>0</v>
      </c>
      <c r="L6" s="106">
        <f>'Trip Detail March(2024)'!AK5</f>
        <v>0</v>
      </c>
      <c r="M6" s="106">
        <f>'Trip Detail March(2024)'!AL5</f>
        <v>0</v>
      </c>
    </row>
    <row r="7" spans="1:14" ht="14.25" customHeight="1">
      <c r="A7" s="95">
        <f>'Trip Detail March(2024)'!Z6</f>
        <v>45354</v>
      </c>
      <c r="B7" s="115" t="str">
        <f>'Trip Detail March(2024)'!AA6</f>
        <v>Rain</v>
      </c>
      <c r="C7" s="116" t="str">
        <f>'Trip Detail March(2024)'!AB6</f>
        <v>3/3 to 5/3</v>
      </c>
      <c r="D7" s="115" t="str">
        <f>'Trip Detail March(2024)'!AC6</f>
        <v>Not Work</v>
      </c>
      <c r="E7" s="99">
        <f>'Trip Detail March(2024)'!AD6</f>
        <v>0</v>
      </c>
      <c r="F7" s="100">
        <f>'Trip Detail March(2024)'!AE6</f>
        <v>0</v>
      </c>
      <c r="G7" s="101">
        <f>'Trip Detail March(2024)'!AF6</f>
        <v>0</v>
      </c>
      <c r="H7" s="102">
        <f>'Trip Detail March(2024)'!AG6</f>
        <v>0</v>
      </c>
      <c r="I7" s="103">
        <f t="shared" si="0"/>
        <v>0</v>
      </c>
      <c r="J7" s="104">
        <f>'Trip Detail March(2024)'!AI6</f>
        <v>0</v>
      </c>
      <c r="K7" s="103">
        <f>'Trip Detail March(2024)'!AJ6</f>
        <v>0</v>
      </c>
      <c r="L7" s="104">
        <f>'Trip Detail March(2024)'!AK6</f>
        <v>0</v>
      </c>
      <c r="M7" s="104">
        <f>'Trip Detail March(2024)'!AL6</f>
        <v>0</v>
      </c>
    </row>
    <row r="8" spans="1:14" ht="14.25" customHeight="1">
      <c r="A8" s="95">
        <f>'Trip Detail March(2024)'!Z7</f>
        <v>45357</v>
      </c>
      <c r="B8" s="108" t="str">
        <f>'Trip Detail March(2024)'!AA7</f>
        <v>W</v>
      </c>
      <c r="C8" s="106" t="str">
        <f>'Trip Detail March(2024)'!AB7</f>
        <v>Hamriz PC</v>
      </c>
      <c r="D8" s="107" t="str">
        <f>'Trip Detail March(2024)'!AC7</f>
        <v>Baghrai DS</v>
      </c>
      <c r="E8" s="108">
        <v>0.06</v>
      </c>
      <c r="F8" s="109">
        <f>'Trip Detail March(2024)'!AE7</f>
        <v>0</v>
      </c>
      <c r="G8" s="110">
        <v>1837.5</v>
      </c>
      <c r="H8" s="111">
        <v>1838.1</v>
      </c>
      <c r="I8" s="98">
        <f t="shared" si="0"/>
        <v>0.59999999999990905</v>
      </c>
      <c r="J8" s="106">
        <f>'Trip Detail March(2024)'!AI7</f>
        <v>0</v>
      </c>
      <c r="K8" s="107">
        <f>'Trip Detail March(2024)'!AJ7</f>
        <v>0</v>
      </c>
      <c r="L8" s="106">
        <f>'Trip Detail March(2024)'!AK7</f>
        <v>8</v>
      </c>
      <c r="M8" s="106">
        <f>'Trip Detail March(2024)'!AL7</f>
        <v>3</v>
      </c>
      <c r="N8" s="113"/>
    </row>
    <row r="9" spans="1:14" ht="14.25" customHeight="1">
      <c r="A9" s="95">
        <f>'Trip Detail March(2024)'!Z8</f>
        <v>45357</v>
      </c>
      <c r="B9" s="115" t="str">
        <f>'Trip Detail March(2024)'!AA8</f>
        <v>NW</v>
      </c>
      <c r="C9" s="116" t="str">
        <f>'Trip Detail March(2024)'!AB8</f>
        <v>Not Work</v>
      </c>
      <c r="D9" s="98" t="str">
        <f>'Trip Detail March(2024)'!AC8</f>
        <v>Baghrai NS</v>
      </c>
      <c r="E9" s="99">
        <f>'Trip Detail March(2024)'!AD8</f>
        <v>0</v>
      </c>
      <c r="F9" s="100">
        <f>'Trip Detail March(2024)'!AE8</f>
        <v>0</v>
      </c>
      <c r="G9" s="101">
        <f>'Trip Detail March(2024)'!AF8</f>
        <v>0</v>
      </c>
      <c r="H9" s="102">
        <f>'Trip Detail March(2024)'!AG8</f>
        <v>0</v>
      </c>
      <c r="I9" s="103">
        <f t="shared" si="0"/>
        <v>0</v>
      </c>
      <c r="J9" s="104">
        <f>'Trip Detail March(2024)'!AI8</f>
        <v>0</v>
      </c>
      <c r="K9" s="103">
        <f>'Trip Detail March(2024)'!AJ8</f>
        <v>0</v>
      </c>
      <c r="L9" s="104">
        <f>'Trip Detail March(2024)'!AK8</f>
        <v>0</v>
      </c>
      <c r="M9" s="104">
        <f>'Trip Detail March(2024)'!AL8</f>
        <v>0</v>
      </c>
    </row>
    <row r="10" spans="1:14" ht="14.25" customHeight="1">
      <c r="A10" s="95">
        <f>'Trip Detail March(2024)'!Z9</f>
        <v>45358</v>
      </c>
      <c r="B10" s="108" t="str">
        <f>'Trip Detail March(2024)'!AA9</f>
        <v>W</v>
      </c>
      <c r="C10" s="106" t="str">
        <f>'Trip Detail March(2024)'!AB9</f>
        <v>Hamriz PC</v>
      </c>
      <c r="D10" s="107" t="str">
        <f>'Trip Detail March(2024)'!AC9</f>
        <v>Baghrai DS</v>
      </c>
      <c r="E10" s="108">
        <f>'Trip Detail March(2024)'!AD9</f>
        <v>0</v>
      </c>
      <c r="F10" s="109">
        <f>'Trip Detail March(2024)'!AE9</f>
        <v>0</v>
      </c>
      <c r="G10" s="110">
        <v>1838.2</v>
      </c>
      <c r="H10" s="111">
        <v>1842</v>
      </c>
      <c r="I10" s="98">
        <f t="shared" si="0"/>
        <v>3.7999999999999545</v>
      </c>
      <c r="J10" s="106">
        <f>'Trip Detail March(2024)'!AI9</f>
        <v>0</v>
      </c>
      <c r="K10" s="107">
        <f>'Trip Detail March(2024)'!AJ9</f>
        <v>0</v>
      </c>
      <c r="L10" s="106">
        <f>'Trip Detail March(2024)'!AK9</f>
        <v>30</v>
      </c>
      <c r="M10" s="106">
        <f>'Trip Detail March(2024)'!AL9</f>
        <v>4</v>
      </c>
      <c r="N10" s="113"/>
    </row>
    <row r="11" spans="1:14" ht="14.25" customHeight="1">
      <c r="A11" s="95">
        <f>'Trip Detail March(2024)'!Z10</f>
        <v>45358</v>
      </c>
      <c r="B11" s="115" t="str">
        <f>'Trip Detail March(2024)'!AA10</f>
        <v>NW</v>
      </c>
      <c r="C11" s="116" t="str">
        <f>'Trip Detail March(2024)'!AB10</f>
        <v>Not Work</v>
      </c>
      <c r="D11" s="98" t="str">
        <f>'Trip Detail March(2024)'!AC10</f>
        <v>Baghrai NS</v>
      </c>
      <c r="E11" s="99">
        <f>'Trip Detail March(2024)'!AD10</f>
        <v>0</v>
      </c>
      <c r="F11" s="100">
        <f>'Trip Detail March(2024)'!AE10</f>
        <v>0</v>
      </c>
      <c r="G11" s="101">
        <f>'Trip Detail March(2024)'!AF10</f>
        <v>0</v>
      </c>
      <c r="H11" s="102">
        <f>'Trip Detail March(2024)'!AG10</f>
        <v>0</v>
      </c>
      <c r="I11" s="103">
        <f t="shared" si="0"/>
        <v>0</v>
      </c>
      <c r="J11" s="104">
        <f>'Trip Detail March(2024)'!AI10</f>
        <v>0</v>
      </c>
      <c r="K11" s="103">
        <f>'Trip Detail March(2024)'!AJ10</f>
        <v>0</v>
      </c>
      <c r="L11" s="104">
        <f>'Trip Detail March(2024)'!AK10</f>
        <v>0</v>
      </c>
      <c r="M11" s="104">
        <f>'Trip Detail March(2024)'!AL10</f>
        <v>0</v>
      </c>
    </row>
    <row r="12" spans="1:14" ht="14.25" customHeight="1">
      <c r="A12" s="95">
        <f>'Trip Detail March(2024)'!Z11</f>
        <v>45359</v>
      </c>
      <c r="B12" s="108" t="str">
        <f>'Trip Detail March(2024)'!AA11</f>
        <v>W</v>
      </c>
      <c r="C12" s="106" t="str">
        <f>'Trip Detail March(2024)'!AB11</f>
        <v>Hamriz PC</v>
      </c>
      <c r="D12" s="107" t="str">
        <f>'Trip Detail March(2024)'!AC11</f>
        <v>Baghrai DS</v>
      </c>
      <c r="E12" s="108">
        <v>11.24</v>
      </c>
      <c r="F12" s="109">
        <f>'Trip Detail March(2024)'!AE11</f>
        <v>0</v>
      </c>
      <c r="G12" s="110">
        <v>1842</v>
      </c>
      <c r="H12" s="111">
        <v>1853.4</v>
      </c>
      <c r="I12" s="98">
        <f t="shared" si="0"/>
        <v>11.400000000000091</v>
      </c>
      <c r="J12" s="106">
        <f>'Trip Detail March(2024)'!AI11</f>
        <v>0</v>
      </c>
      <c r="K12" s="107">
        <f>'Trip Detail March(2024)'!AJ11</f>
        <v>0</v>
      </c>
      <c r="L12" s="106">
        <f>'Trip Detail March(2024)'!AK11</f>
        <v>80</v>
      </c>
      <c r="M12" s="106">
        <f>'Trip Detail March(2024)'!AL11</f>
        <v>4</v>
      </c>
      <c r="N12" s="117" t="s">
        <v>113</v>
      </c>
    </row>
    <row r="13" spans="1:14" ht="14.25" customHeight="1">
      <c r="A13" s="95">
        <f>'Trip Detail March(2024)'!Z12</f>
        <v>45359</v>
      </c>
      <c r="B13" s="112" t="str">
        <f>'Trip Detail March(2024)'!AA12</f>
        <v>W</v>
      </c>
      <c r="C13" s="97" t="str">
        <f>'Trip Detail March(2024)'!AB12</f>
        <v>Hamriz PC</v>
      </c>
      <c r="D13" s="98" t="str">
        <f>'Trip Detail March(2024)'!AC12</f>
        <v>Baghrai NS</v>
      </c>
      <c r="E13" s="99">
        <f>'Trip Detail March(2024)'!AD12</f>
        <v>0</v>
      </c>
      <c r="F13" s="100">
        <f>'Trip Detail March(2024)'!AE12</f>
        <v>12.5342</v>
      </c>
      <c r="G13" s="101">
        <f>'Trip Detail March(2024)'!AF12</f>
        <v>0</v>
      </c>
      <c r="H13" s="102">
        <f>'Trip Detail March(2024)'!AG12</f>
        <v>0</v>
      </c>
      <c r="I13" s="103">
        <f t="shared" si="0"/>
        <v>0</v>
      </c>
      <c r="J13" s="104">
        <f>'Trip Detail March(2024)'!AI12</f>
        <v>1852.2</v>
      </c>
      <c r="K13" s="103">
        <f>'Trip Detail March(2024)'!AJ12</f>
        <v>274.5</v>
      </c>
      <c r="L13" s="104">
        <f>'Trip Detail March(2024)'!AK12</f>
        <v>15</v>
      </c>
      <c r="M13" s="104">
        <f>'Trip Detail March(2024)'!AL12</f>
        <v>3</v>
      </c>
    </row>
    <row r="14" spans="1:14" ht="14.25" customHeight="1">
      <c r="A14" s="95">
        <f>'Trip Detail March(2024)'!Z13</f>
        <v>45360</v>
      </c>
      <c r="B14" s="108" t="str">
        <f>'Trip Detail March(2024)'!AA13</f>
        <v>W</v>
      </c>
      <c r="C14" s="106" t="str">
        <f>'Trip Detail March(2024)'!AB13</f>
        <v>Hamriz PC</v>
      </c>
      <c r="D14" s="107" t="str">
        <f>'Trip Detail March(2024)'!AC13</f>
        <v>Baghrai DS</v>
      </c>
      <c r="E14" s="108">
        <f>'Trip Detail March(2024)'!AD13</f>
        <v>10.6</v>
      </c>
      <c r="F14" s="109">
        <f>'Trip Detail March(2024)'!AE13</f>
        <v>0</v>
      </c>
      <c r="G14" s="110">
        <f>'Trip Detail March(2024)'!AF13</f>
        <v>1853.5</v>
      </c>
      <c r="H14" s="111">
        <f>'Trip Detail March(2024)'!AG13</f>
        <v>1863.6</v>
      </c>
      <c r="I14" s="98">
        <f t="shared" si="0"/>
        <v>10.099999999999909</v>
      </c>
      <c r="J14" s="106">
        <f>'Trip Detail March(2024)'!AI13</f>
        <v>0</v>
      </c>
      <c r="K14" s="107">
        <f>'Trip Detail March(2024)'!AJ13</f>
        <v>0</v>
      </c>
      <c r="L14" s="106">
        <f>'Trip Detail March(2024)'!AK13</f>
        <v>75</v>
      </c>
      <c r="M14" s="106">
        <f>'Trip Detail March(2024)'!AL13</f>
        <v>5</v>
      </c>
    </row>
    <row r="15" spans="1:14" ht="14.25" customHeight="1">
      <c r="A15" s="95">
        <f>'Trip Detail March(2024)'!Z14</f>
        <v>45360</v>
      </c>
      <c r="B15" s="112" t="str">
        <f>'Trip Detail March(2024)'!AA14</f>
        <v>W</v>
      </c>
      <c r="C15" s="97" t="str">
        <f>'Trip Detail March(2024)'!AB14</f>
        <v>Hamriz PC</v>
      </c>
      <c r="D15" s="98" t="str">
        <f>'Trip Detail March(2024)'!AC14</f>
        <v>Baghrai NS</v>
      </c>
      <c r="E15" s="99">
        <v>9</v>
      </c>
      <c r="F15" s="100">
        <f>'Trip Detail March(2024)'!AE14</f>
        <v>0</v>
      </c>
      <c r="G15" s="101">
        <v>1863.6</v>
      </c>
      <c r="H15" s="102">
        <v>1872.6</v>
      </c>
      <c r="I15" s="103">
        <f t="shared" si="0"/>
        <v>9</v>
      </c>
      <c r="J15" s="104">
        <f>'Trip Detail March(2024)'!AI14</f>
        <v>0</v>
      </c>
      <c r="K15" s="103">
        <f>'Trip Detail March(2024)'!AJ14</f>
        <v>0</v>
      </c>
      <c r="L15" s="104">
        <f>'Trip Detail March(2024)'!AK14</f>
        <v>52</v>
      </c>
      <c r="M15" s="104">
        <f>'Trip Detail March(2024)'!AL14</f>
        <v>6</v>
      </c>
    </row>
    <row r="16" spans="1:14" ht="14.25" customHeight="1">
      <c r="A16" s="95">
        <f>'Trip Detail March(2024)'!Z15</f>
        <v>45361</v>
      </c>
      <c r="B16" s="108" t="str">
        <f>'Trip Detail March(2024)'!AA15</f>
        <v>W</v>
      </c>
      <c r="C16" s="106" t="str">
        <f>'Trip Detail March(2024)'!AB15</f>
        <v>Hamriz PC</v>
      </c>
      <c r="D16" s="107" t="str">
        <f>'Trip Detail March(2024)'!AC15</f>
        <v>Baghrai DS</v>
      </c>
      <c r="E16" s="108">
        <v>13.24</v>
      </c>
      <c r="F16" s="109">
        <f>'Trip Detail March(2024)'!AE15</f>
        <v>12.1198</v>
      </c>
      <c r="G16" s="110">
        <f>'Trip Detail March(2024)'!AF15</f>
        <v>1872.6</v>
      </c>
      <c r="H16" s="111">
        <v>1886</v>
      </c>
      <c r="I16" s="98">
        <f t="shared" si="0"/>
        <v>13.400000000000091</v>
      </c>
      <c r="J16" s="106">
        <f>'Trip Detail March(2024)'!AI15</f>
        <v>1876.4</v>
      </c>
      <c r="K16" s="107">
        <f>'Trip Detail March(2024)'!AJ15</f>
        <v>293.3</v>
      </c>
      <c r="L16" s="106">
        <v>101</v>
      </c>
      <c r="M16" s="106">
        <v>5</v>
      </c>
    </row>
    <row r="17" spans="1:14" ht="14.25" customHeight="1">
      <c r="A17" s="95">
        <v>45362</v>
      </c>
      <c r="B17" s="112" t="s">
        <v>100</v>
      </c>
      <c r="C17" s="97" t="s">
        <v>101</v>
      </c>
      <c r="D17" s="98" t="s">
        <v>78</v>
      </c>
      <c r="E17" s="99">
        <v>13.36</v>
      </c>
      <c r="F17" s="100">
        <v>11.995799999999999</v>
      </c>
      <c r="G17" s="101">
        <v>1886</v>
      </c>
      <c r="H17" s="102">
        <v>1899.6</v>
      </c>
      <c r="I17" s="103">
        <f t="shared" si="0"/>
        <v>13.599999999999909</v>
      </c>
      <c r="J17" s="104">
        <v>1900.3</v>
      </c>
      <c r="K17" s="103">
        <v>286.7</v>
      </c>
      <c r="L17" s="104">
        <v>83</v>
      </c>
      <c r="M17" s="104">
        <v>5</v>
      </c>
      <c r="N17" s="117"/>
    </row>
    <row r="18" spans="1:14" ht="14.25" customHeight="1">
      <c r="A18" s="118"/>
      <c r="B18" s="108"/>
      <c r="C18" s="106"/>
      <c r="D18" s="107"/>
      <c r="E18" s="108"/>
      <c r="F18" s="109"/>
      <c r="G18" s="110"/>
      <c r="H18" s="111"/>
      <c r="I18" s="98">
        <f t="shared" si="0"/>
        <v>0</v>
      </c>
      <c r="J18" s="106"/>
      <c r="K18" s="107"/>
      <c r="L18" s="106"/>
      <c r="M18" s="106"/>
    </row>
    <row r="19" spans="1:14" ht="14.25" customHeight="1">
      <c r="A19" s="118"/>
      <c r="B19" s="112"/>
      <c r="C19" s="97"/>
      <c r="D19" s="98"/>
      <c r="E19" s="99"/>
      <c r="F19" s="100"/>
      <c r="G19" s="101"/>
      <c r="H19" s="102"/>
      <c r="I19" s="103">
        <f t="shared" si="0"/>
        <v>0</v>
      </c>
      <c r="J19" s="104"/>
      <c r="K19" s="103"/>
      <c r="L19" s="104"/>
      <c r="M19" s="104"/>
    </row>
    <row r="20" spans="1:14" ht="14.25" customHeight="1">
      <c r="A20" s="118"/>
      <c r="B20" s="108"/>
      <c r="C20" s="106"/>
      <c r="D20" s="107"/>
      <c r="E20" s="108"/>
      <c r="F20" s="109"/>
      <c r="G20" s="110"/>
      <c r="H20" s="111"/>
      <c r="I20" s="98">
        <f t="shared" si="0"/>
        <v>0</v>
      </c>
      <c r="J20" s="106"/>
      <c r="K20" s="107"/>
      <c r="L20" s="106"/>
      <c r="M20" s="106"/>
    </row>
    <row r="21" spans="1:14" ht="14.25" customHeight="1">
      <c r="A21" s="118"/>
      <c r="B21" s="112"/>
      <c r="C21" s="97"/>
      <c r="D21" s="98"/>
      <c r="E21" s="99"/>
      <c r="F21" s="100"/>
      <c r="G21" s="101"/>
      <c r="H21" s="102"/>
      <c r="I21" s="103">
        <f t="shared" si="0"/>
        <v>0</v>
      </c>
      <c r="J21" s="104"/>
      <c r="K21" s="103"/>
      <c r="L21" s="104"/>
      <c r="M21" s="104"/>
    </row>
    <row r="22" spans="1:14" ht="14.25" customHeight="1">
      <c r="A22" s="118"/>
      <c r="B22" s="108"/>
      <c r="C22" s="106"/>
      <c r="D22" s="107"/>
      <c r="E22" s="108"/>
      <c r="F22" s="109"/>
      <c r="G22" s="110"/>
      <c r="H22" s="111"/>
      <c r="I22" s="98">
        <f t="shared" si="0"/>
        <v>0</v>
      </c>
      <c r="J22" s="106"/>
      <c r="K22" s="107"/>
      <c r="L22" s="106"/>
      <c r="M22" s="106"/>
    </row>
    <row r="23" spans="1:14" ht="14.25" customHeight="1">
      <c r="A23" s="118"/>
      <c r="B23" s="112"/>
      <c r="C23" s="97"/>
      <c r="D23" s="98"/>
      <c r="E23" s="99"/>
      <c r="F23" s="100"/>
      <c r="G23" s="101"/>
      <c r="H23" s="102"/>
      <c r="I23" s="103">
        <f t="shared" si="0"/>
        <v>0</v>
      </c>
      <c r="J23" s="104"/>
      <c r="K23" s="103"/>
      <c r="L23" s="104"/>
      <c r="M23" s="104"/>
    </row>
    <row r="24" spans="1:14" ht="14.25" customHeight="1">
      <c r="A24" s="118"/>
      <c r="B24" s="108"/>
      <c r="C24" s="106"/>
      <c r="D24" s="107"/>
      <c r="E24" s="108"/>
      <c r="F24" s="109"/>
      <c r="G24" s="110"/>
      <c r="H24" s="111"/>
      <c r="I24" s="98">
        <f t="shared" si="0"/>
        <v>0</v>
      </c>
      <c r="J24" s="106"/>
      <c r="K24" s="107"/>
      <c r="L24" s="106"/>
      <c r="M24" s="106"/>
    </row>
    <row r="25" spans="1:14" ht="14.25" customHeight="1">
      <c r="A25" s="118"/>
      <c r="B25" s="112"/>
      <c r="C25" s="97"/>
      <c r="D25" s="98"/>
      <c r="E25" s="99"/>
      <c r="F25" s="100"/>
      <c r="G25" s="101"/>
      <c r="H25" s="102"/>
      <c r="I25" s="103">
        <f t="shared" si="0"/>
        <v>0</v>
      </c>
      <c r="J25" s="104"/>
      <c r="K25" s="103"/>
      <c r="L25" s="104"/>
      <c r="M25" s="104"/>
    </row>
    <row r="26" spans="1:14" ht="14.25" customHeight="1">
      <c r="A26" s="118"/>
      <c r="B26" s="108"/>
      <c r="C26" s="106"/>
      <c r="D26" s="107"/>
      <c r="E26" s="108"/>
      <c r="F26" s="109"/>
      <c r="G26" s="110"/>
      <c r="H26" s="111"/>
      <c r="I26" s="98">
        <f t="shared" si="0"/>
        <v>0</v>
      </c>
      <c r="J26" s="106"/>
      <c r="K26" s="107"/>
      <c r="L26" s="106"/>
      <c r="M26" s="106"/>
    </row>
    <row r="27" spans="1:14" ht="14.25" customHeight="1">
      <c r="A27" s="118"/>
      <c r="B27" s="112"/>
      <c r="C27" s="97"/>
      <c r="D27" s="98"/>
      <c r="E27" s="99"/>
      <c r="F27" s="100"/>
      <c r="G27" s="101"/>
      <c r="H27" s="102"/>
      <c r="I27" s="103">
        <f t="shared" si="0"/>
        <v>0</v>
      </c>
      <c r="J27" s="104"/>
      <c r="K27" s="103"/>
      <c r="L27" s="104"/>
      <c r="M27" s="104"/>
    </row>
    <row r="28" spans="1:14" ht="14.25" customHeight="1">
      <c r="A28" s="118"/>
      <c r="B28" s="108"/>
      <c r="C28" s="106"/>
      <c r="D28" s="107"/>
      <c r="E28" s="108"/>
      <c r="F28" s="109"/>
      <c r="G28" s="110"/>
      <c r="H28" s="111"/>
      <c r="I28" s="98">
        <f t="shared" si="0"/>
        <v>0</v>
      </c>
      <c r="J28" s="106"/>
      <c r="K28" s="107"/>
      <c r="L28" s="106"/>
      <c r="M28" s="106"/>
    </row>
    <row r="29" spans="1:14" ht="14.25" customHeight="1">
      <c r="A29" s="118"/>
      <c r="B29" s="112"/>
      <c r="C29" s="97"/>
      <c r="D29" s="98"/>
      <c r="E29" s="99"/>
      <c r="F29" s="100"/>
      <c r="G29" s="101"/>
      <c r="H29" s="102"/>
      <c r="I29" s="103">
        <f t="shared" si="0"/>
        <v>0</v>
      </c>
      <c r="J29" s="104"/>
      <c r="K29" s="103"/>
      <c r="L29" s="104"/>
      <c r="M29" s="104"/>
    </row>
    <row r="30" spans="1:14" ht="14.25" customHeight="1">
      <c r="A30" s="118"/>
      <c r="B30" s="108"/>
      <c r="C30" s="106"/>
      <c r="D30" s="107"/>
      <c r="E30" s="108"/>
      <c r="F30" s="109"/>
      <c r="G30" s="110"/>
      <c r="H30" s="111"/>
      <c r="I30" s="98">
        <f t="shared" si="0"/>
        <v>0</v>
      </c>
      <c r="J30" s="106"/>
      <c r="K30" s="107"/>
      <c r="L30" s="106"/>
      <c r="M30" s="106"/>
    </row>
    <row r="31" spans="1:14" ht="14.25" customHeight="1">
      <c r="A31" s="118"/>
      <c r="B31" s="112"/>
      <c r="C31" s="97"/>
      <c r="D31" s="98"/>
      <c r="E31" s="99"/>
      <c r="F31" s="100"/>
      <c r="G31" s="101"/>
      <c r="H31" s="102"/>
      <c r="I31" s="103">
        <f t="shared" si="0"/>
        <v>0</v>
      </c>
      <c r="J31" s="104"/>
      <c r="K31" s="103"/>
      <c r="L31" s="104"/>
      <c r="M31" s="104"/>
    </row>
    <row r="32" spans="1:14" ht="14.25" customHeight="1">
      <c r="A32" s="118"/>
      <c r="B32" s="108"/>
      <c r="C32" s="106"/>
      <c r="D32" s="107"/>
      <c r="E32" s="108"/>
      <c r="F32" s="109"/>
      <c r="G32" s="110"/>
      <c r="H32" s="111"/>
      <c r="I32" s="98">
        <f t="shared" si="0"/>
        <v>0</v>
      </c>
      <c r="J32" s="106"/>
      <c r="K32" s="107"/>
      <c r="L32" s="106"/>
      <c r="M32" s="106"/>
    </row>
    <row r="33" spans="1:13" ht="14.25" customHeight="1">
      <c r="A33" s="118"/>
      <c r="B33" s="108"/>
      <c r="C33" s="106"/>
      <c r="D33" s="107"/>
      <c r="E33" s="99"/>
      <c r="F33" s="100"/>
      <c r="G33" s="101"/>
      <c r="H33" s="102"/>
      <c r="I33" s="103">
        <f t="shared" si="0"/>
        <v>0</v>
      </c>
      <c r="J33" s="104"/>
      <c r="K33" s="103"/>
      <c r="L33" s="104"/>
      <c r="M33" s="104"/>
    </row>
    <row r="34" spans="1:13" ht="14.25" customHeight="1">
      <c r="A34" s="118"/>
      <c r="B34" s="108"/>
      <c r="C34" s="106"/>
      <c r="D34" s="107"/>
      <c r="E34" s="108"/>
      <c r="F34" s="109"/>
      <c r="G34" s="110"/>
      <c r="H34" s="111"/>
      <c r="I34" s="98">
        <f t="shared" si="0"/>
        <v>0</v>
      </c>
      <c r="J34" s="106"/>
      <c r="K34" s="107"/>
      <c r="L34" s="106"/>
      <c r="M34" s="106"/>
    </row>
    <row r="35" spans="1:13" ht="14.25" customHeight="1">
      <c r="A35" s="118"/>
      <c r="B35" s="108"/>
      <c r="C35" s="106"/>
      <c r="D35" s="107"/>
      <c r="E35" s="99"/>
      <c r="F35" s="100"/>
      <c r="G35" s="101"/>
      <c r="H35" s="102"/>
      <c r="I35" s="103">
        <f t="shared" si="0"/>
        <v>0</v>
      </c>
      <c r="J35" s="104"/>
      <c r="K35" s="103"/>
      <c r="L35" s="104"/>
      <c r="M35" s="104"/>
    </row>
    <row r="36" spans="1:13" ht="14.25" customHeight="1">
      <c r="A36" s="118"/>
      <c r="B36" s="108"/>
      <c r="C36" s="106"/>
      <c r="D36" s="107"/>
      <c r="E36" s="108"/>
      <c r="F36" s="109"/>
      <c r="G36" s="110"/>
      <c r="H36" s="111"/>
      <c r="I36" s="98">
        <f t="shared" si="0"/>
        <v>0</v>
      </c>
      <c r="J36" s="106"/>
      <c r="K36" s="107"/>
      <c r="L36" s="106"/>
      <c r="M36" s="106"/>
    </row>
    <row r="37" spans="1:13" ht="14.25" customHeight="1">
      <c r="A37" s="118"/>
      <c r="B37" s="108"/>
      <c r="C37" s="106"/>
      <c r="D37" s="107"/>
      <c r="E37" s="99"/>
      <c r="F37" s="100"/>
      <c r="G37" s="101"/>
      <c r="H37" s="102"/>
      <c r="I37" s="103">
        <f t="shared" si="0"/>
        <v>0</v>
      </c>
      <c r="J37" s="104"/>
      <c r="K37" s="103"/>
      <c r="L37" s="104"/>
      <c r="M37" s="104"/>
    </row>
    <row r="38" spans="1:13" ht="14.25" customHeight="1">
      <c r="A38" s="118"/>
      <c r="B38" s="108"/>
      <c r="C38" s="106"/>
      <c r="D38" s="107"/>
      <c r="E38" s="108"/>
      <c r="F38" s="109"/>
      <c r="G38" s="110"/>
      <c r="H38" s="111"/>
      <c r="I38" s="98">
        <f t="shared" si="0"/>
        <v>0</v>
      </c>
      <c r="J38" s="106"/>
      <c r="K38" s="107"/>
      <c r="L38" s="106"/>
      <c r="M38" s="106"/>
    </row>
    <row r="39" spans="1:13" ht="14.25" customHeight="1">
      <c r="A39" s="118"/>
      <c r="B39" s="108"/>
      <c r="C39" s="106"/>
      <c r="D39" s="107"/>
      <c r="E39" s="99"/>
      <c r="F39" s="100"/>
      <c r="G39" s="101"/>
      <c r="H39" s="102"/>
      <c r="I39" s="103">
        <f t="shared" si="0"/>
        <v>0</v>
      </c>
      <c r="J39" s="104"/>
      <c r="K39" s="103"/>
      <c r="L39" s="104"/>
      <c r="M39" s="104"/>
    </row>
    <row r="40" spans="1:13" ht="14.25" customHeight="1">
      <c r="A40" s="119"/>
      <c r="B40" s="120"/>
      <c r="C40" s="121"/>
      <c r="D40" s="122"/>
      <c r="E40" s="120"/>
      <c r="F40" s="123"/>
      <c r="G40" s="124"/>
      <c r="H40" s="125"/>
      <c r="I40" s="126">
        <f t="shared" si="0"/>
        <v>0</v>
      </c>
      <c r="J40" s="121"/>
      <c r="K40" s="122"/>
      <c r="L40" s="121"/>
      <c r="M40" s="121"/>
    </row>
    <row r="41" spans="1:13" ht="14.25" customHeight="1">
      <c r="A41" s="127" t="s">
        <v>114</v>
      </c>
      <c r="B41" s="128"/>
      <c r="C41" s="128"/>
      <c r="D41" s="128"/>
      <c r="E41" s="128"/>
      <c r="F41" s="128">
        <f>SUM(F3:F40)</f>
        <v>61.218199999999996</v>
      </c>
      <c r="G41" s="128"/>
      <c r="H41" s="128"/>
      <c r="I41" s="128">
        <f>SUM(I3:I40)</f>
        <v>83.599999999999909</v>
      </c>
      <c r="J41" s="128"/>
      <c r="K41" s="128">
        <f t="shared" ref="K41:M41" si="1">SUM(K3:K40)</f>
        <v>1244</v>
      </c>
      <c r="L41" s="128">
        <f t="shared" si="1"/>
        <v>619</v>
      </c>
      <c r="M41" s="128">
        <f t="shared" si="1"/>
        <v>48</v>
      </c>
    </row>
    <row r="42" spans="1:13" ht="14.25" customHeight="1"/>
    <row r="43" spans="1:13" ht="14.25" customHeight="1"/>
    <row r="44" spans="1:13" ht="14.25" customHeight="1"/>
    <row r="45" spans="1:13" ht="14.25" customHeight="1"/>
    <row r="46" spans="1:13" ht="14.25" customHeight="1"/>
    <row r="47" spans="1:13" ht="14.25" customHeight="1"/>
    <row r="48" spans="1:1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M1:M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rintOptions horizontalCentered="1" verticalCentered="1"/>
  <pageMargins left="0.70866141732283472" right="0.70866141732283472" top="0.74803149606299213" bottom="0.74803149606299213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4" sqref="J4"/>
    </sheetView>
  </sheetViews>
  <sheetFormatPr defaultColWidth="14.453125" defaultRowHeight="15" customHeight="1"/>
  <cols>
    <col min="1" max="1" width="8.7265625" customWidth="1"/>
    <col min="2" max="2" width="6.7265625" customWidth="1"/>
    <col min="3" max="3" width="13.08984375" customWidth="1"/>
    <col min="4" max="7" width="8.7265625" customWidth="1"/>
    <col min="8" max="8" width="9.26953125" customWidth="1"/>
    <col min="9" max="10" width="8.7265625" customWidth="1"/>
  </cols>
  <sheetData>
    <row r="1" spans="1:10" ht="14.25" customHeight="1">
      <c r="A1" s="264" t="s">
        <v>115</v>
      </c>
      <c r="B1" s="265"/>
      <c r="C1" s="265"/>
      <c r="D1" s="265"/>
      <c r="E1" s="265"/>
      <c r="F1" s="265"/>
      <c r="G1" s="265"/>
      <c r="H1" s="265"/>
      <c r="I1" s="266"/>
      <c r="J1" s="129"/>
    </row>
    <row r="2" spans="1:10" ht="15" customHeight="1">
      <c r="A2" s="267"/>
      <c r="B2" s="268"/>
      <c r="C2" s="268"/>
      <c r="D2" s="268"/>
      <c r="E2" s="268"/>
      <c r="F2" s="268"/>
      <c r="G2" s="268"/>
      <c r="H2" s="268"/>
      <c r="I2" s="269"/>
      <c r="J2" s="129"/>
    </row>
    <row r="3" spans="1:10" ht="17.25" customHeight="1">
      <c r="A3" s="130" t="s">
        <v>3</v>
      </c>
      <c r="B3" s="130" t="s">
        <v>88</v>
      </c>
      <c r="C3" s="130" t="s">
        <v>46</v>
      </c>
      <c r="D3" s="130" t="s">
        <v>51</v>
      </c>
      <c r="E3" s="130" t="s">
        <v>116</v>
      </c>
      <c r="F3" s="130" t="s">
        <v>117</v>
      </c>
      <c r="G3" s="130" t="s">
        <v>19</v>
      </c>
      <c r="H3" s="130" t="s">
        <v>47</v>
      </c>
      <c r="I3" s="130" t="s">
        <v>8</v>
      </c>
    </row>
    <row r="4" spans="1:10" ht="14.25" customHeight="1">
      <c r="A4" s="131">
        <v>45352</v>
      </c>
      <c r="B4" s="132" t="s">
        <v>100</v>
      </c>
      <c r="C4" s="72" t="s">
        <v>82</v>
      </c>
      <c r="D4" s="73">
        <f t="shared" ref="D4:D40" si="0">F4-E4</f>
        <v>0</v>
      </c>
      <c r="E4" s="133"/>
      <c r="F4" s="92"/>
      <c r="G4" s="134"/>
      <c r="H4" s="135" t="s">
        <v>118</v>
      </c>
      <c r="I4" s="72"/>
    </row>
    <row r="5" spans="1:10" ht="14.25" customHeight="1">
      <c r="A5" s="131">
        <v>45352</v>
      </c>
      <c r="B5" s="136" t="s">
        <v>102</v>
      </c>
      <c r="C5" s="54" t="s">
        <v>77</v>
      </c>
      <c r="D5" s="73">
        <f t="shared" si="0"/>
        <v>0</v>
      </c>
      <c r="E5" s="137"/>
      <c r="F5" s="138"/>
      <c r="G5" s="36"/>
      <c r="H5" s="54"/>
      <c r="I5" s="54"/>
    </row>
    <row r="6" spans="1:10" ht="14.25" customHeight="1">
      <c r="A6" s="131">
        <v>45353</v>
      </c>
      <c r="B6" s="132" t="s">
        <v>100</v>
      </c>
      <c r="C6" s="72" t="s">
        <v>82</v>
      </c>
      <c r="D6" s="73">
        <f t="shared" si="0"/>
        <v>0</v>
      </c>
      <c r="E6" s="133"/>
      <c r="F6" s="92"/>
      <c r="G6" s="134"/>
      <c r="H6" s="72"/>
      <c r="I6" s="72"/>
    </row>
    <row r="7" spans="1:10" ht="14.25" customHeight="1">
      <c r="A7" s="131">
        <v>45353</v>
      </c>
      <c r="B7" s="136" t="s">
        <v>102</v>
      </c>
      <c r="C7" s="54" t="s">
        <v>77</v>
      </c>
      <c r="D7" s="73">
        <f t="shared" si="0"/>
        <v>0</v>
      </c>
      <c r="E7" s="137"/>
      <c r="F7" s="138"/>
      <c r="G7" s="36"/>
      <c r="H7" s="54"/>
      <c r="I7" s="54"/>
    </row>
    <row r="8" spans="1:10" ht="14.25" customHeight="1">
      <c r="A8" s="131">
        <v>45354</v>
      </c>
      <c r="B8" s="139" t="s">
        <v>104</v>
      </c>
      <c r="C8" s="92" t="s">
        <v>105</v>
      </c>
      <c r="D8" s="73">
        <f t="shared" si="0"/>
        <v>0</v>
      </c>
      <c r="E8" s="92"/>
      <c r="F8" s="92"/>
      <c r="G8" s="134"/>
      <c r="H8" s="72"/>
      <c r="I8" s="72"/>
    </row>
    <row r="9" spans="1:10" ht="14.25" customHeight="1">
      <c r="A9" s="131">
        <v>45357</v>
      </c>
      <c r="B9" s="140" t="s">
        <v>100</v>
      </c>
      <c r="C9" s="54" t="s">
        <v>82</v>
      </c>
      <c r="D9" s="73">
        <f t="shared" si="0"/>
        <v>0</v>
      </c>
      <c r="E9" s="137"/>
      <c r="F9" s="138"/>
      <c r="G9" s="36"/>
      <c r="H9" s="54"/>
      <c r="I9" s="54"/>
    </row>
    <row r="10" spans="1:10" ht="14.25" customHeight="1">
      <c r="A10" s="131">
        <v>45357</v>
      </c>
      <c r="B10" s="132" t="s">
        <v>100</v>
      </c>
      <c r="C10" s="72" t="s">
        <v>77</v>
      </c>
      <c r="D10" s="73">
        <f t="shared" si="0"/>
        <v>6</v>
      </c>
      <c r="E10" s="133">
        <v>15075.8</v>
      </c>
      <c r="F10" s="92">
        <v>15081.8</v>
      </c>
      <c r="G10" s="134"/>
      <c r="H10" s="72" t="s">
        <v>118</v>
      </c>
      <c r="I10" s="72">
        <v>6</v>
      </c>
    </row>
    <row r="11" spans="1:10" ht="14.25" customHeight="1">
      <c r="A11" s="131">
        <v>45358</v>
      </c>
      <c r="B11" s="140" t="s">
        <v>100</v>
      </c>
      <c r="C11" s="54" t="s">
        <v>82</v>
      </c>
      <c r="D11" s="73">
        <f t="shared" si="0"/>
        <v>0</v>
      </c>
      <c r="E11" s="137"/>
      <c r="F11" s="138"/>
      <c r="G11" s="36"/>
      <c r="H11" s="54"/>
      <c r="I11" s="54"/>
    </row>
    <row r="12" spans="1:10" ht="14.25" customHeight="1">
      <c r="A12" s="131">
        <v>45358</v>
      </c>
      <c r="B12" s="132" t="s">
        <v>100</v>
      </c>
      <c r="C12" s="72" t="s">
        <v>77</v>
      </c>
      <c r="D12" s="73">
        <f t="shared" si="0"/>
        <v>6.0999999999985448</v>
      </c>
      <c r="E12" s="133">
        <v>15092.2</v>
      </c>
      <c r="F12" s="92">
        <v>15098.3</v>
      </c>
      <c r="G12" s="134"/>
      <c r="H12" s="72" t="s">
        <v>118</v>
      </c>
      <c r="I12" s="72">
        <v>6.6</v>
      </c>
    </row>
    <row r="13" spans="1:10" ht="14.25" customHeight="1">
      <c r="A13" s="131">
        <v>45359</v>
      </c>
      <c r="B13" s="140" t="s">
        <v>100</v>
      </c>
      <c r="C13" s="54" t="s">
        <v>82</v>
      </c>
      <c r="D13" s="73">
        <f t="shared" si="0"/>
        <v>0</v>
      </c>
      <c r="E13" s="137"/>
      <c r="F13" s="138"/>
      <c r="G13" s="36"/>
      <c r="H13" s="54"/>
      <c r="I13" s="54"/>
    </row>
    <row r="14" spans="1:10" ht="14.25" customHeight="1">
      <c r="A14" s="131">
        <v>45359</v>
      </c>
      <c r="B14" s="132" t="s">
        <v>100</v>
      </c>
      <c r="C14" s="72" t="s">
        <v>77</v>
      </c>
      <c r="D14" s="73">
        <f t="shared" si="0"/>
        <v>5.9000000000014552</v>
      </c>
      <c r="E14" s="133">
        <v>15108.8</v>
      </c>
      <c r="F14" s="92">
        <v>15114.7</v>
      </c>
      <c r="G14" s="134"/>
      <c r="H14" s="72" t="s">
        <v>118</v>
      </c>
      <c r="I14" s="72">
        <v>5.54</v>
      </c>
    </row>
    <row r="15" spans="1:10" ht="14.25" customHeight="1">
      <c r="A15" s="131">
        <v>45360</v>
      </c>
      <c r="B15" s="141" t="s">
        <v>100</v>
      </c>
      <c r="C15" s="54" t="s">
        <v>82</v>
      </c>
      <c r="D15" s="73">
        <f t="shared" si="0"/>
        <v>0</v>
      </c>
      <c r="E15" s="137"/>
      <c r="F15" s="138"/>
      <c r="G15" s="36"/>
      <c r="H15" s="54"/>
      <c r="I15" s="54"/>
    </row>
    <row r="16" spans="1:10" ht="14.25" customHeight="1">
      <c r="A16" s="131">
        <v>45360</v>
      </c>
      <c r="B16" s="92" t="s">
        <v>102</v>
      </c>
      <c r="C16" s="72" t="s">
        <v>77</v>
      </c>
      <c r="D16" s="73">
        <f t="shared" si="0"/>
        <v>0</v>
      </c>
      <c r="E16" s="133"/>
      <c r="F16" s="92"/>
      <c r="G16" s="134"/>
      <c r="H16" s="72"/>
      <c r="I16" s="72"/>
    </row>
    <row r="17" spans="1:9" ht="14.25" customHeight="1">
      <c r="A17" s="131">
        <v>45361</v>
      </c>
      <c r="B17" s="141" t="s">
        <v>100</v>
      </c>
      <c r="C17" s="54" t="s">
        <v>82</v>
      </c>
      <c r="D17" s="73">
        <f t="shared" si="0"/>
        <v>0</v>
      </c>
      <c r="E17" s="137"/>
      <c r="F17" s="138"/>
      <c r="G17" s="36"/>
      <c r="H17" s="54"/>
      <c r="I17" s="54"/>
    </row>
    <row r="18" spans="1:9" ht="14.25" customHeight="1">
      <c r="A18" s="131">
        <v>45361</v>
      </c>
      <c r="B18" s="142" t="s">
        <v>100</v>
      </c>
      <c r="C18" s="72" t="s">
        <v>77</v>
      </c>
      <c r="D18" s="73">
        <f t="shared" si="0"/>
        <v>7.3999999999996362</v>
      </c>
      <c r="E18" s="133">
        <v>15136.2</v>
      </c>
      <c r="F18" s="92">
        <v>15143.6</v>
      </c>
      <c r="G18" s="134"/>
      <c r="H18" s="72" t="s">
        <v>118</v>
      </c>
      <c r="I18" s="72"/>
    </row>
    <row r="19" spans="1:9" ht="14.25" customHeight="1">
      <c r="A19" s="131">
        <v>45362</v>
      </c>
      <c r="B19" s="141" t="s">
        <v>100</v>
      </c>
      <c r="C19" s="54" t="s">
        <v>82</v>
      </c>
      <c r="D19" s="73">
        <f t="shared" si="0"/>
        <v>14</v>
      </c>
      <c r="E19" s="137">
        <v>15154.3</v>
      </c>
      <c r="F19" s="138">
        <v>15168.3</v>
      </c>
      <c r="G19" s="36"/>
      <c r="H19" s="54" t="s">
        <v>119</v>
      </c>
      <c r="I19" s="54"/>
    </row>
    <row r="20" spans="1:9" ht="14.25" customHeight="1">
      <c r="A20" s="131">
        <v>45363</v>
      </c>
      <c r="B20" s="142" t="s">
        <v>100</v>
      </c>
      <c r="C20" s="72" t="s">
        <v>77</v>
      </c>
      <c r="D20" s="73">
        <f t="shared" si="0"/>
        <v>-15168.4</v>
      </c>
      <c r="E20" s="133">
        <v>15168.4</v>
      </c>
      <c r="F20" s="92"/>
      <c r="G20" s="134"/>
      <c r="H20" s="72" t="s">
        <v>119</v>
      </c>
      <c r="I20" s="72"/>
    </row>
    <row r="21" spans="1:9" ht="14.25" customHeight="1">
      <c r="A21" s="143"/>
      <c r="B21" s="141"/>
      <c r="C21" s="54"/>
      <c r="D21" s="73">
        <f t="shared" si="0"/>
        <v>0</v>
      </c>
      <c r="E21" s="137"/>
      <c r="F21" s="138"/>
      <c r="G21" s="36"/>
      <c r="H21" s="54"/>
      <c r="I21" s="54"/>
    </row>
    <row r="22" spans="1:9" ht="14.25" customHeight="1">
      <c r="A22" s="143"/>
      <c r="B22" s="142"/>
      <c r="C22" s="72"/>
      <c r="D22" s="73">
        <f t="shared" si="0"/>
        <v>0</v>
      </c>
      <c r="E22" s="133"/>
      <c r="F22" s="92"/>
      <c r="G22" s="134"/>
      <c r="H22" s="72"/>
      <c r="I22" s="72"/>
    </row>
    <row r="23" spans="1:9" ht="14.25" customHeight="1">
      <c r="A23" s="143"/>
      <c r="B23" s="141"/>
      <c r="C23" s="54"/>
      <c r="D23" s="73">
        <f t="shared" si="0"/>
        <v>0</v>
      </c>
      <c r="E23" s="137"/>
      <c r="F23" s="138"/>
      <c r="G23" s="36"/>
      <c r="H23" s="54"/>
      <c r="I23" s="54"/>
    </row>
    <row r="24" spans="1:9" ht="14.25" customHeight="1">
      <c r="A24" s="143"/>
      <c r="B24" s="142"/>
      <c r="C24" s="72"/>
      <c r="D24" s="73">
        <f t="shared" si="0"/>
        <v>0</v>
      </c>
      <c r="E24" s="133"/>
      <c r="F24" s="92"/>
      <c r="G24" s="134"/>
      <c r="H24" s="72"/>
      <c r="I24" s="72"/>
    </row>
    <row r="25" spans="1:9" ht="14.25" customHeight="1">
      <c r="A25" s="143"/>
      <c r="B25" s="141"/>
      <c r="C25" s="54"/>
      <c r="D25" s="73">
        <f t="shared" si="0"/>
        <v>0</v>
      </c>
      <c r="E25" s="137"/>
      <c r="F25" s="138"/>
      <c r="G25" s="36"/>
      <c r="H25" s="54"/>
      <c r="I25" s="54"/>
    </row>
    <row r="26" spans="1:9" ht="14.25" customHeight="1">
      <c r="A26" s="143"/>
      <c r="B26" s="142"/>
      <c r="C26" s="72"/>
      <c r="D26" s="73">
        <f t="shared" si="0"/>
        <v>0</v>
      </c>
      <c r="E26" s="133"/>
      <c r="F26" s="92"/>
      <c r="G26" s="134"/>
      <c r="H26" s="72"/>
      <c r="I26" s="72"/>
    </row>
    <row r="27" spans="1:9" ht="14.25" customHeight="1">
      <c r="A27" s="143"/>
      <c r="B27" s="141"/>
      <c r="C27" s="54"/>
      <c r="D27" s="73">
        <f t="shared" si="0"/>
        <v>0</v>
      </c>
      <c r="E27" s="137"/>
      <c r="F27" s="138"/>
      <c r="G27" s="36"/>
      <c r="H27" s="54"/>
      <c r="I27" s="54"/>
    </row>
    <row r="28" spans="1:9" ht="14.25" customHeight="1">
      <c r="A28" s="143"/>
      <c r="B28" s="142"/>
      <c r="C28" s="72"/>
      <c r="D28" s="73">
        <f t="shared" si="0"/>
        <v>0</v>
      </c>
      <c r="E28" s="133"/>
      <c r="F28" s="92"/>
      <c r="G28" s="134"/>
      <c r="H28" s="72"/>
      <c r="I28" s="72"/>
    </row>
    <row r="29" spans="1:9" ht="14.25" customHeight="1">
      <c r="A29" s="143"/>
      <c r="B29" s="141"/>
      <c r="C29" s="54"/>
      <c r="D29" s="73">
        <f t="shared" si="0"/>
        <v>0</v>
      </c>
      <c r="E29" s="137"/>
      <c r="F29" s="138"/>
      <c r="G29" s="36"/>
      <c r="H29" s="54"/>
      <c r="I29" s="54"/>
    </row>
    <row r="30" spans="1:9" ht="14.25" customHeight="1">
      <c r="A30" s="143"/>
      <c r="B30" s="142"/>
      <c r="C30" s="72"/>
      <c r="D30" s="73">
        <f t="shared" si="0"/>
        <v>0</v>
      </c>
      <c r="E30" s="133"/>
      <c r="F30" s="92"/>
      <c r="G30" s="134"/>
      <c r="H30" s="72"/>
      <c r="I30" s="72"/>
    </row>
    <row r="31" spans="1:9" ht="14.25" customHeight="1">
      <c r="A31" s="143"/>
      <c r="B31" s="141"/>
      <c r="C31" s="54"/>
      <c r="D31" s="73">
        <f t="shared" si="0"/>
        <v>0</v>
      </c>
      <c r="E31" s="137"/>
      <c r="F31" s="138"/>
      <c r="G31" s="36"/>
      <c r="H31" s="54"/>
      <c r="I31" s="54"/>
    </row>
    <row r="32" spans="1:9" ht="14.25" customHeight="1">
      <c r="A32" s="143"/>
      <c r="B32" s="142"/>
      <c r="C32" s="72"/>
      <c r="D32" s="73">
        <f t="shared" si="0"/>
        <v>0</v>
      </c>
      <c r="E32" s="133"/>
      <c r="F32" s="92"/>
      <c r="G32" s="134"/>
      <c r="H32" s="72"/>
      <c r="I32" s="72"/>
    </row>
    <row r="33" spans="1:9" ht="14.25" customHeight="1">
      <c r="A33" s="143"/>
      <c r="B33" s="141"/>
      <c r="C33" s="54"/>
      <c r="D33" s="73">
        <f t="shared" si="0"/>
        <v>0</v>
      </c>
      <c r="E33" s="137"/>
      <c r="F33" s="138"/>
      <c r="G33" s="36"/>
      <c r="H33" s="54"/>
      <c r="I33" s="54"/>
    </row>
    <row r="34" spans="1:9" ht="14.25" customHeight="1">
      <c r="A34" s="143"/>
      <c r="B34" s="142"/>
      <c r="C34" s="72"/>
      <c r="D34" s="73">
        <f t="shared" si="0"/>
        <v>0</v>
      </c>
      <c r="E34" s="133"/>
      <c r="F34" s="92"/>
      <c r="G34" s="134"/>
      <c r="H34" s="72"/>
      <c r="I34" s="72"/>
    </row>
    <row r="35" spans="1:9" ht="14.25" customHeight="1">
      <c r="A35" s="143"/>
      <c r="B35" s="141"/>
      <c r="C35" s="54"/>
      <c r="D35" s="73">
        <f t="shared" si="0"/>
        <v>0</v>
      </c>
      <c r="E35" s="137"/>
      <c r="F35" s="138"/>
      <c r="G35" s="36"/>
      <c r="H35" s="54"/>
      <c r="I35" s="54"/>
    </row>
    <row r="36" spans="1:9" ht="14.25" customHeight="1">
      <c r="A36" s="143"/>
      <c r="B36" s="142"/>
      <c r="C36" s="72"/>
      <c r="D36" s="73">
        <f t="shared" si="0"/>
        <v>0</v>
      </c>
      <c r="E36" s="133"/>
      <c r="F36" s="92"/>
      <c r="G36" s="134"/>
      <c r="H36" s="72"/>
      <c r="I36" s="72"/>
    </row>
    <row r="37" spans="1:9" ht="14.25" customHeight="1">
      <c r="A37" s="143"/>
      <c r="B37" s="141"/>
      <c r="C37" s="54"/>
      <c r="D37" s="73">
        <f t="shared" si="0"/>
        <v>0</v>
      </c>
      <c r="E37" s="137"/>
      <c r="F37" s="138"/>
      <c r="G37" s="36"/>
      <c r="H37" s="54"/>
      <c r="I37" s="54"/>
    </row>
    <row r="38" spans="1:9" ht="14.25" customHeight="1">
      <c r="A38" s="143"/>
      <c r="B38" s="142"/>
      <c r="C38" s="72"/>
      <c r="D38" s="73">
        <f t="shared" si="0"/>
        <v>0</v>
      </c>
      <c r="E38" s="133"/>
      <c r="F38" s="92"/>
      <c r="G38" s="134"/>
      <c r="H38" s="72"/>
      <c r="I38" s="72"/>
    </row>
    <row r="39" spans="1:9" ht="14.25" customHeight="1">
      <c r="A39" s="143"/>
      <c r="B39" s="141"/>
      <c r="C39" s="54"/>
      <c r="D39" s="73">
        <f t="shared" si="0"/>
        <v>0</v>
      </c>
      <c r="E39" s="137"/>
      <c r="F39" s="138"/>
      <c r="G39" s="36"/>
      <c r="H39" s="54"/>
      <c r="I39" s="54"/>
    </row>
    <row r="40" spans="1:9" ht="14.25" customHeight="1">
      <c r="A40" s="143"/>
      <c r="B40" s="142"/>
      <c r="C40" s="72"/>
      <c r="D40" s="73">
        <f t="shared" si="0"/>
        <v>0</v>
      </c>
      <c r="E40" s="133"/>
      <c r="F40" s="92"/>
      <c r="G40" s="134"/>
      <c r="H40" s="72"/>
      <c r="I40" s="72"/>
    </row>
    <row r="41" spans="1:9" ht="14.25" customHeight="1">
      <c r="A41" s="144" t="s">
        <v>114</v>
      </c>
      <c r="B41" s="145"/>
      <c r="C41" s="145"/>
      <c r="D41" s="146">
        <f>SUM(D4:D40)</f>
        <v>-15129</v>
      </c>
      <c r="E41" s="145"/>
      <c r="F41" s="145"/>
      <c r="G41" s="145"/>
      <c r="H41" s="145"/>
      <c r="I41" s="145"/>
    </row>
    <row r="42" spans="1:9" ht="14.25" customHeight="1"/>
    <row r="43" spans="1:9" ht="14.25" customHeight="1"/>
    <row r="44" spans="1:9" ht="14.25" customHeight="1"/>
    <row r="45" spans="1:9" ht="14.25" customHeight="1"/>
    <row r="46" spans="1:9" ht="14.25" customHeight="1"/>
    <row r="47" spans="1:9" ht="14.25" customHeight="1"/>
    <row r="48" spans="1:9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I2"/>
  </mergeCells>
  <printOptions horizontalCentered="1" verticalCentered="1"/>
  <pageMargins left="0.70866141732283472" right="0.70866141732283472" top="0.74803149606299213" bottom="0.74803149606299213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sqref="A1:F1"/>
    </sheetView>
  </sheetViews>
  <sheetFormatPr defaultColWidth="14.453125" defaultRowHeight="15" customHeight="1"/>
  <cols>
    <col min="1" max="1" width="4.81640625" customWidth="1"/>
    <col min="2" max="2" width="13.81640625" customWidth="1"/>
    <col min="3" max="3" width="28.54296875" customWidth="1"/>
    <col min="4" max="5" width="13.26953125" customWidth="1"/>
    <col min="6" max="6" width="16.26953125" customWidth="1"/>
    <col min="7" max="12" width="8.7265625" customWidth="1"/>
  </cols>
  <sheetData>
    <row r="1" spans="1:9" ht="40.5" customHeight="1">
      <c r="A1" s="270" t="s">
        <v>120</v>
      </c>
      <c r="B1" s="271"/>
      <c r="C1" s="271"/>
      <c r="D1" s="271"/>
      <c r="E1" s="271"/>
      <c r="F1" s="271"/>
      <c r="I1" s="39"/>
    </row>
    <row r="2" spans="1:9" ht="14.25" customHeight="1">
      <c r="A2" s="15" t="s">
        <v>121</v>
      </c>
      <c r="B2" s="15" t="s">
        <v>3</v>
      </c>
      <c r="C2" s="15" t="s">
        <v>55</v>
      </c>
      <c r="D2" s="15" t="s">
        <v>122</v>
      </c>
      <c r="E2" s="15" t="s">
        <v>123</v>
      </c>
      <c r="F2" s="15" t="s">
        <v>124</v>
      </c>
      <c r="I2" s="39"/>
    </row>
    <row r="3" spans="1:9" ht="21" customHeight="1">
      <c r="A3" s="5">
        <v>2</v>
      </c>
      <c r="B3" s="6">
        <v>45644</v>
      </c>
      <c r="C3" s="5" t="s">
        <v>125</v>
      </c>
      <c r="D3" s="147">
        <v>500</v>
      </c>
      <c r="E3" s="5"/>
      <c r="F3" s="147">
        <f>D3-E3</f>
        <v>500</v>
      </c>
      <c r="I3" s="39"/>
    </row>
    <row r="4" spans="1:9" ht="21" customHeight="1">
      <c r="A4" s="5">
        <v>3</v>
      </c>
      <c r="B4" s="6">
        <v>45644</v>
      </c>
      <c r="C4" s="5" t="s">
        <v>126</v>
      </c>
      <c r="D4" s="147"/>
      <c r="E4" s="147">
        <v>34.78</v>
      </c>
      <c r="F4" s="147">
        <f t="shared" ref="F4:F306" si="0">D4-E4+F3</f>
        <v>465.22</v>
      </c>
      <c r="I4" s="39"/>
    </row>
    <row r="5" spans="1:9" ht="21" customHeight="1">
      <c r="A5" s="5">
        <v>4</v>
      </c>
      <c r="B5" s="6">
        <v>45644</v>
      </c>
      <c r="C5" s="5" t="s">
        <v>127</v>
      </c>
      <c r="D5" s="147"/>
      <c r="E5" s="147">
        <v>280</v>
      </c>
      <c r="F5" s="147">
        <f t="shared" si="0"/>
        <v>185.22000000000003</v>
      </c>
      <c r="I5" s="39"/>
    </row>
    <row r="6" spans="1:9" ht="21" customHeight="1">
      <c r="A6" s="5">
        <v>7</v>
      </c>
      <c r="B6" s="6">
        <v>45644</v>
      </c>
      <c r="C6" s="5" t="s">
        <v>125</v>
      </c>
      <c r="D6" s="147">
        <v>1000</v>
      </c>
      <c r="E6" s="147"/>
      <c r="F6" s="147">
        <f t="shared" si="0"/>
        <v>1185.22</v>
      </c>
      <c r="I6" s="39"/>
    </row>
    <row r="7" spans="1:9" ht="21" customHeight="1">
      <c r="A7" s="5">
        <v>8</v>
      </c>
      <c r="B7" s="6">
        <v>45644</v>
      </c>
      <c r="C7" s="5" t="s">
        <v>125</v>
      </c>
      <c r="D7" s="147">
        <v>995.99</v>
      </c>
      <c r="E7" s="147"/>
      <c r="F7" s="147">
        <f t="shared" si="0"/>
        <v>2181.21</v>
      </c>
      <c r="I7" s="39"/>
    </row>
    <row r="8" spans="1:9" ht="21" customHeight="1">
      <c r="A8" s="5">
        <v>9</v>
      </c>
      <c r="B8" s="6">
        <v>45644</v>
      </c>
      <c r="C8" s="5" t="s">
        <v>125</v>
      </c>
      <c r="D8" s="147">
        <v>645.02</v>
      </c>
      <c r="E8" s="147"/>
      <c r="F8" s="147">
        <f t="shared" si="0"/>
        <v>2826.23</v>
      </c>
      <c r="I8" s="39"/>
    </row>
    <row r="9" spans="1:9" ht="21" customHeight="1">
      <c r="A9" s="5">
        <v>10</v>
      </c>
      <c r="B9" s="6">
        <v>45644</v>
      </c>
      <c r="C9" s="5" t="s">
        <v>128</v>
      </c>
      <c r="D9" s="147">
        <v>27.62</v>
      </c>
      <c r="E9" s="147"/>
      <c r="F9" s="147">
        <f t="shared" si="0"/>
        <v>2853.85</v>
      </c>
      <c r="I9" s="39"/>
    </row>
    <row r="10" spans="1:9" ht="21" customHeight="1">
      <c r="A10" s="5">
        <v>11</v>
      </c>
      <c r="B10" s="6">
        <v>45644</v>
      </c>
      <c r="C10" s="5">
        <v>2940</v>
      </c>
      <c r="D10" s="147"/>
      <c r="E10" s="147">
        <v>27.62</v>
      </c>
      <c r="F10" s="147">
        <f t="shared" si="0"/>
        <v>2826.23</v>
      </c>
      <c r="I10" s="39"/>
    </row>
    <row r="11" spans="1:9" ht="21" customHeight="1">
      <c r="A11" s="5">
        <v>12</v>
      </c>
      <c r="B11" s="6">
        <v>45644</v>
      </c>
      <c r="C11" s="5" t="s">
        <v>41</v>
      </c>
      <c r="D11" s="147"/>
      <c r="E11" s="147">
        <v>288</v>
      </c>
      <c r="F11" s="147">
        <f t="shared" si="0"/>
        <v>2538.23</v>
      </c>
      <c r="I11" s="39"/>
    </row>
    <row r="12" spans="1:9" ht="21" customHeight="1">
      <c r="A12" s="5">
        <v>13</v>
      </c>
      <c r="B12" s="6">
        <v>45644</v>
      </c>
      <c r="C12" s="5" t="s">
        <v>129</v>
      </c>
      <c r="D12" s="147"/>
      <c r="E12" s="147">
        <v>282.39999999999998</v>
      </c>
      <c r="F12" s="147">
        <f t="shared" si="0"/>
        <v>2255.83</v>
      </c>
      <c r="I12" s="39"/>
    </row>
    <row r="13" spans="1:9" ht="21" customHeight="1">
      <c r="A13" s="5">
        <v>14</v>
      </c>
      <c r="B13" s="6">
        <v>45644</v>
      </c>
      <c r="C13" s="5" t="s">
        <v>130</v>
      </c>
      <c r="D13" s="147"/>
      <c r="E13" s="147">
        <v>100</v>
      </c>
      <c r="F13" s="147">
        <f t="shared" si="0"/>
        <v>2155.83</v>
      </c>
      <c r="I13" s="39"/>
    </row>
    <row r="14" spans="1:9" ht="21" customHeight="1">
      <c r="A14" s="5">
        <v>15</v>
      </c>
      <c r="B14" s="6">
        <v>45644</v>
      </c>
      <c r="C14" s="5" t="s">
        <v>131</v>
      </c>
      <c r="D14" s="147"/>
      <c r="E14" s="147">
        <v>167</v>
      </c>
      <c r="F14" s="147">
        <f t="shared" si="0"/>
        <v>1988.83</v>
      </c>
      <c r="I14" s="39"/>
    </row>
    <row r="15" spans="1:9" ht="21" customHeight="1">
      <c r="A15" s="5">
        <v>16</v>
      </c>
      <c r="B15" s="6">
        <v>45645</v>
      </c>
      <c r="C15" s="5" t="s">
        <v>41</v>
      </c>
      <c r="D15" s="147"/>
      <c r="E15" s="147">
        <v>233</v>
      </c>
      <c r="F15" s="147">
        <f t="shared" si="0"/>
        <v>1755.83</v>
      </c>
      <c r="I15" s="39"/>
    </row>
    <row r="16" spans="1:9" ht="21" customHeight="1">
      <c r="A16" s="5">
        <v>17</v>
      </c>
      <c r="B16" s="6">
        <v>45646</v>
      </c>
      <c r="C16" s="5" t="s">
        <v>131</v>
      </c>
      <c r="D16" s="147"/>
      <c r="E16" s="147">
        <v>94.7</v>
      </c>
      <c r="F16" s="147">
        <f t="shared" si="0"/>
        <v>1661.1299999999999</v>
      </c>
      <c r="I16" s="39"/>
    </row>
    <row r="17" spans="1:9" ht="21" customHeight="1">
      <c r="A17" s="5">
        <v>18</v>
      </c>
      <c r="B17" s="6">
        <v>45646</v>
      </c>
      <c r="C17" s="5" t="s">
        <v>130</v>
      </c>
      <c r="D17" s="147"/>
      <c r="E17" s="147">
        <v>179.1</v>
      </c>
      <c r="F17" s="147">
        <f t="shared" si="0"/>
        <v>1482.03</v>
      </c>
      <c r="I17" s="39"/>
    </row>
    <row r="18" spans="1:9" ht="21" customHeight="1">
      <c r="A18" s="5">
        <v>19</v>
      </c>
      <c r="B18" s="6">
        <v>45646</v>
      </c>
      <c r="C18" s="5" t="s">
        <v>127</v>
      </c>
      <c r="D18" s="147"/>
      <c r="E18" s="147">
        <v>185.1</v>
      </c>
      <c r="F18" s="147">
        <f t="shared" si="0"/>
        <v>1296.93</v>
      </c>
      <c r="I18" s="39"/>
    </row>
    <row r="19" spans="1:9" ht="21" customHeight="1">
      <c r="A19" s="5">
        <v>20</v>
      </c>
      <c r="B19" s="6">
        <v>45646</v>
      </c>
      <c r="C19" s="5" t="s">
        <v>129</v>
      </c>
      <c r="D19" s="147"/>
      <c r="E19" s="147">
        <v>237.4</v>
      </c>
      <c r="F19" s="147">
        <f t="shared" si="0"/>
        <v>1059.53</v>
      </c>
      <c r="I19" s="39"/>
    </row>
    <row r="20" spans="1:9" ht="21" customHeight="1">
      <c r="A20" s="5">
        <v>21</v>
      </c>
      <c r="B20" s="6">
        <v>45647</v>
      </c>
      <c r="C20" s="5" t="s">
        <v>41</v>
      </c>
      <c r="D20" s="147"/>
      <c r="E20" s="147">
        <v>264.10000000000002</v>
      </c>
      <c r="F20" s="147">
        <f t="shared" si="0"/>
        <v>795.43</v>
      </c>
      <c r="I20" s="39"/>
    </row>
    <row r="21" spans="1:9" ht="21" customHeight="1">
      <c r="A21" s="5">
        <v>22</v>
      </c>
      <c r="B21" s="6">
        <v>45647</v>
      </c>
      <c r="C21" s="5" t="s">
        <v>130</v>
      </c>
      <c r="D21" s="147"/>
      <c r="E21" s="147">
        <v>111.1</v>
      </c>
      <c r="F21" s="147">
        <f t="shared" si="0"/>
        <v>684.32999999999993</v>
      </c>
      <c r="I21" s="39"/>
    </row>
    <row r="22" spans="1:9" ht="21" customHeight="1">
      <c r="A22" s="5">
        <v>23</v>
      </c>
      <c r="B22" s="6">
        <v>45647</v>
      </c>
      <c r="C22" s="5" t="s">
        <v>131</v>
      </c>
      <c r="D22" s="147"/>
      <c r="E22" s="147">
        <v>89.4</v>
      </c>
      <c r="F22" s="147">
        <f t="shared" si="0"/>
        <v>594.92999999999995</v>
      </c>
      <c r="I22" s="39"/>
    </row>
    <row r="23" spans="1:9" ht="21" customHeight="1">
      <c r="A23" s="5">
        <v>24</v>
      </c>
      <c r="B23" s="6">
        <v>45647</v>
      </c>
      <c r="C23" s="5" t="s">
        <v>125</v>
      </c>
      <c r="D23" s="147">
        <v>1000</v>
      </c>
      <c r="E23" s="147"/>
      <c r="F23" s="147">
        <f t="shared" si="0"/>
        <v>1594.9299999999998</v>
      </c>
      <c r="I23" s="39"/>
    </row>
    <row r="24" spans="1:9" ht="21" customHeight="1">
      <c r="A24" s="5">
        <v>25</v>
      </c>
      <c r="B24" s="6">
        <v>45647</v>
      </c>
      <c r="C24" s="5" t="s">
        <v>125</v>
      </c>
      <c r="D24" s="147">
        <v>1000</v>
      </c>
      <c r="E24" s="147"/>
      <c r="F24" s="147">
        <f t="shared" si="0"/>
        <v>2594.9299999999998</v>
      </c>
      <c r="I24" s="39"/>
    </row>
    <row r="25" spans="1:9" ht="21" customHeight="1">
      <c r="A25" s="5">
        <v>26</v>
      </c>
      <c r="B25" s="6">
        <v>45647</v>
      </c>
      <c r="C25" s="5" t="s">
        <v>125</v>
      </c>
      <c r="D25" s="147">
        <v>250</v>
      </c>
      <c r="E25" s="147"/>
      <c r="F25" s="147">
        <f t="shared" si="0"/>
        <v>2844.93</v>
      </c>
      <c r="I25" s="39"/>
    </row>
    <row r="26" spans="1:9" ht="21" customHeight="1">
      <c r="A26" s="5">
        <v>27</v>
      </c>
      <c r="B26" s="6">
        <v>45649</v>
      </c>
      <c r="C26" s="5" t="s">
        <v>132</v>
      </c>
      <c r="D26" s="147"/>
      <c r="E26" s="147">
        <v>262</v>
      </c>
      <c r="F26" s="147">
        <f t="shared" si="0"/>
        <v>2582.9299999999998</v>
      </c>
      <c r="I26" s="39"/>
    </row>
    <row r="27" spans="1:9" ht="21" customHeight="1">
      <c r="A27" s="5">
        <v>28</v>
      </c>
      <c r="B27" s="6">
        <v>45649</v>
      </c>
      <c r="C27" s="5" t="s">
        <v>131</v>
      </c>
      <c r="D27" s="147"/>
      <c r="E27" s="147">
        <v>162.1</v>
      </c>
      <c r="F27" s="147">
        <f t="shared" si="0"/>
        <v>2420.83</v>
      </c>
      <c r="I27" s="39"/>
    </row>
    <row r="28" spans="1:9" ht="21" customHeight="1">
      <c r="A28" s="5">
        <v>29</v>
      </c>
      <c r="B28" s="6">
        <v>45649</v>
      </c>
      <c r="C28" s="5" t="s">
        <v>129</v>
      </c>
      <c r="D28" s="147"/>
      <c r="E28" s="147">
        <v>256.89999999999998</v>
      </c>
      <c r="F28" s="147">
        <f t="shared" si="0"/>
        <v>2163.9299999999998</v>
      </c>
      <c r="I28" s="39"/>
    </row>
    <row r="29" spans="1:9" ht="21" customHeight="1">
      <c r="A29" s="5">
        <v>30</v>
      </c>
      <c r="B29" s="6">
        <v>45649</v>
      </c>
      <c r="C29" s="5" t="s">
        <v>130</v>
      </c>
      <c r="D29" s="147"/>
      <c r="E29" s="147">
        <v>159</v>
      </c>
      <c r="F29" s="147">
        <f t="shared" si="0"/>
        <v>2004.9299999999998</v>
      </c>
      <c r="I29" s="39"/>
    </row>
    <row r="30" spans="1:9" ht="21" customHeight="1">
      <c r="A30" s="5">
        <v>31</v>
      </c>
      <c r="B30" s="6">
        <v>45649</v>
      </c>
      <c r="C30" s="5" t="s">
        <v>127</v>
      </c>
      <c r="D30" s="147"/>
      <c r="E30" s="147">
        <v>197</v>
      </c>
      <c r="F30" s="147">
        <f t="shared" si="0"/>
        <v>1807.9299999999998</v>
      </c>
      <c r="I30" s="39"/>
    </row>
    <row r="31" spans="1:9" ht="21" customHeight="1">
      <c r="A31" s="5">
        <v>32</v>
      </c>
      <c r="B31" s="6">
        <v>45649</v>
      </c>
      <c r="C31" s="5" t="s">
        <v>41</v>
      </c>
      <c r="D31" s="147"/>
      <c r="E31" s="147">
        <v>287</v>
      </c>
      <c r="F31" s="147">
        <f t="shared" si="0"/>
        <v>1520.9299999999998</v>
      </c>
      <c r="I31" s="39"/>
    </row>
    <row r="32" spans="1:9" ht="21" customHeight="1">
      <c r="A32" s="5">
        <v>33</v>
      </c>
      <c r="B32" s="6">
        <v>45649</v>
      </c>
      <c r="C32" s="5" t="s">
        <v>125</v>
      </c>
      <c r="D32" s="147">
        <v>51.75</v>
      </c>
      <c r="E32" s="147"/>
      <c r="F32" s="147">
        <f t="shared" si="0"/>
        <v>1572.6799999999998</v>
      </c>
      <c r="I32" s="39"/>
    </row>
    <row r="33" spans="1:9" ht="21" customHeight="1">
      <c r="A33" s="5">
        <v>34</v>
      </c>
      <c r="B33" s="6">
        <v>45649</v>
      </c>
      <c r="C33" s="5" t="s">
        <v>133</v>
      </c>
      <c r="D33" s="147"/>
      <c r="E33" s="147">
        <v>51.75</v>
      </c>
      <c r="F33" s="147">
        <f t="shared" si="0"/>
        <v>1520.9299999999998</v>
      </c>
      <c r="I33" s="39"/>
    </row>
    <row r="34" spans="1:9" ht="21" customHeight="1">
      <c r="A34" s="5">
        <v>35</v>
      </c>
      <c r="B34" s="6">
        <v>45650</v>
      </c>
      <c r="C34" s="5" t="s">
        <v>41</v>
      </c>
      <c r="D34" s="147"/>
      <c r="E34" s="147">
        <v>238.1</v>
      </c>
      <c r="F34" s="147">
        <f t="shared" si="0"/>
        <v>1282.83</v>
      </c>
      <c r="I34" s="39"/>
    </row>
    <row r="35" spans="1:9" ht="21" customHeight="1">
      <c r="A35" s="5">
        <v>36</v>
      </c>
      <c r="B35" s="6">
        <v>45650</v>
      </c>
      <c r="C35" s="5" t="s">
        <v>130</v>
      </c>
      <c r="D35" s="147"/>
      <c r="E35" s="147">
        <v>151.4</v>
      </c>
      <c r="F35" s="147">
        <f t="shared" si="0"/>
        <v>1131.4299999999998</v>
      </c>
      <c r="I35" s="39"/>
    </row>
    <row r="36" spans="1:9" ht="21" customHeight="1">
      <c r="A36" s="5">
        <v>37</v>
      </c>
      <c r="B36" s="6">
        <v>45651</v>
      </c>
      <c r="C36" s="5" t="s">
        <v>129</v>
      </c>
      <c r="D36" s="147"/>
      <c r="E36" s="147">
        <v>176.3</v>
      </c>
      <c r="F36" s="147">
        <f t="shared" si="0"/>
        <v>955.12999999999988</v>
      </c>
      <c r="I36" s="39"/>
    </row>
    <row r="37" spans="1:9" ht="21" customHeight="1">
      <c r="A37" s="5">
        <v>38</v>
      </c>
      <c r="B37" s="6">
        <v>45651</v>
      </c>
      <c r="C37" s="5" t="s">
        <v>41</v>
      </c>
      <c r="D37" s="147"/>
      <c r="E37" s="147">
        <v>183</v>
      </c>
      <c r="F37" s="147">
        <f t="shared" si="0"/>
        <v>772.12999999999988</v>
      </c>
      <c r="I37" s="39"/>
    </row>
    <row r="38" spans="1:9" ht="21" customHeight="1">
      <c r="A38" s="5">
        <v>39</v>
      </c>
      <c r="B38" s="6">
        <v>45651</v>
      </c>
      <c r="C38" s="5" t="s">
        <v>132</v>
      </c>
      <c r="D38" s="147"/>
      <c r="E38" s="147">
        <v>133</v>
      </c>
      <c r="F38" s="147">
        <f t="shared" si="0"/>
        <v>639.12999999999988</v>
      </c>
      <c r="I38" s="39"/>
    </row>
    <row r="39" spans="1:9" ht="21" customHeight="1">
      <c r="A39" s="5">
        <v>40</v>
      </c>
      <c r="B39" s="6">
        <v>45651</v>
      </c>
      <c r="C39" s="5" t="s">
        <v>131</v>
      </c>
      <c r="D39" s="147"/>
      <c r="E39" s="147">
        <v>137.1</v>
      </c>
      <c r="F39" s="147">
        <f t="shared" si="0"/>
        <v>502.02999999999986</v>
      </c>
      <c r="I39" s="39"/>
    </row>
    <row r="40" spans="1:9" ht="21" customHeight="1">
      <c r="A40" s="5">
        <v>41</v>
      </c>
      <c r="B40" s="6">
        <v>45651</v>
      </c>
      <c r="C40" s="5" t="s">
        <v>127</v>
      </c>
      <c r="D40" s="147"/>
      <c r="E40" s="147">
        <v>104.1</v>
      </c>
      <c r="F40" s="147">
        <f t="shared" si="0"/>
        <v>397.92999999999984</v>
      </c>
      <c r="I40" s="39"/>
    </row>
    <row r="41" spans="1:9" ht="21" customHeight="1">
      <c r="A41" s="5">
        <v>42</v>
      </c>
      <c r="B41" s="6">
        <v>45651</v>
      </c>
      <c r="C41" s="5" t="s">
        <v>125</v>
      </c>
      <c r="D41" s="147">
        <v>1100</v>
      </c>
      <c r="E41" s="147"/>
      <c r="F41" s="147">
        <f t="shared" si="0"/>
        <v>1497.9299999999998</v>
      </c>
      <c r="I41" s="39"/>
    </row>
    <row r="42" spans="1:9" ht="21" customHeight="1">
      <c r="A42" s="5">
        <v>43</v>
      </c>
      <c r="B42" s="6">
        <v>45651</v>
      </c>
      <c r="C42" s="5" t="s">
        <v>125</v>
      </c>
      <c r="D42" s="147">
        <v>1100</v>
      </c>
      <c r="E42" s="147"/>
      <c r="F42" s="147">
        <f t="shared" si="0"/>
        <v>2597.9299999999998</v>
      </c>
      <c r="I42" s="39"/>
    </row>
    <row r="43" spans="1:9" ht="21" customHeight="1">
      <c r="A43" s="5">
        <v>44</v>
      </c>
      <c r="B43" s="6">
        <v>45651</v>
      </c>
      <c r="C43" s="5" t="s">
        <v>125</v>
      </c>
      <c r="D43" s="147">
        <v>65.819999999999993</v>
      </c>
      <c r="E43" s="147"/>
      <c r="F43" s="147">
        <f t="shared" si="0"/>
        <v>2663.75</v>
      </c>
      <c r="I43" s="39"/>
    </row>
    <row r="44" spans="1:9" ht="21" customHeight="1">
      <c r="A44" s="5">
        <v>45</v>
      </c>
      <c r="B44" s="6">
        <v>45651</v>
      </c>
      <c r="C44" s="5" t="s">
        <v>125</v>
      </c>
      <c r="D44" s="147">
        <v>200</v>
      </c>
      <c r="E44" s="147"/>
      <c r="F44" s="147">
        <f t="shared" si="0"/>
        <v>2863.75</v>
      </c>
      <c r="I44" s="39"/>
    </row>
    <row r="45" spans="1:9" ht="21" customHeight="1">
      <c r="A45" s="5">
        <v>46</v>
      </c>
      <c r="B45" s="6">
        <v>45653</v>
      </c>
      <c r="C45" s="5" t="s">
        <v>41</v>
      </c>
      <c r="D45" s="147"/>
      <c r="E45" s="147">
        <v>237.1</v>
      </c>
      <c r="F45" s="147">
        <f t="shared" si="0"/>
        <v>2626.65</v>
      </c>
      <c r="I45" s="39"/>
    </row>
    <row r="46" spans="1:9" ht="21" customHeight="1">
      <c r="A46" s="5">
        <v>47</v>
      </c>
      <c r="B46" s="6">
        <v>45654</v>
      </c>
      <c r="C46" s="5" t="s">
        <v>125</v>
      </c>
      <c r="D46" s="147">
        <v>55</v>
      </c>
      <c r="E46" s="147"/>
      <c r="F46" s="147">
        <f t="shared" si="0"/>
        <v>2681.65</v>
      </c>
      <c r="I46" s="39"/>
    </row>
    <row r="47" spans="1:9" ht="21" customHeight="1">
      <c r="A47" s="5">
        <v>48</v>
      </c>
      <c r="B47" s="6">
        <v>45654</v>
      </c>
      <c r="C47" s="5" t="s">
        <v>133</v>
      </c>
      <c r="D47" s="147"/>
      <c r="E47" s="147">
        <v>55</v>
      </c>
      <c r="F47" s="147">
        <f t="shared" si="0"/>
        <v>2626.65</v>
      </c>
      <c r="I47" s="39"/>
    </row>
    <row r="48" spans="1:9" ht="21" customHeight="1">
      <c r="A48" s="5">
        <v>49</v>
      </c>
      <c r="B48" s="6">
        <v>45654</v>
      </c>
      <c r="C48" s="5" t="s">
        <v>131</v>
      </c>
      <c r="D48" s="147"/>
      <c r="E48" s="147">
        <v>160.6</v>
      </c>
      <c r="F48" s="147">
        <f t="shared" si="0"/>
        <v>2466.0500000000002</v>
      </c>
      <c r="I48" s="39"/>
    </row>
    <row r="49" spans="1:9" ht="21" customHeight="1">
      <c r="A49" s="5">
        <v>50</v>
      </c>
      <c r="B49" s="6">
        <v>45654</v>
      </c>
      <c r="C49" s="5" t="s">
        <v>127</v>
      </c>
      <c r="D49" s="147"/>
      <c r="E49" s="147">
        <v>129</v>
      </c>
      <c r="F49" s="147">
        <f t="shared" si="0"/>
        <v>2337.0500000000002</v>
      </c>
      <c r="I49" s="39"/>
    </row>
    <row r="50" spans="1:9" ht="21" customHeight="1">
      <c r="A50" s="5">
        <v>51</v>
      </c>
      <c r="B50" s="6">
        <v>45654</v>
      </c>
      <c r="C50" s="5" t="s">
        <v>130</v>
      </c>
      <c r="D50" s="147"/>
      <c r="E50" s="147">
        <v>112.1</v>
      </c>
      <c r="F50" s="147">
        <f t="shared" si="0"/>
        <v>2224.9500000000003</v>
      </c>
      <c r="I50" s="39"/>
    </row>
    <row r="51" spans="1:9" ht="21" customHeight="1">
      <c r="A51" s="5">
        <v>52</v>
      </c>
      <c r="B51" s="6">
        <v>45654</v>
      </c>
      <c r="C51" s="5" t="s">
        <v>129</v>
      </c>
      <c r="D51" s="147"/>
      <c r="E51" s="147">
        <v>183</v>
      </c>
      <c r="F51" s="147">
        <f t="shared" si="0"/>
        <v>2041.9500000000003</v>
      </c>
      <c r="I51" s="39"/>
    </row>
    <row r="52" spans="1:9" ht="21" customHeight="1">
      <c r="A52" s="5">
        <v>53</v>
      </c>
      <c r="B52" s="6">
        <v>45655</v>
      </c>
      <c r="C52" s="5" t="s">
        <v>41</v>
      </c>
      <c r="D52" s="147"/>
      <c r="E52" s="147">
        <v>282</v>
      </c>
      <c r="F52" s="147">
        <f t="shared" si="0"/>
        <v>1759.9500000000003</v>
      </c>
      <c r="I52" s="39"/>
    </row>
    <row r="53" spans="1:9" ht="21" customHeight="1">
      <c r="A53" s="5">
        <v>54</v>
      </c>
      <c r="B53" s="6">
        <v>45655</v>
      </c>
      <c r="C53" s="5" t="s">
        <v>126</v>
      </c>
      <c r="D53" s="147"/>
      <c r="E53" s="147">
        <v>35.4</v>
      </c>
      <c r="F53" s="147">
        <f t="shared" si="0"/>
        <v>1724.5500000000002</v>
      </c>
      <c r="I53" s="39"/>
    </row>
    <row r="54" spans="1:9" ht="21" customHeight="1">
      <c r="A54" s="5">
        <v>55</v>
      </c>
      <c r="B54" s="6">
        <v>45656</v>
      </c>
      <c r="C54" s="5" t="s">
        <v>129</v>
      </c>
      <c r="D54" s="147"/>
      <c r="E54" s="147">
        <v>144.5</v>
      </c>
      <c r="F54" s="147">
        <f t="shared" si="0"/>
        <v>1580.0500000000002</v>
      </c>
      <c r="I54" s="39"/>
    </row>
    <row r="55" spans="1:9" ht="21" customHeight="1">
      <c r="A55" s="5">
        <v>56</v>
      </c>
      <c r="B55" s="6">
        <v>45656</v>
      </c>
      <c r="C55" s="5" t="s">
        <v>131</v>
      </c>
      <c r="D55" s="147"/>
      <c r="E55" s="147">
        <v>173.1</v>
      </c>
      <c r="F55" s="147">
        <f t="shared" si="0"/>
        <v>1406.9500000000003</v>
      </c>
      <c r="I55" s="39"/>
    </row>
    <row r="56" spans="1:9" ht="21" customHeight="1">
      <c r="A56" s="5">
        <v>57</v>
      </c>
      <c r="B56" s="6">
        <v>45656</v>
      </c>
      <c r="C56" s="5" t="s">
        <v>127</v>
      </c>
      <c r="D56" s="147"/>
      <c r="E56" s="147">
        <v>129.5</v>
      </c>
      <c r="F56" s="147">
        <f t="shared" si="0"/>
        <v>1277.4500000000003</v>
      </c>
      <c r="I56" s="39"/>
    </row>
    <row r="57" spans="1:9" ht="21" customHeight="1">
      <c r="A57" s="5">
        <v>58</v>
      </c>
      <c r="B57" s="6">
        <v>45656</v>
      </c>
      <c r="C57" s="5" t="s">
        <v>130</v>
      </c>
      <c r="D57" s="147"/>
      <c r="E57" s="147">
        <v>157</v>
      </c>
      <c r="F57" s="147">
        <f t="shared" si="0"/>
        <v>1120.4500000000003</v>
      </c>
      <c r="I57" s="39"/>
    </row>
    <row r="58" spans="1:9" ht="21" customHeight="1">
      <c r="A58" s="5">
        <v>59</v>
      </c>
      <c r="B58" s="6">
        <v>45656</v>
      </c>
      <c r="C58" s="5" t="s">
        <v>41</v>
      </c>
      <c r="D58" s="147"/>
      <c r="E58" s="147">
        <v>167.8</v>
      </c>
      <c r="F58" s="147">
        <f t="shared" si="0"/>
        <v>952.65000000000032</v>
      </c>
      <c r="I58" s="39"/>
    </row>
    <row r="59" spans="1:9" ht="21" customHeight="1">
      <c r="A59" s="5">
        <v>60</v>
      </c>
      <c r="B59" s="6">
        <v>45657</v>
      </c>
      <c r="C59" s="5" t="s">
        <v>129</v>
      </c>
      <c r="D59" s="147"/>
      <c r="E59" s="147">
        <v>106.1</v>
      </c>
      <c r="F59" s="147">
        <f t="shared" si="0"/>
        <v>846.5500000000003</v>
      </c>
      <c r="I59" s="39"/>
    </row>
    <row r="60" spans="1:9" ht="21" customHeight="1">
      <c r="A60" s="5">
        <v>61</v>
      </c>
      <c r="B60" s="6">
        <v>45657</v>
      </c>
      <c r="C60" s="5" t="s">
        <v>131</v>
      </c>
      <c r="D60" s="147"/>
      <c r="E60" s="147">
        <v>105.1</v>
      </c>
      <c r="F60" s="147">
        <f t="shared" si="0"/>
        <v>741.45000000000027</v>
      </c>
      <c r="I60" s="39"/>
    </row>
    <row r="61" spans="1:9" ht="21" customHeight="1">
      <c r="A61" s="5">
        <v>62</v>
      </c>
      <c r="B61" s="6">
        <v>45657</v>
      </c>
      <c r="C61" s="5" t="s">
        <v>127</v>
      </c>
      <c r="D61" s="147"/>
      <c r="E61" s="147">
        <v>90.1</v>
      </c>
      <c r="F61" s="147">
        <f t="shared" si="0"/>
        <v>651.35000000000025</v>
      </c>
      <c r="I61" s="39"/>
    </row>
    <row r="62" spans="1:9" ht="21" customHeight="1">
      <c r="A62" s="5">
        <v>63</v>
      </c>
      <c r="B62" s="6">
        <v>45657</v>
      </c>
      <c r="C62" s="5" t="s">
        <v>130</v>
      </c>
      <c r="D62" s="147"/>
      <c r="E62" s="147">
        <v>80.400000000000006</v>
      </c>
      <c r="F62" s="147">
        <f t="shared" si="0"/>
        <v>570.95000000000027</v>
      </c>
      <c r="I62" s="39"/>
    </row>
    <row r="63" spans="1:9" ht="21" customHeight="1">
      <c r="A63" s="5">
        <v>64</v>
      </c>
      <c r="B63" s="6">
        <v>45657</v>
      </c>
      <c r="C63" s="5" t="s">
        <v>41</v>
      </c>
      <c r="D63" s="147"/>
      <c r="E63" s="147">
        <v>152.5</v>
      </c>
      <c r="F63" s="147">
        <f t="shared" si="0"/>
        <v>418.45000000000027</v>
      </c>
      <c r="I63" s="39"/>
    </row>
    <row r="64" spans="1:9" ht="21" customHeight="1">
      <c r="A64" s="5">
        <v>65</v>
      </c>
      <c r="B64" s="6">
        <v>45657</v>
      </c>
      <c r="C64" s="5" t="s">
        <v>125</v>
      </c>
      <c r="D64" s="147">
        <v>1000</v>
      </c>
      <c r="E64" s="147"/>
      <c r="F64" s="147">
        <f t="shared" si="0"/>
        <v>1418.4500000000003</v>
      </c>
      <c r="I64" s="39"/>
    </row>
    <row r="65" spans="1:9" ht="21" customHeight="1">
      <c r="A65" s="5">
        <v>66</v>
      </c>
      <c r="B65" s="6">
        <v>45657</v>
      </c>
      <c r="C65" s="5" t="s">
        <v>125</v>
      </c>
      <c r="D65" s="147">
        <v>500</v>
      </c>
      <c r="E65" s="147"/>
      <c r="F65" s="147">
        <f t="shared" si="0"/>
        <v>1918.4500000000003</v>
      </c>
      <c r="I65" s="39"/>
    </row>
    <row r="66" spans="1:9" ht="21" customHeight="1">
      <c r="A66" s="5">
        <v>67</v>
      </c>
      <c r="B66" s="6">
        <v>45292</v>
      </c>
      <c r="C66" s="5" t="s">
        <v>41</v>
      </c>
      <c r="D66" s="147"/>
      <c r="E66" s="147">
        <v>248</v>
      </c>
      <c r="F66" s="147">
        <f t="shared" si="0"/>
        <v>1670.4500000000003</v>
      </c>
      <c r="I66" s="39"/>
    </row>
    <row r="67" spans="1:9" ht="21" customHeight="1">
      <c r="A67" s="5">
        <v>68</v>
      </c>
      <c r="B67" s="6">
        <v>45292</v>
      </c>
      <c r="C67" s="5" t="s">
        <v>131</v>
      </c>
      <c r="D67" s="147"/>
      <c r="E67" s="147">
        <v>179</v>
      </c>
      <c r="F67" s="147">
        <f t="shared" si="0"/>
        <v>1491.4500000000003</v>
      </c>
      <c r="I67" s="39"/>
    </row>
    <row r="68" spans="1:9" ht="21" customHeight="1">
      <c r="A68" s="5">
        <v>69</v>
      </c>
      <c r="B68" s="6">
        <v>45293</v>
      </c>
      <c r="C68" s="5" t="s">
        <v>127</v>
      </c>
      <c r="D68" s="147"/>
      <c r="E68" s="147">
        <v>200</v>
      </c>
      <c r="F68" s="147">
        <f t="shared" si="0"/>
        <v>1291.4500000000003</v>
      </c>
      <c r="I68" s="39"/>
    </row>
    <row r="69" spans="1:9" ht="21" customHeight="1">
      <c r="A69" s="5">
        <v>70</v>
      </c>
      <c r="B69" s="6">
        <v>45293</v>
      </c>
      <c r="C69" s="5" t="s">
        <v>130</v>
      </c>
      <c r="D69" s="147"/>
      <c r="E69" s="147">
        <v>180.8</v>
      </c>
      <c r="F69" s="147">
        <f t="shared" si="0"/>
        <v>1110.6500000000003</v>
      </c>
      <c r="I69" s="39"/>
    </row>
    <row r="70" spans="1:9" ht="21" customHeight="1">
      <c r="A70" s="5">
        <v>71</v>
      </c>
      <c r="B70" s="6">
        <v>45293</v>
      </c>
      <c r="C70" s="5" t="s">
        <v>129</v>
      </c>
      <c r="D70" s="147"/>
      <c r="E70" s="147">
        <v>183</v>
      </c>
      <c r="F70" s="147">
        <f t="shared" si="0"/>
        <v>927.65000000000032</v>
      </c>
      <c r="I70" s="39"/>
    </row>
    <row r="71" spans="1:9" ht="21" customHeight="1">
      <c r="A71" s="5">
        <v>72</v>
      </c>
      <c r="B71" s="6">
        <v>45293</v>
      </c>
      <c r="C71" s="5" t="s">
        <v>125</v>
      </c>
      <c r="D71" s="147">
        <v>45.47</v>
      </c>
      <c r="E71" s="147"/>
      <c r="F71" s="147">
        <f t="shared" si="0"/>
        <v>973.12000000000035</v>
      </c>
      <c r="I71" s="39"/>
    </row>
    <row r="72" spans="1:9" ht="21" customHeight="1">
      <c r="A72" s="5">
        <v>73</v>
      </c>
      <c r="B72" s="6">
        <v>45293</v>
      </c>
      <c r="C72" s="5" t="s">
        <v>133</v>
      </c>
      <c r="D72" s="147"/>
      <c r="E72" s="147">
        <v>45.47</v>
      </c>
      <c r="F72" s="147">
        <f t="shared" si="0"/>
        <v>927.65000000000032</v>
      </c>
      <c r="I72" s="39"/>
    </row>
    <row r="73" spans="1:9" ht="21" customHeight="1">
      <c r="A73" s="5">
        <v>74</v>
      </c>
      <c r="B73" s="6">
        <v>45297</v>
      </c>
      <c r="C73" s="5" t="s">
        <v>41</v>
      </c>
      <c r="D73" s="147"/>
      <c r="E73" s="147">
        <v>291.10000000000002</v>
      </c>
      <c r="F73" s="147">
        <f t="shared" si="0"/>
        <v>636.5500000000003</v>
      </c>
      <c r="I73" s="39"/>
    </row>
    <row r="74" spans="1:9" ht="21" customHeight="1">
      <c r="A74" s="5">
        <v>75</v>
      </c>
      <c r="B74" s="6">
        <v>45297</v>
      </c>
      <c r="C74" s="5" t="s">
        <v>130</v>
      </c>
      <c r="D74" s="147"/>
      <c r="E74" s="147">
        <v>187.5</v>
      </c>
      <c r="F74" s="147">
        <f t="shared" si="0"/>
        <v>449.0500000000003</v>
      </c>
      <c r="I74" s="39"/>
    </row>
    <row r="75" spans="1:9" ht="21" customHeight="1">
      <c r="A75" s="5">
        <v>76</v>
      </c>
      <c r="B75" s="6">
        <v>45297</v>
      </c>
      <c r="C75" s="5" t="s">
        <v>127</v>
      </c>
      <c r="D75" s="147"/>
      <c r="E75" s="147">
        <v>165.9</v>
      </c>
      <c r="F75" s="147">
        <f t="shared" si="0"/>
        <v>283.15000000000032</v>
      </c>
      <c r="I75" s="39"/>
    </row>
    <row r="76" spans="1:9" ht="21" customHeight="1">
      <c r="A76" s="5">
        <v>77</v>
      </c>
      <c r="B76" s="6">
        <v>45297</v>
      </c>
      <c r="C76" s="5" t="s">
        <v>131</v>
      </c>
      <c r="D76" s="147"/>
      <c r="E76" s="147">
        <v>158</v>
      </c>
      <c r="F76" s="147">
        <f t="shared" si="0"/>
        <v>125.15000000000032</v>
      </c>
      <c r="I76" s="39"/>
    </row>
    <row r="77" spans="1:9" ht="21" customHeight="1">
      <c r="A77" s="5">
        <v>78</v>
      </c>
      <c r="B77" s="6">
        <v>45297</v>
      </c>
      <c r="C77" s="5" t="s">
        <v>125</v>
      </c>
      <c r="D77" s="147">
        <v>1100</v>
      </c>
      <c r="E77" s="147"/>
      <c r="F77" s="147">
        <f t="shared" si="0"/>
        <v>1225.1500000000003</v>
      </c>
      <c r="I77" s="39"/>
    </row>
    <row r="78" spans="1:9" ht="21" customHeight="1">
      <c r="A78" s="5">
        <v>79</v>
      </c>
      <c r="B78" s="6">
        <v>45297</v>
      </c>
      <c r="C78" s="5" t="s">
        <v>125</v>
      </c>
      <c r="D78" s="147">
        <v>1100</v>
      </c>
      <c r="E78" s="147"/>
      <c r="F78" s="147">
        <f t="shared" si="0"/>
        <v>2325.1500000000005</v>
      </c>
      <c r="I78" s="39"/>
    </row>
    <row r="79" spans="1:9" ht="21" customHeight="1">
      <c r="A79" s="5">
        <v>80</v>
      </c>
      <c r="B79" s="6">
        <v>45297</v>
      </c>
      <c r="C79" s="5" t="s">
        <v>125</v>
      </c>
      <c r="D79" s="147">
        <v>300</v>
      </c>
      <c r="E79" s="147"/>
      <c r="F79" s="147">
        <f t="shared" si="0"/>
        <v>2625.1500000000005</v>
      </c>
      <c r="I79" s="39"/>
    </row>
    <row r="80" spans="1:9" ht="21" customHeight="1">
      <c r="A80" s="5">
        <v>81</v>
      </c>
      <c r="B80" s="6">
        <v>45297</v>
      </c>
      <c r="C80" s="5" t="s">
        <v>125</v>
      </c>
      <c r="D80" s="147">
        <v>200</v>
      </c>
      <c r="E80" s="147"/>
      <c r="F80" s="147">
        <f t="shared" si="0"/>
        <v>2825.1500000000005</v>
      </c>
      <c r="I80" s="39"/>
    </row>
    <row r="81" spans="1:9" ht="21" customHeight="1">
      <c r="A81" s="5">
        <v>82</v>
      </c>
      <c r="B81" s="6">
        <v>45298</v>
      </c>
      <c r="C81" s="5" t="s">
        <v>126</v>
      </c>
      <c r="D81" s="147"/>
      <c r="E81" s="147">
        <v>32.4</v>
      </c>
      <c r="F81" s="147">
        <f t="shared" si="0"/>
        <v>2792.7500000000005</v>
      </c>
      <c r="I81" s="39"/>
    </row>
    <row r="82" spans="1:9" ht="21" customHeight="1">
      <c r="A82" s="5">
        <v>83</v>
      </c>
      <c r="B82" s="6">
        <v>45298</v>
      </c>
      <c r="C82" s="5" t="s">
        <v>129</v>
      </c>
      <c r="D82" s="147"/>
      <c r="E82" s="147">
        <v>286.10000000000002</v>
      </c>
      <c r="F82" s="147">
        <f t="shared" si="0"/>
        <v>2506.6500000000005</v>
      </c>
      <c r="I82" s="39"/>
    </row>
    <row r="83" spans="1:9" ht="21" customHeight="1">
      <c r="A83" s="5">
        <v>84</v>
      </c>
      <c r="B83" s="6">
        <v>45299</v>
      </c>
      <c r="C83" s="5" t="s">
        <v>41</v>
      </c>
      <c r="D83" s="147"/>
      <c r="E83" s="147">
        <v>289</v>
      </c>
      <c r="F83" s="147">
        <f t="shared" si="0"/>
        <v>2217.6500000000005</v>
      </c>
      <c r="I83" s="39"/>
    </row>
    <row r="84" spans="1:9" ht="21" customHeight="1">
      <c r="A84" s="5">
        <v>85</v>
      </c>
      <c r="B84" s="6">
        <v>45299</v>
      </c>
      <c r="C84" s="5" t="s">
        <v>130</v>
      </c>
      <c r="D84" s="147"/>
      <c r="E84" s="147">
        <v>161.1</v>
      </c>
      <c r="F84" s="147">
        <f t="shared" si="0"/>
        <v>2056.5500000000006</v>
      </c>
      <c r="I84" s="39"/>
    </row>
    <row r="85" spans="1:9" ht="21" customHeight="1">
      <c r="A85" s="5">
        <v>86</v>
      </c>
      <c r="B85" s="6">
        <v>45299</v>
      </c>
      <c r="C85" s="5" t="s">
        <v>127</v>
      </c>
      <c r="D85" s="147"/>
      <c r="E85" s="147">
        <v>132</v>
      </c>
      <c r="F85" s="147">
        <f t="shared" si="0"/>
        <v>1924.5500000000006</v>
      </c>
      <c r="I85" s="39"/>
    </row>
    <row r="86" spans="1:9" ht="21" customHeight="1">
      <c r="A86" s="5">
        <v>87</v>
      </c>
      <c r="B86" s="6">
        <v>45300</v>
      </c>
      <c r="C86" s="5" t="s">
        <v>130</v>
      </c>
      <c r="D86" s="147"/>
      <c r="E86" s="147">
        <v>174.7</v>
      </c>
      <c r="F86" s="147">
        <f t="shared" si="0"/>
        <v>1749.8500000000006</v>
      </c>
      <c r="I86" s="39"/>
    </row>
    <row r="87" spans="1:9" ht="21" customHeight="1">
      <c r="A87" s="5">
        <v>88</v>
      </c>
      <c r="B87" s="6">
        <v>45301</v>
      </c>
      <c r="C87" s="5" t="s">
        <v>126</v>
      </c>
      <c r="D87" s="147"/>
      <c r="E87" s="147">
        <v>31.4</v>
      </c>
      <c r="F87" s="147">
        <f t="shared" si="0"/>
        <v>1718.4500000000005</v>
      </c>
      <c r="I87" s="39"/>
    </row>
    <row r="88" spans="1:9" ht="21" customHeight="1">
      <c r="A88" s="5">
        <v>89</v>
      </c>
      <c r="B88" s="6">
        <v>45301</v>
      </c>
      <c r="C88" s="5" t="s">
        <v>41</v>
      </c>
      <c r="D88" s="147"/>
      <c r="E88" s="147">
        <v>296</v>
      </c>
      <c r="F88" s="147">
        <f t="shared" si="0"/>
        <v>1422.4500000000005</v>
      </c>
      <c r="I88" s="39"/>
    </row>
    <row r="89" spans="1:9" ht="21" customHeight="1">
      <c r="A89" s="5">
        <v>90</v>
      </c>
      <c r="B89" s="6">
        <v>45301</v>
      </c>
      <c r="C89" s="5" t="s">
        <v>129</v>
      </c>
      <c r="D89" s="147"/>
      <c r="E89" s="147">
        <v>291.3</v>
      </c>
      <c r="F89" s="147">
        <f t="shared" si="0"/>
        <v>1131.1500000000005</v>
      </c>
      <c r="I89" s="39"/>
    </row>
    <row r="90" spans="1:9" ht="21" customHeight="1">
      <c r="A90" s="5">
        <v>91</v>
      </c>
      <c r="B90" s="6">
        <v>45301</v>
      </c>
      <c r="C90" s="5" t="s">
        <v>127</v>
      </c>
      <c r="D90" s="147"/>
      <c r="E90" s="147">
        <v>255.1</v>
      </c>
      <c r="F90" s="147">
        <f t="shared" si="0"/>
        <v>876.05000000000052</v>
      </c>
      <c r="I90" s="39"/>
    </row>
    <row r="91" spans="1:9" ht="21" customHeight="1">
      <c r="A91" s="5">
        <v>92</v>
      </c>
      <c r="B91" s="6">
        <v>45301</v>
      </c>
      <c r="C91" s="5" t="s">
        <v>132</v>
      </c>
      <c r="D91" s="147"/>
      <c r="E91" s="147">
        <v>204</v>
      </c>
      <c r="F91" s="147">
        <f t="shared" si="0"/>
        <v>672.05000000000052</v>
      </c>
      <c r="I91" s="39"/>
    </row>
    <row r="92" spans="1:9" ht="21" customHeight="1">
      <c r="A92" s="5">
        <v>93</v>
      </c>
      <c r="B92" s="6">
        <v>45301</v>
      </c>
      <c r="C92" s="5" t="s">
        <v>133</v>
      </c>
      <c r="D92" s="147"/>
      <c r="E92" s="147">
        <v>55</v>
      </c>
      <c r="F92" s="147">
        <f t="shared" si="0"/>
        <v>617.05000000000052</v>
      </c>
      <c r="I92" s="39"/>
    </row>
    <row r="93" spans="1:9" ht="21" customHeight="1">
      <c r="A93" s="5">
        <v>94</v>
      </c>
      <c r="B93" s="6">
        <v>45302</v>
      </c>
      <c r="C93" s="5" t="s">
        <v>130</v>
      </c>
      <c r="D93" s="147"/>
      <c r="E93" s="147">
        <v>172.1</v>
      </c>
      <c r="F93" s="147">
        <f t="shared" si="0"/>
        <v>444.9500000000005</v>
      </c>
      <c r="I93" s="39"/>
    </row>
    <row r="94" spans="1:9" ht="21" customHeight="1">
      <c r="A94" s="5">
        <v>95</v>
      </c>
      <c r="B94" s="6">
        <v>45302</v>
      </c>
      <c r="C94" s="5" t="s">
        <v>41</v>
      </c>
      <c r="D94" s="147"/>
      <c r="E94" s="147">
        <v>214.5</v>
      </c>
      <c r="F94" s="147">
        <f t="shared" si="0"/>
        <v>230.4500000000005</v>
      </c>
      <c r="G94" s="45">
        <v>1117.0999999999999</v>
      </c>
      <c r="I94" s="39"/>
    </row>
    <row r="95" spans="1:9" ht="21" customHeight="1">
      <c r="A95" s="5">
        <v>96</v>
      </c>
      <c r="B95" s="6">
        <v>45302</v>
      </c>
      <c r="C95" s="5" t="s">
        <v>125</v>
      </c>
      <c r="D95" s="147">
        <v>1100</v>
      </c>
      <c r="E95" s="147"/>
      <c r="F95" s="147">
        <f t="shared" si="0"/>
        <v>1330.4500000000005</v>
      </c>
      <c r="I95" s="39"/>
    </row>
    <row r="96" spans="1:9" ht="21" customHeight="1">
      <c r="A96" s="5">
        <v>97</v>
      </c>
      <c r="B96" s="6">
        <v>45302</v>
      </c>
      <c r="C96" s="5" t="s">
        <v>125</v>
      </c>
      <c r="D96" s="147">
        <v>1100</v>
      </c>
      <c r="E96" s="147"/>
      <c r="F96" s="147">
        <f t="shared" si="0"/>
        <v>2430.4500000000007</v>
      </c>
      <c r="I96" s="39"/>
    </row>
    <row r="97" spans="1:9" ht="21" customHeight="1">
      <c r="A97" s="5">
        <v>98</v>
      </c>
      <c r="B97" s="6">
        <v>45302</v>
      </c>
      <c r="C97" s="5" t="s">
        <v>125</v>
      </c>
      <c r="D97" s="147">
        <v>500</v>
      </c>
      <c r="E97" s="147"/>
      <c r="F97" s="147">
        <f t="shared" si="0"/>
        <v>2930.4500000000007</v>
      </c>
      <c r="I97" s="39"/>
    </row>
    <row r="98" spans="1:9" ht="21" customHeight="1">
      <c r="A98" s="5">
        <v>99</v>
      </c>
      <c r="B98" s="6">
        <v>45303</v>
      </c>
      <c r="C98" s="5" t="s">
        <v>129</v>
      </c>
      <c r="D98" s="147"/>
      <c r="E98" s="147">
        <v>237.5</v>
      </c>
      <c r="F98" s="147">
        <f t="shared" si="0"/>
        <v>2692.9500000000007</v>
      </c>
      <c r="I98" s="39"/>
    </row>
    <row r="99" spans="1:9" ht="21" customHeight="1">
      <c r="A99" s="5">
        <v>100</v>
      </c>
      <c r="B99" s="6">
        <v>45303</v>
      </c>
      <c r="C99" s="5" t="s">
        <v>127</v>
      </c>
      <c r="D99" s="147"/>
      <c r="E99" s="147">
        <v>204.5</v>
      </c>
      <c r="F99" s="147">
        <f t="shared" si="0"/>
        <v>2488.4500000000007</v>
      </c>
      <c r="I99" s="39"/>
    </row>
    <row r="100" spans="1:9" ht="21" customHeight="1">
      <c r="A100" s="5">
        <v>101</v>
      </c>
      <c r="B100" s="6">
        <v>45303</v>
      </c>
      <c r="C100" s="5" t="s">
        <v>130</v>
      </c>
      <c r="D100" s="147"/>
      <c r="E100" s="147">
        <v>125.9</v>
      </c>
      <c r="F100" s="147">
        <f t="shared" si="0"/>
        <v>2362.5500000000006</v>
      </c>
      <c r="I100" s="39"/>
    </row>
    <row r="101" spans="1:9" ht="21" customHeight="1">
      <c r="A101" s="5">
        <v>102</v>
      </c>
      <c r="B101" s="6">
        <v>45303</v>
      </c>
      <c r="C101" s="5" t="s">
        <v>132</v>
      </c>
      <c r="D101" s="147"/>
      <c r="E101" s="147">
        <v>285</v>
      </c>
      <c r="F101" s="147">
        <f t="shared" si="0"/>
        <v>2077.5500000000006</v>
      </c>
      <c r="I101" s="39"/>
    </row>
    <row r="102" spans="1:9" ht="21" customHeight="1">
      <c r="A102" s="5">
        <v>103</v>
      </c>
      <c r="B102" s="6">
        <v>45303</v>
      </c>
      <c r="C102" s="5" t="s">
        <v>41</v>
      </c>
      <c r="D102" s="147"/>
      <c r="E102" s="147">
        <v>293</v>
      </c>
      <c r="F102" s="147">
        <f t="shared" si="0"/>
        <v>1784.5500000000006</v>
      </c>
      <c r="G102" s="45">
        <v>1140.9000000000001</v>
      </c>
      <c r="H102" s="45">
        <f>G102-G94</f>
        <v>23.800000000000182</v>
      </c>
      <c r="I102" s="39">
        <f>293/H102</f>
        <v>12.310924369747806</v>
      </c>
    </row>
    <row r="103" spans="1:9" ht="21" customHeight="1">
      <c r="A103" s="5">
        <v>104</v>
      </c>
      <c r="B103" s="6">
        <v>45303</v>
      </c>
      <c r="C103" s="5" t="s">
        <v>125</v>
      </c>
      <c r="D103" s="147">
        <v>23.85</v>
      </c>
      <c r="E103" s="147"/>
      <c r="F103" s="147">
        <f t="shared" si="0"/>
        <v>1808.4000000000005</v>
      </c>
      <c r="I103" s="39"/>
    </row>
    <row r="104" spans="1:9" ht="21" customHeight="1">
      <c r="A104" s="5">
        <v>105</v>
      </c>
      <c r="B104" s="6">
        <v>45303</v>
      </c>
      <c r="C104" s="5" t="s">
        <v>133</v>
      </c>
      <c r="D104" s="147"/>
      <c r="E104" s="147">
        <v>23.85</v>
      </c>
      <c r="F104" s="147">
        <f t="shared" si="0"/>
        <v>1784.5500000000006</v>
      </c>
      <c r="I104" s="39"/>
    </row>
    <row r="105" spans="1:9" ht="21" customHeight="1">
      <c r="A105" s="5">
        <v>106</v>
      </c>
      <c r="B105" s="6">
        <v>45303</v>
      </c>
      <c r="C105" s="5" t="s">
        <v>126</v>
      </c>
      <c r="D105" s="147"/>
      <c r="E105" s="147">
        <v>28</v>
      </c>
      <c r="F105" s="147">
        <f t="shared" si="0"/>
        <v>1756.5500000000006</v>
      </c>
      <c r="G105" s="45">
        <v>92.8</v>
      </c>
      <c r="I105" s="39"/>
    </row>
    <row r="106" spans="1:9" ht="21" customHeight="1">
      <c r="A106" s="5">
        <v>107</v>
      </c>
      <c r="B106" s="6">
        <v>45304</v>
      </c>
      <c r="C106" s="5" t="s">
        <v>130</v>
      </c>
      <c r="D106" s="147"/>
      <c r="E106" s="147">
        <v>178.1</v>
      </c>
      <c r="F106" s="147">
        <f t="shared" si="0"/>
        <v>1578.4500000000007</v>
      </c>
      <c r="G106" s="45">
        <v>4.1399999999999997</v>
      </c>
      <c r="I106" s="39"/>
    </row>
    <row r="107" spans="1:9" ht="21" customHeight="1">
      <c r="A107" s="5">
        <v>108</v>
      </c>
      <c r="B107" s="6">
        <v>45304</v>
      </c>
      <c r="C107" s="5" t="s">
        <v>127</v>
      </c>
      <c r="D107" s="147"/>
      <c r="E107" s="147">
        <v>239</v>
      </c>
      <c r="F107" s="147">
        <f t="shared" si="0"/>
        <v>1339.4500000000007</v>
      </c>
      <c r="I107" s="39"/>
    </row>
    <row r="108" spans="1:9" ht="21" customHeight="1">
      <c r="A108" s="5">
        <v>109</v>
      </c>
      <c r="B108" s="6">
        <v>45305</v>
      </c>
      <c r="C108" s="5">
        <v>2653</v>
      </c>
      <c r="D108" s="147"/>
      <c r="E108" s="147">
        <v>289.8</v>
      </c>
      <c r="F108" s="147">
        <f t="shared" si="0"/>
        <v>1049.6500000000008</v>
      </c>
      <c r="I108" s="39"/>
    </row>
    <row r="109" spans="1:9" ht="21" customHeight="1">
      <c r="A109" s="5">
        <v>110</v>
      </c>
      <c r="B109" s="6">
        <v>45305</v>
      </c>
      <c r="C109" s="5" t="s">
        <v>41</v>
      </c>
      <c r="D109" s="147"/>
      <c r="E109" s="147">
        <v>297</v>
      </c>
      <c r="F109" s="147">
        <f t="shared" si="0"/>
        <v>752.65000000000077</v>
      </c>
      <c r="G109" s="45">
        <v>1165.2</v>
      </c>
      <c r="H109" s="45">
        <f>G109-G102</f>
        <v>24.299999999999955</v>
      </c>
      <c r="I109" s="39">
        <f>E109/H109</f>
        <v>12.222222222222245</v>
      </c>
    </row>
    <row r="110" spans="1:9" ht="21" customHeight="1">
      <c r="A110" s="5">
        <v>111</v>
      </c>
      <c r="B110" s="6">
        <v>45305</v>
      </c>
      <c r="C110" s="5">
        <v>937</v>
      </c>
      <c r="D110" s="147"/>
      <c r="E110" s="147">
        <v>169</v>
      </c>
      <c r="F110" s="147">
        <f t="shared" si="0"/>
        <v>583.65000000000077</v>
      </c>
      <c r="I110" s="39"/>
    </row>
    <row r="111" spans="1:9" ht="21" customHeight="1">
      <c r="A111" s="5">
        <v>112</v>
      </c>
      <c r="B111" s="6">
        <v>45306</v>
      </c>
      <c r="C111" s="5" t="s">
        <v>134</v>
      </c>
      <c r="D111" s="147"/>
      <c r="E111" s="147">
        <v>180.4</v>
      </c>
      <c r="F111" s="147">
        <f t="shared" si="0"/>
        <v>403.2500000000008</v>
      </c>
      <c r="G111" s="45">
        <v>1180.4000000000001</v>
      </c>
      <c r="H111" s="45">
        <f>G111-G109</f>
        <v>15.200000000000045</v>
      </c>
      <c r="I111" s="39">
        <f>E111/H111</f>
        <v>11.868421052631543</v>
      </c>
    </row>
    <row r="112" spans="1:9" ht="21" customHeight="1">
      <c r="A112" s="5">
        <v>113</v>
      </c>
      <c r="B112" s="6">
        <v>45306</v>
      </c>
      <c r="C112" s="5">
        <v>4569</v>
      </c>
      <c r="D112" s="147"/>
      <c r="E112" s="147">
        <v>232.5</v>
      </c>
      <c r="F112" s="147">
        <f t="shared" si="0"/>
        <v>170.7500000000008</v>
      </c>
      <c r="I112" s="39"/>
    </row>
    <row r="113" spans="1:9" ht="21" customHeight="1">
      <c r="A113" s="5">
        <v>114</v>
      </c>
      <c r="B113" s="6">
        <v>45306</v>
      </c>
      <c r="C113" s="5">
        <v>2653</v>
      </c>
      <c r="D113" s="147"/>
      <c r="E113" s="147">
        <v>61.6</v>
      </c>
      <c r="F113" s="147">
        <f t="shared" si="0"/>
        <v>109.1500000000008</v>
      </c>
      <c r="I113" s="39"/>
    </row>
    <row r="114" spans="1:9" ht="21" customHeight="1">
      <c r="A114" s="5">
        <v>115</v>
      </c>
      <c r="B114" s="6">
        <v>45306</v>
      </c>
      <c r="C114" s="5" t="s">
        <v>125</v>
      </c>
      <c r="D114" s="147">
        <v>1100</v>
      </c>
      <c r="E114" s="147"/>
      <c r="F114" s="147">
        <f t="shared" si="0"/>
        <v>1209.1500000000008</v>
      </c>
      <c r="I114" s="39"/>
    </row>
    <row r="115" spans="1:9" ht="21" customHeight="1">
      <c r="A115" s="5">
        <v>116</v>
      </c>
      <c r="B115" s="6">
        <v>45306</v>
      </c>
      <c r="C115" s="5" t="s">
        <v>125</v>
      </c>
      <c r="D115" s="147">
        <v>1100</v>
      </c>
      <c r="E115" s="147"/>
      <c r="F115" s="147">
        <f t="shared" si="0"/>
        <v>2309.1500000000005</v>
      </c>
      <c r="I115" s="39"/>
    </row>
    <row r="116" spans="1:9" ht="21" customHeight="1">
      <c r="A116" s="5">
        <v>117</v>
      </c>
      <c r="B116" s="6">
        <v>45306</v>
      </c>
      <c r="C116" s="5" t="s">
        <v>125</v>
      </c>
      <c r="D116" s="147">
        <v>31</v>
      </c>
      <c r="E116" s="147"/>
      <c r="F116" s="147">
        <f t="shared" si="0"/>
        <v>2340.1500000000005</v>
      </c>
      <c r="I116" s="39"/>
    </row>
    <row r="117" spans="1:9" ht="21" customHeight="1">
      <c r="A117" s="5">
        <v>118</v>
      </c>
      <c r="B117" s="6">
        <v>45306</v>
      </c>
      <c r="C117" s="5" t="s">
        <v>125</v>
      </c>
      <c r="D117" s="147">
        <v>624.03</v>
      </c>
      <c r="E117" s="147"/>
      <c r="F117" s="147">
        <f t="shared" si="0"/>
        <v>2964.1800000000003</v>
      </c>
      <c r="I117" s="39"/>
    </row>
    <row r="118" spans="1:9" ht="21" customHeight="1">
      <c r="A118" s="5">
        <v>119</v>
      </c>
      <c r="B118" s="6">
        <v>45306</v>
      </c>
      <c r="C118" s="5" t="s">
        <v>133</v>
      </c>
      <c r="D118" s="147"/>
      <c r="E118" s="147">
        <v>31</v>
      </c>
      <c r="F118" s="147">
        <f t="shared" si="0"/>
        <v>2933.1800000000003</v>
      </c>
      <c r="I118" s="39"/>
    </row>
    <row r="119" spans="1:9" ht="21" customHeight="1">
      <c r="A119" s="5">
        <v>120</v>
      </c>
      <c r="B119" s="6">
        <v>45306</v>
      </c>
      <c r="C119" s="5">
        <v>937</v>
      </c>
      <c r="D119" s="147"/>
      <c r="E119" s="147">
        <v>183.8</v>
      </c>
      <c r="F119" s="147">
        <f t="shared" si="0"/>
        <v>2749.38</v>
      </c>
      <c r="I119" s="39"/>
    </row>
    <row r="120" spans="1:9" ht="21" customHeight="1">
      <c r="A120" s="5">
        <v>121</v>
      </c>
      <c r="B120" s="6">
        <v>45306</v>
      </c>
      <c r="C120" s="5" t="s">
        <v>126</v>
      </c>
      <c r="D120" s="147"/>
      <c r="E120" s="147">
        <v>10</v>
      </c>
      <c r="F120" s="147">
        <f t="shared" si="0"/>
        <v>2739.38</v>
      </c>
      <c r="I120" s="39"/>
    </row>
    <row r="121" spans="1:9" ht="21" customHeight="1">
      <c r="A121" s="5">
        <v>122</v>
      </c>
      <c r="B121" s="6">
        <v>45306</v>
      </c>
      <c r="C121" s="5" t="s">
        <v>125</v>
      </c>
      <c r="D121" s="147">
        <v>5</v>
      </c>
      <c r="E121" s="147"/>
      <c r="F121" s="147">
        <f t="shared" si="0"/>
        <v>2744.38</v>
      </c>
      <c r="I121" s="39"/>
    </row>
    <row r="122" spans="1:9" ht="21" customHeight="1">
      <c r="A122" s="5">
        <v>123</v>
      </c>
      <c r="B122" s="6">
        <v>45306</v>
      </c>
      <c r="C122" s="5">
        <v>937</v>
      </c>
      <c r="D122" s="147"/>
      <c r="E122" s="147">
        <v>5</v>
      </c>
      <c r="F122" s="147">
        <f t="shared" si="0"/>
        <v>2739.38</v>
      </c>
      <c r="I122" s="39"/>
    </row>
    <row r="123" spans="1:9" ht="21" customHeight="1">
      <c r="A123" s="5">
        <v>124</v>
      </c>
      <c r="B123" s="6">
        <v>45307</v>
      </c>
      <c r="C123" s="5">
        <v>2653</v>
      </c>
      <c r="D123" s="147"/>
      <c r="E123" s="147">
        <v>296.10000000000002</v>
      </c>
      <c r="F123" s="147">
        <f t="shared" si="0"/>
        <v>2443.2800000000002</v>
      </c>
      <c r="I123" s="39"/>
    </row>
    <row r="124" spans="1:9" ht="21" customHeight="1">
      <c r="A124" s="5">
        <v>125</v>
      </c>
      <c r="B124" s="2"/>
      <c r="C124" s="5">
        <v>937</v>
      </c>
      <c r="D124" s="147"/>
      <c r="E124" s="147">
        <v>166</v>
      </c>
      <c r="F124" s="147">
        <f t="shared" si="0"/>
        <v>2277.2800000000002</v>
      </c>
      <c r="I124" s="39"/>
    </row>
    <row r="125" spans="1:9" ht="21" customHeight="1">
      <c r="A125" s="5">
        <v>126</v>
      </c>
      <c r="B125" s="6"/>
      <c r="C125" s="5" t="s">
        <v>41</v>
      </c>
      <c r="D125" s="147"/>
      <c r="E125" s="147">
        <v>258.60000000000002</v>
      </c>
      <c r="F125" s="147">
        <f t="shared" si="0"/>
        <v>2018.6800000000003</v>
      </c>
      <c r="G125" s="45">
        <v>1201.0999999999999</v>
      </c>
      <c r="H125" s="45">
        <f>G125-G111</f>
        <v>20.699999999999818</v>
      </c>
      <c r="I125" s="39">
        <f>E125/H125</f>
        <v>12.492753623188516</v>
      </c>
    </row>
    <row r="126" spans="1:9" ht="21" customHeight="1">
      <c r="A126" s="5">
        <v>127</v>
      </c>
      <c r="B126" s="6"/>
      <c r="C126" s="5">
        <v>4569</v>
      </c>
      <c r="D126" s="147"/>
      <c r="E126" s="147">
        <v>190.1</v>
      </c>
      <c r="F126" s="147">
        <f t="shared" si="0"/>
        <v>1828.5800000000004</v>
      </c>
      <c r="I126" s="39"/>
    </row>
    <row r="127" spans="1:9" ht="21" customHeight="1">
      <c r="A127" s="5">
        <v>128</v>
      </c>
      <c r="B127" s="6"/>
      <c r="C127" s="5">
        <v>4570</v>
      </c>
      <c r="D127" s="147"/>
      <c r="E127" s="147">
        <v>212</v>
      </c>
      <c r="F127" s="147">
        <f t="shared" si="0"/>
        <v>1616.5800000000004</v>
      </c>
      <c r="I127" s="39"/>
    </row>
    <row r="128" spans="1:9" ht="21" customHeight="1">
      <c r="A128" s="5">
        <v>129</v>
      </c>
      <c r="B128" s="6">
        <v>45308</v>
      </c>
      <c r="C128" s="5">
        <v>937</v>
      </c>
      <c r="D128" s="147"/>
      <c r="E128" s="147">
        <v>167.3</v>
      </c>
      <c r="F128" s="147">
        <f t="shared" si="0"/>
        <v>1449.2800000000004</v>
      </c>
      <c r="I128" s="39"/>
    </row>
    <row r="129" spans="1:9" ht="21" customHeight="1">
      <c r="A129" s="5">
        <v>130</v>
      </c>
      <c r="B129" s="6">
        <v>45308</v>
      </c>
      <c r="C129" s="5">
        <v>2653</v>
      </c>
      <c r="D129" s="147"/>
      <c r="E129" s="147">
        <v>192.5</v>
      </c>
      <c r="F129" s="147">
        <f t="shared" si="0"/>
        <v>1256.7800000000004</v>
      </c>
      <c r="I129" s="39"/>
    </row>
    <row r="130" spans="1:9" ht="21" customHeight="1">
      <c r="A130" s="5">
        <v>131</v>
      </c>
      <c r="B130" s="6">
        <v>45308</v>
      </c>
      <c r="C130" s="5" t="s">
        <v>41</v>
      </c>
      <c r="D130" s="147"/>
      <c r="E130" s="147">
        <v>231</v>
      </c>
      <c r="F130" s="147">
        <f t="shared" si="0"/>
        <v>1025.7800000000004</v>
      </c>
      <c r="G130" s="45">
        <v>1220.3</v>
      </c>
      <c r="H130" s="45">
        <f>G130-G125</f>
        <v>19.200000000000045</v>
      </c>
      <c r="I130" s="39">
        <f>E130/H130</f>
        <v>12.031249999999972</v>
      </c>
    </row>
    <row r="131" spans="1:9" ht="21" customHeight="1">
      <c r="A131" s="5">
        <v>132</v>
      </c>
      <c r="B131" s="6">
        <v>45308</v>
      </c>
      <c r="C131" s="5">
        <v>2653</v>
      </c>
      <c r="D131" s="147"/>
      <c r="E131" s="147">
        <v>70</v>
      </c>
      <c r="F131" s="147">
        <f t="shared" si="0"/>
        <v>955.78000000000043</v>
      </c>
      <c r="I131" s="39"/>
    </row>
    <row r="132" spans="1:9" ht="21" customHeight="1">
      <c r="A132" s="5">
        <v>133</v>
      </c>
      <c r="B132" s="6">
        <v>45309</v>
      </c>
      <c r="C132" s="5" t="s">
        <v>41</v>
      </c>
      <c r="D132" s="147"/>
      <c r="E132" s="147">
        <v>104.8</v>
      </c>
      <c r="F132" s="147">
        <f t="shared" si="0"/>
        <v>850.98000000000047</v>
      </c>
      <c r="G132" s="45">
        <v>1229.2</v>
      </c>
      <c r="H132" s="45">
        <f>G132-G130</f>
        <v>8.9000000000000909</v>
      </c>
      <c r="I132" s="39">
        <f>E132/H132</f>
        <v>11.775280898876284</v>
      </c>
    </row>
    <row r="133" spans="1:9" ht="21" customHeight="1">
      <c r="A133" s="5">
        <v>134</v>
      </c>
      <c r="B133" s="6">
        <v>45309</v>
      </c>
      <c r="C133" s="5">
        <v>937</v>
      </c>
      <c r="D133" s="147"/>
      <c r="E133" s="147">
        <v>149.5</v>
      </c>
      <c r="F133" s="147">
        <f t="shared" si="0"/>
        <v>701.48000000000047</v>
      </c>
      <c r="I133" s="39"/>
    </row>
    <row r="134" spans="1:9" ht="21" customHeight="1">
      <c r="A134" s="5">
        <v>135</v>
      </c>
      <c r="B134" s="6">
        <v>45309</v>
      </c>
      <c r="C134" s="5">
        <v>4569</v>
      </c>
      <c r="D134" s="147"/>
      <c r="E134" s="147">
        <v>223.1</v>
      </c>
      <c r="F134" s="147">
        <f t="shared" si="0"/>
        <v>478.38000000000045</v>
      </c>
      <c r="I134" s="39"/>
    </row>
    <row r="135" spans="1:9" ht="21" customHeight="1">
      <c r="A135" s="5">
        <v>136</v>
      </c>
      <c r="B135" s="6">
        <v>45309</v>
      </c>
      <c r="C135" s="5" t="s">
        <v>126</v>
      </c>
      <c r="D135" s="147"/>
      <c r="E135" s="147">
        <v>26.1</v>
      </c>
      <c r="F135" s="147">
        <f t="shared" si="0"/>
        <v>452.28000000000043</v>
      </c>
      <c r="G135" s="45">
        <v>113.1</v>
      </c>
      <c r="H135" s="45">
        <f>G135-G105</f>
        <v>20.299999999999997</v>
      </c>
      <c r="I135" s="39">
        <f>(E135+E120)/H135</f>
        <v>1.7783251231527097</v>
      </c>
    </row>
    <row r="136" spans="1:9" ht="21" customHeight="1">
      <c r="A136" s="5">
        <v>137</v>
      </c>
      <c r="B136" s="6">
        <v>45310</v>
      </c>
      <c r="C136" s="5">
        <v>4570</v>
      </c>
      <c r="D136" s="147"/>
      <c r="E136" s="147">
        <v>270.39999999999998</v>
      </c>
      <c r="F136" s="147">
        <f t="shared" si="0"/>
        <v>181.88000000000045</v>
      </c>
      <c r="I136" s="39"/>
    </row>
    <row r="137" spans="1:9" ht="21" customHeight="1">
      <c r="A137" s="5">
        <v>138</v>
      </c>
      <c r="B137" s="6">
        <v>45310</v>
      </c>
      <c r="C137" s="5" t="s">
        <v>125</v>
      </c>
      <c r="D137" s="147">
        <v>1100</v>
      </c>
      <c r="E137" s="147"/>
      <c r="F137" s="147">
        <f t="shared" si="0"/>
        <v>1281.8800000000006</v>
      </c>
      <c r="I137" s="39"/>
    </row>
    <row r="138" spans="1:9" ht="21" customHeight="1">
      <c r="A138" s="5">
        <v>139</v>
      </c>
      <c r="B138" s="6">
        <v>45310</v>
      </c>
      <c r="C138" s="5" t="s">
        <v>125</v>
      </c>
      <c r="D138" s="147">
        <v>1100</v>
      </c>
      <c r="E138" s="147"/>
      <c r="F138" s="147">
        <f t="shared" si="0"/>
        <v>2381.8800000000006</v>
      </c>
      <c r="I138" s="39"/>
    </row>
    <row r="139" spans="1:9" ht="21" customHeight="1">
      <c r="A139" s="5">
        <v>140</v>
      </c>
      <c r="B139" s="6">
        <v>45310</v>
      </c>
      <c r="C139" s="5" t="s">
        <v>125</v>
      </c>
      <c r="D139" s="147">
        <v>575.02</v>
      </c>
      <c r="E139" s="147"/>
      <c r="F139" s="147">
        <f t="shared" si="0"/>
        <v>2956.9000000000005</v>
      </c>
      <c r="I139" s="39"/>
    </row>
    <row r="140" spans="1:9" ht="21" customHeight="1">
      <c r="A140" s="5">
        <v>141</v>
      </c>
      <c r="B140" s="6">
        <v>45310</v>
      </c>
      <c r="C140" s="5" t="s">
        <v>41</v>
      </c>
      <c r="D140" s="147"/>
      <c r="E140" s="147">
        <v>168</v>
      </c>
      <c r="F140" s="147">
        <f t="shared" si="0"/>
        <v>2788.9000000000005</v>
      </c>
      <c r="G140" s="45">
        <v>1243.3</v>
      </c>
      <c r="H140" s="45">
        <f>G140-G132</f>
        <v>14.099999999999909</v>
      </c>
      <c r="I140" s="39">
        <f>E140/H140</f>
        <v>11.914893617021354</v>
      </c>
    </row>
    <row r="141" spans="1:9" ht="21" customHeight="1">
      <c r="A141" s="5">
        <v>142</v>
      </c>
      <c r="B141" s="6">
        <v>45310</v>
      </c>
      <c r="C141" s="5">
        <v>937</v>
      </c>
      <c r="D141" s="147"/>
      <c r="E141" s="147">
        <v>182.6</v>
      </c>
      <c r="F141" s="147">
        <f t="shared" si="0"/>
        <v>2606.3000000000006</v>
      </c>
      <c r="I141" s="39"/>
    </row>
    <row r="142" spans="1:9" ht="21" customHeight="1">
      <c r="A142" s="5">
        <v>143</v>
      </c>
      <c r="B142" s="6">
        <v>45310</v>
      </c>
      <c r="C142" s="5">
        <v>2653</v>
      </c>
      <c r="D142" s="147"/>
      <c r="E142" s="147">
        <v>294.10000000000002</v>
      </c>
      <c r="F142" s="147">
        <f t="shared" si="0"/>
        <v>2312.2000000000007</v>
      </c>
      <c r="I142" s="39"/>
    </row>
    <row r="143" spans="1:9" ht="21" customHeight="1">
      <c r="A143" s="5">
        <v>144</v>
      </c>
      <c r="B143" s="6">
        <v>45311</v>
      </c>
      <c r="C143" s="5" t="s">
        <v>41</v>
      </c>
      <c r="D143" s="147"/>
      <c r="E143" s="147">
        <v>234</v>
      </c>
      <c r="F143" s="147">
        <f t="shared" si="0"/>
        <v>2078.2000000000007</v>
      </c>
      <c r="G143" s="45">
        <v>1262.3</v>
      </c>
      <c r="H143" s="45">
        <f>G143-G140</f>
        <v>19</v>
      </c>
      <c r="I143" s="39">
        <f>E143/H143</f>
        <v>12.315789473684211</v>
      </c>
    </row>
    <row r="144" spans="1:9" ht="21" customHeight="1">
      <c r="A144" s="5">
        <v>145</v>
      </c>
      <c r="B144" s="6">
        <v>45311</v>
      </c>
      <c r="C144" s="5" t="s">
        <v>125</v>
      </c>
      <c r="D144" s="147">
        <v>47.92</v>
      </c>
      <c r="E144" s="147"/>
      <c r="F144" s="147">
        <f t="shared" si="0"/>
        <v>2126.1200000000008</v>
      </c>
      <c r="I144" s="39"/>
    </row>
    <row r="145" spans="1:9" ht="21" customHeight="1">
      <c r="A145" s="5">
        <v>146</v>
      </c>
      <c r="B145" s="6">
        <v>45311</v>
      </c>
      <c r="C145" s="5" t="s">
        <v>133</v>
      </c>
      <c r="D145" s="147"/>
      <c r="E145" s="147">
        <v>47.92</v>
      </c>
      <c r="F145" s="147">
        <f t="shared" si="0"/>
        <v>2078.2000000000007</v>
      </c>
      <c r="I145" s="39"/>
    </row>
    <row r="146" spans="1:9" ht="21" customHeight="1">
      <c r="A146" s="5">
        <v>147</v>
      </c>
      <c r="B146" s="6">
        <v>45311</v>
      </c>
      <c r="C146" s="5">
        <v>937</v>
      </c>
      <c r="D146" s="147"/>
      <c r="E146" s="147">
        <v>161</v>
      </c>
      <c r="F146" s="147">
        <f t="shared" si="0"/>
        <v>1917.2000000000007</v>
      </c>
      <c r="I146" s="39"/>
    </row>
    <row r="147" spans="1:9" ht="21" customHeight="1">
      <c r="A147" s="5">
        <v>148</v>
      </c>
      <c r="B147" s="6">
        <v>45312</v>
      </c>
      <c r="C147" s="5">
        <v>4569</v>
      </c>
      <c r="D147" s="147"/>
      <c r="E147" s="147">
        <v>242.6</v>
      </c>
      <c r="F147" s="147">
        <f t="shared" si="0"/>
        <v>1674.6000000000008</v>
      </c>
      <c r="I147" s="39"/>
    </row>
    <row r="148" spans="1:9" ht="21" customHeight="1">
      <c r="A148" s="5">
        <v>149</v>
      </c>
      <c r="B148" s="6">
        <v>45312</v>
      </c>
      <c r="C148" s="5" t="s">
        <v>126</v>
      </c>
      <c r="D148" s="147"/>
      <c r="E148" s="147">
        <v>29.7</v>
      </c>
      <c r="F148" s="147">
        <f t="shared" si="0"/>
        <v>1644.9000000000008</v>
      </c>
      <c r="G148" s="45">
        <v>131.9</v>
      </c>
      <c r="H148" s="45">
        <f>G148-G135</f>
        <v>18.800000000000011</v>
      </c>
      <c r="I148" s="39">
        <f>E148/H148</f>
        <v>1.5797872340425523</v>
      </c>
    </row>
    <row r="149" spans="1:9" ht="21" customHeight="1">
      <c r="A149" s="5">
        <v>150</v>
      </c>
      <c r="B149" s="6">
        <v>45312</v>
      </c>
      <c r="C149" s="5">
        <v>4570</v>
      </c>
      <c r="D149" s="147"/>
      <c r="E149" s="147">
        <v>231.6</v>
      </c>
      <c r="F149" s="147">
        <f t="shared" si="0"/>
        <v>1413.3000000000009</v>
      </c>
      <c r="I149" s="39"/>
    </row>
    <row r="150" spans="1:9" ht="21" customHeight="1">
      <c r="A150" s="5">
        <v>151</v>
      </c>
      <c r="B150" s="6">
        <v>45312</v>
      </c>
      <c r="C150" s="5">
        <v>2653</v>
      </c>
      <c r="D150" s="147"/>
      <c r="E150" s="147">
        <v>267</v>
      </c>
      <c r="F150" s="147">
        <f t="shared" si="0"/>
        <v>1146.3000000000009</v>
      </c>
      <c r="I150" s="39"/>
    </row>
    <row r="151" spans="1:9" ht="21" customHeight="1">
      <c r="A151" s="5">
        <v>152</v>
      </c>
      <c r="B151" s="6">
        <v>45312</v>
      </c>
      <c r="C151" s="5">
        <v>937</v>
      </c>
      <c r="D151" s="147"/>
      <c r="E151" s="147">
        <v>163.6</v>
      </c>
      <c r="F151" s="147">
        <f t="shared" si="0"/>
        <v>982.70000000000084</v>
      </c>
      <c r="I151" s="39"/>
    </row>
    <row r="152" spans="1:9" ht="21" customHeight="1">
      <c r="A152" s="5">
        <v>153</v>
      </c>
      <c r="B152" s="6">
        <v>45312</v>
      </c>
      <c r="C152" s="5" t="s">
        <v>41</v>
      </c>
      <c r="D152" s="147"/>
      <c r="E152" s="147">
        <v>276</v>
      </c>
      <c r="F152" s="147">
        <f t="shared" si="0"/>
        <v>706.70000000000084</v>
      </c>
      <c r="G152" s="45">
        <v>1285.4000000000001</v>
      </c>
      <c r="H152" s="45">
        <f>G152-G143</f>
        <v>23.100000000000136</v>
      </c>
      <c r="I152" s="39">
        <f>E152/H152</f>
        <v>11.948051948051878</v>
      </c>
    </row>
    <row r="153" spans="1:9" ht="21" customHeight="1">
      <c r="A153" s="5">
        <v>154</v>
      </c>
      <c r="B153" s="6">
        <v>45313</v>
      </c>
      <c r="C153" s="5">
        <v>4569</v>
      </c>
      <c r="D153" s="147"/>
      <c r="E153" s="147">
        <v>79.099999999999994</v>
      </c>
      <c r="F153" s="147">
        <f t="shared" si="0"/>
        <v>627.60000000000082</v>
      </c>
      <c r="I153" s="39"/>
    </row>
    <row r="154" spans="1:9" ht="21" customHeight="1">
      <c r="A154" s="5">
        <v>155</v>
      </c>
      <c r="B154" s="6">
        <v>45313</v>
      </c>
      <c r="C154" s="5">
        <v>4570</v>
      </c>
      <c r="D154" s="147"/>
      <c r="E154" s="147">
        <v>116.5</v>
      </c>
      <c r="F154" s="147">
        <f t="shared" si="0"/>
        <v>511.10000000000082</v>
      </c>
      <c r="I154" s="39"/>
    </row>
    <row r="155" spans="1:9" ht="21" customHeight="1">
      <c r="A155" s="5">
        <v>156</v>
      </c>
      <c r="B155" s="6">
        <v>45313</v>
      </c>
      <c r="C155" s="5">
        <v>2653</v>
      </c>
      <c r="D155" s="147"/>
      <c r="E155" s="147">
        <v>139.19999999999999</v>
      </c>
      <c r="F155" s="147">
        <f t="shared" si="0"/>
        <v>371.90000000000083</v>
      </c>
      <c r="I155" s="39"/>
    </row>
    <row r="156" spans="1:9" ht="21" customHeight="1">
      <c r="A156" s="5">
        <v>157</v>
      </c>
      <c r="B156" s="6">
        <v>45313</v>
      </c>
      <c r="C156" s="5" t="s">
        <v>125</v>
      </c>
      <c r="D156" s="147">
        <v>1100</v>
      </c>
      <c r="E156" s="147"/>
      <c r="F156" s="147">
        <f t="shared" si="0"/>
        <v>1471.9000000000008</v>
      </c>
      <c r="I156" s="39"/>
    </row>
    <row r="157" spans="1:9" ht="21" customHeight="1">
      <c r="A157" s="5">
        <v>158</v>
      </c>
      <c r="B157" s="6">
        <v>45313</v>
      </c>
      <c r="C157" s="5" t="s">
        <v>125</v>
      </c>
      <c r="D157" s="147">
        <v>1100</v>
      </c>
      <c r="E157" s="147"/>
      <c r="F157" s="147">
        <f t="shared" si="0"/>
        <v>2571.9000000000005</v>
      </c>
      <c r="I157" s="39"/>
    </row>
    <row r="158" spans="1:9" ht="21" customHeight="1">
      <c r="A158" s="5">
        <v>159</v>
      </c>
      <c r="B158" s="6">
        <v>45313</v>
      </c>
      <c r="C158" s="5" t="s">
        <v>125</v>
      </c>
      <c r="D158" s="147">
        <v>291.02</v>
      </c>
      <c r="E158" s="147"/>
      <c r="F158" s="147">
        <f t="shared" si="0"/>
        <v>2862.9200000000005</v>
      </c>
      <c r="I158" s="39"/>
    </row>
    <row r="159" spans="1:9" ht="21" customHeight="1">
      <c r="A159" s="5">
        <v>160</v>
      </c>
      <c r="B159" s="6">
        <v>45313</v>
      </c>
      <c r="C159" s="5" t="s">
        <v>125</v>
      </c>
      <c r="D159" s="147">
        <v>125</v>
      </c>
      <c r="E159" s="147"/>
      <c r="F159" s="147">
        <f t="shared" si="0"/>
        <v>2987.9200000000005</v>
      </c>
      <c r="I159" s="39"/>
    </row>
    <row r="160" spans="1:9" ht="21" customHeight="1">
      <c r="A160" s="5">
        <v>161</v>
      </c>
      <c r="B160" s="6">
        <v>45313</v>
      </c>
      <c r="C160" s="5" t="s">
        <v>41</v>
      </c>
      <c r="D160" s="147"/>
      <c r="E160" s="147">
        <v>178.9</v>
      </c>
      <c r="F160" s="147">
        <f t="shared" si="0"/>
        <v>2809.0200000000004</v>
      </c>
      <c r="G160" s="45">
        <v>1300</v>
      </c>
      <c r="H160" s="45">
        <f>G160-G152</f>
        <v>14.599999999999909</v>
      </c>
      <c r="I160" s="39">
        <f>E160/H160</f>
        <v>12.253424657534323</v>
      </c>
    </row>
    <row r="161" spans="1:9" ht="21" customHeight="1">
      <c r="A161" s="5">
        <v>162</v>
      </c>
      <c r="B161" s="6">
        <v>45313</v>
      </c>
      <c r="C161" s="5">
        <v>937</v>
      </c>
      <c r="D161" s="147"/>
      <c r="E161" s="147">
        <v>161.30000000000001</v>
      </c>
      <c r="F161" s="147">
        <f t="shared" si="0"/>
        <v>2647.7200000000003</v>
      </c>
      <c r="I161" s="39"/>
    </row>
    <row r="162" spans="1:9" ht="21" customHeight="1">
      <c r="A162" s="5">
        <v>163</v>
      </c>
      <c r="B162" s="6">
        <v>45315</v>
      </c>
      <c r="C162" s="5">
        <v>4569</v>
      </c>
      <c r="D162" s="147"/>
      <c r="E162" s="147">
        <v>229</v>
      </c>
      <c r="F162" s="147">
        <f t="shared" si="0"/>
        <v>2418.7200000000003</v>
      </c>
      <c r="I162" s="39"/>
    </row>
    <row r="163" spans="1:9" ht="21" customHeight="1">
      <c r="A163" s="5">
        <v>164</v>
      </c>
      <c r="B163" s="6">
        <v>45315</v>
      </c>
      <c r="C163" s="5">
        <v>2653</v>
      </c>
      <c r="D163" s="147"/>
      <c r="E163" s="147">
        <v>231</v>
      </c>
      <c r="F163" s="147">
        <f t="shared" si="0"/>
        <v>2187.7200000000003</v>
      </c>
      <c r="I163" s="39"/>
    </row>
    <row r="164" spans="1:9" ht="21" customHeight="1">
      <c r="A164" s="5">
        <v>165</v>
      </c>
      <c r="B164" s="6">
        <v>45315</v>
      </c>
      <c r="C164" s="5" t="s">
        <v>134</v>
      </c>
      <c r="D164" s="147"/>
      <c r="E164" s="147">
        <v>282</v>
      </c>
      <c r="F164" s="147">
        <f t="shared" si="0"/>
        <v>1905.7200000000003</v>
      </c>
      <c r="G164" s="45">
        <v>1322.4</v>
      </c>
      <c r="H164" s="45">
        <f>G164-G160</f>
        <v>22.400000000000091</v>
      </c>
      <c r="I164" s="39">
        <f>E164/H164</f>
        <v>12.589285714285664</v>
      </c>
    </row>
    <row r="165" spans="1:9" ht="21" customHeight="1">
      <c r="A165" s="5">
        <v>166</v>
      </c>
      <c r="B165" s="6">
        <v>45315</v>
      </c>
      <c r="C165" s="5">
        <v>4570</v>
      </c>
      <c r="D165" s="147"/>
      <c r="E165" s="147">
        <v>219</v>
      </c>
      <c r="F165" s="147">
        <f t="shared" si="0"/>
        <v>1686.7200000000003</v>
      </c>
      <c r="I165" s="39"/>
    </row>
    <row r="166" spans="1:9" ht="21" customHeight="1">
      <c r="A166" s="5">
        <v>167</v>
      </c>
      <c r="B166" s="6">
        <v>45316</v>
      </c>
      <c r="C166" s="5" t="s">
        <v>126</v>
      </c>
      <c r="D166" s="147"/>
      <c r="E166" s="147">
        <v>31</v>
      </c>
      <c r="F166" s="147">
        <f t="shared" si="0"/>
        <v>1655.7200000000003</v>
      </c>
      <c r="G166" s="45">
        <v>152.1</v>
      </c>
      <c r="H166" s="45">
        <f>G166-G148</f>
        <v>20.199999999999989</v>
      </c>
      <c r="I166" s="39">
        <f>E166/H166</f>
        <v>1.5346534653465356</v>
      </c>
    </row>
    <row r="167" spans="1:9" ht="21" customHeight="1">
      <c r="A167" s="5">
        <v>168</v>
      </c>
      <c r="B167" s="6">
        <v>45316</v>
      </c>
      <c r="C167" s="5">
        <v>937</v>
      </c>
      <c r="D167" s="147"/>
      <c r="E167" s="147">
        <v>171</v>
      </c>
      <c r="F167" s="147">
        <f t="shared" si="0"/>
        <v>1484.7200000000003</v>
      </c>
      <c r="I167" s="39"/>
    </row>
    <row r="168" spans="1:9" ht="21" customHeight="1">
      <c r="A168" s="5">
        <v>169</v>
      </c>
      <c r="B168" s="6">
        <v>45316</v>
      </c>
      <c r="C168" s="5">
        <v>2653</v>
      </c>
      <c r="D168" s="147"/>
      <c r="E168" s="147">
        <v>207</v>
      </c>
      <c r="F168" s="147">
        <f t="shared" si="0"/>
        <v>1277.7200000000003</v>
      </c>
      <c r="I168" s="39"/>
    </row>
    <row r="169" spans="1:9" ht="21" customHeight="1">
      <c r="A169" s="5">
        <v>170</v>
      </c>
      <c r="B169" s="6">
        <v>45316</v>
      </c>
      <c r="C169" s="5">
        <v>4570</v>
      </c>
      <c r="D169" s="147"/>
      <c r="E169" s="147">
        <v>196</v>
      </c>
      <c r="F169" s="147">
        <f t="shared" si="0"/>
        <v>1081.7200000000003</v>
      </c>
      <c r="I169" s="39"/>
    </row>
    <row r="170" spans="1:9" ht="21" customHeight="1">
      <c r="A170" s="5">
        <v>171</v>
      </c>
      <c r="B170" s="6">
        <v>45317</v>
      </c>
      <c r="C170" s="5">
        <v>4569</v>
      </c>
      <c r="D170" s="147"/>
      <c r="E170" s="147">
        <v>215</v>
      </c>
      <c r="F170" s="147">
        <f t="shared" si="0"/>
        <v>866.72000000000025</v>
      </c>
      <c r="I170" s="39"/>
    </row>
    <row r="171" spans="1:9" ht="21" customHeight="1">
      <c r="A171" s="5">
        <v>172</v>
      </c>
      <c r="B171" s="6">
        <v>45317</v>
      </c>
      <c r="C171" s="5" t="s">
        <v>134</v>
      </c>
      <c r="D171" s="147"/>
      <c r="E171" s="147">
        <v>296</v>
      </c>
      <c r="F171" s="147">
        <f t="shared" si="0"/>
        <v>570.72000000000025</v>
      </c>
      <c r="G171" s="45">
        <v>1345.8</v>
      </c>
      <c r="H171" s="45">
        <f>G171-G164</f>
        <v>23.399999999999864</v>
      </c>
      <c r="I171" s="39">
        <f t="shared" ref="I171:I172" si="1">E171/H171</f>
        <v>12.649572649572724</v>
      </c>
    </row>
    <row r="172" spans="1:9" ht="21" customHeight="1">
      <c r="A172" s="5">
        <v>173</v>
      </c>
      <c r="B172" s="6">
        <v>45318</v>
      </c>
      <c r="C172" s="5" t="s">
        <v>134</v>
      </c>
      <c r="D172" s="147"/>
      <c r="E172" s="147">
        <v>201.9</v>
      </c>
      <c r="F172" s="147">
        <f t="shared" si="0"/>
        <v>368.82000000000028</v>
      </c>
      <c r="G172" s="45">
        <v>1362.8</v>
      </c>
      <c r="H172" s="45">
        <f>G172-G171</f>
        <v>17</v>
      </c>
      <c r="I172" s="39">
        <f t="shared" si="1"/>
        <v>11.876470588235295</v>
      </c>
    </row>
    <row r="173" spans="1:9" ht="21" customHeight="1">
      <c r="A173" s="5">
        <v>174</v>
      </c>
      <c r="B173" s="6">
        <v>45318</v>
      </c>
      <c r="C173" s="5" t="s">
        <v>133</v>
      </c>
      <c r="D173" s="147">
        <v>55.46</v>
      </c>
      <c r="E173" s="147"/>
      <c r="F173" s="147">
        <f t="shared" si="0"/>
        <v>424.28000000000026</v>
      </c>
      <c r="I173" s="39"/>
    </row>
    <row r="174" spans="1:9" ht="21" customHeight="1">
      <c r="A174" s="5">
        <v>175</v>
      </c>
      <c r="B174" s="6">
        <v>45318</v>
      </c>
      <c r="C174" s="5" t="s">
        <v>133</v>
      </c>
      <c r="D174" s="147"/>
      <c r="E174" s="147">
        <v>55.46</v>
      </c>
      <c r="F174" s="147">
        <f t="shared" si="0"/>
        <v>368.82000000000028</v>
      </c>
      <c r="I174" s="39"/>
    </row>
    <row r="175" spans="1:9" ht="21" customHeight="1">
      <c r="A175" s="5">
        <v>176</v>
      </c>
      <c r="B175" s="6">
        <v>45318</v>
      </c>
      <c r="C175" s="5" t="s">
        <v>125</v>
      </c>
      <c r="D175" s="147">
        <v>1100</v>
      </c>
      <c r="E175" s="147"/>
      <c r="F175" s="147">
        <f t="shared" si="0"/>
        <v>1468.8200000000002</v>
      </c>
      <c r="I175" s="39"/>
    </row>
    <row r="176" spans="1:9" ht="21" customHeight="1">
      <c r="A176" s="5">
        <v>177</v>
      </c>
      <c r="B176" s="6">
        <v>45318</v>
      </c>
      <c r="C176" s="5" t="s">
        <v>125</v>
      </c>
      <c r="D176" s="147">
        <v>1100</v>
      </c>
      <c r="E176" s="147"/>
      <c r="F176" s="147">
        <f t="shared" si="0"/>
        <v>2568.8200000000002</v>
      </c>
      <c r="I176" s="39"/>
    </row>
    <row r="177" spans="1:9" ht="21" customHeight="1">
      <c r="A177" s="5">
        <v>178</v>
      </c>
      <c r="B177" s="6">
        <v>45318</v>
      </c>
      <c r="C177" s="5" t="s">
        <v>125</v>
      </c>
      <c r="D177" s="147">
        <v>585</v>
      </c>
      <c r="E177" s="147"/>
      <c r="F177" s="147">
        <f t="shared" si="0"/>
        <v>3153.82</v>
      </c>
      <c r="I177" s="39"/>
    </row>
    <row r="178" spans="1:9" ht="21" customHeight="1">
      <c r="A178" s="5">
        <v>179</v>
      </c>
      <c r="B178" s="6">
        <v>45318</v>
      </c>
      <c r="C178" s="5">
        <v>2653</v>
      </c>
      <c r="D178" s="147"/>
      <c r="E178" s="147">
        <v>255</v>
      </c>
      <c r="F178" s="147">
        <f t="shared" si="0"/>
        <v>2898.82</v>
      </c>
      <c r="I178" s="39"/>
    </row>
    <row r="179" spans="1:9" ht="21" customHeight="1">
      <c r="A179" s="5">
        <v>180</v>
      </c>
      <c r="B179" s="6">
        <v>45318</v>
      </c>
      <c r="C179" s="5">
        <v>4570</v>
      </c>
      <c r="D179" s="147"/>
      <c r="E179" s="147">
        <v>255</v>
      </c>
      <c r="F179" s="147">
        <f t="shared" si="0"/>
        <v>2643.82</v>
      </c>
      <c r="I179" s="39"/>
    </row>
    <row r="180" spans="1:9" ht="21" customHeight="1">
      <c r="A180" s="5">
        <v>181</v>
      </c>
      <c r="B180" s="6">
        <v>45318</v>
      </c>
      <c r="C180" s="5">
        <v>4569</v>
      </c>
      <c r="D180" s="147"/>
      <c r="E180" s="147">
        <v>264</v>
      </c>
      <c r="F180" s="147">
        <f t="shared" si="0"/>
        <v>2379.8200000000002</v>
      </c>
      <c r="I180" s="39"/>
    </row>
    <row r="181" spans="1:9" ht="21" customHeight="1">
      <c r="A181" s="5">
        <v>182</v>
      </c>
      <c r="B181" s="6">
        <v>45319</v>
      </c>
      <c r="C181" s="5">
        <v>937</v>
      </c>
      <c r="D181" s="147"/>
      <c r="E181" s="147">
        <v>171.4</v>
      </c>
      <c r="F181" s="147">
        <f t="shared" si="0"/>
        <v>2208.42</v>
      </c>
      <c r="I181" s="39"/>
    </row>
    <row r="182" spans="1:9" ht="21" customHeight="1">
      <c r="A182" s="5">
        <v>183</v>
      </c>
      <c r="B182" s="6">
        <v>45319</v>
      </c>
      <c r="C182" s="5" t="s">
        <v>134</v>
      </c>
      <c r="D182" s="147"/>
      <c r="E182" s="147">
        <v>263.10000000000002</v>
      </c>
      <c r="F182" s="147">
        <f t="shared" si="0"/>
        <v>1945.3200000000002</v>
      </c>
      <c r="G182" s="45">
        <v>1382.2</v>
      </c>
      <c r="H182" s="45">
        <f>G182-G172</f>
        <v>19.400000000000091</v>
      </c>
      <c r="I182" s="39">
        <f>E182/H182</f>
        <v>13.56185567010303</v>
      </c>
    </row>
    <row r="183" spans="1:9" ht="21" customHeight="1">
      <c r="A183" s="5">
        <v>184</v>
      </c>
      <c r="B183" s="6">
        <v>45319</v>
      </c>
      <c r="C183" s="5">
        <v>937</v>
      </c>
      <c r="D183" s="147"/>
      <c r="E183" s="147">
        <v>113.2</v>
      </c>
      <c r="F183" s="147">
        <f t="shared" si="0"/>
        <v>1832.1200000000001</v>
      </c>
      <c r="I183" s="39"/>
    </row>
    <row r="184" spans="1:9" ht="21" customHeight="1">
      <c r="A184" s="5">
        <v>185</v>
      </c>
      <c r="B184" s="6">
        <v>45320</v>
      </c>
      <c r="C184" s="5">
        <v>2653</v>
      </c>
      <c r="D184" s="147"/>
      <c r="E184" s="147">
        <v>246</v>
      </c>
      <c r="F184" s="147">
        <f t="shared" si="0"/>
        <v>1586.1200000000001</v>
      </c>
      <c r="I184" s="39"/>
    </row>
    <row r="185" spans="1:9" ht="21" customHeight="1">
      <c r="A185" s="5">
        <v>186</v>
      </c>
      <c r="B185" s="6">
        <v>45320</v>
      </c>
      <c r="C185" s="5">
        <v>4570</v>
      </c>
      <c r="D185" s="147"/>
      <c r="E185" s="147">
        <v>250.1</v>
      </c>
      <c r="F185" s="147">
        <f t="shared" si="0"/>
        <v>1336.0200000000002</v>
      </c>
      <c r="I185" s="39"/>
    </row>
    <row r="186" spans="1:9" ht="21" customHeight="1">
      <c r="A186" s="5">
        <v>187</v>
      </c>
      <c r="B186" s="6">
        <v>45320</v>
      </c>
      <c r="C186" s="5" t="s">
        <v>126</v>
      </c>
      <c r="D186" s="147"/>
      <c r="E186" s="147">
        <v>33.6</v>
      </c>
      <c r="F186" s="147">
        <f t="shared" si="0"/>
        <v>1302.4200000000003</v>
      </c>
      <c r="G186" s="45">
        <v>172.5</v>
      </c>
      <c r="H186" s="45">
        <f>G186-G166</f>
        <v>20.400000000000006</v>
      </c>
      <c r="I186" s="39">
        <f>E186/H186</f>
        <v>1.6470588235294115</v>
      </c>
    </row>
    <row r="187" spans="1:9" ht="21" customHeight="1">
      <c r="A187" s="5">
        <v>188</v>
      </c>
      <c r="B187" s="6">
        <v>45320</v>
      </c>
      <c r="C187" s="5">
        <v>937</v>
      </c>
      <c r="D187" s="147"/>
      <c r="E187" s="147">
        <v>178</v>
      </c>
      <c r="F187" s="147">
        <f t="shared" si="0"/>
        <v>1124.4200000000003</v>
      </c>
      <c r="I187" s="39"/>
    </row>
    <row r="188" spans="1:9" ht="21" customHeight="1">
      <c r="A188" s="5">
        <v>189</v>
      </c>
      <c r="B188" s="6">
        <v>45320</v>
      </c>
      <c r="C188" s="5" t="s">
        <v>134</v>
      </c>
      <c r="D188" s="147"/>
      <c r="E188" s="147">
        <v>236.4</v>
      </c>
      <c r="F188" s="147">
        <f t="shared" si="0"/>
        <v>888.02000000000032</v>
      </c>
      <c r="G188" s="45">
        <v>1402</v>
      </c>
      <c r="H188" s="45">
        <f>G188-G182</f>
        <v>19.799999999999955</v>
      </c>
      <c r="I188" s="39">
        <f>E188/H188</f>
        <v>11.939393939393968</v>
      </c>
    </row>
    <row r="189" spans="1:9" ht="21" customHeight="1">
      <c r="A189" s="5">
        <v>190</v>
      </c>
      <c r="B189" s="6">
        <v>45321</v>
      </c>
      <c r="C189" s="5">
        <v>2653</v>
      </c>
      <c r="D189" s="147"/>
      <c r="E189" s="147">
        <v>153.80000000000001</v>
      </c>
      <c r="F189" s="147">
        <f t="shared" si="0"/>
        <v>734.22000000000025</v>
      </c>
      <c r="I189" s="39"/>
    </row>
    <row r="190" spans="1:9" ht="21" customHeight="1">
      <c r="A190" s="5">
        <v>191</v>
      </c>
      <c r="B190" s="6">
        <v>45321</v>
      </c>
      <c r="C190" s="5">
        <v>4570</v>
      </c>
      <c r="D190" s="147"/>
      <c r="E190" s="147">
        <v>158.9</v>
      </c>
      <c r="F190" s="147">
        <f t="shared" si="0"/>
        <v>575.32000000000028</v>
      </c>
      <c r="I190" s="39"/>
    </row>
    <row r="191" spans="1:9" ht="21" customHeight="1">
      <c r="A191" s="5">
        <v>192</v>
      </c>
      <c r="B191" s="6">
        <v>45321</v>
      </c>
      <c r="C191" s="5" t="s">
        <v>125</v>
      </c>
      <c r="D191" s="147">
        <v>1100</v>
      </c>
      <c r="E191" s="147"/>
      <c r="F191" s="147">
        <f t="shared" si="0"/>
        <v>1675.3200000000002</v>
      </c>
      <c r="I191" s="39"/>
    </row>
    <row r="192" spans="1:9" ht="21" customHeight="1">
      <c r="A192" s="5">
        <v>193</v>
      </c>
      <c r="B192" s="6">
        <v>45321</v>
      </c>
      <c r="C192" s="5" t="s">
        <v>125</v>
      </c>
      <c r="D192" s="147">
        <v>1100</v>
      </c>
      <c r="E192" s="147"/>
      <c r="F192" s="147">
        <f t="shared" si="0"/>
        <v>2775.32</v>
      </c>
      <c r="I192" s="39"/>
    </row>
    <row r="193" spans="1:9" ht="21" customHeight="1">
      <c r="A193" s="5">
        <v>194</v>
      </c>
      <c r="B193" s="6">
        <v>45321</v>
      </c>
      <c r="C193" s="5" t="s">
        <v>125</v>
      </c>
      <c r="D193" s="147">
        <v>408</v>
      </c>
      <c r="E193" s="147"/>
      <c r="F193" s="147">
        <f t="shared" si="0"/>
        <v>3183.32</v>
      </c>
      <c r="I193" s="39"/>
    </row>
    <row r="194" spans="1:9" ht="21" customHeight="1">
      <c r="A194" s="5">
        <v>195</v>
      </c>
      <c r="B194" s="6">
        <v>45321</v>
      </c>
      <c r="C194" s="5" t="s">
        <v>133</v>
      </c>
      <c r="D194" s="147">
        <v>53.03</v>
      </c>
      <c r="E194" s="147"/>
      <c r="F194" s="147">
        <f t="shared" si="0"/>
        <v>3236.3500000000004</v>
      </c>
      <c r="I194" s="39"/>
    </row>
    <row r="195" spans="1:9" ht="21" customHeight="1">
      <c r="A195" s="5">
        <v>196</v>
      </c>
      <c r="B195" s="6">
        <v>45321</v>
      </c>
      <c r="C195" s="5">
        <v>937</v>
      </c>
      <c r="D195" s="147"/>
      <c r="E195" s="147">
        <v>144.69999999999999</v>
      </c>
      <c r="F195" s="147">
        <f t="shared" si="0"/>
        <v>3091.6500000000005</v>
      </c>
      <c r="I195" s="39"/>
    </row>
    <row r="196" spans="1:9" ht="21" customHeight="1">
      <c r="A196" s="5"/>
      <c r="B196" s="6">
        <v>45321</v>
      </c>
      <c r="C196" s="5" t="s">
        <v>133</v>
      </c>
      <c r="D196" s="147"/>
      <c r="E196" s="147">
        <v>53.03</v>
      </c>
      <c r="F196" s="147">
        <f t="shared" si="0"/>
        <v>3038.6200000000003</v>
      </c>
      <c r="I196" s="39"/>
    </row>
    <row r="197" spans="1:9" ht="21" customHeight="1">
      <c r="A197" s="5">
        <v>197</v>
      </c>
      <c r="B197" s="6">
        <v>45322</v>
      </c>
      <c r="C197" s="5" t="s">
        <v>134</v>
      </c>
      <c r="D197" s="147"/>
      <c r="E197" s="147">
        <v>266.8</v>
      </c>
      <c r="F197" s="147">
        <f t="shared" si="0"/>
        <v>2771.82</v>
      </c>
      <c r="G197" s="45">
        <v>1424.2</v>
      </c>
      <c r="H197" s="45">
        <f>G197-G188</f>
        <v>22.200000000000045</v>
      </c>
      <c r="I197" s="39">
        <f>E197/H197</f>
        <v>12.018018018017994</v>
      </c>
    </row>
    <row r="198" spans="1:9" ht="21" customHeight="1">
      <c r="A198" s="5">
        <v>198</v>
      </c>
      <c r="B198" s="6">
        <v>45322</v>
      </c>
      <c r="C198" s="5">
        <v>937</v>
      </c>
      <c r="D198" s="147"/>
      <c r="E198" s="147">
        <v>139</v>
      </c>
      <c r="F198" s="147">
        <f t="shared" si="0"/>
        <v>2632.82</v>
      </c>
      <c r="I198" s="39"/>
    </row>
    <row r="199" spans="1:9" ht="21" customHeight="1">
      <c r="A199" s="5">
        <v>199</v>
      </c>
      <c r="B199" s="6">
        <v>45322</v>
      </c>
      <c r="C199" s="5">
        <v>2653</v>
      </c>
      <c r="D199" s="147"/>
      <c r="E199" s="147">
        <v>223</v>
      </c>
      <c r="F199" s="147">
        <f t="shared" si="0"/>
        <v>2409.8200000000002</v>
      </c>
      <c r="I199" s="39"/>
    </row>
    <row r="200" spans="1:9" ht="21" customHeight="1">
      <c r="A200" s="5">
        <v>200</v>
      </c>
      <c r="B200" s="6">
        <v>45322</v>
      </c>
      <c r="C200" s="5">
        <v>4570</v>
      </c>
      <c r="D200" s="147"/>
      <c r="E200" s="147">
        <v>226</v>
      </c>
      <c r="F200" s="147">
        <f t="shared" si="0"/>
        <v>2183.8200000000002</v>
      </c>
      <c r="I200" s="39"/>
    </row>
    <row r="201" spans="1:9" ht="21" customHeight="1">
      <c r="A201" s="5">
        <v>202</v>
      </c>
      <c r="B201" s="6">
        <v>45323</v>
      </c>
      <c r="C201" s="5">
        <v>937</v>
      </c>
      <c r="D201" s="147"/>
      <c r="E201" s="147">
        <v>168</v>
      </c>
      <c r="F201" s="147">
        <f t="shared" si="0"/>
        <v>2015.8200000000002</v>
      </c>
      <c r="I201" s="39"/>
    </row>
    <row r="202" spans="1:9" ht="21" customHeight="1">
      <c r="A202" s="5">
        <v>203</v>
      </c>
      <c r="B202" s="6">
        <v>45324</v>
      </c>
      <c r="C202" s="5">
        <v>2653</v>
      </c>
      <c r="D202" s="147"/>
      <c r="E202" s="147">
        <v>242</v>
      </c>
      <c r="F202" s="147">
        <f t="shared" si="0"/>
        <v>1773.8200000000002</v>
      </c>
      <c r="I202" s="39"/>
    </row>
    <row r="203" spans="1:9" ht="21" customHeight="1">
      <c r="A203" s="5">
        <v>204</v>
      </c>
      <c r="B203" s="6"/>
      <c r="C203" s="5">
        <v>4570</v>
      </c>
      <c r="D203" s="147"/>
      <c r="E203" s="147">
        <v>235</v>
      </c>
      <c r="F203" s="147">
        <f t="shared" si="0"/>
        <v>1538.8200000000002</v>
      </c>
      <c r="I203" s="39"/>
    </row>
    <row r="204" spans="1:9" ht="21" customHeight="1">
      <c r="A204" s="5">
        <v>205</v>
      </c>
      <c r="B204" s="6"/>
      <c r="C204" s="5" t="s">
        <v>134</v>
      </c>
      <c r="D204" s="147"/>
      <c r="E204" s="147">
        <v>232</v>
      </c>
      <c r="F204" s="147">
        <f t="shared" si="0"/>
        <v>1306.8200000000002</v>
      </c>
      <c r="G204" s="45">
        <v>1443.8</v>
      </c>
      <c r="H204" s="45">
        <f>G204-G197</f>
        <v>19.599999999999909</v>
      </c>
      <c r="I204" s="39">
        <f>E204/H204</f>
        <v>11.836734693877606</v>
      </c>
    </row>
    <row r="205" spans="1:9" ht="21" customHeight="1">
      <c r="A205" s="5">
        <v>206</v>
      </c>
      <c r="B205" s="6"/>
      <c r="C205" s="5">
        <v>937</v>
      </c>
      <c r="D205" s="147"/>
      <c r="E205" s="147">
        <v>164</v>
      </c>
      <c r="F205" s="147">
        <f t="shared" si="0"/>
        <v>1142.8200000000002</v>
      </c>
      <c r="I205" s="39"/>
    </row>
    <row r="206" spans="1:9" ht="21" customHeight="1">
      <c r="A206" s="5">
        <v>207</v>
      </c>
      <c r="B206" s="6">
        <v>45325</v>
      </c>
      <c r="C206" s="5" t="s">
        <v>126</v>
      </c>
      <c r="D206" s="147"/>
      <c r="E206" s="147">
        <v>32</v>
      </c>
      <c r="F206" s="147">
        <f t="shared" si="0"/>
        <v>1110.8200000000002</v>
      </c>
      <c r="I206" s="39"/>
    </row>
    <row r="207" spans="1:9" ht="21" customHeight="1">
      <c r="A207" s="5">
        <v>208</v>
      </c>
      <c r="B207" s="6">
        <v>45325</v>
      </c>
      <c r="C207" s="5">
        <v>937</v>
      </c>
      <c r="D207" s="147"/>
      <c r="E207" s="147">
        <v>159.30000000000001</v>
      </c>
      <c r="F207" s="147">
        <f t="shared" si="0"/>
        <v>951.52000000000021</v>
      </c>
      <c r="I207" s="39"/>
    </row>
    <row r="208" spans="1:9" ht="21" customHeight="1">
      <c r="A208" s="5">
        <v>209</v>
      </c>
      <c r="B208" s="6">
        <v>45325</v>
      </c>
      <c r="C208" s="5" t="s">
        <v>133</v>
      </c>
      <c r="D208" s="147"/>
      <c r="E208" s="147">
        <v>20.100000000000001</v>
      </c>
      <c r="F208" s="147">
        <f t="shared" si="0"/>
        <v>931.42000000000019</v>
      </c>
      <c r="I208" s="39"/>
    </row>
    <row r="209" spans="1:9" ht="21" customHeight="1">
      <c r="A209" s="5">
        <v>210</v>
      </c>
      <c r="B209" s="6">
        <v>45325</v>
      </c>
      <c r="C209" s="5">
        <v>2653</v>
      </c>
      <c r="D209" s="147"/>
      <c r="E209" s="147">
        <v>218</v>
      </c>
      <c r="F209" s="147">
        <f t="shared" si="0"/>
        <v>713.42000000000019</v>
      </c>
      <c r="I209" s="39"/>
    </row>
    <row r="210" spans="1:9" ht="21" customHeight="1">
      <c r="A210" s="5">
        <v>211</v>
      </c>
      <c r="B210" s="6">
        <v>45325</v>
      </c>
      <c r="C210" s="5" t="s">
        <v>134</v>
      </c>
      <c r="D210" s="147"/>
      <c r="E210" s="147">
        <v>194</v>
      </c>
      <c r="F210" s="147">
        <f t="shared" si="0"/>
        <v>519.42000000000019</v>
      </c>
      <c r="G210" s="45">
        <v>1459.5</v>
      </c>
      <c r="H210" s="45">
        <f>G210-G204</f>
        <v>15.700000000000045</v>
      </c>
      <c r="I210" s="39">
        <f>E210/H210</f>
        <v>12.356687898089136</v>
      </c>
    </row>
    <row r="211" spans="1:9" ht="21" customHeight="1">
      <c r="A211" s="5">
        <v>212</v>
      </c>
      <c r="B211" s="6">
        <v>45325</v>
      </c>
      <c r="C211" s="2" t="s">
        <v>125</v>
      </c>
      <c r="D211" s="2">
        <v>1100</v>
      </c>
      <c r="E211" s="2"/>
      <c r="F211" s="147">
        <f t="shared" si="0"/>
        <v>1619.42</v>
      </c>
      <c r="I211" s="39"/>
    </row>
    <row r="212" spans="1:9" ht="21" customHeight="1">
      <c r="A212" s="5">
        <v>213</v>
      </c>
      <c r="B212" s="6">
        <v>45325</v>
      </c>
      <c r="C212" s="5" t="s">
        <v>125</v>
      </c>
      <c r="D212" s="147">
        <v>1100</v>
      </c>
      <c r="E212" s="147"/>
      <c r="F212" s="147">
        <f t="shared" si="0"/>
        <v>2719.42</v>
      </c>
      <c r="I212" s="39"/>
    </row>
    <row r="213" spans="1:9" ht="21" customHeight="1">
      <c r="A213" s="5">
        <v>214</v>
      </c>
      <c r="B213" s="6">
        <v>45325</v>
      </c>
      <c r="C213" s="5" t="s">
        <v>125</v>
      </c>
      <c r="D213" s="147">
        <v>463.5</v>
      </c>
      <c r="E213" s="147"/>
      <c r="F213" s="147">
        <f t="shared" si="0"/>
        <v>3182.92</v>
      </c>
      <c r="I213" s="39"/>
    </row>
    <row r="214" spans="1:9" ht="21" customHeight="1">
      <c r="A214" s="5">
        <v>215</v>
      </c>
      <c r="B214" s="6">
        <v>45326</v>
      </c>
      <c r="C214" s="5">
        <v>4570</v>
      </c>
      <c r="D214" s="147"/>
      <c r="E214" s="147">
        <v>244.2</v>
      </c>
      <c r="F214" s="147">
        <f t="shared" si="0"/>
        <v>2938.7200000000003</v>
      </c>
      <c r="I214" s="39"/>
    </row>
    <row r="215" spans="1:9" ht="21" customHeight="1">
      <c r="A215" s="5">
        <v>216</v>
      </c>
      <c r="B215" s="6">
        <v>45326</v>
      </c>
      <c r="C215" s="2">
        <v>4569</v>
      </c>
      <c r="D215" s="2"/>
      <c r="E215" s="2">
        <v>245</v>
      </c>
      <c r="F215" s="147">
        <f t="shared" si="0"/>
        <v>2693.7200000000003</v>
      </c>
      <c r="I215" s="39"/>
    </row>
    <row r="216" spans="1:9" ht="21" customHeight="1">
      <c r="A216" s="5">
        <v>217</v>
      </c>
      <c r="B216" s="6">
        <v>45329</v>
      </c>
      <c r="C216" s="5" t="s">
        <v>126</v>
      </c>
      <c r="D216" s="147"/>
      <c r="E216" s="147">
        <v>31.3</v>
      </c>
      <c r="F216" s="147">
        <f t="shared" si="0"/>
        <v>2662.42</v>
      </c>
      <c r="I216" s="39"/>
    </row>
    <row r="217" spans="1:9" ht="21" customHeight="1">
      <c r="A217" s="5">
        <v>218</v>
      </c>
      <c r="B217" s="6">
        <v>45329</v>
      </c>
      <c r="C217" s="5">
        <v>937</v>
      </c>
      <c r="D217" s="147"/>
      <c r="E217" s="147">
        <v>136</v>
      </c>
      <c r="F217" s="147">
        <f t="shared" si="0"/>
        <v>2526.42</v>
      </c>
      <c r="I217" s="39"/>
    </row>
    <row r="218" spans="1:9" ht="21" customHeight="1">
      <c r="A218" s="5">
        <v>219</v>
      </c>
      <c r="B218" s="6">
        <v>45329</v>
      </c>
      <c r="C218" s="5" t="s">
        <v>125</v>
      </c>
      <c r="D218" s="147">
        <v>55.79</v>
      </c>
      <c r="E218" s="147"/>
      <c r="F218" s="147">
        <f t="shared" si="0"/>
        <v>2582.21</v>
      </c>
      <c r="I218" s="39"/>
    </row>
    <row r="219" spans="1:9" ht="21" customHeight="1">
      <c r="A219" s="5">
        <v>220</v>
      </c>
      <c r="B219" s="6">
        <v>45329</v>
      </c>
      <c r="C219" s="5" t="s">
        <v>133</v>
      </c>
      <c r="D219" s="147"/>
      <c r="E219" s="147">
        <v>55.79</v>
      </c>
      <c r="F219" s="147">
        <f t="shared" si="0"/>
        <v>2526.42</v>
      </c>
      <c r="I219" s="39"/>
    </row>
    <row r="220" spans="1:9" ht="21" customHeight="1">
      <c r="A220" s="5">
        <v>221</v>
      </c>
      <c r="B220" s="6">
        <v>45329</v>
      </c>
      <c r="C220" s="5" t="s">
        <v>134</v>
      </c>
      <c r="D220" s="147"/>
      <c r="E220" s="147">
        <v>282.5</v>
      </c>
      <c r="F220" s="147">
        <f t="shared" si="0"/>
        <v>2243.92</v>
      </c>
      <c r="G220" s="45">
        <v>1481.6</v>
      </c>
      <c r="H220" s="45">
        <f>G220-G210</f>
        <v>22.099999999999909</v>
      </c>
      <c r="I220" s="39">
        <f>E220/H220</f>
        <v>12.782805429864306</v>
      </c>
    </row>
    <row r="221" spans="1:9" ht="21" customHeight="1">
      <c r="A221" s="5">
        <v>222</v>
      </c>
      <c r="B221" s="6">
        <v>45329</v>
      </c>
      <c r="C221" s="5">
        <v>2653</v>
      </c>
      <c r="D221" s="147"/>
      <c r="E221" s="147">
        <v>220.3</v>
      </c>
      <c r="F221" s="147">
        <f t="shared" si="0"/>
        <v>2023.6200000000001</v>
      </c>
      <c r="I221" s="39"/>
    </row>
    <row r="222" spans="1:9" ht="21" customHeight="1">
      <c r="A222" s="5">
        <v>223</v>
      </c>
      <c r="B222" s="6">
        <v>45330</v>
      </c>
      <c r="C222" s="5">
        <v>937</v>
      </c>
      <c r="D222" s="147"/>
      <c r="E222" s="147">
        <v>179.1</v>
      </c>
      <c r="F222" s="147">
        <f t="shared" si="0"/>
        <v>1844.5200000000002</v>
      </c>
      <c r="I222" s="39"/>
    </row>
    <row r="223" spans="1:9" ht="21" customHeight="1">
      <c r="A223" s="5">
        <v>224</v>
      </c>
      <c r="B223" s="6"/>
      <c r="C223" s="5">
        <v>4569</v>
      </c>
      <c r="D223" s="147"/>
      <c r="E223" s="147">
        <v>189</v>
      </c>
      <c r="F223" s="147">
        <f t="shared" si="0"/>
        <v>1655.5200000000002</v>
      </c>
      <c r="I223" s="39"/>
    </row>
    <row r="224" spans="1:9" ht="21" customHeight="1">
      <c r="A224" s="5">
        <v>225</v>
      </c>
      <c r="B224" s="6"/>
      <c r="C224" s="5" t="s">
        <v>134</v>
      </c>
      <c r="D224" s="147"/>
      <c r="E224" s="147">
        <v>240.1</v>
      </c>
      <c r="F224" s="147">
        <f t="shared" si="0"/>
        <v>1415.4200000000003</v>
      </c>
      <c r="G224" s="45">
        <v>1501.3</v>
      </c>
      <c r="H224" s="45">
        <f>G224-G220</f>
        <v>19.700000000000045</v>
      </c>
      <c r="I224" s="39">
        <f>E224/H224</f>
        <v>12.18781725888322</v>
      </c>
    </row>
    <row r="225" spans="1:9" ht="21" customHeight="1">
      <c r="A225" s="5">
        <v>226</v>
      </c>
      <c r="B225" s="6">
        <v>45331</v>
      </c>
      <c r="C225" s="5">
        <v>4570</v>
      </c>
      <c r="D225" s="147"/>
      <c r="E225" s="147">
        <v>251.4</v>
      </c>
      <c r="F225" s="147">
        <f t="shared" si="0"/>
        <v>1164.0200000000002</v>
      </c>
      <c r="I225" s="39"/>
    </row>
    <row r="226" spans="1:9" ht="21" customHeight="1">
      <c r="A226" s="5">
        <v>227</v>
      </c>
      <c r="B226" s="6">
        <v>45331</v>
      </c>
      <c r="C226" s="5">
        <v>2653</v>
      </c>
      <c r="D226" s="147"/>
      <c r="E226" s="147">
        <v>259.8</v>
      </c>
      <c r="F226" s="147">
        <f t="shared" si="0"/>
        <v>904.22000000000025</v>
      </c>
      <c r="I226" s="39"/>
    </row>
    <row r="227" spans="1:9" ht="21" customHeight="1">
      <c r="A227" s="5">
        <v>228</v>
      </c>
      <c r="B227" s="6">
        <v>45331</v>
      </c>
      <c r="C227" s="5">
        <v>937</v>
      </c>
      <c r="D227" s="147"/>
      <c r="E227" s="147">
        <v>148.30000000000001</v>
      </c>
      <c r="F227" s="147">
        <f t="shared" si="0"/>
        <v>755.9200000000003</v>
      </c>
      <c r="I227" s="39"/>
    </row>
    <row r="228" spans="1:9" ht="21" customHeight="1">
      <c r="A228" s="5">
        <v>229</v>
      </c>
      <c r="B228" s="6">
        <v>45331</v>
      </c>
      <c r="C228" s="5" t="s">
        <v>134</v>
      </c>
      <c r="D228" s="147"/>
      <c r="E228" s="147">
        <v>130.69999999999999</v>
      </c>
      <c r="F228" s="147">
        <f t="shared" si="0"/>
        <v>625.22000000000025</v>
      </c>
      <c r="G228" s="45">
        <v>1512.2</v>
      </c>
      <c r="H228" s="45">
        <f>G228-G224</f>
        <v>10.900000000000091</v>
      </c>
      <c r="I228" s="39">
        <f>E228/H228</f>
        <v>11.990825688073294</v>
      </c>
    </row>
    <row r="229" spans="1:9" ht="21" customHeight="1">
      <c r="A229" s="5">
        <v>230</v>
      </c>
      <c r="B229" s="6">
        <v>45331</v>
      </c>
      <c r="C229" s="5" t="s">
        <v>125</v>
      </c>
      <c r="D229" s="147">
        <v>1100</v>
      </c>
      <c r="E229" s="147"/>
      <c r="F229" s="147">
        <f t="shared" si="0"/>
        <v>1725.2200000000003</v>
      </c>
      <c r="I229" s="39"/>
    </row>
    <row r="230" spans="1:9" ht="21" customHeight="1">
      <c r="A230" s="5">
        <v>231</v>
      </c>
      <c r="B230" s="6">
        <v>45331</v>
      </c>
      <c r="C230" s="5" t="s">
        <v>125</v>
      </c>
      <c r="D230" s="147">
        <v>1100</v>
      </c>
      <c r="E230" s="147"/>
      <c r="F230" s="147">
        <f t="shared" si="0"/>
        <v>2825.2200000000003</v>
      </c>
      <c r="I230" s="39"/>
    </row>
    <row r="231" spans="1:9" ht="21" customHeight="1">
      <c r="A231" s="5">
        <v>232</v>
      </c>
      <c r="B231" s="6">
        <v>45331</v>
      </c>
      <c r="C231" s="5" t="s">
        <v>125</v>
      </c>
      <c r="D231" s="147">
        <v>364</v>
      </c>
      <c r="E231" s="147"/>
      <c r="F231" s="147">
        <f t="shared" si="0"/>
        <v>3189.2200000000003</v>
      </c>
      <c r="I231" s="39"/>
    </row>
    <row r="232" spans="1:9" ht="21" customHeight="1">
      <c r="A232" s="5">
        <v>233</v>
      </c>
      <c r="B232" s="6">
        <v>45331</v>
      </c>
      <c r="C232" s="5">
        <v>4569</v>
      </c>
      <c r="D232" s="147"/>
      <c r="E232" s="147">
        <v>239</v>
      </c>
      <c r="F232" s="147">
        <f t="shared" si="0"/>
        <v>2950.2200000000003</v>
      </c>
      <c r="I232" s="39"/>
    </row>
    <row r="233" spans="1:9" ht="21" customHeight="1">
      <c r="A233" s="5">
        <v>234</v>
      </c>
      <c r="B233" s="6">
        <v>45332</v>
      </c>
      <c r="C233" s="5">
        <v>937</v>
      </c>
      <c r="D233" s="147"/>
      <c r="E233" s="147">
        <v>156.19999999999999</v>
      </c>
      <c r="F233" s="147">
        <f t="shared" si="0"/>
        <v>2794.0200000000004</v>
      </c>
      <c r="I233" s="39"/>
    </row>
    <row r="234" spans="1:9" ht="21" customHeight="1">
      <c r="A234" s="5">
        <v>235</v>
      </c>
      <c r="B234" s="6">
        <v>45332</v>
      </c>
      <c r="C234" s="5">
        <v>2653</v>
      </c>
      <c r="D234" s="147"/>
      <c r="E234" s="147">
        <v>240.8</v>
      </c>
      <c r="F234" s="147">
        <f t="shared" si="0"/>
        <v>2553.2200000000003</v>
      </c>
      <c r="I234" s="39"/>
    </row>
    <row r="235" spans="1:9" ht="21" customHeight="1">
      <c r="A235" s="5">
        <v>236</v>
      </c>
      <c r="B235" s="6">
        <v>45332</v>
      </c>
      <c r="C235" s="5" t="s">
        <v>126</v>
      </c>
      <c r="D235" s="147"/>
      <c r="E235" s="147">
        <v>30.3</v>
      </c>
      <c r="F235" s="147">
        <f t="shared" si="0"/>
        <v>2522.92</v>
      </c>
      <c r="I235" s="39"/>
    </row>
    <row r="236" spans="1:9" ht="21" customHeight="1">
      <c r="A236" s="5">
        <v>237</v>
      </c>
      <c r="B236" s="6">
        <v>45332</v>
      </c>
      <c r="C236" s="5" t="s">
        <v>134</v>
      </c>
      <c r="D236" s="147"/>
      <c r="E236" s="147">
        <v>273.3</v>
      </c>
      <c r="F236" s="147">
        <f t="shared" si="0"/>
        <v>2249.62</v>
      </c>
      <c r="G236" s="45">
        <v>1534.6</v>
      </c>
      <c r="H236" s="45">
        <f>G236-G228</f>
        <v>22.399999999999864</v>
      </c>
      <c r="I236" s="39">
        <f>E236/H236</f>
        <v>12.200892857142932</v>
      </c>
    </row>
    <row r="237" spans="1:9" ht="21" customHeight="1">
      <c r="A237" s="5">
        <v>238</v>
      </c>
      <c r="B237" s="6">
        <v>45332</v>
      </c>
      <c r="C237" s="5">
        <v>937</v>
      </c>
      <c r="D237" s="147"/>
      <c r="E237" s="147">
        <v>107</v>
      </c>
      <c r="F237" s="147">
        <f t="shared" si="0"/>
        <v>2142.62</v>
      </c>
      <c r="I237" s="39"/>
    </row>
    <row r="238" spans="1:9" ht="21" customHeight="1">
      <c r="A238" s="5">
        <v>239</v>
      </c>
      <c r="B238" s="6">
        <v>45333</v>
      </c>
      <c r="C238" s="5">
        <v>4570</v>
      </c>
      <c r="D238" s="147"/>
      <c r="E238" s="147">
        <v>217.5</v>
      </c>
      <c r="F238" s="147">
        <f t="shared" si="0"/>
        <v>1925.12</v>
      </c>
      <c r="I238" s="39"/>
    </row>
    <row r="239" spans="1:9" ht="21" customHeight="1">
      <c r="A239" s="5">
        <v>240</v>
      </c>
      <c r="B239" s="6">
        <v>45333</v>
      </c>
      <c r="C239" s="5">
        <v>4569</v>
      </c>
      <c r="D239" s="147"/>
      <c r="E239" s="147">
        <v>190.2</v>
      </c>
      <c r="F239" s="147">
        <f t="shared" si="0"/>
        <v>1734.9199999999998</v>
      </c>
      <c r="I239" s="39"/>
    </row>
    <row r="240" spans="1:9" ht="21" customHeight="1">
      <c r="A240" s="5">
        <v>241</v>
      </c>
      <c r="B240" s="6">
        <v>45333</v>
      </c>
      <c r="C240" s="5">
        <v>937</v>
      </c>
      <c r="D240" s="147"/>
      <c r="E240" s="147">
        <v>165.1</v>
      </c>
      <c r="F240" s="147">
        <f t="shared" si="0"/>
        <v>1569.82</v>
      </c>
      <c r="I240" s="39"/>
    </row>
    <row r="241" spans="1:9" ht="21" customHeight="1">
      <c r="A241" s="5">
        <v>242</v>
      </c>
      <c r="B241" s="6">
        <v>45333</v>
      </c>
      <c r="C241" s="5" t="s">
        <v>134</v>
      </c>
      <c r="D241" s="147"/>
      <c r="E241" s="147">
        <v>163.9</v>
      </c>
      <c r="F241" s="147">
        <f t="shared" si="0"/>
        <v>1405.9199999999998</v>
      </c>
      <c r="G241" s="45">
        <v>1548.6</v>
      </c>
      <c r="H241" s="45">
        <f>G241-G236</f>
        <v>14</v>
      </c>
      <c r="I241" s="39">
        <f>E241/H241</f>
        <v>11.707142857142857</v>
      </c>
    </row>
    <row r="242" spans="1:9" ht="21" customHeight="1">
      <c r="A242" s="5">
        <v>243</v>
      </c>
      <c r="B242" s="6">
        <v>45333</v>
      </c>
      <c r="C242" s="5" t="s">
        <v>133</v>
      </c>
      <c r="D242" s="147"/>
      <c r="E242" s="147">
        <v>15.2</v>
      </c>
      <c r="F242" s="147">
        <f t="shared" si="0"/>
        <v>1390.7199999999998</v>
      </c>
      <c r="I242" s="39"/>
    </row>
    <row r="243" spans="1:9" ht="21" customHeight="1">
      <c r="A243" s="5">
        <v>244</v>
      </c>
      <c r="B243" s="6">
        <v>45334</v>
      </c>
      <c r="C243" s="5">
        <v>2653</v>
      </c>
      <c r="D243" s="147"/>
      <c r="E243" s="147">
        <v>241</v>
      </c>
      <c r="F243" s="147">
        <f t="shared" si="0"/>
        <v>1149.7199999999998</v>
      </c>
      <c r="I243" s="39"/>
    </row>
    <row r="244" spans="1:9" ht="21" customHeight="1">
      <c r="A244" s="5">
        <v>245</v>
      </c>
      <c r="B244" s="6">
        <v>45334</v>
      </c>
      <c r="C244" s="5">
        <v>937</v>
      </c>
      <c r="D244" s="147"/>
      <c r="E244" s="147">
        <v>120</v>
      </c>
      <c r="F244" s="147">
        <f t="shared" si="0"/>
        <v>1029.7199999999998</v>
      </c>
      <c r="I244" s="39"/>
    </row>
    <row r="245" spans="1:9" ht="21" customHeight="1">
      <c r="A245" s="5">
        <v>246</v>
      </c>
      <c r="B245" s="6">
        <v>45335</v>
      </c>
      <c r="C245" s="5" t="s">
        <v>134</v>
      </c>
      <c r="D245" s="147"/>
      <c r="E245" s="147">
        <v>212</v>
      </c>
      <c r="F245" s="147">
        <f t="shared" si="0"/>
        <v>817.7199999999998</v>
      </c>
      <c r="G245" s="45">
        <v>1572.5</v>
      </c>
      <c r="H245" s="45">
        <f>G245-G241</f>
        <v>23.900000000000091</v>
      </c>
      <c r="I245" s="39">
        <f>E245/H245</f>
        <v>8.8702928870292546</v>
      </c>
    </row>
    <row r="246" spans="1:9" ht="21" customHeight="1">
      <c r="A246" s="5">
        <v>247</v>
      </c>
      <c r="B246" s="6">
        <v>45335</v>
      </c>
      <c r="C246" s="5" t="s">
        <v>125</v>
      </c>
      <c r="D246" s="147">
        <v>1000</v>
      </c>
      <c r="E246" s="147"/>
      <c r="F246" s="147">
        <f t="shared" si="0"/>
        <v>1817.7199999999998</v>
      </c>
      <c r="I246" s="39"/>
    </row>
    <row r="247" spans="1:9" ht="21" customHeight="1">
      <c r="A247" s="5">
        <v>248</v>
      </c>
      <c r="B247" s="6">
        <v>45335</v>
      </c>
      <c r="C247" s="5" t="s">
        <v>125</v>
      </c>
      <c r="D247" s="147">
        <v>1000</v>
      </c>
      <c r="E247" s="147"/>
      <c r="F247" s="147">
        <f t="shared" si="0"/>
        <v>2817.72</v>
      </c>
      <c r="I247" s="39"/>
    </row>
    <row r="248" spans="1:9" ht="21" customHeight="1">
      <c r="A248" s="5">
        <v>249</v>
      </c>
      <c r="B248" s="6">
        <v>45335</v>
      </c>
      <c r="C248" s="5" t="s">
        <v>125</v>
      </c>
      <c r="D248" s="147">
        <v>774</v>
      </c>
      <c r="E248" s="147"/>
      <c r="F248" s="147">
        <f t="shared" si="0"/>
        <v>3591.72</v>
      </c>
      <c r="I248" s="39"/>
    </row>
    <row r="249" spans="1:9" ht="21" customHeight="1">
      <c r="A249" s="5">
        <v>250</v>
      </c>
      <c r="B249" s="6">
        <v>45335</v>
      </c>
      <c r="C249" s="5">
        <v>2653</v>
      </c>
      <c r="D249" s="147"/>
      <c r="E249" s="147">
        <v>205</v>
      </c>
      <c r="F249" s="147">
        <f t="shared" si="0"/>
        <v>3386.72</v>
      </c>
      <c r="I249" s="39"/>
    </row>
    <row r="250" spans="1:9" ht="21" customHeight="1">
      <c r="A250" s="5">
        <v>251</v>
      </c>
      <c r="B250" s="6">
        <v>45335</v>
      </c>
      <c r="C250" s="5" t="s">
        <v>125</v>
      </c>
      <c r="D250" s="147">
        <v>55.46</v>
      </c>
      <c r="E250" s="147"/>
      <c r="F250" s="147">
        <f t="shared" si="0"/>
        <v>3442.18</v>
      </c>
      <c r="I250" s="39"/>
    </row>
    <row r="251" spans="1:9" ht="21" customHeight="1">
      <c r="A251" s="5">
        <v>252</v>
      </c>
      <c r="B251" s="6">
        <v>45335</v>
      </c>
      <c r="C251" s="5" t="s">
        <v>133</v>
      </c>
      <c r="D251" s="147"/>
      <c r="E251" s="147">
        <v>55.46</v>
      </c>
      <c r="F251" s="147">
        <f t="shared" si="0"/>
        <v>3386.72</v>
      </c>
      <c r="I251" s="39"/>
    </row>
    <row r="252" spans="1:9" ht="21" customHeight="1">
      <c r="A252" s="5">
        <v>253</v>
      </c>
      <c r="B252" s="6">
        <v>45335</v>
      </c>
      <c r="C252" s="5">
        <v>937</v>
      </c>
      <c r="D252" s="147"/>
      <c r="E252" s="147">
        <v>129</v>
      </c>
      <c r="F252" s="147">
        <f t="shared" si="0"/>
        <v>3257.72</v>
      </c>
      <c r="I252" s="39"/>
    </row>
    <row r="253" spans="1:9" ht="21" customHeight="1">
      <c r="A253" s="5"/>
      <c r="B253" s="6">
        <v>45335</v>
      </c>
      <c r="C253" s="5">
        <v>4570</v>
      </c>
      <c r="D253" s="147"/>
      <c r="E253" s="147">
        <v>202</v>
      </c>
      <c r="F253" s="147">
        <f t="shared" si="0"/>
        <v>3055.72</v>
      </c>
      <c r="G253" s="45" t="s">
        <v>135</v>
      </c>
      <c r="I253" s="39"/>
    </row>
    <row r="254" spans="1:9" ht="21" customHeight="1">
      <c r="A254" s="5"/>
      <c r="B254" s="6">
        <v>45335</v>
      </c>
      <c r="C254" s="5">
        <v>4569</v>
      </c>
      <c r="D254" s="147"/>
      <c r="E254" s="147">
        <v>230</v>
      </c>
      <c r="F254" s="147">
        <f t="shared" si="0"/>
        <v>2825.72</v>
      </c>
      <c r="G254" s="45" t="s">
        <v>135</v>
      </c>
      <c r="H254" s="45" t="s">
        <v>136</v>
      </c>
      <c r="I254" s="39"/>
    </row>
    <row r="255" spans="1:9" ht="21" customHeight="1">
      <c r="A255" s="5">
        <v>254</v>
      </c>
      <c r="B255" s="6">
        <v>45336</v>
      </c>
      <c r="C255" s="2" t="s">
        <v>134</v>
      </c>
      <c r="D255" s="147"/>
      <c r="E255" s="147">
        <v>267.8</v>
      </c>
      <c r="F255" s="147">
        <f t="shared" si="0"/>
        <v>2557.9199999999996</v>
      </c>
      <c r="G255" s="45">
        <v>1586.8</v>
      </c>
      <c r="H255" s="45">
        <f>G255-G245</f>
        <v>14.299999999999955</v>
      </c>
      <c r="I255" s="39">
        <f>E255/H255</f>
        <v>18.727272727272787</v>
      </c>
    </row>
    <row r="256" spans="1:9" ht="21" customHeight="1">
      <c r="A256" s="5">
        <v>255</v>
      </c>
      <c r="B256" s="6">
        <v>45337</v>
      </c>
      <c r="C256" s="5">
        <v>4569</v>
      </c>
      <c r="D256" s="147"/>
      <c r="E256" s="147">
        <v>245</v>
      </c>
      <c r="F256" s="147">
        <f t="shared" si="0"/>
        <v>2312.9199999999996</v>
      </c>
      <c r="I256" s="39"/>
    </row>
    <row r="257" spans="1:12" ht="21" customHeight="1">
      <c r="A257" s="5">
        <v>256</v>
      </c>
      <c r="B257" s="6">
        <v>45337</v>
      </c>
      <c r="C257" s="5">
        <v>2653</v>
      </c>
      <c r="D257" s="147"/>
      <c r="E257" s="147">
        <v>250.8</v>
      </c>
      <c r="F257" s="147">
        <f t="shared" si="0"/>
        <v>2062.1199999999994</v>
      </c>
      <c r="I257" s="39"/>
    </row>
    <row r="258" spans="1:12" ht="21" customHeight="1">
      <c r="A258" s="5">
        <v>257</v>
      </c>
      <c r="B258" s="6">
        <v>45337</v>
      </c>
      <c r="C258" s="5">
        <v>4570</v>
      </c>
      <c r="D258" s="147"/>
      <c r="E258" s="147">
        <v>259</v>
      </c>
      <c r="F258" s="147">
        <f t="shared" si="0"/>
        <v>1803.1199999999994</v>
      </c>
      <c r="I258" s="39"/>
    </row>
    <row r="259" spans="1:12" ht="21" customHeight="1">
      <c r="A259" s="5">
        <v>258</v>
      </c>
      <c r="B259" s="6">
        <v>45337</v>
      </c>
      <c r="C259" s="5" t="s">
        <v>134</v>
      </c>
      <c r="D259" s="147"/>
      <c r="E259" s="147">
        <v>169.4</v>
      </c>
      <c r="F259" s="147">
        <f t="shared" si="0"/>
        <v>1633.7199999999993</v>
      </c>
      <c r="H259" s="45">
        <f>G259-G249</f>
        <v>0</v>
      </c>
      <c r="I259" s="39" t="e">
        <f>E259/H259</f>
        <v>#DIV/0!</v>
      </c>
    </row>
    <row r="260" spans="1:12" ht="21" customHeight="1">
      <c r="A260" s="5">
        <v>259</v>
      </c>
      <c r="B260" s="6">
        <v>45338</v>
      </c>
      <c r="C260" s="5">
        <v>937</v>
      </c>
      <c r="D260" s="147"/>
      <c r="E260" s="147">
        <v>176.1</v>
      </c>
      <c r="F260" s="147">
        <f t="shared" si="0"/>
        <v>1457.6199999999994</v>
      </c>
      <c r="I260" s="39"/>
    </row>
    <row r="261" spans="1:12" ht="21" customHeight="1">
      <c r="A261" s="5">
        <v>260</v>
      </c>
      <c r="B261" s="6">
        <v>45338</v>
      </c>
      <c r="C261" s="5" t="s">
        <v>137</v>
      </c>
      <c r="D261" s="147"/>
      <c r="E261" s="147">
        <v>260</v>
      </c>
      <c r="F261" s="147">
        <f t="shared" si="0"/>
        <v>1197.6199999999994</v>
      </c>
      <c r="I261" s="39"/>
    </row>
    <row r="262" spans="1:12" ht="21" customHeight="1">
      <c r="A262" s="5">
        <v>261</v>
      </c>
      <c r="B262" s="6">
        <v>45338</v>
      </c>
      <c r="C262" s="5" t="s">
        <v>138</v>
      </c>
      <c r="D262" s="147"/>
      <c r="E262" s="147">
        <v>315.7</v>
      </c>
      <c r="F262" s="147">
        <f t="shared" si="0"/>
        <v>881.91999999999939</v>
      </c>
      <c r="I262" s="39"/>
    </row>
    <row r="263" spans="1:12" ht="21" customHeight="1">
      <c r="A263" s="5">
        <v>262</v>
      </c>
      <c r="B263" s="6">
        <v>45338</v>
      </c>
      <c r="C263" s="5" t="s">
        <v>134</v>
      </c>
      <c r="D263" s="147"/>
      <c r="E263" s="147">
        <v>82.5</v>
      </c>
      <c r="F263" s="147">
        <f t="shared" si="0"/>
        <v>799.41999999999939</v>
      </c>
      <c r="G263" s="45">
        <v>1608.2</v>
      </c>
      <c r="H263" s="45">
        <f>G263-G259</f>
        <v>1608.2</v>
      </c>
      <c r="I263" s="39">
        <f>E263/H263</f>
        <v>5.1299589603283173E-2</v>
      </c>
      <c r="L263" s="45">
        <v>1000</v>
      </c>
    </row>
    <row r="264" spans="1:12" ht="21" customHeight="1">
      <c r="A264" s="5">
        <v>263</v>
      </c>
      <c r="B264" s="6">
        <v>45338</v>
      </c>
      <c r="C264" s="5">
        <v>4569</v>
      </c>
      <c r="D264" s="147"/>
      <c r="E264" s="147">
        <v>181</v>
      </c>
      <c r="F264" s="147">
        <f t="shared" si="0"/>
        <v>618.41999999999939</v>
      </c>
      <c r="I264" s="39"/>
      <c r="L264" s="148">
        <f t="shared" ref="L264:L265" si="2">E261</f>
        <v>260</v>
      </c>
    </row>
    <row r="265" spans="1:12" ht="21" customHeight="1">
      <c r="A265" s="5">
        <v>264</v>
      </c>
      <c r="B265" s="6">
        <v>45338</v>
      </c>
      <c r="C265" s="5" t="s">
        <v>139</v>
      </c>
      <c r="D265" s="147">
        <v>1000</v>
      </c>
      <c r="E265" s="147"/>
      <c r="F265" s="147">
        <f t="shared" si="0"/>
        <v>1618.4199999999994</v>
      </c>
      <c r="I265" s="39"/>
      <c r="L265" s="148">
        <f t="shared" si="2"/>
        <v>315.7</v>
      </c>
    </row>
    <row r="266" spans="1:12" ht="21" customHeight="1">
      <c r="A266" s="5">
        <v>265</v>
      </c>
      <c r="B266" s="6">
        <v>45338</v>
      </c>
      <c r="C266" s="5" t="s">
        <v>125</v>
      </c>
      <c r="D266" s="147">
        <v>1200</v>
      </c>
      <c r="E266" s="147"/>
      <c r="F266" s="147">
        <f t="shared" si="0"/>
        <v>2818.4199999999992</v>
      </c>
      <c r="I266" s="39"/>
      <c r="L266" s="148">
        <f>E275</f>
        <v>242</v>
      </c>
    </row>
    <row r="267" spans="1:12" ht="21" customHeight="1">
      <c r="A267" s="5">
        <v>266</v>
      </c>
      <c r="B267" s="6">
        <v>45338</v>
      </c>
      <c r="C267" s="5" t="s">
        <v>125</v>
      </c>
      <c r="D267" s="147">
        <v>334</v>
      </c>
      <c r="E267" s="147"/>
      <c r="F267" s="147">
        <f t="shared" si="0"/>
        <v>3152.4199999999992</v>
      </c>
      <c r="I267" s="39"/>
      <c r="L267" s="148">
        <f>E288</f>
        <v>182.3</v>
      </c>
    </row>
    <row r="268" spans="1:12" ht="21" customHeight="1">
      <c r="A268" s="5">
        <v>267</v>
      </c>
      <c r="B268" s="6">
        <v>45339</v>
      </c>
      <c r="C268" s="5">
        <v>4570</v>
      </c>
      <c r="D268" s="147"/>
      <c r="E268" s="147">
        <v>174.2</v>
      </c>
      <c r="F268" s="147">
        <f t="shared" si="0"/>
        <v>2978.2199999999993</v>
      </c>
      <c r="I268" s="39"/>
      <c r="L268" s="149">
        <f>L263-(SUM(L264:L267))</f>
        <v>0</v>
      </c>
    </row>
    <row r="269" spans="1:12" ht="21" customHeight="1">
      <c r="A269" s="5">
        <v>268</v>
      </c>
      <c r="B269" s="6">
        <v>45339</v>
      </c>
      <c r="C269" s="5">
        <v>937</v>
      </c>
      <c r="D269" s="147"/>
      <c r="E269" s="147">
        <v>157.80000000000001</v>
      </c>
      <c r="F269" s="147">
        <f t="shared" si="0"/>
        <v>2820.4199999999992</v>
      </c>
      <c r="I269" s="39"/>
    </row>
    <row r="270" spans="1:12" ht="21" customHeight="1">
      <c r="A270" s="5">
        <v>269</v>
      </c>
      <c r="B270" s="6">
        <v>45339</v>
      </c>
      <c r="C270" s="5" t="s">
        <v>134</v>
      </c>
      <c r="D270" s="147"/>
      <c r="E270" s="147">
        <v>167.7</v>
      </c>
      <c r="F270" s="147">
        <f t="shared" si="0"/>
        <v>2652.7199999999993</v>
      </c>
      <c r="G270" s="45">
        <v>1622.2</v>
      </c>
      <c r="H270" s="45">
        <f>G270-G263</f>
        <v>14</v>
      </c>
      <c r="I270" s="39">
        <f>E270/H270</f>
        <v>11.978571428571428</v>
      </c>
    </row>
    <row r="271" spans="1:12" ht="21" customHeight="1">
      <c r="A271" s="5">
        <v>270</v>
      </c>
      <c r="B271" s="6">
        <v>45339</v>
      </c>
      <c r="C271" s="5">
        <v>4569</v>
      </c>
      <c r="D271" s="147"/>
      <c r="E271" s="147">
        <v>170</v>
      </c>
      <c r="F271" s="147">
        <f t="shared" si="0"/>
        <v>2482.7199999999993</v>
      </c>
      <c r="I271" s="39"/>
    </row>
    <row r="272" spans="1:12" ht="21" customHeight="1">
      <c r="A272" s="5">
        <v>271</v>
      </c>
      <c r="B272" s="6">
        <v>45339</v>
      </c>
      <c r="C272" s="5" t="s">
        <v>126</v>
      </c>
      <c r="D272" s="147"/>
      <c r="E272" s="147">
        <v>30</v>
      </c>
      <c r="F272" s="147">
        <f t="shared" si="0"/>
        <v>2452.7199999999993</v>
      </c>
      <c r="G272" s="45">
        <v>254.1</v>
      </c>
      <c r="I272" s="39"/>
    </row>
    <row r="273" spans="1:9" ht="21" customHeight="1">
      <c r="A273" s="5">
        <v>272</v>
      </c>
      <c r="B273" s="6">
        <v>45340</v>
      </c>
      <c r="C273" s="5">
        <v>937</v>
      </c>
      <c r="D273" s="147"/>
      <c r="E273" s="147">
        <v>160.19999999999999</v>
      </c>
      <c r="F273" s="147">
        <f t="shared" si="0"/>
        <v>2292.5199999999995</v>
      </c>
      <c r="I273" s="39"/>
    </row>
    <row r="274" spans="1:9" ht="21" customHeight="1">
      <c r="A274" s="5">
        <v>273</v>
      </c>
      <c r="B274" s="6">
        <v>45340</v>
      </c>
      <c r="C274" s="5">
        <v>2653</v>
      </c>
      <c r="D274" s="147"/>
      <c r="E274" s="147">
        <v>264</v>
      </c>
      <c r="F274" s="147">
        <f t="shared" si="0"/>
        <v>2028.5199999999995</v>
      </c>
      <c r="I274" s="39"/>
    </row>
    <row r="275" spans="1:9" ht="21" customHeight="1">
      <c r="A275" s="5">
        <v>274</v>
      </c>
      <c r="B275" s="6">
        <v>45340</v>
      </c>
      <c r="C275" s="5" t="s">
        <v>140</v>
      </c>
      <c r="D275" s="147"/>
      <c r="E275" s="147">
        <v>242</v>
      </c>
      <c r="F275" s="147">
        <f t="shared" si="0"/>
        <v>1786.5199999999995</v>
      </c>
      <c r="I275" s="39"/>
    </row>
    <row r="276" spans="1:9" ht="21" customHeight="1">
      <c r="A276" s="5">
        <v>275</v>
      </c>
      <c r="B276" s="6">
        <v>45340</v>
      </c>
      <c r="C276" s="5" t="s">
        <v>134</v>
      </c>
      <c r="D276" s="147"/>
      <c r="E276" s="147">
        <v>154</v>
      </c>
      <c r="F276" s="147">
        <f t="shared" si="0"/>
        <v>1632.5199999999995</v>
      </c>
      <c r="G276" s="45">
        <v>1635.6</v>
      </c>
      <c r="H276" s="45">
        <f>G276-G270</f>
        <v>13.399999999999864</v>
      </c>
      <c r="I276" s="39">
        <f>E276/H276</f>
        <v>11.492537313432953</v>
      </c>
    </row>
    <row r="277" spans="1:9" ht="21" customHeight="1">
      <c r="A277" s="5">
        <v>276</v>
      </c>
      <c r="B277" s="6">
        <v>45340</v>
      </c>
      <c r="C277" s="5">
        <v>4569</v>
      </c>
      <c r="D277" s="147"/>
      <c r="E277" s="147">
        <v>184</v>
      </c>
      <c r="F277" s="147">
        <f t="shared" si="0"/>
        <v>1448.5199999999995</v>
      </c>
      <c r="I277" s="39"/>
    </row>
    <row r="278" spans="1:9" ht="21" customHeight="1">
      <c r="A278" s="5">
        <v>277</v>
      </c>
      <c r="B278" s="6">
        <v>45340</v>
      </c>
      <c r="C278" s="5" t="s">
        <v>125</v>
      </c>
      <c r="D278" s="147">
        <v>55.46</v>
      </c>
      <c r="E278" s="147"/>
      <c r="F278" s="147">
        <f t="shared" si="0"/>
        <v>1503.9799999999996</v>
      </c>
      <c r="I278" s="39"/>
    </row>
    <row r="279" spans="1:9" ht="21" customHeight="1">
      <c r="A279" s="5">
        <v>278</v>
      </c>
      <c r="B279" s="6">
        <v>45340</v>
      </c>
      <c r="C279" s="5" t="s">
        <v>133</v>
      </c>
      <c r="D279" s="147"/>
      <c r="E279" s="147">
        <v>55.46</v>
      </c>
      <c r="F279" s="147">
        <f t="shared" si="0"/>
        <v>1448.5199999999995</v>
      </c>
      <c r="I279" s="39"/>
    </row>
    <row r="280" spans="1:9" ht="21" customHeight="1">
      <c r="A280" s="5">
        <v>279</v>
      </c>
      <c r="B280" s="6">
        <v>45341</v>
      </c>
      <c r="C280" s="5">
        <v>4570</v>
      </c>
      <c r="D280" s="147"/>
      <c r="E280" s="147">
        <v>217</v>
      </c>
      <c r="F280" s="147">
        <f t="shared" si="0"/>
        <v>1231.5199999999995</v>
      </c>
      <c r="I280" s="39"/>
    </row>
    <row r="281" spans="1:9" ht="21" customHeight="1">
      <c r="A281" s="5">
        <v>280</v>
      </c>
      <c r="B281" s="6">
        <v>45341</v>
      </c>
      <c r="C281" s="5">
        <v>937</v>
      </c>
      <c r="D281" s="147"/>
      <c r="E281" s="147">
        <v>167</v>
      </c>
      <c r="F281" s="147">
        <f t="shared" si="0"/>
        <v>1064.5199999999995</v>
      </c>
      <c r="I281" s="39"/>
    </row>
    <row r="282" spans="1:9" ht="21" customHeight="1">
      <c r="A282" s="5">
        <v>281</v>
      </c>
      <c r="B282" s="6">
        <v>45341</v>
      </c>
      <c r="C282" s="5">
        <v>2653</v>
      </c>
      <c r="D282" s="147"/>
      <c r="E282" s="147">
        <v>212.5</v>
      </c>
      <c r="F282" s="147">
        <f t="shared" si="0"/>
        <v>852.01999999999953</v>
      </c>
      <c r="I282" s="39"/>
    </row>
    <row r="283" spans="1:9" ht="21" customHeight="1">
      <c r="A283" s="5">
        <v>282</v>
      </c>
      <c r="B283" s="6">
        <v>45342</v>
      </c>
      <c r="C283" s="5">
        <v>937</v>
      </c>
      <c r="D283" s="147"/>
      <c r="E283" s="147">
        <v>165</v>
      </c>
      <c r="F283" s="147">
        <f t="shared" si="0"/>
        <v>687.01999999999953</v>
      </c>
      <c r="I283" s="39"/>
    </row>
    <row r="284" spans="1:9" ht="21" customHeight="1">
      <c r="A284" s="5">
        <v>283</v>
      </c>
      <c r="B284" s="6">
        <v>45342</v>
      </c>
      <c r="C284" s="5" t="s">
        <v>134</v>
      </c>
      <c r="D284" s="147"/>
      <c r="E284" s="147">
        <v>173.7</v>
      </c>
      <c r="F284" s="147">
        <f t="shared" si="0"/>
        <v>513.31999999999948</v>
      </c>
      <c r="G284" s="45">
        <v>1650.02</v>
      </c>
      <c r="H284" s="45">
        <f>G284-G276</f>
        <v>14.420000000000073</v>
      </c>
      <c r="I284" s="39">
        <f>E284/H284</f>
        <v>12.045769764216304</v>
      </c>
    </row>
    <row r="285" spans="1:9" ht="21" customHeight="1">
      <c r="A285" s="5">
        <v>284</v>
      </c>
      <c r="B285" s="6">
        <v>45342</v>
      </c>
      <c r="C285" s="5" t="s">
        <v>125</v>
      </c>
      <c r="D285" s="147">
        <v>1100</v>
      </c>
      <c r="E285" s="147"/>
      <c r="F285" s="147">
        <f t="shared" si="0"/>
        <v>1613.3199999999995</v>
      </c>
      <c r="I285" s="39"/>
    </row>
    <row r="286" spans="1:9" ht="21" customHeight="1">
      <c r="A286" s="5">
        <v>285</v>
      </c>
      <c r="B286" s="6">
        <v>45342</v>
      </c>
      <c r="C286" s="5" t="s">
        <v>125</v>
      </c>
      <c r="D286" s="147">
        <v>1100</v>
      </c>
      <c r="E286" s="147"/>
      <c r="F286" s="147">
        <f t="shared" si="0"/>
        <v>2713.3199999999997</v>
      </c>
      <c r="I286" s="39"/>
    </row>
    <row r="287" spans="1:9" ht="21" customHeight="1">
      <c r="A287" s="5">
        <v>286</v>
      </c>
      <c r="B287" s="6">
        <v>45342</v>
      </c>
      <c r="C287" s="5" t="s">
        <v>125</v>
      </c>
      <c r="D287" s="147">
        <v>431</v>
      </c>
      <c r="E287" s="147"/>
      <c r="F287" s="147">
        <f t="shared" si="0"/>
        <v>3144.3199999999997</v>
      </c>
      <c r="I287" s="39"/>
    </row>
    <row r="288" spans="1:9" ht="21" customHeight="1">
      <c r="A288" s="5">
        <v>287</v>
      </c>
      <c r="B288" s="6">
        <v>45342</v>
      </c>
      <c r="C288" s="5" t="s">
        <v>140</v>
      </c>
      <c r="D288" s="147"/>
      <c r="E288" s="147">
        <v>182.3</v>
      </c>
      <c r="F288" s="147">
        <f t="shared" si="0"/>
        <v>2962.0199999999995</v>
      </c>
      <c r="I288" s="39"/>
    </row>
    <row r="289" spans="1:9" ht="21" customHeight="1">
      <c r="A289" s="5">
        <v>288</v>
      </c>
      <c r="B289" s="6">
        <v>45342</v>
      </c>
      <c r="C289" s="5">
        <v>4569</v>
      </c>
      <c r="D289" s="147"/>
      <c r="E289" s="147">
        <v>181</v>
      </c>
      <c r="F289" s="147">
        <f t="shared" si="0"/>
        <v>2781.0199999999995</v>
      </c>
      <c r="I289" s="39"/>
    </row>
    <row r="290" spans="1:9" ht="21" customHeight="1">
      <c r="A290" s="5">
        <v>289</v>
      </c>
      <c r="B290" s="6">
        <v>45343</v>
      </c>
      <c r="C290" s="5">
        <v>2653</v>
      </c>
      <c r="D290" s="147"/>
      <c r="E290" s="147">
        <v>233</v>
      </c>
      <c r="F290" s="147">
        <f t="shared" si="0"/>
        <v>2548.0199999999995</v>
      </c>
      <c r="I290" s="39"/>
    </row>
    <row r="291" spans="1:9" ht="21" customHeight="1">
      <c r="A291" s="5">
        <v>290</v>
      </c>
      <c r="B291" s="6">
        <v>45343</v>
      </c>
      <c r="C291" s="5">
        <v>937</v>
      </c>
      <c r="D291" s="147"/>
      <c r="E291" s="147">
        <v>170.8</v>
      </c>
      <c r="F291" s="147">
        <f t="shared" si="0"/>
        <v>2377.2199999999993</v>
      </c>
      <c r="I291" s="39"/>
    </row>
    <row r="292" spans="1:9" ht="21" customHeight="1">
      <c r="A292" s="5">
        <v>291</v>
      </c>
      <c r="B292" s="6">
        <v>45343</v>
      </c>
      <c r="C292" s="5" t="s">
        <v>134</v>
      </c>
      <c r="D292" s="147"/>
      <c r="E292" s="147">
        <v>219.7</v>
      </c>
      <c r="F292" s="147">
        <f t="shared" si="0"/>
        <v>2157.5199999999995</v>
      </c>
      <c r="G292" s="45">
        <v>1668.1</v>
      </c>
      <c r="H292" s="45">
        <f>G292-G284</f>
        <v>18.079999999999927</v>
      </c>
      <c r="I292" s="39">
        <f>E292/H292</f>
        <v>12.15154867256642</v>
      </c>
    </row>
    <row r="293" spans="1:9" ht="21" customHeight="1">
      <c r="A293" s="5">
        <v>292</v>
      </c>
      <c r="B293" s="6">
        <v>45344</v>
      </c>
      <c r="C293" s="5" t="s">
        <v>141</v>
      </c>
      <c r="D293" s="147"/>
      <c r="E293" s="147">
        <v>163</v>
      </c>
      <c r="F293" s="147">
        <f t="shared" si="0"/>
        <v>1994.5199999999995</v>
      </c>
      <c r="I293" s="39"/>
    </row>
    <row r="294" spans="1:9" ht="21" customHeight="1">
      <c r="A294" s="5">
        <v>293</v>
      </c>
      <c r="B294" s="6">
        <v>45344</v>
      </c>
      <c r="C294" s="5" t="s">
        <v>142</v>
      </c>
      <c r="D294" s="147"/>
      <c r="E294" s="147">
        <v>169.1</v>
      </c>
      <c r="F294" s="147">
        <f t="shared" si="0"/>
        <v>1825.4199999999996</v>
      </c>
      <c r="I294" s="39"/>
    </row>
    <row r="295" spans="1:9" ht="21" customHeight="1">
      <c r="A295" s="5">
        <v>294</v>
      </c>
      <c r="B295" s="6">
        <v>45344</v>
      </c>
      <c r="C295" s="5">
        <v>937</v>
      </c>
      <c r="D295" s="147"/>
      <c r="E295" s="147">
        <v>156</v>
      </c>
      <c r="F295" s="147">
        <f t="shared" si="0"/>
        <v>1669.4199999999996</v>
      </c>
      <c r="I295" s="39"/>
    </row>
    <row r="296" spans="1:9" ht="21" customHeight="1">
      <c r="A296" s="5">
        <v>295</v>
      </c>
      <c r="B296" s="6">
        <v>45344</v>
      </c>
      <c r="C296" s="5" t="s">
        <v>134</v>
      </c>
      <c r="D296" s="147"/>
      <c r="E296" s="147">
        <v>202.5</v>
      </c>
      <c r="F296" s="147">
        <f t="shared" si="0"/>
        <v>1466.9199999999996</v>
      </c>
      <c r="G296" s="45">
        <v>1685.8</v>
      </c>
      <c r="H296" s="45">
        <f>G296-G292</f>
        <v>17.700000000000045</v>
      </c>
      <c r="I296" s="39">
        <f>E296/H296</f>
        <v>11.440677966101665</v>
      </c>
    </row>
    <row r="297" spans="1:9" ht="21" customHeight="1">
      <c r="A297" s="5">
        <v>296</v>
      </c>
      <c r="B297" s="6">
        <v>45344</v>
      </c>
      <c r="C297" s="5">
        <v>2653</v>
      </c>
      <c r="D297" s="147"/>
      <c r="E297" s="147">
        <v>210.5</v>
      </c>
      <c r="F297" s="147">
        <f t="shared" si="0"/>
        <v>1256.4199999999996</v>
      </c>
      <c r="I297" s="39"/>
    </row>
    <row r="298" spans="1:9" ht="21" customHeight="1">
      <c r="A298" s="5">
        <v>297</v>
      </c>
      <c r="B298" s="6">
        <v>45344</v>
      </c>
      <c r="C298" s="5">
        <v>4569</v>
      </c>
      <c r="D298" s="147"/>
      <c r="E298" s="147">
        <v>267</v>
      </c>
      <c r="F298" s="147">
        <f t="shared" si="0"/>
        <v>989.41999999999962</v>
      </c>
      <c r="I298" s="39"/>
    </row>
    <row r="299" spans="1:9" ht="21" customHeight="1">
      <c r="A299" s="5">
        <v>298</v>
      </c>
      <c r="B299" s="6">
        <v>45345</v>
      </c>
      <c r="C299" s="5" t="s">
        <v>141</v>
      </c>
      <c r="D299" s="147"/>
      <c r="E299" s="147">
        <v>121.1</v>
      </c>
      <c r="F299" s="147">
        <f t="shared" si="0"/>
        <v>868.3199999999996</v>
      </c>
      <c r="I299" s="39"/>
    </row>
    <row r="300" spans="1:9" ht="21" customHeight="1">
      <c r="A300" s="5">
        <v>299</v>
      </c>
      <c r="B300" s="6">
        <v>45345</v>
      </c>
      <c r="C300" s="5">
        <v>4570</v>
      </c>
      <c r="D300" s="147"/>
      <c r="E300" s="147">
        <v>187</v>
      </c>
      <c r="F300" s="147">
        <f t="shared" si="0"/>
        <v>681.3199999999996</v>
      </c>
      <c r="I300" s="39"/>
    </row>
    <row r="301" spans="1:9" ht="21" customHeight="1">
      <c r="A301" s="5">
        <v>300</v>
      </c>
      <c r="B301" s="6">
        <v>45345</v>
      </c>
      <c r="C301" s="5" t="s">
        <v>125</v>
      </c>
      <c r="D301" s="147">
        <v>1000</v>
      </c>
      <c r="E301" s="147"/>
      <c r="F301" s="147">
        <f t="shared" si="0"/>
        <v>1681.3199999999997</v>
      </c>
      <c r="I301" s="39"/>
    </row>
    <row r="302" spans="1:9" ht="21" customHeight="1">
      <c r="A302" s="5">
        <v>301</v>
      </c>
      <c r="B302" s="6">
        <v>45345</v>
      </c>
      <c r="C302" s="5" t="s">
        <v>125</v>
      </c>
      <c r="D302" s="147">
        <v>500</v>
      </c>
      <c r="E302" s="147"/>
      <c r="F302" s="147">
        <f t="shared" si="0"/>
        <v>2181.3199999999997</v>
      </c>
      <c r="I302" s="39"/>
    </row>
    <row r="303" spans="1:9" ht="21" customHeight="1">
      <c r="A303" s="5">
        <v>302</v>
      </c>
      <c r="B303" s="6">
        <v>45345</v>
      </c>
      <c r="C303" s="5" t="s">
        <v>134</v>
      </c>
      <c r="D303" s="147"/>
      <c r="E303" s="147">
        <v>249.6</v>
      </c>
      <c r="F303" s="147">
        <f t="shared" si="0"/>
        <v>1931.7199999999998</v>
      </c>
      <c r="G303" s="45">
        <v>1706.3</v>
      </c>
      <c r="H303" s="45">
        <f>G303-G296</f>
        <v>20.5</v>
      </c>
      <c r="I303" s="39">
        <f>E303/H303</f>
        <v>12.175609756097561</v>
      </c>
    </row>
    <row r="304" spans="1:9" ht="21" customHeight="1">
      <c r="A304" s="5">
        <v>303</v>
      </c>
      <c r="B304" s="6">
        <v>45345</v>
      </c>
      <c r="C304" s="5">
        <v>937</v>
      </c>
      <c r="D304" s="147"/>
      <c r="E304" s="147">
        <v>106.3</v>
      </c>
      <c r="F304" s="147">
        <f t="shared" si="0"/>
        <v>1825.4199999999998</v>
      </c>
      <c r="I304" s="39"/>
    </row>
    <row r="305" spans="1:9" ht="21" customHeight="1">
      <c r="A305" s="5">
        <v>304</v>
      </c>
      <c r="B305" s="6">
        <v>45345</v>
      </c>
      <c r="C305" s="5" t="s">
        <v>142</v>
      </c>
      <c r="D305" s="147"/>
      <c r="E305" s="147">
        <v>177</v>
      </c>
      <c r="F305" s="147">
        <f t="shared" si="0"/>
        <v>1648.4199999999998</v>
      </c>
      <c r="I305" s="39"/>
    </row>
    <row r="306" spans="1:9" ht="21" customHeight="1">
      <c r="A306" s="5">
        <v>305</v>
      </c>
      <c r="B306" s="6">
        <v>45346</v>
      </c>
      <c r="C306" s="5">
        <v>4569</v>
      </c>
      <c r="D306" s="147"/>
      <c r="E306" s="147">
        <v>258.2</v>
      </c>
      <c r="F306" s="147">
        <f t="shared" si="0"/>
        <v>1390.2199999999998</v>
      </c>
      <c r="I306" s="39"/>
    </row>
    <row r="307" spans="1:9" ht="21" customHeight="1">
      <c r="A307" s="5">
        <v>306</v>
      </c>
      <c r="B307" s="6">
        <v>45346</v>
      </c>
      <c r="C307" s="5" t="s">
        <v>41</v>
      </c>
      <c r="D307" s="147"/>
      <c r="E307" s="147" t="s">
        <v>143</v>
      </c>
      <c r="F307" s="147"/>
      <c r="I307" s="39"/>
    </row>
    <row r="308" spans="1:9" ht="21" customHeight="1">
      <c r="A308" s="5">
        <v>307</v>
      </c>
      <c r="B308" s="6"/>
      <c r="C308" s="5"/>
      <c r="D308" s="147"/>
      <c r="E308" s="147"/>
      <c r="F308" s="147"/>
      <c r="I308" s="39"/>
    </row>
    <row r="309" spans="1:9" ht="21" customHeight="1">
      <c r="A309" s="5">
        <v>308</v>
      </c>
      <c r="B309" s="6"/>
      <c r="C309" s="5"/>
      <c r="D309" s="147"/>
      <c r="E309" s="147"/>
      <c r="F309" s="147"/>
      <c r="I309" s="39"/>
    </row>
    <row r="310" spans="1:9" ht="21" customHeight="1">
      <c r="A310" s="5">
        <v>309</v>
      </c>
      <c r="B310" s="6"/>
      <c r="C310" s="5"/>
      <c r="D310" s="147"/>
      <c r="E310" s="147"/>
      <c r="F310" s="147"/>
      <c r="I310" s="39"/>
    </row>
    <row r="311" spans="1:9" ht="21" customHeight="1">
      <c r="A311" s="5">
        <v>310</v>
      </c>
      <c r="B311" s="6"/>
      <c r="C311" s="5"/>
      <c r="D311" s="147"/>
      <c r="E311" s="147"/>
      <c r="F311" s="147"/>
      <c r="I311" s="39"/>
    </row>
    <row r="312" spans="1:9" ht="21" customHeight="1">
      <c r="A312" s="5">
        <v>311</v>
      </c>
      <c r="B312" s="6"/>
      <c r="C312" s="5"/>
      <c r="D312" s="147"/>
      <c r="E312" s="147"/>
      <c r="F312" s="147"/>
      <c r="I312" s="39"/>
    </row>
    <row r="313" spans="1:9" ht="21" customHeight="1">
      <c r="A313" s="5">
        <v>312</v>
      </c>
      <c r="B313" s="6"/>
      <c r="C313" s="5"/>
      <c r="D313" s="147"/>
      <c r="E313" s="147"/>
      <c r="F313" s="147"/>
      <c r="I313" s="39"/>
    </row>
    <row r="314" spans="1:9" ht="21" customHeight="1">
      <c r="A314" s="5">
        <v>313</v>
      </c>
      <c r="B314" s="6"/>
      <c r="C314" s="5"/>
      <c r="D314" s="147"/>
      <c r="E314" s="147"/>
      <c r="F314" s="147"/>
      <c r="I314" s="39"/>
    </row>
    <row r="315" spans="1:9" ht="21" customHeight="1">
      <c r="A315" s="5">
        <v>314</v>
      </c>
      <c r="B315" s="6"/>
      <c r="C315" s="5"/>
      <c r="D315" s="147"/>
      <c r="E315" s="147"/>
      <c r="F315" s="147"/>
      <c r="I315" s="39"/>
    </row>
    <row r="316" spans="1:9" ht="21" customHeight="1">
      <c r="A316" s="5">
        <v>315</v>
      </c>
      <c r="B316" s="6"/>
      <c r="C316" s="5"/>
      <c r="D316" s="147"/>
      <c r="E316" s="147"/>
      <c r="F316" s="147"/>
      <c r="I316" s="39"/>
    </row>
    <row r="317" spans="1:9" ht="21" customHeight="1">
      <c r="A317" s="5">
        <v>316</v>
      </c>
      <c r="B317" s="6"/>
      <c r="C317" s="5"/>
      <c r="D317" s="147"/>
      <c r="E317" s="147"/>
      <c r="F317" s="147"/>
      <c r="I317" s="39"/>
    </row>
    <row r="318" spans="1:9" ht="21" customHeight="1">
      <c r="A318" s="5">
        <v>317</v>
      </c>
      <c r="B318" s="6"/>
      <c r="C318" s="5"/>
      <c r="D318" s="147"/>
      <c r="E318" s="147"/>
      <c r="F318" s="147"/>
      <c r="I318" s="39"/>
    </row>
    <row r="319" spans="1:9" ht="21" customHeight="1">
      <c r="A319" s="5">
        <v>318</v>
      </c>
      <c r="B319" s="6"/>
      <c r="C319" s="5"/>
      <c r="D319" s="147"/>
      <c r="E319" s="147"/>
      <c r="F319" s="147"/>
      <c r="I319" s="39"/>
    </row>
    <row r="320" spans="1:9" ht="21" customHeight="1">
      <c r="A320" s="5">
        <v>319</v>
      </c>
      <c r="B320" s="6"/>
      <c r="C320" s="5"/>
      <c r="D320" s="147"/>
      <c r="E320" s="147"/>
      <c r="F320" s="147"/>
      <c r="I320" s="39"/>
    </row>
    <row r="321" spans="1:9" ht="21" customHeight="1">
      <c r="A321" s="5">
        <v>320</v>
      </c>
      <c r="B321" s="6"/>
      <c r="C321" s="5"/>
      <c r="D321" s="147"/>
      <c r="E321" s="147"/>
      <c r="F321" s="147"/>
      <c r="I321" s="39"/>
    </row>
    <row r="322" spans="1:9" ht="21" customHeight="1">
      <c r="A322" s="5">
        <v>321</v>
      </c>
      <c r="B322" s="6"/>
      <c r="C322" s="5"/>
      <c r="D322" s="147"/>
      <c r="E322" s="147"/>
      <c r="F322" s="147"/>
      <c r="I322" s="39"/>
    </row>
    <row r="323" spans="1:9" ht="21" customHeight="1">
      <c r="A323" s="5">
        <v>322</v>
      </c>
      <c r="B323" s="6"/>
      <c r="C323" s="5"/>
      <c r="D323" s="147"/>
      <c r="E323" s="147"/>
      <c r="F323" s="147"/>
      <c r="I323" s="39"/>
    </row>
    <row r="324" spans="1:9" ht="21" customHeight="1">
      <c r="A324" s="5">
        <v>323</v>
      </c>
      <c r="B324" s="6"/>
      <c r="C324" s="5"/>
      <c r="D324" s="147"/>
      <c r="E324" s="147"/>
      <c r="F324" s="147"/>
      <c r="I324" s="39"/>
    </row>
    <row r="325" spans="1:9" ht="21" customHeight="1">
      <c r="A325" s="5">
        <v>324</v>
      </c>
      <c r="B325" s="6"/>
      <c r="C325" s="5"/>
      <c r="D325" s="147"/>
      <c r="E325" s="147"/>
      <c r="F325" s="147"/>
      <c r="I325" s="39"/>
    </row>
    <row r="326" spans="1:9" ht="21" customHeight="1">
      <c r="A326" s="5">
        <v>325</v>
      </c>
      <c r="B326" s="6"/>
      <c r="C326" s="5"/>
      <c r="D326" s="147"/>
      <c r="E326" s="147"/>
      <c r="F326" s="147"/>
      <c r="I326" s="39"/>
    </row>
    <row r="327" spans="1:9" ht="21" customHeight="1">
      <c r="A327" s="5">
        <v>326</v>
      </c>
      <c r="B327" s="6"/>
      <c r="C327" s="5"/>
      <c r="D327" s="147"/>
      <c r="E327" s="147"/>
      <c r="F327" s="147"/>
      <c r="I327" s="39"/>
    </row>
    <row r="328" spans="1:9" ht="21" customHeight="1">
      <c r="A328" s="5">
        <v>327</v>
      </c>
      <c r="B328" s="6"/>
      <c r="C328" s="5"/>
      <c r="D328" s="147"/>
      <c r="E328" s="147"/>
      <c r="F328" s="147"/>
      <c r="I328" s="39"/>
    </row>
    <row r="329" spans="1:9" ht="21" customHeight="1">
      <c r="A329" s="5">
        <v>328</v>
      </c>
      <c r="B329" s="6"/>
      <c r="C329" s="5"/>
      <c r="D329" s="147"/>
      <c r="E329" s="147"/>
      <c r="F329" s="147"/>
      <c r="I329" s="39"/>
    </row>
    <row r="330" spans="1:9" ht="21" customHeight="1">
      <c r="A330" s="5">
        <v>329</v>
      </c>
      <c r="B330" s="6"/>
      <c r="C330" s="5"/>
      <c r="D330" s="147"/>
      <c r="E330" s="147"/>
      <c r="F330" s="147"/>
      <c r="I330" s="39"/>
    </row>
    <row r="331" spans="1:9" ht="21" customHeight="1">
      <c r="A331" s="5">
        <v>330</v>
      </c>
      <c r="B331" s="6"/>
      <c r="C331" s="5"/>
      <c r="D331" s="147"/>
      <c r="E331" s="147"/>
      <c r="F331" s="147"/>
      <c r="I331" s="39"/>
    </row>
    <row r="332" spans="1:9" ht="21" customHeight="1">
      <c r="A332" s="5">
        <v>331</v>
      </c>
      <c r="B332" s="6"/>
      <c r="C332" s="5"/>
      <c r="D332" s="147"/>
      <c r="E332" s="147"/>
      <c r="F332" s="147"/>
      <c r="I332" s="39"/>
    </row>
    <row r="333" spans="1:9" ht="21" customHeight="1">
      <c r="A333" s="5">
        <v>332</v>
      </c>
      <c r="B333" s="6"/>
      <c r="C333" s="5"/>
      <c r="D333" s="147"/>
      <c r="E333" s="147"/>
      <c r="F333" s="147"/>
      <c r="I333" s="39"/>
    </row>
    <row r="334" spans="1:9" ht="21" customHeight="1">
      <c r="A334" s="5">
        <v>333</v>
      </c>
      <c r="B334" s="6"/>
      <c r="C334" s="5"/>
      <c r="D334" s="147"/>
      <c r="E334" s="147"/>
      <c r="F334" s="147"/>
      <c r="I334" s="39"/>
    </row>
    <row r="335" spans="1:9" ht="21" customHeight="1">
      <c r="A335" s="5">
        <v>334</v>
      </c>
      <c r="B335" s="6"/>
      <c r="C335" s="5"/>
      <c r="D335" s="147"/>
      <c r="E335" s="147"/>
      <c r="F335" s="147"/>
      <c r="I335" s="39"/>
    </row>
    <row r="336" spans="1:9" ht="21" customHeight="1">
      <c r="A336" s="5">
        <v>335</v>
      </c>
      <c r="B336" s="6"/>
      <c r="C336" s="5"/>
      <c r="D336" s="147"/>
      <c r="E336" s="147"/>
      <c r="F336" s="147"/>
      <c r="I336" s="39"/>
    </row>
    <row r="337" spans="1:9" ht="21" customHeight="1">
      <c r="A337" s="5">
        <v>336</v>
      </c>
      <c r="B337" s="6"/>
      <c r="C337" s="5"/>
      <c r="D337" s="147"/>
      <c r="E337" s="147"/>
      <c r="F337" s="147"/>
      <c r="I337" s="39"/>
    </row>
    <row r="338" spans="1:9" ht="21" customHeight="1">
      <c r="A338" s="5">
        <v>337</v>
      </c>
      <c r="B338" s="6"/>
      <c r="C338" s="5"/>
      <c r="D338" s="147"/>
      <c r="E338" s="147"/>
      <c r="F338" s="147"/>
      <c r="I338" s="39"/>
    </row>
    <row r="339" spans="1:9" ht="21" customHeight="1">
      <c r="A339" s="5">
        <v>338</v>
      </c>
      <c r="B339" s="6"/>
      <c r="C339" s="5"/>
      <c r="D339" s="147"/>
      <c r="E339" s="147"/>
      <c r="F339" s="147"/>
      <c r="I339" s="39"/>
    </row>
    <row r="340" spans="1:9" ht="21" customHeight="1">
      <c r="A340" s="5">
        <v>339</v>
      </c>
      <c r="B340" s="6"/>
      <c r="C340" s="5"/>
      <c r="D340" s="147"/>
      <c r="E340" s="147"/>
      <c r="F340" s="147"/>
      <c r="I340" s="39"/>
    </row>
    <row r="341" spans="1:9" ht="21" customHeight="1">
      <c r="A341" s="5">
        <v>340</v>
      </c>
      <c r="B341" s="6"/>
      <c r="C341" s="5"/>
      <c r="D341" s="147"/>
      <c r="E341" s="147"/>
      <c r="F341" s="147"/>
      <c r="I341" s="39"/>
    </row>
    <row r="342" spans="1:9" ht="21" customHeight="1">
      <c r="A342" s="5">
        <v>341</v>
      </c>
      <c r="B342" s="6"/>
      <c r="C342" s="5"/>
      <c r="D342" s="147"/>
      <c r="E342" s="147"/>
      <c r="F342" s="147"/>
      <c r="I342" s="39"/>
    </row>
    <row r="343" spans="1:9" ht="21" customHeight="1">
      <c r="A343" s="5">
        <v>342</v>
      </c>
      <c r="B343" s="6"/>
      <c r="C343" s="5"/>
      <c r="D343" s="147"/>
      <c r="E343" s="147"/>
      <c r="F343" s="147"/>
      <c r="I343" s="39"/>
    </row>
    <row r="344" spans="1:9" ht="21" customHeight="1">
      <c r="A344" s="5">
        <v>343</v>
      </c>
      <c r="B344" s="6"/>
      <c r="C344" s="5"/>
      <c r="D344" s="147"/>
      <c r="E344" s="147"/>
      <c r="F344" s="147"/>
      <c r="I344" s="39"/>
    </row>
    <row r="345" spans="1:9" ht="21" customHeight="1">
      <c r="A345" s="5">
        <v>344</v>
      </c>
      <c r="B345" s="6"/>
      <c r="C345" s="5"/>
      <c r="D345" s="147"/>
      <c r="E345" s="147"/>
      <c r="F345" s="147"/>
      <c r="I345" s="39"/>
    </row>
    <row r="346" spans="1:9" ht="21" customHeight="1">
      <c r="A346" s="5">
        <v>345</v>
      </c>
      <c r="B346" s="6"/>
      <c r="C346" s="5"/>
      <c r="D346" s="147"/>
      <c r="E346" s="147"/>
      <c r="F346" s="147"/>
      <c r="I346" s="39"/>
    </row>
    <row r="347" spans="1:9" ht="21" customHeight="1">
      <c r="A347" s="5">
        <v>346</v>
      </c>
      <c r="B347" s="6"/>
      <c r="C347" s="5"/>
      <c r="D347" s="147"/>
      <c r="E347" s="147"/>
      <c r="F347" s="147"/>
      <c r="I347" s="39"/>
    </row>
    <row r="348" spans="1:9" ht="21" customHeight="1">
      <c r="A348" s="5">
        <v>347</v>
      </c>
      <c r="B348" s="6"/>
      <c r="C348" s="5"/>
      <c r="D348" s="147"/>
      <c r="E348" s="147"/>
      <c r="F348" s="147"/>
      <c r="I348" s="39"/>
    </row>
    <row r="349" spans="1:9" ht="21" customHeight="1">
      <c r="A349" s="5">
        <v>348</v>
      </c>
      <c r="B349" s="6"/>
      <c r="C349" s="5"/>
      <c r="D349" s="147"/>
      <c r="E349" s="147"/>
      <c r="F349" s="147"/>
      <c r="I349" s="39"/>
    </row>
    <row r="350" spans="1:9" ht="21" customHeight="1">
      <c r="A350" s="5">
        <v>349</v>
      </c>
      <c r="B350" s="6"/>
      <c r="C350" s="5"/>
      <c r="D350" s="147"/>
      <c r="E350" s="147"/>
      <c r="F350" s="147"/>
      <c r="I350" s="39"/>
    </row>
    <row r="351" spans="1:9" ht="21" customHeight="1">
      <c r="A351" s="5">
        <v>350</v>
      </c>
      <c r="B351" s="6"/>
      <c r="C351" s="5"/>
      <c r="D351" s="147"/>
      <c r="E351" s="147"/>
      <c r="F351" s="147"/>
      <c r="I351" s="39"/>
    </row>
    <row r="352" spans="1:9" ht="21" customHeight="1">
      <c r="A352" s="5">
        <v>351</v>
      </c>
      <c r="B352" s="6"/>
      <c r="C352" s="5"/>
      <c r="D352" s="147"/>
      <c r="E352" s="147"/>
      <c r="F352" s="147"/>
      <c r="I352" s="39"/>
    </row>
    <row r="353" spans="1:9" ht="21" customHeight="1">
      <c r="A353" s="5">
        <v>352</v>
      </c>
      <c r="B353" s="6"/>
      <c r="C353" s="5"/>
      <c r="D353" s="147"/>
      <c r="E353" s="147"/>
      <c r="F353" s="147"/>
      <c r="I353" s="39"/>
    </row>
    <row r="354" spans="1:9" ht="21" customHeight="1">
      <c r="A354" s="5">
        <v>353</v>
      </c>
      <c r="B354" s="6"/>
      <c r="C354" s="5"/>
      <c r="D354" s="147"/>
      <c r="E354" s="147"/>
      <c r="F354" s="147"/>
      <c r="I354" s="39"/>
    </row>
    <row r="355" spans="1:9" ht="21" customHeight="1">
      <c r="A355" s="5">
        <v>354</v>
      </c>
      <c r="B355" s="6"/>
      <c r="C355" s="5"/>
      <c r="D355" s="147"/>
      <c r="E355" s="147"/>
      <c r="F355" s="147"/>
      <c r="I355" s="39"/>
    </row>
    <row r="356" spans="1:9" ht="21" customHeight="1">
      <c r="A356" s="5">
        <v>355</v>
      </c>
      <c r="B356" s="6"/>
      <c r="C356" s="5"/>
      <c r="D356" s="147"/>
      <c r="E356" s="147"/>
      <c r="F356" s="147"/>
      <c r="I356" s="39"/>
    </row>
    <row r="357" spans="1:9" ht="21" customHeight="1">
      <c r="A357" s="5">
        <v>356</v>
      </c>
      <c r="B357" s="6"/>
      <c r="C357" s="5"/>
      <c r="D357" s="147"/>
      <c r="E357" s="147"/>
      <c r="F357" s="147"/>
      <c r="I357" s="39"/>
    </row>
    <row r="358" spans="1:9" ht="21" customHeight="1">
      <c r="A358" s="5">
        <v>357</v>
      </c>
      <c r="B358" s="6"/>
      <c r="C358" s="5"/>
      <c r="D358" s="147"/>
      <c r="E358" s="147"/>
      <c r="F358" s="147"/>
      <c r="I358" s="39"/>
    </row>
    <row r="359" spans="1:9" ht="21" customHeight="1">
      <c r="A359" s="5">
        <v>358</v>
      </c>
      <c r="B359" s="6"/>
      <c r="C359" s="5"/>
      <c r="D359" s="147"/>
      <c r="E359" s="147"/>
      <c r="F359" s="147"/>
      <c r="I359" s="39"/>
    </row>
    <row r="360" spans="1:9" ht="21" customHeight="1">
      <c r="A360" s="5">
        <v>359</v>
      </c>
      <c r="B360" s="6"/>
      <c r="C360" s="5"/>
      <c r="D360" s="147"/>
      <c r="E360" s="147"/>
      <c r="F360" s="147"/>
      <c r="I360" s="39"/>
    </row>
    <row r="361" spans="1:9" ht="21" customHeight="1">
      <c r="A361" s="5">
        <v>360</v>
      </c>
      <c r="B361" s="6"/>
      <c r="C361" s="5"/>
      <c r="D361" s="147"/>
      <c r="E361" s="147"/>
      <c r="F361" s="147"/>
      <c r="I361" s="39"/>
    </row>
    <row r="362" spans="1:9" ht="21" customHeight="1">
      <c r="A362" s="5">
        <v>361</v>
      </c>
      <c r="B362" s="6"/>
      <c r="C362" s="5"/>
      <c r="D362" s="147"/>
      <c r="E362" s="147"/>
      <c r="F362" s="147"/>
      <c r="I362" s="39"/>
    </row>
    <row r="363" spans="1:9" ht="21" customHeight="1">
      <c r="A363" s="5">
        <v>362</v>
      </c>
      <c r="B363" s="6"/>
      <c r="C363" s="5"/>
      <c r="D363" s="147"/>
      <c r="E363" s="147"/>
      <c r="F363" s="147"/>
      <c r="I363" s="39"/>
    </row>
    <row r="364" spans="1:9" ht="21" customHeight="1">
      <c r="A364" s="5">
        <v>363</v>
      </c>
      <c r="B364" s="6"/>
      <c r="C364" s="5"/>
      <c r="D364" s="147"/>
      <c r="E364" s="147"/>
      <c r="F364" s="147"/>
      <c r="I364" s="39"/>
    </row>
    <row r="365" spans="1:9" ht="21" customHeight="1">
      <c r="A365" s="5">
        <v>364</v>
      </c>
      <c r="B365" s="6"/>
      <c r="C365" s="5"/>
      <c r="D365" s="147"/>
      <c r="E365" s="147"/>
      <c r="F365" s="147"/>
      <c r="I365" s="39"/>
    </row>
    <row r="366" spans="1:9" ht="21" customHeight="1">
      <c r="A366" s="5">
        <v>365</v>
      </c>
      <c r="B366" s="6"/>
      <c r="C366" s="5"/>
      <c r="D366" s="147"/>
      <c r="E366" s="147"/>
      <c r="F366" s="147"/>
      <c r="I366" s="39"/>
    </row>
    <row r="367" spans="1:9" ht="21" customHeight="1">
      <c r="A367" s="5">
        <v>366</v>
      </c>
      <c r="B367" s="6"/>
      <c r="C367" s="5"/>
      <c r="D367" s="147"/>
      <c r="E367" s="147"/>
      <c r="F367" s="147"/>
      <c r="I367" s="39"/>
    </row>
    <row r="368" spans="1:9" ht="21" customHeight="1">
      <c r="A368" s="5">
        <v>367</v>
      </c>
      <c r="B368" s="6"/>
      <c r="C368" s="5"/>
      <c r="D368" s="147"/>
      <c r="E368" s="147"/>
      <c r="F368" s="147"/>
      <c r="I368" s="39"/>
    </row>
    <row r="369" spans="1:9" ht="21" customHeight="1">
      <c r="A369" s="5">
        <v>368</v>
      </c>
      <c r="B369" s="6"/>
      <c r="C369" s="5"/>
      <c r="D369" s="147"/>
      <c r="E369" s="147"/>
      <c r="F369" s="147"/>
      <c r="I369" s="39"/>
    </row>
    <row r="370" spans="1:9" ht="21" customHeight="1">
      <c r="A370" s="5">
        <v>369</v>
      </c>
      <c r="B370" s="6"/>
      <c r="C370" s="5"/>
      <c r="D370" s="147"/>
      <c r="E370" s="147"/>
      <c r="F370" s="147"/>
      <c r="I370" s="39"/>
    </row>
    <row r="371" spans="1:9" ht="21" customHeight="1">
      <c r="A371" s="5">
        <v>370</v>
      </c>
      <c r="B371" s="6"/>
      <c r="C371" s="5"/>
      <c r="D371" s="147"/>
      <c r="E371" s="147"/>
      <c r="F371" s="147"/>
      <c r="I371" s="39"/>
    </row>
    <row r="372" spans="1:9" ht="21" customHeight="1">
      <c r="A372" s="5">
        <v>371</v>
      </c>
      <c r="B372" s="6"/>
      <c r="C372" s="5"/>
      <c r="D372" s="147"/>
      <c r="E372" s="147"/>
      <c r="F372" s="147"/>
      <c r="I372" s="39"/>
    </row>
    <row r="373" spans="1:9" ht="21" customHeight="1">
      <c r="A373" s="5">
        <v>372</v>
      </c>
      <c r="B373" s="6"/>
      <c r="C373" s="5"/>
      <c r="D373" s="147"/>
      <c r="E373" s="147"/>
      <c r="F373" s="147"/>
      <c r="I373" s="39"/>
    </row>
    <row r="374" spans="1:9" ht="21" customHeight="1">
      <c r="A374" s="5">
        <v>373</v>
      </c>
      <c r="B374" s="6"/>
      <c r="C374" s="5"/>
      <c r="D374" s="147"/>
      <c r="E374" s="147"/>
      <c r="F374" s="147"/>
      <c r="I374" s="39"/>
    </row>
    <row r="375" spans="1:9" ht="21" customHeight="1">
      <c r="A375" s="5">
        <v>374</v>
      </c>
      <c r="B375" s="6"/>
      <c r="C375" s="5"/>
      <c r="D375" s="147"/>
      <c r="E375" s="147"/>
      <c r="F375" s="147"/>
      <c r="I375" s="39"/>
    </row>
    <row r="376" spans="1:9" ht="21" customHeight="1">
      <c r="A376" s="5">
        <v>375</v>
      </c>
      <c r="B376" s="6"/>
      <c r="C376" s="5"/>
      <c r="D376" s="147"/>
      <c r="E376" s="147"/>
      <c r="F376" s="147"/>
      <c r="I376" s="39"/>
    </row>
    <row r="377" spans="1:9" ht="21" customHeight="1">
      <c r="A377" s="5">
        <v>376</v>
      </c>
      <c r="B377" s="6"/>
      <c r="C377" s="5"/>
      <c r="D377" s="147"/>
      <c r="E377" s="147"/>
      <c r="F377" s="147"/>
      <c r="I377" s="39"/>
    </row>
    <row r="378" spans="1:9" ht="21" customHeight="1">
      <c r="A378" s="5">
        <v>377</v>
      </c>
      <c r="B378" s="6"/>
      <c r="C378" s="5"/>
      <c r="D378" s="147"/>
      <c r="E378" s="147"/>
      <c r="F378" s="147"/>
      <c r="I378" s="39"/>
    </row>
    <row r="379" spans="1:9" ht="21" customHeight="1">
      <c r="A379" s="5">
        <v>378</v>
      </c>
      <c r="B379" s="6"/>
      <c r="C379" s="5"/>
      <c r="D379" s="147"/>
      <c r="E379" s="147"/>
      <c r="F379" s="147"/>
      <c r="I379" s="39"/>
    </row>
    <row r="380" spans="1:9" ht="21" customHeight="1">
      <c r="A380" s="5">
        <v>379</v>
      </c>
      <c r="B380" s="6"/>
      <c r="C380" s="5"/>
      <c r="D380" s="147"/>
      <c r="E380" s="147"/>
      <c r="F380" s="147"/>
      <c r="I380" s="39"/>
    </row>
    <row r="381" spans="1:9" ht="21" customHeight="1">
      <c r="A381" s="5">
        <v>380</v>
      </c>
      <c r="B381" s="6"/>
      <c r="C381" s="5"/>
      <c r="D381" s="147"/>
      <c r="E381" s="147"/>
      <c r="F381" s="147"/>
      <c r="I381" s="39"/>
    </row>
    <row r="382" spans="1:9" ht="21" customHeight="1">
      <c r="A382" s="5">
        <v>381</v>
      </c>
      <c r="B382" s="6"/>
      <c r="C382" s="5"/>
      <c r="D382" s="147"/>
      <c r="E382" s="147"/>
      <c r="F382" s="147"/>
      <c r="I382" s="39"/>
    </row>
    <row r="383" spans="1:9" ht="21" customHeight="1">
      <c r="A383" s="5">
        <v>382</v>
      </c>
      <c r="B383" s="6"/>
      <c r="C383" s="5"/>
      <c r="D383" s="147"/>
      <c r="E383" s="147"/>
      <c r="F383" s="147"/>
      <c r="I383" s="39"/>
    </row>
    <row r="384" spans="1:9" ht="21" customHeight="1">
      <c r="A384" s="5">
        <v>383</v>
      </c>
      <c r="B384" s="6"/>
      <c r="C384" s="5"/>
      <c r="D384" s="147"/>
      <c r="E384" s="147"/>
      <c r="F384" s="147"/>
      <c r="I384" s="39"/>
    </row>
    <row r="385" spans="1:9" ht="21" customHeight="1">
      <c r="A385" s="5">
        <v>384</v>
      </c>
      <c r="B385" s="6"/>
      <c r="C385" s="5"/>
      <c r="D385" s="147"/>
      <c r="E385" s="147"/>
      <c r="F385" s="147"/>
      <c r="I385" s="39"/>
    </row>
    <row r="386" spans="1:9" ht="21" customHeight="1">
      <c r="A386" s="5">
        <v>385</v>
      </c>
      <c r="B386" s="6"/>
      <c r="C386" s="5"/>
      <c r="D386" s="147"/>
      <c r="E386" s="147"/>
      <c r="F386" s="147"/>
      <c r="I386" s="39"/>
    </row>
    <row r="387" spans="1:9" ht="21" customHeight="1">
      <c r="A387" s="5">
        <v>386</v>
      </c>
      <c r="B387" s="6"/>
      <c r="C387" s="5"/>
      <c r="D387" s="147"/>
      <c r="E387" s="147"/>
      <c r="F387" s="147"/>
      <c r="I387" s="39"/>
    </row>
    <row r="388" spans="1:9" ht="21" customHeight="1">
      <c r="A388" s="5">
        <v>387</v>
      </c>
      <c r="B388" s="6"/>
      <c r="C388" s="5"/>
      <c r="D388" s="147"/>
      <c r="E388" s="147"/>
      <c r="F388" s="147"/>
      <c r="I388" s="39"/>
    </row>
    <row r="389" spans="1:9" ht="21" customHeight="1">
      <c r="A389" s="5">
        <v>388</v>
      </c>
      <c r="B389" s="6"/>
      <c r="C389" s="5"/>
      <c r="D389" s="147"/>
      <c r="E389" s="147"/>
      <c r="F389" s="147"/>
      <c r="I389" s="39"/>
    </row>
    <row r="390" spans="1:9" ht="21" customHeight="1">
      <c r="A390" s="5">
        <v>389</v>
      </c>
      <c r="B390" s="6"/>
      <c r="C390" s="5"/>
      <c r="D390" s="147"/>
      <c r="E390" s="147"/>
      <c r="F390" s="147"/>
      <c r="I390" s="39"/>
    </row>
    <row r="391" spans="1:9" ht="21" customHeight="1">
      <c r="A391" s="5">
        <v>390</v>
      </c>
      <c r="B391" s="6"/>
      <c r="C391" s="5"/>
      <c r="D391" s="147"/>
      <c r="E391" s="147"/>
      <c r="F391" s="147"/>
      <c r="I391" s="39"/>
    </row>
    <row r="392" spans="1:9" ht="21" customHeight="1">
      <c r="A392" s="5">
        <v>391</v>
      </c>
      <c r="B392" s="6"/>
      <c r="C392" s="5"/>
      <c r="D392" s="147"/>
      <c r="E392" s="147"/>
      <c r="F392" s="147"/>
      <c r="I392" s="39"/>
    </row>
    <row r="393" spans="1:9" ht="21" customHeight="1">
      <c r="A393" s="5">
        <v>392</v>
      </c>
      <c r="B393" s="6"/>
      <c r="C393" s="5"/>
      <c r="D393" s="147"/>
      <c r="E393" s="147"/>
      <c r="F393" s="147"/>
      <c r="I393" s="39"/>
    </row>
    <row r="394" spans="1:9" ht="21" customHeight="1">
      <c r="A394" s="5">
        <v>393</v>
      </c>
      <c r="B394" s="6"/>
      <c r="C394" s="5"/>
      <c r="D394" s="147"/>
      <c r="E394" s="147"/>
      <c r="F394" s="147"/>
      <c r="I394" s="39"/>
    </row>
    <row r="395" spans="1:9" ht="21" customHeight="1">
      <c r="A395" s="5">
        <v>394</v>
      </c>
      <c r="B395" s="6"/>
      <c r="C395" s="5"/>
      <c r="D395" s="147"/>
      <c r="E395" s="147"/>
      <c r="F395" s="147"/>
      <c r="I395" s="39"/>
    </row>
    <row r="396" spans="1:9" ht="21" customHeight="1">
      <c r="A396" s="5">
        <v>395</v>
      </c>
      <c r="B396" s="6"/>
      <c r="C396" s="5"/>
      <c r="D396" s="147"/>
      <c r="E396" s="147"/>
      <c r="F396" s="147"/>
      <c r="I396" s="39"/>
    </row>
    <row r="397" spans="1:9" ht="21" customHeight="1">
      <c r="A397" s="5">
        <v>396</v>
      </c>
      <c r="B397" s="6"/>
      <c r="C397" s="5"/>
      <c r="D397" s="147"/>
      <c r="E397" s="147"/>
      <c r="F397" s="147"/>
      <c r="I397" s="39"/>
    </row>
    <row r="398" spans="1:9" ht="21" customHeight="1">
      <c r="A398" s="5">
        <v>397</v>
      </c>
      <c r="B398" s="6"/>
      <c r="C398" s="5"/>
      <c r="D398" s="147"/>
      <c r="E398" s="147"/>
      <c r="F398" s="147"/>
      <c r="I398" s="39"/>
    </row>
    <row r="399" spans="1:9" ht="21" customHeight="1">
      <c r="A399" s="5">
        <v>398</v>
      </c>
      <c r="B399" s="6"/>
      <c r="C399" s="5"/>
      <c r="D399" s="147"/>
      <c r="E399" s="147"/>
      <c r="F399" s="147"/>
      <c r="I399" s="39"/>
    </row>
    <row r="400" spans="1:9" ht="21" customHeight="1">
      <c r="A400" s="5">
        <v>399</v>
      </c>
      <c r="B400" s="6"/>
      <c r="C400" s="5"/>
      <c r="D400" s="147"/>
      <c r="E400" s="147"/>
      <c r="F400" s="147"/>
      <c r="I400" s="39"/>
    </row>
    <row r="401" spans="1:9" ht="21" customHeight="1">
      <c r="A401" s="5">
        <v>400</v>
      </c>
      <c r="B401" s="6"/>
      <c r="C401" s="5"/>
      <c r="D401" s="147"/>
      <c r="E401" s="147"/>
      <c r="F401" s="147"/>
      <c r="I401" s="39"/>
    </row>
    <row r="402" spans="1:9" ht="21" customHeight="1">
      <c r="A402" s="5">
        <v>401</v>
      </c>
      <c r="B402" s="6"/>
      <c r="C402" s="5"/>
      <c r="D402" s="147"/>
      <c r="E402" s="147"/>
      <c r="F402" s="147"/>
      <c r="I402" s="39"/>
    </row>
    <row r="403" spans="1:9" ht="21" customHeight="1">
      <c r="A403" s="5">
        <v>402</v>
      </c>
      <c r="B403" s="6"/>
      <c r="C403" s="5"/>
      <c r="D403" s="147"/>
      <c r="E403" s="147"/>
      <c r="F403" s="147"/>
      <c r="I403" s="39"/>
    </row>
    <row r="404" spans="1:9" ht="21" customHeight="1">
      <c r="A404" s="5">
        <v>403</v>
      </c>
      <c r="B404" s="6"/>
      <c r="C404" s="5"/>
      <c r="D404" s="147"/>
      <c r="E404" s="147"/>
      <c r="F404" s="147"/>
      <c r="I404" s="39"/>
    </row>
    <row r="405" spans="1:9" ht="21" customHeight="1">
      <c r="A405" s="5">
        <v>404</v>
      </c>
      <c r="B405" s="6"/>
      <c r="C405" s="5"/>
      <c r="D405" s="147"/>
      <c r="E405" s="147"/>
      <c r="F405" s="147"/>
      <c r="I405" s="39"/>
    </row>
    <row r="406" spans="1:9" ht="21" customHeight="1">
      <c r="A406" s="5">
        <v>405</v>
      </c>
      <c r="B406" s="6"/>
      <c r="C406" s="5"/>
      <c r="D406" s="147"/>
      <c r="E406" s="147"/>
      <c r="F406" s="147"/>
      <c r="I406" s="39"/>
    </row>
    <row r="407" spans="1:9" ht="21" customHeight="1">
      <c r="A407" s="5">
        <v>406</v>
      </c>
      <c r="B407" s="6"/>
      <c r="C407" s="5"/>
      <c r="D407" s="147"/>
      <c r="E407" s="147"/>
      <c r="F407" s="147"/>
      <c r="I407" s="39"/>
    </row>
    <row r="408" spans="1:9" ht="21" customHeight="1">
      <c r="A408" s="5">
        <v>407</v>
      </c>
      <c r="B408" s="6"/>
      <c r="C408" s="5"/>
      <c r="D408" s="147"/>
      <c r="E408" s="147"/>
      <c r="F408" s="147"/>
      <c r="I408" s="39"/>
    </row>
    <row r="409" spans="1:9" ht="21" customHeight="1">
      <c r="A409" s="5">
        <v>408</v>
      </c>
      <c r="B409" s="6"/>
      <c r="C409" s="5"/>
      <c r="D409" s="147"/>
      <c r="E409" s="147"/>
      <c r="F409" s="147"/>
      <c r="I409" s="39"/>
    </row>
    <row r="410" spans="1:9" ht="21" customHeight="1">
      <c r="A410" s="5">
        <v>409</v>
      </c>
      <c r="B410" s="6"/>
      <c r="C410" s="5"/>
      <c r="D410" s="147"/>
      <c r="E410" s="147"/>
      <c r="F410" s="147"/>
      <c r="I410" s="39"/>
    </row>
    <row r="411" spans="1:9" ht="21" customHeight="1">
      <c r="A411" s="5">
        <v>410</v>
      </c>
      <c r="B411" s="6"/>
      <c r="C411" s="5"/>
      <c r="D411" s="147"/>
      <c r="E411" s="147"/>
      <c r="F411" s="147"/>
      <c r="I411" s="39"/>
    </row>
    <row r="412" spans="1:9" ht="21" customHeight="1">
      <c r="A412" s="5">
        <v>411</v>
      </c>
      <c r="B412" s="6"/>
      <c r="C412" s="5"/>
      <c r="D412" s="147"/>
      <c r="E412" s="147"/>
      <c r="F412" s="147"/>
      <c r="I412" s="39"/>
    </row>
    <row r="413" spans="1:9" ht="21" customHeight="1">
      <c r="A413" s="5">
        <v>412</v>
      </c>
      <c r="B413" s="6"/>
      <c r="C413" s="5"/>
      <c r="D413" s="147"/>
      <c r="E413" s="147"/>
      <c r="F413" s="147"/>
      <c r="I413" s="39"/>
    </row>
    <row r="414" spans="1:9" ht="21" customHeight="1">
      <c r="A414" s="5">
        <v>413</v>
      </c>
      <c r="B414" s="6"/>
      <c r="C414" s="5"/>
      <c r="D414" s="147"/>
      <c r="E414" s="147"/>
      <c r="F414" s="147"/>
      <c r="I414" s="39"/>
    </row>
    <row r="415" spans="1:9" ht="21" customHeight="1">
      <c r="A415" s="5">
        <v>414</v>
      </c>
      <c r="B415" s="6"/>
      <c r="C415" s="5"/>
      <c r="D415" s="147"/>
      <c r="E415" s="147"/>
      <c r="F415" s="147"/>
      <c r="I415" s="39"/>
    </row>
    <row r="416" spans="1:9" ht="21" customHeight="1">
      <c r="A416" s="5">
        <v>415</v>
      </c>
      <c r="B416" s="6"/>
      <c r="C416" s="5"/>
      <c r="D416" s="147"/>
      <c r="E416" s="147"/>
      <c r="F416" s="147"/>
      <c r="I416" s="39"/>
    </row>
    <row r="417" spans="1:9" ht="21" customHeight="1">
      <c r="A417" s="5">
        <v>416</v>
      </c>
      <c r="B417" s="6"/>
      <c r="C417" s="5"/>
      <c r="D417" s="147"/>
      <c r="E417" s="147"/>
      <c r="F417" s="147"/>
      <c r="I417" s="39"/>
    </row>
    <row r="418" spans="1:9" ht="21" customHeight="1">
      <c r="A418" s="5">
        <v>417</v>
      </c>
      <c r="B418" s="6"/>
      <c r="C418" s="5"/>
      <c r="D418" s="147"/>
      <c r="E418" s="147"/>
      <c r="F418" s="147"/>
      <c r="I418" s="39"/>
    </row>
    <row r="419" spans="1:9" ht="21" customHeight="1">
      <c r="A419" s="5">
        <v>418</v>
      </c>
      <c r="B419" s="6"/>
      <c r="C419" s="5"/>
      <c r="D419" s="147"/>
      <c r="E419" s="147"/>
      <c r="F419" s="147"/>
      <c r="I419" s="39"/>
    </row>
    <row r="420" spans="1:9" ht="21" customHeight="1">
      <c r="A420" s="5">
        <v>419</v>
      </c>
      <c r="B420" s="6"/>
      <c r="C420" s="5"/>
      <c r="D420" s="147"/>
      <c r="E420" s="147"/>
      <c r="F420" s="147"/>
      <c r="I420" s="39"/>
    </row>
    <row r="421" spans="1:9" ht="21" customHeight="1">
      <c r="A421" s="5">
        <v>420</v>
      </c>
      <c r="B421" s="6"/>
      <c r="C421" s="5"/>
      <c r="D421" s="147"/>
      <c r="E421" s="147"/>
      <c r="F421" s="147"/>
      <c r="I421" s="39"/>
    </row>
    <row r="422" spans="1:9" ht="21" customHeight="1">
      <c r="A422" s="5">
        <v>421</v>
      </c>
      <c r="B422" s="6"/>
      <c r="C422" s="5"/>
      <c r="D422" s="147"/>
      <c r="E422" s="147"/>
      <c r="F422" s="147"/>
      <c r="I422" s="39"/>
    </row>
    <row r="423" spans="1:9" ht="21" customHeight="1">
      <c r="A423" s="5">
        <v>422</v>
      </c>
      <c r="B423" s="6"/>
      <c r="C423" s="5"/>
      <c r="D423" s="147"/>
      <c r="E423" s="147"/>
      <c r="F423" s="147"/>
      <c r="I423" s="39"/>
    </row>
    <row r="424" spans="1:9" ht="21" customHeight="1">
      <c r="A424" s="5">
        <v>423</v>
      </c>
      <c r="B424" s="6"/>
      <c r="C424" s="5"/>
      <c r="D424" s="147"/>
      <c r="E424" s="147"/>
      <c r="F424" s="147"/>
      <c r="I424" s="39"/>
    </row>
    <row r="425" spans="1:9" ht="21" customHeight="1">
      <c r="A425" s="5">
        <v>424</v>
      </c>
      <c r="B425" s="6"/>
      <c r="C425" s="5"/>
      <c r="D425" s="147"/>
      <c r="E425" s="147"/>
      <c r="F425" s="147"/>
      <c r="I425" s="39"/>
    </row>
    <row r="426" spans="1:9" ht="21" customHeight="1">
      <c r="A426" s="5">
        <v>425</v>
      </c>
      <c r="B426" s="6"/>
      <c r="C426" s="5"/>
      <c r="D426" s="147"/>
      <c r="E426" s="147"/>
      <c r="F426" s="147"/>
      <c r="I426" s="39"/>
    </row>
    <row r="427" spans="1:9" ht="21" customHeight="1">
      <c r="A427" s="5">
        <v>426</v>
      </c>
      <c r="B427" s="6"/>
      <c r="C427" s="5"/>
      <c r="D427" s="147"/>
      <c r="E427" s="147"/>
      <c r="F427" s="147"/>
      <c r="I427" s="39"/>
    </row>
    <row r="428" spans="1:9" ht="21" customHeight="1">
      <c r="A428" s="5">
        <v>427</v>
      </c>
      <c r="B428" s="6"/>
      <c r="C428" s="5"/>
      <c r="D428" s="147"/>
      <c r="E428" s="147"/>
      <c r="F428" s="147"/>
      <c r="I428" s="39"/>
    </row>
    <row r="429" spans="1:9" ht="21" customHeight="1">
      <c r="A429" s="5">
        <v>428</v>
      </c>
      <c r="B429" s="6"/>
      <c r="C429" s="5"/>
      <c r="D429" s="147"/>
      <c r="E429" s="147"/>
      <c r="F429" s="147"/>
      <c r="I429" s="39"/>
    </row>
    <row r="430" spans="1:9" ht="21" customHeight="1">
      <c r="A430" s="5">
        <v>429</v>
      </c>
      <c r="B430" s="6"/>
      <c r="C430" s="5"/>
      <c r="D430" s="147"/>
      <c r="E430" s="147"/>
      <c r="F430" s="147"/>
      <c r="I430" s="39"/>
    </row>
    <row r="431" spans="1:9" ht="21" customHeight="1">
      <c r="A431" s="5">
        <v>430</v>
      </c>
      <c r="B431" s="6"/>
      <c r="C431" s="5"/>
      <c r="D431" s="147"/>
      <c r="E431" s="147"/>
      <c r="F431" s="147"/>
      <c r="I431" s="39"/>
    </row>
    <row r="432" spans="1:9" ht="21" customHeight="1">
      <c r="A432" s="5">
        <v>431</v>
      </c>
      <c r="B432" s="6"/>
      <c r="C432" s="5"/>
      <c r="D432" s="147"/>
      <c r="E432" s="147"/>
      <c r="F432" s="147"/>
      <c r="I432" s="39"/>
    </row>
    <row r="433" spans="1:9" ht="21" customHeight="1">
      <c r="A433" s="5">
        <v>432</v>
      </c>
      <c r="B433" s="6"/>
      <c r="C433" s="5"/>
      <c r="D433" s="147"/>
      <c r="E433" s="147"/>
      <c r="F433" s="147"/>
      <c r="I433" s="39"/>
    </row>
    <row r="434" spans="1:9" ht="21" customHeight="1">
      <c r="A434" s="5">
        <v>433</v>
      </c>
      <c r="B434" s="6"/>
      <c r="C434" s="5"/>
      <c r="D434" s="147"/>
      <c r="E434" s="147"/>
      <c r="F434" s="147"/>
      <c r="I434" s="39"/>
    </row>
    <row r="435" spans="1:9" ht="21" customHeight="1">
      <c r="A435" s="5">
        <v>434</v>
      </c>
      <c r="B435" s="6"/>
      <c r="C435" s="5"/>
      <c r="D435" s="147"/>
      <c r="E435" s="147"/>
      <c r="F435" s="147"/>
      <c r="I435" s="39"/>
    </row>
    <row r="436" spans="1:9" ht="21" customHeight="1">
      <c r="A436" s="5">
        <v>435</v>
      </c>
      <c r="B436" s="6"/>
      <c r="C436" s="5"/>
      <c r="D436" s="147"/>
      <c r="E436" s="147"/>
      <c r="F436" s="147"/>
      <c r="I436" s="39"/>
    </row>
    <row r="437" spans="1:9" ht="21" customHeight="1">
      <c r="A437" s="5">
        <v>436</v>
      </c>
      <c r="B437" s="6"/>
      <c r="C437" s="5"/>
      <c r="D437" s="147"/>
      <c r="E437" s="147"/>
      <c r="F437" s="147"/>
      <c r="I437" s="39"/>
    </row>
    <row r="438" spans="1:9" ht="21" customHeight="1">
      <c r="A438" s="5">
        <v>437</v>
      </c>
      <c r="B438" s="6"/>
      <c r="C438" s="5"/>
      <c r="D438" s="147"/>
      <c r="E438" s="147"/>
      <c r="F438" s="147"/>
      <c r="I438" s="39"/>
    </row>
    <row r="439" spans="1:9" ht="21" customHeight="1">
      <c r="A439" s="5">
        <v>438</v>
      </c>
      <c r="B439" s="6"/>
      <c r="C439" s="5"/>
      <c r="D439" s="147"/>
      <c r="E439" s="147"/>
      <c r="F439" s="147"/>
      <c r="I439" s="39"/>
    </row>
    <row r="440" spans="1:9" ht="21" customHeight="1">
      <c r="A440" s="5">
        <v>439</v>
      </c>
      <c r="B440" s="6"/>
      <c r="C440" s="5"/>
      <c r="D440" s="147"/>
      <c r="E440" s="147"/>
      <c r="F440" s="147"/>
      <c r="I440" s="39"/>
    </row>
    <row r="441" spans="1:9" ht="21" customHeight="1">
      <c r="A441" s="5">
        <v>440</v>
      </c>
      <c r="B441" s="6"/>
      <c r="C441" s="5"/>
      <c r="D441" s="147"/>
      <c r="E441" s="147"/>
      <c r="F441" s="147"/>
      <c r="I441" s="39"/>
    </row>
    <row r="442" spans="1:9" ht="21" customHeight="1">
      <c r="A442" s="5">
        <v>441</v>
      </c>
      <c r="B442" s="6"/>
      <c r="C442" s="5"/>
      <c r="D442" s="147"/>
      <c r="E442" s="147"/>
      <c r="F442" s="147"/>
      <c r="I442" s="39"/>
    </row>
    <row r="443" spans="1:9" ht="21" customHeight="1">
      <c r="A443" s="5">
        <v>442</v>
      </c>
      <c r="B443" s="6"/>
      <c r="C443" s="5"/>
      <c r="D443" s="147"/>
      <c r="E443" s="147"/>
      <c r="F443" s="147"/>
      <c r="I443" s="39"/>
    </row>
    <row r="444" spans="1:9" ht="21" customHeight="1">
      <c r="A444" s="5">
        <v>443</v>
      </c>
      <c r="B444" s="6"/>
      <c r="C444" s="5"/>
      <c r="D444" s="147"/>
      <c r="E444" s="147"/>
      <c r="F444" s="147"/>
      <c r="I444" s="39"/>
    </row>
    <row r="445" spans="1:9" ht="21" customHeight="1">
      <c r="A445" s="5">
        <v>444</v>
      </c>
      <c r="B445" s="6"/>
      <c r="C445" s="5"/>
      <c r="D445" s="147"/>
      <c r="E445" s="147"/>
      <c r="F445" s="147"/>
      <c r="I445" s="39"/>
    </row>
    <row r="446" spans="1:9" ht="21" customHeight="1">
      <c r="A446" s="5">
        <v>445</v>
      </c>
      <c r="B446" s="6"/>
      <c r="C446" s="5"/>
      <c r="D446" s="147"/>
      <c r="E446" s="147"/>
      <c r="F446" s="147"/>
      <c r="I446" s="39"/>
    </row>
    <row r="447" spans="1:9" ht="21" customHeight="1">
      <c r="A447" s="5">
        <v>446</v>
      </c>
      <c r="B447" s="6"/>
      <c r="C447" s="5"/>
      <c r="D447" s="147"/>
      <c r="E447" s="147"/>
      <c r="F447" s="147"/>
      <c r="I447" s="39"/>
    </row>
    <row r="448" spans="1:9" ht="21" customHeight="1">
      <c r="A448" s="5">
        <v>447</v>
      </c>
      <c r="B448" s="6"/>
      <c r="C448" s="5"/>
      <c r="D448" s="147"/>
      <c r="E448" s="147"/>
      <c r="F448" s="147"/>
      <c r="I448" s="39"/>
    </row>
    <row r="449" spans="1:9" ht="21" customHeight="1">
      <c r="A449" s="5">
        <v>448</v>
      </c>
      <c r="B449" s="6"/>
      <c r="C449" s="5"/>
      <c r="D449" s="147"/>
      <c r="E449" s="147"/>
      <c r="F449" s="147"/>
      <c r="I449" s="39"/>
    </row>
    <row r="450" spans="1:9" ht="21" customHeight="1">
      <c r="A450" s="5">
        <v>449</v>
      </c>
      <c r="B450" s="6"/>
      <c r="C450" s="5"/>
      <c r="D450" s="147"/>
      <c r="E450" s="147"/>
      <c r="F450" s="147"/>
      <c r="I450" s="39"/>
    </row>
    <row r="451" spans="1:9" ht="21" customHeight="1">
      <c r="A451" s="5">
        <v>450</v>
      </c>
      <c r="B451" s="6"/>
      <c r="C451" s="5"/>
      <c r="D451" s="147"/>
      <c r="E451" s="147"/>
      <c r="F451" s="147"/>
      <c r="I451" s="39"/>
    </row>
    <row r="452" spans="1:9" ht="21" customHeight="1">
      <c r="A452" s="5">
        <v>451</v>
      </c>
      <c r="B452" s="6"/>
      <c r="C452" s="5"/>
      <c r="D452" s="147"/>
      <c r="E452" s="147"/>
      <c r="F452" s="147"/>
      <c r="I452" s="39"/>
    </row>
    <row r="453" spans="1:9" ht="21" customHeight="1">
      <c r="A453" s="5">
        <v>452</v>
      </c>
      <c r="B453" s="6"/>
      <c r="C453" s="5"/>
      <c r="D453" s="147"/>
      <c r="E453" s="147"/>
      <c r="F453" s="147"/>
      <c r="I453" s="39"/>
    </row>
    <row r="454" spans="1:9" ht="21" customHeight="1">
      <c r="A454" s="5">
        <v>453</v>
      </c>
      <c r="B454" s="6"/>
      <c r="C454" s="5"/>
      <c r="D454" s="147"/>
      <c r="E454" s="147"/>
      <c r="F454" s="147"/>
      <c r="I454" s="39"/>
    </row>
    <row r="455" spans="1:9" ht="21" customHeight="1">
      <c r="A455" s="5">
        <v>454</v>
      </c>
      <c r="B455" s="6"/>
      <c r="C455" s="5"/>
      <c r="D455" s="147"/>
      <c r="E455" s="147"/>
      <c r="F455" s="147"/>
      <c r="I455" s="39"/>
    </row>
    <row r="456" spans="1:9" ht="21" customHeight="1">
      <c r="A456" s="5">
        <v>455</v>
      </c>
      <c r="B456" s="6"/>
      <c r="C456" s="5"/>
      <c r="D456" s="147"/>
      <c r="E456" s="147"/>
      <c r="F456" s="147"/>
      <c r="I456" s="39"/>
    </row>
    <row r="457" spans="1:9" ht="21" customHeight="1">
      <c r="A457" s="5">
        <v>456</v>
      </c>
      <c r="B457" s="6"/>
      <c r="C457" s="5"/>
      <c r="D457" s="147"/>
      <c r="E457" s="147"/>
      <c r="F457" s="147"/>
      <c r="I457" s="39"/>
    </row>
    <row r="458" spans="1:9" ht="21" customHeight="1">
      <c r="A458" s="5">
        <v>457</v>
      </c>
      <c r="B458" s="6"/>
      <c r="C458" s="5"/>
      <c r="D458" s="147"/>
      <c r="E458" s="147"/>
      <c r="F458" s="147"/>
      <c r="I458" s="39"/>
    </row>
    <row r="459" spans="1:9" ht="21" customHeight="1">
      <c r="A459" s="5">
        <v>458</v>
      </c>
      <c r="B459" s="6"/>
      <c r="C459" s="5"/>
      <c r="D459" s="147"/>
      <c r="E459" s="147"/>
      <c r="F459" s="147"/>
      <c r="I459" s="39"/>
    </row>
    <row r="460" spans="1:9" ht="21" customHeight="1">
      <c r="A460" s="5">
        <v>459</v>
      </c>
      <c r="B460" s="6"/>
      <c r="C460" s="5"/>
      <c r="D460" s="147"/>
      <c r="E460" s="147"/>
      <c r="F460" s="147"/>
      <c r="I460" s="39"/>
    </row>
    <row r="461" spans="1:9" ht="21" customHeight="1">
      <c r="A461" s="5">
        <v>460</v>
      </c>
      <c r="B461" s="6"/>
      <c r="C461" s="5"/>
      <c r="D461" s="147"/>
      <c r="E461" s="147"/>
      <c r="F461" s="147"/>
      <c r="I461" s="39"/>
    </row>
    <row r="462" spans="1:9" ht="21" customHeight="1">
      <c r="A462" s="5">
        <v>461</v>
      </c>
      <c r="B462" s="6"/>
      <c r="C462" s="5"/>
      <c r="D462" s="147"/>
      <c r="E462" s="147"/>
      <c r="F462" s="147"/>
      <c r="I462" s="39"/>
    </row>
    <row r="463" spans="1:9" ht="21" customHeight="1">
      <c r="A463" s="5">
        <v>462</v>
      </c>
      <c r="B463" s="6"/>
      <c r="C463" s="5"/>
      <c r="D463" s="147"/>
      <c r="E463" s="147"/>
      <c r="F463" s="147"/>
      <c r="I463" s="39"/>
    </row>
    <row r="464" spans="1:9" ht="21" customHeight="1">
      <c r="A464" s="5">
        <v>463</v>
      </c>
      <c r="B464" s="6"/>
      <c r="C464" s="5"/>
      <c r="D464" s="147"/>
      <c r="E464" s="147"/>
      <c r="F464" s="147"/>
      <c r="I464" s="39"/>
    </row>
    <row r="465" spans="1:9" ht="21" customHeight="1">
      <c r="A465" s="5">
        <v>464</v>
      </c>
      <c r="B465" s="6"/>
      <c r="C465" s="5"/>
      <c r="D465" s="147"/>
      <c r="E465" s="147"/>
      <c r="F465" s="147"/>
      <c r="I465" s="39"/>
    </row>
    <row r="466" spans="1:9" ht="21" customHeight="1">
      <c r="A466" s="5">
        <v>465</v>
      </c>
      <c r="B466" s="6"/>
      <c r="C466" s="5"/>
      <c r="D466" s="147"/>
      <c r="E466" s="147"/>
      <c r="F466" s="147"/>
      <c r="I466" s="39"/>
    </row>
    <row r="467" spans="1:9" ht="21" customHeight="1">
      <c r="A467" s="5">
        <v>466</v>
      </c>
      <c r="B467" s="6"/>
      <c r="C467" s="5"/>
      <c r="D467" s="147"/>
      <c r="E467" s="147"/>
      <c r="F467" s="147"/>
      <c r="I467" s="39"/>
    </row>
    <row r="468" spans="1:9" ht="21" customHeight="1">
      <c r="A468" s="5">
        <v>467</v>
      </c>
      <c r="B468" s="6"/>
      <c r="C468" s="5"/>
      <c r="D468" s="147"/>
      <c r="E468" s="147"/>
      <c r="F468" s="147"/>
      <c r="I468" s="39"/>
    </row>
    <row r="469" spans="1:9" ht="21" customHeight="1">
      <c r="A469" s="5">
        <v>468</v>
      </c>
      <c r="B469" s="6"/>
      <c r="C469" s="5"/>
      <c r="D469" s="147"/>
      <c r="E469" s="147"/>
      <c r="F469" s="147"/>
      <c r="I469" s="39"/>
    </row>
    <row r="470" spans="1:9" ht="21" customHeight="1">
      <c r="A470" s="5">
        <v>469</v>
      </c>
      <c r="B470" s="6"/>
      <c r="C470" s="5"/>
      <c r="D470" s="147"/>
      <c r="E470" s="147"/>
      <c r="F470" s="147"/>
      <c r="I470" s="39"/>
    </row>
    <row r="471" spans="1:9" ht="21" customHeight="1">
      <c r="A471" s="5">
        <v>470</v>
      </c>
      <c r="B471" s="6"/>
      <c r="C471" s="5"/>
      <c r="D471" s="147"/>
      <c r="E471" s="147"/>
      <c r="F471" s="147"/>
      <c r="I471" s="39"/>
    </row>
    <row r="472" spans="1:9" ht="21" customHeight="1">
      <c r="A472" s="5">
        <v>471</v>
      </c>
      <c r="B472" s="6"/>
      <c r="C472" s="5"/>
      <c r="D472" s="147"/>
      <c r="E472" s="147"/>
      <c r="F472" s="147"/>
      <c r="I472" s="39"/>
    </row>
    <row r="473" spans="1:9" ht="21" customHeight="1">
      <c r="A473" s="5">
        <v>472</v>
      </c>
      <c r="B473" s="6"/>
      <c r="C473" s="5"/>
      <c r="D473" s="147"/>
      <c r="E473" s="147"/>
      <c r="F473" s="147"/>
      <c r="I473" s="39"/>
    </row>
    <row r="474" spans="1:9" ht="21" customHeight="1">
      <c r="A474" s="5">
        <v>473</v>
      </c>
      <c r="B474" s="6"/>
      <c r="C474" s="5"/>
      <c r="D474" s="147"/>
      <c r="E474" s="147"/>
      <c r="F474" s="147"/>
      <c r="I474" s="39"/>
    </row>
    <row r="475" spans="1:9" ht="21" customHeight="1">
      <c r="A475" s="5">
        <v>474</v>
      </c>
      <c r="B475" s="6"/>
      <c r="C475" s="5"/>
      <c r="D475" s="147"/>
      <c r="E475" s="147"/>
      <c r="F475" s="147"/>
      <c r="I475" s="39"/>
    </row>
    <row r="476" spans="1:9" ht="21" customHeight="1">
      <c r="A476" s="5">
        <v>475</v>
      </c>
      <c r="B476" s="6"/>
      <c r="C476" s="5"/>
      <c r="D476" s="147"/>
      <c r="E476" s="147"/>
      <c r="F476" s="147"/>
      <c r="I476" s="39"/>
    </row>
    <row r="477" spans="1:9" ht="21" customHeight="1">
      <c r="A477" s="5">
        <v>476</v>
      </c>
      <c r="B477" s="6"/>
      <c r="C477" s="5"/>
      <c r="D477" s="147"/>
      <c r="E477" s="147"/>
      <c r="F477" s="147"/>
      <c r="I477" s="39"/>
    </row>
    <row r="478" spans="1:9" ht="21" customHeight="1">
      <c r="A478" s="5">
        <v>477</v>
      </c>
      <c r="B478" s="6"/>
      <c r="C478" s="5"/>
      <c r="D478" s="147"/>
      <c r="E478" s="147"/>
      <c r="F478" s="147"/>
      <c r="I478" s="39"/>
    </row>
    <row r="479" spans="1:9" ht="21" customHeight="1">
      <c r="A479" s="5">
        <v>478</v>
      </c>
      <c r="B479" s="6"/>
      <c r="C479" s="5"/>
      <c r="D479" s="147"/>
      <c r="E479" s="147"/>
      <c r="F479" s="147"/>
      <c r="I479" s="39"/>
    </row>
    <row r="480" spans="1:9" ht="21" customHeight="1">
      <c r="A480" s="5">
        <v>479</v>
      </c>
      <c r="B480" s="6"/>
      <c r="C480" s="5"/>
      <c r="D480" s="147"/>
      <c r="E480" s="147"/>
      <c r="F480" s="147"/>
      <c r="I480" s="39"/>
    </row>
    <row r="481" spans="1:9" ht="21" customHeight="1">
      <c r="A481" s="5">
        <v>480</v>
      </c>
      <c r="B481" s="6"/>
      <c r="C481" s="5"/>
      <c r="D481" s="147"/>
      <c r="E481" s="147"/>
      <c r="F481" s="147"/>
      <c r="I481" s="39"/>
    </row>
    <row r="482" spans="1:9" ht="21" customHeight="1">
      <c r="A482" s="5">
        <v>481</v>
      </c>
      <c r="B482" s="6"/>
      <c r="C482" s="5"/>
      <c r="D482" s="147"/>
      <c r="E482" s="147"/>
      <c r="F482" s="147"/>
      <c r="I482" s="39"/>
    </row>
    <row r="483" spans="1:9" ht="21" customHeight="1">
      <c r="A483" s="5">
        <v>482</v>
      </c>
      <c r="B483" s="6"/>
      <c r="C483" s="5"/>
      <c r="D483" s="147"/>
      <c r="E483" s="147"/>
      <c r="F483" s="147"/>
      <c r="I483" s="39"/>
    </row>
    <row r="484" spans="1:9" ht="21" customHeight="1">
      <c r="A484" s="5">
        <v>483</v>
      </c>
      <c r="B484" s="6"/>
      <c r="C484" s="5"/>
      <c r="D484" s="147"/>
      <c r="E484" s="147"/>
      <c r="F484" s="147"/>
      <c r="I484" s="39"/>
    </row>
    <row r="485" spans="1:9" ht="21" customHeight="1">
      <c r="A485" s="5">
        <v>484</v>
      </c>
      <c r="B485" s="6"/>
      <c r="C485" s="5"/>
      <c r="D485" s="147"/>
      <c r="E485" s="147"/>
      <c r="F485" s="147"/>
      <c r="I485" s="39"/>
    </row>
    <row r="486" spans="1:9" ht="21" customHeight="1">
      <c r="A486" s="5">
        <v>485</v>
      </c>
      <c r="B486" s="6"/>
      <c r="C486" s="5"/>
      <c r="D486" s="147"/>
      <c r="E486" s="147"/>
      <c r="F486" s="147"/>
      <c r="I486" s="39"/>
    </row>
    <row r="487" spans="1:9" ht="21" customHeight="1">
      <c r="A487" s="5">
        <v>486</v>
      </c>
      <c r="B487" s="6"/>
      <c r="C487" s="5"/>
      <c r="D487" s="147"/>
      <c r="E487" s="147"/>
      <c r="F487" s="147"/>
      <c r="I487" s="39"/>
    </row>
    <row r="488" spans="1:9" ht="21" customHeight="1">
      <c r="A488" s="5">
        <v>487</v>
      </c>
      <c r="B488" s="6"/>
      <c r="C488" s="5"/>
      <c r="D488" s="147"/>
      <c r="E488" s="147"/>
      <c r="F488" s="147"/>
      <c r="I488" s="39"/>
    </row>
    <row r="489" spans="1:9" ht="21" customHeight="1">
      <c r="A489" s="5">
        <v>488</v>
      </c>
      <c r="B489" s="6"/>
      <c r="C489" s="5"/>
      <c r="D489" s="147"/>
      <c r="E489" s="147"/>
      <c r="F489" s="147"/>
      <c r="I489" s="39"/>
    </row>
    <row r="490" spans="1:9" ht="21" customHeight="1">
      <c r="A490" s="5">
        <v>489</v>
      </c>
      <c r="B490" s="6"/>
      <c r="C490" s="5"/>
      <c r="D490" s="147"/>
      <c r="E490" s="147"/>
      <c r="F490" s="147"/>
      <c r="I490" s="39"/>
    </row>
    <row r="491" spans="1:9" ht="21" customHeight="1">
      <c r="A491" s="5">
        <v>490</v>
      </c>
      <c r="B491" s="6"/>
      <c r="C491" s="5"/>
      <c r="D491" s="147"/>
      <c r="E491" s="147"/>
      <c r="F491" s="147"/>
      <c r="I491" s="39"/>
    </row>
    <row r="492" spans="1:9" ht="21" customHeight="1">
      <c r="A492" s="5">
        <v>491</v>
      </c>
      <c r="B492" s="6"/>
      <c r="C492" s="5"/>
      <c r="D492" s="147"/>
      <c r="E492" s="147"/>
      <c r="F492" s="147"/>
      <c r="I492" s="39"/>
    </row>
    <row r="493" spans="1:9" ht="21" customHeight="1">
      <c r="A493" s="5">
        <v>492</v>
      </c>
      <c r="B493" s="6"/>
      <c r="C493" s="5"/>
      <c r="D493" s="147"/>
      <c r="E493" s="147"/>
      <c r="F493" s="147"/>
      <c r="I493" s="39"/>
    </row>
    <row r="494" spans="1:9" ht="21" customHeight="1">
      <c r="A494" s="5">
        <v>493</v>
      </c>
      <c r="B494" s="6"/>
      <c r="C494" s="5"/>
      <c r="D494" s="147"/>
      <c r="E494" s="147"/>
      <c r="F494" s="147"/>
      <c r="I494" s="39"/>
    </row>
    <row r="495" spans="1:9" ht="21" customHeight="1">
      <c r="A495" s="5">
        <v>494</v>
      </c>
      <c r="B495" s="6"/>
      <c r="C495" s="5"/>
      <c r="D495" s="147"/>
      <c r="E495" s="147"/>
      <c r="F495" s="147"/>
      <c r="I495" s="39"/>
    </row>
    <row r="496" spans="1:9" ht="21" customHeight="1">
      <c r="A496" s="5">
        <v>495</v>
      </c>
      <c r="B496" s="6"/>
      <c r="C496" s="5"/>
      <c r="D496" s="147"/>
      <c r="E496" s="147"/>
      <c r="F496" s="147"/>
      <c r="I496" s="39"/>
    </row>
    <row r="497" spans="1:9" ht="21" customHeight="1">
      <c r="A497" s="5">
        <v>496</v>
      </c>
      <c r="B497" s="6"/>
      <c r="C497" s="5"/>
      <c r="D497" s="147"/>
      <c r="E497" s="147"/>
      <c r="F497" s="147"/>
      <c r="I497" s="39"/>
    </row>
    <row r="498" spans="1:9" ht="21" customHeight="1">
      <c r="A498" s="5">
        <v>497</v>
      </c>
      <c r="B498" s="6"/>
      <c r="C498" s="5"/>
      <c r="D498" s="147"/>
      <c r="E498" s="147"/>
      <c r="F498" s="147"/>
      <c r="I498" s="39"/>
    </row>
    <row r="499" spans="1:9" ht="21" customHeight="1">
      <c r="A499" s="5">
        <v>498</v>
      </c>
      <c r="B499" s="6"/>
      <c r="C499" s="5"/>
      <c r="D499" s="147"/>
      <c r="E499" s="147"/>
      <c r="F499" s="147"/>
      <c r="I499" s="39"/>
    </row>
    <row r="500" spans="1:9" ht="21" customHeight="1">
      <c r="A500" s="5">
        <v>499</v>
      </c>
      <c r="B500" s="6"/>
      <c r="C500" s="5"/>
      <c r="D500" s="147"/>
      <c r="E500" s="147"/>
      <c r="F500" s="147"/>
      <c r="I500" s="39"/>
    </row>
    <row r="501" spans="1:9" ht="21" customHeight="1">
      <c r="A501" s="5">
        <v>500</v>
      </c>
      <c r="B501" s="6"/>
      <c r="C501" s="5"/>
      <c r="D501" s="147"/>
      <c r="E501" s="147"/>
      <c r="F501" s="147"/>
      <c r="I501" s="39"/>
    </row>
    <row r="502" spans="1:9" ht="21" customHeight="1">
      <c r="A502" s="5">
        <v>501</v>
      </c>
      <c r="B502" s="6"/>
      <c r="C502" s="5"/>
      <c r="D502" s="147"/>
      <c r="E502" s="147"/>
      <c r="F502" s="147"/>
      <c r="I502" s="39"/>
    </row>
    <row r="503" spans="1:9" ht="21" customHeight="1">
      <c r="A503" s="5">
        <v>502</v>
      </c>
      <c r="B503" s="6"/>
      <c r="C503" s="5"/>
      <c r="D503" s="147"/>
      <c r="E503" s="147"/>
      <c r="F503" s="147"/>
      <c r="I503" s="39"/>
    </row>
    <row r="504" spans="1:9" ht="21" customHeight="1">
      <c r="A504" s="5">
        <v>503</v>
      </c>
      <c r="B504" s="6"/>
      <c r="C504" s="5"/>
      <c r="D504" s="147"/>
      <c r="E504" s="147"/>
      <c r="F504" s="147"/>
      <c r="I504" s="39"/>
    </row>
    <row r="505" spans="1:9" ht="21" customHeight="1">
      <c r="A505" s="5">
        <v>504</v>
      </c>
      <c r="B505" s="6"/>
      <c r="C505" s="5"/>
      <c r="D505" s="147"/>
      <c r="E505" s="147"/>
      <c r="F505" s="147"/>
      <c r="I505" s="39"/>
    </row>
    <row r="506" spans="1:9" ht="21" customHeight="1">
      <c r="A506" s="5">
        <v>505</v>
      </c>
      <c r="B506" s="6"/>
      <c r="C506" s="5"/>
      <c r="D506" s="147"/>
      <c r="E506" s="147"/>
      <c r="F506" s="147"/>
      <c r="I506" s="39"/>
    </row>
    <row r="507" spans="1:9" ht="21" customHeight="1">
      <c r="A507" s="5">
        <v>506</v>
      </c>
      <c r="B507" s="6"/>
      <c r="C507" s="5"/>
      <c r="D507" s="147"/>
      <c r="E507" s="147"/>
      <c r="F507" s="147"/>
      <c r="I507" s="39"/>
    </row>
    <row r="508" spans="1:9" ht="21" customHeight="1">
      <c r="A508" s="5">
        <v>507</v>
      </c>
      <c r="B508" s="6"/>
      <c r="C508" s="5"/>
      <c r="D508" s="147"/>
      <c r="E508" s="147"/>
      <c r="F508" s="147"/>
      <c r="I508" s="39"/>
    </row>
    <row r="509" spans="1:9" ht="21" customHeight="1">
      <c r="A509" s="5">
        <v>508</v>
      </c>
      <c r="B509" s="6"/>
      <c r="C509" s="5"/>
      <c r="D509" s="147"/>
      <c r="E509" s="147"/>
      <c r="F509" s="147"/>
      <c r="I509" s="39"/>
    </row>
    <row r="510" spans="1:9" ht="21" customHeight="1">
      <c r="A510" s="5">
        <v>509</v>
      </c>
      <c r="B510" s="6"/>
      <c r="C510" s="5"/>
      <c r="D510" s="147"/>
      <c r="E510" s="147"/>
      <c r="F510" s="147"/>
      <c r="I510" s="39"/>
    </row>
    <row r="511" spans="1:9" ht="21" customHeight="1">
      <c r="A511" s="5">
        <v>510</v>
      </c>
      <c r="B511" s="6"/>
      <c r="C511" s="5"/>
      <c r="D511" s="147"/>
      <c r="E511" s="147"/>
      <c r="F511" s="147"/>
      <c r="I511" s="39"/>
    </row>
    <row r="512" spans="1:9" ht="21" customHeight="1">
      <c r="A512" s="5">
        <v>511</v>
      </c>
      <c r="B512" s="6"/>
      <c r="C512" s="5"/>
      <c r="D512" s="147"/>
      <c r="E512" s="147"/>
      <c r="F512" s="147"/>
      <c r="I512" s="39"/>
    </row>
    <row r="513" spans="1:9" ht="21" customHeight="1">
      <c r="A513" s="5">
        <v>512</v>
      </c>
      <c r="B513" s="6"/>
      <c r="C513" s="5"/>
      <c r="D513" s="147"/>
      <c r="E513" s="147"/>
      <c r="F513" s="147"/>
      <c r="I513" s="39"/>
    </row>
    <row r="514" spans="1:9" ht="21" customHeight="1">
      <c r="A514" s="5">
        <v>513</v>
      </c>
      <c r="B514" s="6"/>
      <c r="C514" s="5"/>
      <c r="D514" s="147"/>
      <c r="E514" s="147"/>
      <c r="F514" s="147"/>
      <c r="I514" s="39"/>
    </row>
    <row r="515" spans="1:9" ht="21" customHeight="1">
      <c r="A515" s="5">
        <v>514</v>
      </c>
      <c r="B515" s="6"/>
      <c r="C515" s="5"/>
      <c r="D515" s="147"/>
      <c r="E515" s="147"/>
      <c r="F515" s="147"/>
      <c r="I515" s="39"/>
    </row>
    <row r="516" spans="1:9" ht="21" customHeight="1">
      <c r="A516" s="5">
        <v>515</v>
      </c>
      <c r="B516" s="6"/>
      <c r="C516" s="5"/>
      <c r="D516" s="147"/>
      <c r="E516" s="147"/>
      <c r="F516" s="147"/>
      <c r="I516" s="39"/>
    </row>
    <row r="517" spans="1:9" ht="21" customHeight="1">
      <c r="A517" s="5">
        <v>516</v>
      </c>
      <c r="B517" s="6"/>
      <c r="C517" s="5"/>
      <c r="D517" s="147"/>
      <c r="E517" s="147"/>
      <c r="F517" s="147"/>
      <c r="I517" s="39"/>
    </row>
    <row r="518" spans="1:9" ht="21" customHeight="1">
      <c r="A518" s="5">
        <v>517</v>
      </c>
      <c r="B518" s="6"/>
      <c r="C518" s="5"/>
      <c r="D518" s="147"/>
      <c r="E518" s="147"/>
      <c r="F518" s="147"/>
      <c r="I518" s="39"/>
    </row>
    <row r="519" spans="1:9" ht="21" customHeight="1">
      <c r="A519" s="5">
        <v>518</v>
      </c>
      <c r="B519" s="6"/>
      <c r="C519" s="5"/>
      <c r="D519" s="147"/>
      <c r="E519" s="147"/>
      <c r="F519" s="147"/>
      <c r="I519" s="39"/>
    </row>
    <row r="520" spans="1:9" ht="21" customHeight="1">
      <c r="A520" s="5">
        <v>519</v>
      </c>
      <c r="B520" s="6"/>
      <c r="C520" s="5"/>
      <c r="D520" s="147"/>
      <c r="E520" s="147"/>
      <c r="F520" s="147"/>
      <c r="I520" s="39"/>
    </row>
    <row r="521" spans="1:9" ht="21" customHeight="1">
      <c r="A521" s="5">
        <v>520</v>
      </c>
      <c r="B521" s="6"/>
      <c r="C521" s="5"/>
      <c r="D521" s="147"/>
      <c r="E521" s="147"/>
      <c r="F521" s="147"/>
      <c r="I521" s="39"/>
    </row>
    <row r="522" spans="1:9" ht="21" customHeight="1">
      <c r="A522" s="5">
        <v>521</v>
      </c>
      <c r="B522" s="6"/>
      <c r="C522" s="5"/>
      <c r="D522" s="147"/>
      <c r="E522" s="147"/>
      <c r="F522" s="147"/>
      <c r="I522" s="39"/>
    </row>
    <row r="523" spans="1:9" ht="21" customHeight="1">
      <c r="A523" s="5">
        <v>522</v>
      </c>
      <c r="B523" s="6"/>
      <c r="C523" s="5"/>
      <c r="D523" s="147"/>
      <c r="E523" s="147"/>
      <c r="F523" s="147"/>
      <c r="I523" s="39"/>
    </row>
    <row r="524" spans="1:9" ht="21" customHeight="1">
      <c r="A524" s="5">
        <v>523</v>
      </c>
      <c r="B524" s="6"/>
      <c r="C524" s="5"/>
      <c r="D524" s="147"/>
      <c r="E524" s="147"/>
      <c r="F524" s="147"/>
      <c r="I524" s="39"/>
    </row>
    <row r="525" spans="1:9" ht="21" customHeight="1">
      <c r="A525" s="5">
        <v>524</v>
      </c>
      <c r="B525" s="6"/>
      <c r="C525" s="5"/>
      <c r="D525" s="147"/>
      <c r="E525" s="147"/>
      <c r="F525" s="147"/>
      <c r="I525" s="39"/>
    </row>
    <row r="526" spans="1:9" ht="21" customHeight="1">
      <c r="A526" s="5">
        <v>525</v>
      </c>
      <c r="B526" s="6"/>
      <c r="C526" s="5"/>
      <c r="D526" s="147"/>
      <c r="E526" s="147"/>
      <c r="F526" s="147"/>
      <c r="I526" s="39"/>
    </row>
    <row r="527" spans="1:9" ht="21" customHeight="1">
      <c r="A527" s="5">
        <v>526</v>
      </c>
      <c r="B527" s="6"/>
      <c r="C527" s="5"/>
      <c r="D527" s="147"/>
      <c r="E527" s="147"/>
      <c r="F527" s="147"/>
      <c r="I527" s="39"/>
    </row>
    <row r="528" spans="1:9" ht="21" customHeight="1">
      <c r="A528" s="5">
        <v>527</v>
      </c>
      <c r="B528" s="6"/>
      <c r="C528" s="5"/>
      <c r="D528" s="147"/>
      <c r="E528" s="147"/>
      <c r="F528" s="147"/>
      <c r="I528" s="39"/>
    </row>
    <row r="529" spans="1:9" ht="21" customHeight="1">
      <c r="A529" s="5">
        <v>528</v>
      </c>
      <c r="B529" s="6"/>
      <c r="C529" s="5"/>
      <c r="D529" s="147"/>
      <c r="E529" s="147"/>
      <c r="F529" s="147"/>
      <c r="I529" s="39"/>
    </row>
    <row r="530" spans="1:9" ht="21" customHeight="1">
      <c r="A530" s="5">
        <v>529</v>
      </c>
      <c r="B530" s="6"/>
      <c r="C530" s="5"/>
      <c r="D530" s="147"/>
      <c r="E530" s="147"/>
      <c r="F530" s="147"/>
      <c r="I530" s="39"/>
    </row>
    <row r="531" spans="1:9" ht="21" customHeight="1">
      <c r="A531" s="5">
        <v>530</v>
      </c>
      <c r="B531" s="6"/>
      <c r="C531" s="5"/>
      <c r="D531" s="147"/>
      <c r="E531" s="147"/>
      <c r="F531" s="147"/>
      <c r="I531" s="39"/>
    </row>
    <row r="532" spans="1:9" ht="21" customHeight="1">
      <c r="A532" s="5">
        <v>531</v>
      </c>
      <c r="B532" s="6"/>
      <c r="C532" s="5"/>
      <c r="D532" s="147"/>
      <c r="E532" s="147"/>
      <c r="F532" s="147"/>
      <c r="I532" s="39"/>
    </row>
    <row r="533" spans="1:9" ht="21" customHeight="1">
      <c r="A533" s="5">
        <v>532</v>
      </c>
      <c r="B533" s="6"/>
      <c r="C533" s="5"/>
      <c r="D533" s="147"/>
      <c r="E533" s="147"/>
      <c r="F533" s="147"/>
      <c r="I533" s="39"/>
    </row>
    <row r="534" spans="1:9" ht="21" customHeight="1">
      <c r="A534" s="5">
        <v>533</v>
      </c>
      <c r="B534" s="6"/>
      <c r="C534" s="5"/>
      <c r="D534" s="147"/>
      <c r="E534" s="147"/>
      <c r="F534" s="147"/>
      <c r="I534" s="39"/>
    </row>
    <row r="535" spans="1:9" ht="21" customHeight="1">
      <c r="A535" s="5">
        <v>534</v>
      </c>
      <c r="B535" s="6"/>
      <c r="C535" s="5"/>
      <c r="D535" s="147"/>
      <c r="E535" s="147"/>
      <c r="F535" s="147"/>
      <c r="I535" s="39"/>
    </row>
    <row r="536" spans="1:9" ht="21" customHeight="1">
      <c r="A536" s="5">
        <v>535</v>
      </c>
      <c r="B536" s="6"/>
      <c r="C536" s="5"/>
      <c r="D536" s="147"/>
      <c r="E536" s="147"/>
      <c r="F536" s="147"/>
      <c r="I536" s="39"/>
    </row>
    <row r="537" spans="1:9" ht="21" customHeight="1">
      <c r="A537" s="5">
        <v>536</v>
      </c>
      <c r="B537" s="6"/>
      <c r="C537" s="5"/>
      <c r="D537" s="147"/>
      <c r="E537" s="147"/>
      <c r="F537" s="147"/>
      <c r="I537" s="39"/>
    </row>
    <row r="538" spans="1:9" ht="21" customHeight="1">
      <c r="A538" s="5">
        <v>537</v>
      </c>
      <c r="B538" s="6"/>
      <c r="C538" s="5"/>
      <c r="D538" s="147"/>
      <c r="E538" s="147"/>
      <c r="F538" s="147"/>
      <c r="I538" s="39"/>
    </row>
    <row r="539" spans="1:9" ht="21" customHeight="1">
      <c r="A539" s="5">
        <v>538</v>
      </c>
      <c r="B539" s="6"/>
      <c r="C539" s="5"/>
      <c r="D539" s="147"/>
      <c r="E539" s="147"/>
      <c r="F539" s="147"/>
      <c r="I539" s="39"/>
    </row>
    <row r="540" spans="1:9" ht="21" customHeight="1">
      <c r="A540" s="5">
        <v>539</v>
      </c>
      <c r="B540" s="6"/>
      <c r="C540" s="5"/>
      <c r="D540" s="147"/>
      <c r="E540" s="147"/>
      <c r="F540" s="147"/>
      <c r="I540" s="39"/>
    </row>
    <row r="541" spans="1:9" ht="21" customHeight="1">
      <c r="A541" s="5">
        <v>540</v>
      </c>
      <c r="B541" s="6"/>
      <c r="C541" s="5"/>
      <c r="D541" s="147"/>
      <c r="E541" s="147"/>
      <c r="F541" s="147"/>
      <c r="I541" s="39"/>
    </row>
    <row r="542" spans="1:9" ht="21" customHeight="1">
      <c r="A542" s="5">
        <v>541</v>
      </c>
      <c r="B542" s="6"/>
      <c r="C542" s="5"/>
      <c r="D542" s="147"/>
      <c r="E542" s="147"/>
      <c r="F542" s="147"/>
      <c r="I542" s="39"/>
    </row>
    <row r="543" spans="1:9" ht="21" customHeight="1">
      <c r="A543" s="5">
        <v>542</v>
      </c>
      <c r="B543" s="6"/>
      <c r="C543" s="5"/>
      <c r="D543" s="147"/>
      <c r="E543" s="147"/>
      <c r="F543" s="147"/>
      <c r="I543" s="39"/>
    </row>
    <row r="544" spans="1:9" ht="21" customHeight="1">
      <c r="A544" s="5">
        <v>543</v>
      </c>
      <c r="B544" s="6"/>
      <c r="C544" s="5"/>
      <c r="D544" s="147"/>
      <c r="E544" s="147"/>
      <c r="F544" s="147"/>
      <c r="I544" s="39"/>
    </row>
    <row r="545" spans="1:9" ht="21" customHeight="1">
      <c r="A545" s="5">
        <v>544</v>
      </c>
      <c r="B545" s="6"/>
      <c r="C545" s="5"/>
      <c r="D545" s="147"/>
      <c r="E545" s="147"/>
      <c r="F545" s="147"/>
      <c r="I545" s="39"/>
    </row>
    <row r="546" spans="1:9" ht="21" customHeight="1">
      <c r="A546" s="5">
        <v>545</v>
      </c>
      <c r="B546" s="6"/>
      <c r="C546" s="5"/>
      <c r="D546" s="147"/>
      <c r="E546" s="147"/>
      <c r="F546" s="147"/>
      <c r="I546" s="39"/>
    </row>
    <row r="547" spans="1:9" ht="21" customHeight="1">
      <c r="A547" s="5">
        <v>546</v>
      </c>
      <c r="B547" s="6"/>
      <c r="C547" s="5"/>
      <c r="D547" s="147"/>
      <c r="E547" s="147"/>
      <c r="F547" s="147"/>
      <c r="I547" s="39"/>
    </row>
    <row r="548" spans="1:9" ht="21" customHeight="1">
      <c r="A548" s="5">
        <v>547</v>
      </c>
      <c r="B548" s="6"/>
      <c r="C548" s="5"/>
      <c r="D548" s="147"/>
      <c r="E548" s="147"/>
      <c r="F548" s="147"/>
      <c r="I548" s="39"/>
    </row>
    <row r="549" spans="1:9" ht="21" customHeight="1">
      <c r="A549" s="5">
        <v>548</v>
      </c>
      <c r="B549" s="6"/>
      <c r="C549" s="5"/>
      <c r="D549" s="147"/>
      <c r="E549" s="147"/>
      <c r="F549" s="147"/>
      <c r="I549" s="39"/>
    </row>
    <row r="550" spans="1:9" ht="21" customHeight="1">
      <c r="A550" s="5">
        <v>549</v>
      </c>
      <c r="B550" s="6"/>
      <c r="C550" s="5"/>
      <c r="D550" s="147"/>
      <c r="E550" s="147"/>
      <c r="F550" s="147"/>
      <c r="I550" s="39"/>
    </row>
    <row r="551" spans="1:9" ht="21" customHeight="1">
      <c r="A551" s="5">
        <v>550</v>
      </c>
      <c r="B551" s="6"/>
      <c r="C551" s="5"/>
      <c r="D551" s="147"/>
      <c r="E551" s="147"/>
      <c r="F551" s="147"/>
      <c r="I551" s="39"/>
    </row>
    <row r="552" spans="1:9" ht="21" customHeight="1">
      <c r="A552" s="5">
        <v>551</v>
      </c>
      <c r="B552" s="6"/>
      <c r="C552" s="5"/>
      <c r="D552" s="147"/>
      <c r="E552" s="147"/>
      <c r="F552" s="147"/>
      <c r="I552" s="39"/>
    </row>
    <row r="553" spans="1:9" ht="21" customHeight="1">
      <c r="A553" s="5">
        <v>552</v>
      </c>
      <c r="B553" s="6"/>
      <c r="C553" s="5"/>
      <c r="D553" s="147"/>
      <c r="E553" s="147"/>
      <c r="F553" s="147"/>
      <c r="I553" s="39"/>
    </row>
    <row r="554" spans="1:9" ht="21" customHeight="1">
      <c r="A554" s="5">
        <v>553</v>
      </c>
      <c r="B554" s="6"/>
      <c r="C554" s="5"/>
      <c r="D554" s="147"/>
      <c r="E554" s="147"/>
      <c r="F554" s="147"/>
      <c r="I554" s="39"/>
    </row>
    <row r="555" spans="1:9" ht="21" customHeight="1">
      <c r="A555" s="5">
        <v>554</v>
      </c>
      <c r="B555" s="6"/>
      <c r="C555" s="5"/>
      <c r="D555" s="147"/>
      <c r="E555" s="147"/>
      <c r="F555" s="147"/>
      <c r="I555" s="39"/>
    </row>
    <row r="556" spans="1:9" ht="21" customHeight="1">
      <c r="A556" s="5">
        <v>555</v>
      </c>
      <c r="B556" s="6"/>
      <c r="C556" s="5"/>
      <c r="D556" s="147"/>
      <c r="E556" s="147"/>
      <c r="F556" s="147"/>
      <c r="I556" s="39"/>
    </row>
    <row r="557" spans="1:9" ht="21" customHeight="1">
      <c r="A557" s="5">
        <v>556</v>
      </c>
      <c r="B557" s="6"/>
      <c r="C557" s="5"/>
      <c r="D557" s="147"/>
      <c r="E557" s="147"/>
      <c r="F557" s="147"/>
      <c r="I557" s="39"/>
    </row>
    <row r="558" spans="1:9" ht="21" customHeight="1">
      <c r="A558" s="5">
        <v>557</v>
      </c>
      <c r="B558" s="6"/>
      <c r="C558" s="5"/>
      <c r="D558" s="147"/>
      <c r="E558" s="147"/>
      <c r="F558" s="147"/>
      <c r="I558" s="39"/>
    </row>
    <row r="559" spans="1:9" ht="21" customHeight="1">
      <c r="A559" s="5">
        <v>558</v>
      </c>
      <c r="B559" s="6"/>
      <c r="C559" s="5"/>
      <c r="D559" s="147"/>
      <c r="E559" s="147"/>
      <c r="F559" s="147"/>
      <c r="I559" s="39"/>
    </row>
    <row r="560" spans="1:9" ht="21" customHeight="1">
      <c r="A560" s="5">
        <v>559</v>
      </c>
      <c r="B560" s="6"/>
      <c r="C560" s="5"/>
      <c r="D560" s="147"/>
      <c r="E560" s="147"/>
      <c r="F560" s="147"/>
      <c r="I560" s="39"/>
    </row>
    <row r="561" spans="1:9" ht="21" customHeight="1">
      <c r="A561" s="5">
        <v>560</v>
      </c>
      <c r="B561" s="6"/>
      <c r="C561" s="5"/>
      <c r="D561" s="147"/>
      <c r="E561" s="147"/>
      <c r="F561" s="147"/>
      <c r="I561" s="39"/>
    </row>
    <row r="562" spans="1:9" ht="21" customHeight="1">
      <c r="A562" s="5">
        <v>561</v>
      </c>
      <c r="B562" s="6"/>
      <c r="C562" s="5"/>
      <c r="D562" s="147"/>
      <c r="E562" s="147"/>
      <c r="F562" s="147"/>
      <c r="I562" s="39"/>
    </row>
    <row r="563" spans="1:9" ht="21" customHeight="1">
      <c r="A563" s="5">
        <v>562</v>
      </c>
      <c r="B563" s="6"/>
      <c r="C563" s="5"/>
      <c r="D563" s="147"/>
      <c r="E563" s="147"/>
      <c r="F563" s="147"/>
      <c r="I563" s="39"/>
    </row>
    <row r="564" spans="1:9" ht="21" customHeight="1">
      <c r="A564" s="5">
        <v>563</v>
      </c>
      <c r="B564" s="6"/>
      <c r="C564" s="5"/>
      <c r="D564" s="147"/>
      <c r="E564" s="147"/>
      <c r="F564" s="147"/>
      <c r="I564" s="39"/>
    </row>
    <row r="565" spans="1:9" ht="21" customHeight="1">
      <c r="A565" s="5">
        <v>564</v>
      </c>
      <c r="B565" s="6"/>
      <c r="C565" s="5"/>
      <c r="D565" s="147"/>
      <c r="E565" s="147"/>
      <c r="F565" s="147"/>
      <c r="I565" s="39"/>
    </row>
    <row r="566" spans="1:9" ht="21" customHeight="1">
      <c r="A566" s="5">
        <v>565</v>
      </c>
      <c r="B566" s="6"/>
      <c r="C566" s="5"/>
      <c r="D566" s="147"/>
      <c r="E566" s="147"/>
      <c r="F566" s="147"/>
      <c r="I566" s="39"/>
    </row>
    <row r="567" spans="1:9" ht="21" customHeight="1">
      <c r="A567" s="5">
        <v>566</v>
      </c>
      <c r="B567" s="6"/>
      <c r="C567" s="5"/>
      <c r="D567" s="147"/>
      <c r="E567" s="147"/>
      <c r="F567" s="147"/>
      <c r="I567" s="39"/>
    </row>
    <row r="568" spans="1:9" ht="21" customHeight="1">
      <c r="A568" s="5">
        <v>567</v>
      </c>
      <c r="B568" s="6"/>
      <c r="C568" s="5"/>
      <c r="D568" s="147"/>
      <c r="E568" s="147"/>
      <c r="F568" s="147"/>
      <c r="I568" s="39"/>
    </row>
    <row r="569" spans="1:9" ht="21" customHeight="1">
      <c r="A569" s="5">
        <v>568</v>
      </c>
      <c r="B569" s="6"/>
      <c r="C569" s="5"/>
      <c r="D569" s="147"/>
      <c r="E569" s="147"/>
      <c r="F569" s="147"/>
      <c r="I569" s="39"/>
    </row>
    <row r="570" spans="1:9" ht="21" customHeight="1">
      <c r="A570" s="5">
        <v>569</v>
      </c>
      <c r="B570" s="6"/>
      <c r="C570" s="5"/>
      <c r="D570" s="147"/>
      <c r="E570" s="147"/>
      <c r="F570" s="147"/>
      <c r="I570" s="39"/>
    </row>
    <row r="571" spans="1:9" ht="21" customHeight="1">
      <c r="A571" s="5">
        <v>570</v>
      </c>
      <c r="B571" s="6"/>
      <c r="C571" s="5"/>
      <c r="D571" s="147"/>
      <c r="E571" s="147"/>
      <c r="F571" s="147"/>
      <c r="I571" s="39"/>
    </row>
    <row r="572" spans="1:9" ht="21" customHeight="1">
      <c r="A572" s="5">
        <v>571</v>
      </c>
      <c r="B572" s="6"/>
      <c r="C572" s="5"/>
      <c r="D572" s="147"/>
      <c r="E572" s="147"/>
      <c r="F572" s="147"/>
      <c r="I572" s="39"/>
    </row>
    <row r="573" spans="1:9" ht="21" customHeight="1">
      <c r="A573" s="5">
        <v>572</v>
      </c>
      <c r="B573" s="6"/>
      <c r="C573" s="5"/>
      <c r="D573" s="147"/>
      <c r="E573" s="147"/>
      <c r="F573" s="147"/>
      <c r="I573" s="39"/>
    </row>
    <row r="574" spans="1:9" ht="21" customHeight="1">
      <c r="A574" s="5">
        <v>573</v>
      </c>
      <c r="B574" s="6"/>
      <c r="C574" s="5"/>
      <c r="D574" s="147"/>
      <c r="E574" s="147"/>
      <c r="F574" s="147"/>
      <c r="I574" s="39"/>
    </row>
    <row r="575" spans="1:9" ht="21" customHeight="1">
      <c r="A575" s="5">
        <v>574</v>
      </c>
      <c r="B575" s="6"/>
      <c r="C575" s="5"/>
      <c r="D575" s="147"/>
      <c r="E575" s="147"/>
      <c r="F575" s="147"/>
      <c r="I575" s="39"/>
    </row>
    <row r="576" spans="1:9" ht="21" customHeight="1">
      <c r="A576" s="5">
        <v>575</v>
      </c>
      <c r="B576" s="6"/>
      <c r="C576" s="5"/>
      <c r="D576" s="147"/>
      <c r="E576" s="147"/>
      <c r="F576" s="147"/>
      <c r="I576" s="39"/>
    </row>
    <row r="577" spans="1:9" ht="21" customHeight="1">
      <c r="A577" s="5">
        <v>576</v>
      </c>
      <c r="B577" s="6"/>
      <c r="C577" s="5"/>
      <c r="D577" s="147"/>
      <c r="E577" s="147"/>
      <c r="F577" s="147"/>
      <c r="I577" s="39"/>
    </row>
    <row r="578" spans="1:9" ht="21" customHeight="1">
      <c r="A578" s="5">
        <v>577</v>
      </c>
      <c r="B578" s="6"/>
      <c r="C578" s="5"/>
      <c r="D578" s="147"/>
      <c r="E578" s="147"/>
      <c r="F578" s="147"/>
      <c r="I578" s="39"/>
    </row>
    <row r="579" spans="1:9" ht="21" customHeight="1">
      <c r="A579" s="5">
        <v>578</v>
      </c>
      <c r="B579" s="6"/>
      <c r="C579" s="5"/>
      <c r="D579" s="147"/>
      <c r="E579" s="147"/>
      <c r="F579" s="147"/>
      <c r="I579" s="39"/>
    </row>
    <row r="580" spans="1:9" ht="21" customHeight="1">
      <c r="A580" s="5">
        <v>579</v>
      </c>
      <c r="B580" s="6"/>
      <c r="C580" s="5"/>
      <c r="D580" s="147"/>
      <c r="E580" s="147"/>
      <c r="F580" s="147"/>
      <c r="I580" s="39"/>
    </row>
    <row r="581" spans="1:9" ht="21" customHeight="1">
      <c r="A581" s="5">
        <v>580</v>
      </c>
      <c r="B581" s="6"/>
      <c r="C581" s="5"/>
      <c r="D581" s="147"/>
      <c r="E581" s="147"/>
      <c r="F581" s="147"/>
      <c r="I581" s="39"/>
    </row>
    <row r="582" spans="1:9" ht="21" customHeight="1">
      <c r="A582" s="5">
        <v>581</v>
      </c>
      <c r="B582" s="6"/>
      <c r="C582" s="5"/>
      <c r="D582" s="147"/>
      <c r="E582" s="147"/>
      <c r="F582" s="147"/>
      <c r="I582" s="39"/>
    </row>
    <row r="583" spans="1:9" ht="21" customHeight="1">
      <c r="A583" s="5">
        <v>582</v>
      </c>
      <c r="B583" s="6"/>
      <c r="C583" s="5"/>
      <c r="D583" s="147"/>
      <c r="E583" s="147"/>
      <c r="F583" s="147"/>
      <c r="I583" s="39"/>
    </row>
    <row r="584" spans="1:9" ht="21" customHeight="1">
      <c r="A584" s="5">
        <v>583</v>
      </c>
      <c r="B584" s="6"/>
      <c r="C584" s="5"/>
      <c r="D584" s="147"/>
      <c r="E584" s="147"/>
      <c r="F584" s="147"/>
      <c r="I584" s="39"/>
    </row>
    <row r="585" spans="1:9" ht="21" customHeight="1">
      <c r="A585" s="5">
        <v>584</v>
      </c>
      <c r="B585" s="6"/>
      <c r="C585" s="5"/>
      <c r="D585" s="147"/>
      <c r="E585" s="147"/>
      <c r="F585" s="147"/>
      <c r="I585" s="39"/>
    </row>
    <row r="586" spans="1:9" ht="21" customHeight="1">
      <c r="A586" s="5">
        <v>585</v>
      </c>
      <c r="B586" s="6"/>
      <c r="C586" s="5"/>
      <c r="D586" s="147"/>
      <c r="E586" s="147"/>
      <c r="F586" s="147"/>
      <c r="I586" s="39"/>
    </row>
    <row r="587" spans="1:9" ht="21" customHeight="1">
      <c r="A587" s="5">
        <v>586</v>
      </c>
      <c r="B587" s="6"/>
      <c r="C587" s="5"/>
      <c r="D587" s="147"/>
      <c r="E587" s="147"/>
      <c r="F587" s="147"/>
      <c r="I587" s="39"/>
    </row>
    <row r="588" spans="1:9" ht="21" customHeight="1">
      <c r="A588" s="5">
        <v>587</v>
      </c>
      <c r="B588" s="6"/>
      <c r="C588" s="5"/>
      <c r="D588" s="147"/>
      <c r="E588" s="147"/>
      <c r="F588" s="147"/>
      <c r="I588" s="39"/>
    </row>
    <row r="589" spans="1:9" ht="21" customHeight="1">
      <c r="A589" s="5">
        <v>588</v>
      </c>
      <c r="B589" s="6"/>
      <c r="C589" s="5"/>
      <c r="D589" s="147"/>
      <c r="E589" s="147"/>
      <c r="F589" s="147"/>
      <c r="I589" s="39"/>
    </row>
    <row r="590" spans="1:9" ht="21" customHeight="1">
      <c r="A590" s="5">
        <v>589</v>
      </c>
      <c r="B590" s="6"/>
      <c r="C590" s="5"/>
      <c r="D590" s="147"/>
      <c r="E590" s="147"/>
      <c r="F590" s="147"/>
      <c r="I590" s="39"/>
    </row>
    <row r="591" spans="1:9" ht="21" customHeight="1">
      <c r="A591" s="5">
        <v>590</v>
      </c>
      <c r="B591" s="6"/>
      <c r="C591" s="5"/>
      <c r="D591" s="147"/>
      <c r="E591" s="147"/>
      <c r="F591" s="147"/>
      <c r="I591" s="39"/>
    </row>
    <row r="592" spans="1:9" ht="21" customHeight="1">
      <c r="A592" s="5">
        <v>591</v>
      </c>
      <c r="B592" s="6"/>
      <c r="C592" s="5"/>
      <c r="D592" s="147"/>
      <c r="E592" s="147"/>
      <c r="F592" s="147"/>
      <c r="I592" s="39"/>
    </row>
    <row r="593" spans="1:9" ht="21" customHeight="1">
      <c r="A593" s="5">
        <v>592</v>
      </c>
      <c r="B593" s="6"/>
      <c r="C593" s="5"/>
      <c r="D593" s="147"/>
      <c r="E593" s="147"/>
      <c r="F593" s="147"/>
      <c r="I593" s="39"/>
    </row>
    <row r="594" spans="1:9" ht="21" customHeight="1">
      <c r="A594" s="5">
        <v>593</v>
      </c>
      <c r="B594" s="6"/>
      <c r="C594" s="5"/>
      <c r="D594" s="147"/>
      <c r="E594" s="147"/>
      <c r="F594" s="147"/>
      <c r="I594" s="39"/>
    </row>
    <row r="595" spans="1:9" ht="21" customHeight="1">
      <c r="A595" s="5">
        <v>594</v>
      </c>
      <c r="B595" s="6"/>
      <c r="C595" s="5"/>
      <c r="D595" s="147"/>
      <c r="E595" s="147"/>
      <c r="F595" s="147"/>
      <c r="I595" s="39"/>
    </row>
    <row r="596" spans="1:9" ht="21" customHeight="1">
      <c r="A596" s="5">
        <v>595</v>
      </c>
      <c r="B596" s="6"/>
      <c r="C596" s="5"/>
      <c r="D596" s="147"/>
      <c r="E596" s="147"/>
      <c r="F596" s="147"/>
      <c r="I596" s="39"/>
    </row>
    <row r="597" spans="1:9" ht="21" customHeight="1">
      <c r="A597" s="5">
        <v>596</v>
      </c>
      <c r="B597" s="6"/>
      <c r="C597" s="5"/>
      <c r="D597" s="147"/>
      <c r="E597" s="147"/>
      <c r="F597" s="147"/>
      <c r="I597" s="39"/>
    </row>
    <row r="598" spans="1:9" ht="21" customHeight="1">
      <c r="A598" s="5">
        <v>597</v>
      </c>
      <c r="B598" s="6"/>
      <c r="C598" s="5"/>
      <c r="D598" s="147"/>
      <c r="E598" s="147"/>
      <c r="F598" s="147"/>
      <c r="I598" s="39"/>
    </row>
    <row r="599" spans="1:9" ht="21" customHeight="1">
      <c r="A599" s="5">
        <v>598</v>
      </c>
      <c r="B599" s="6"/>
      <c r="C599" s="5"/>
      <c r="D599" s="147"/>
      <c r="E599" s="147"/>
      <c r="F599" s="147"/>
      <c r="I599" s="39"/>
    </row>
    <row r="600" spans="1:9" ht="21" customHeight="1">
      <c r="A600" s="5">
        <v>599</v>
      </c>
      <c r="B600" s="6"/>
      <c r="C600" s="5"/>
      <c r="D600" s="147"/>
      <c r="E600" s="147"/>
      <c r="F600" s="147"/>
      <c r="I600" s="39"/>
    </row>
    <row r="601" spans="1:9" ht="21" customHeight="1">
      <c r="A601" s="5">
        <v>600</v>
      </c>
      <c r="B601" s="6"/>
      <c r="C601" s="5"/>
      <c r="D601" s="147"/>
      <c r="E601" s="147"/>
      <c r="F601" s="147"/>
      <c r="I601" s="39"/>
    </row>
    <row r="602" spans="1:9" ht="21" customHeight="1">
      <c r="A602" s="5">
        <v>601</v>
      </c>
      <c r="B602" s="6"/>
      <c r="C602" s="5"/>
      <c r="D602" s="147"/>
      <c r="E602" s="147"/>
      <c r="F602" s="147"/>
      <c r="I602" s="39"/>
    </row>
    <row r="603" spans="1:9" ht="21" customHeight="1">
      <c r="A603" s="5">
        <v>602</v>
      </c>
      <c r="B603" s="6"/>
      <c r="C603" s="5"/>
      <c r="D603" s="147"/>
      <c r="E603" s="147"/>
      <c r="F603" s="147"/>
      <c r="I603" s="39"/>
    </row>
    <row r="604" spans="1:9" ht="21" customHeight="1">
      <c r="A604" s="5">
        <v>603</v>
      </c>
      <c r="B604" s="6"/>
      <c r="C604" s="5"/>
      <c r="D604" s="147"/>
      <c r="E604" s="147"/>
      <c r="F604" s="147"/>
      <c r="I604" s="39"/>
    </row>
    <row r="605" spans="1:9" ht="21" customHeight="1">
      <c r="A605" s="5">
        <v>604</v>
      </c>
      <c r="B605" s="6"/>
      <c r="C605" s="5"/>
      <c r="D605" s="147"/>
      <c r="E605" s="147"/>
      <c r="F605" s="147"/>
      <c r="I605" s="39"/>
    </row>
    <row r="606" spans="1:9" ht="21" customHeight="1">
      <c r="A606" s="5">
        <v>605</v>
      </c>
      <c r="B606" s="6"/>
      <c r="C606" s="5"/>
      <c r="D606" s="147"/>
      <c r="E606" s="147"/>
      <c r="F606" s="147"/>
      <c r="I606" s="39"/>
    </row>
    <row r="607" spans="1:9" ht="21" customHeight="1">
      <c r="A607" s="5">
        <v>606</v>
      </c>
      <c r="B607" s="6"/>
      <c r="C607" s="5"/>
      <c r="D607" s="147"/>
      <c r="E607" s="147"/>
      <c r="F607" s="147"/>
      <c r="I607" s="39"/>
    </row>
    <row r="608" spans="1:9" ht="21" customHeight="1">
      <c r="A608" s="5">
        <v>607</v>
      </c>
      <c r="B608" s="6"/>
      <c r="C608" s="5"/>
      <c r="D608" s="147"/>
      <c r="E608" s="147"/>
      <c r="F608" s="147"/>
      <c r="I608" s="39"/>
    </row>
    <row r="609" spans="1:9" ht="21" customHeight="1">
      <c r="A609" s="5">
        <v>608</v>
      </c>
      <c r="B609" s="6"/>
      <c r="C609" s="5"/>
      <c r="D609" s="147"/>
      <c r="E609" s="147"/>
      <c r="F609" s="147"/>
      <c r="I609" s="39"/>
    </row>
    <row r="610" spans="1:9" ht="21" customHeight="1">
      <c r="A610" s="5">
        <v>609</v>
      </c>
      <c r="B610" s="6"/>
      <c r="C610" s="5"/>
      <c r="D610" s="147"/>
      <c r="E610" s="147"/>
      <c r="F610" s="147"/>
      <c r="I610" s="39"/>
    </row>
    <row r="611" spans="1:9" ht="21" customHeight="1">
      <c r="A611" s="5">
        <v>610</v>
      </c>
      <c r="B611" s="6"/>
      <c r="C611" s="5"/>
      <c r="D611" s="147"/>
      <c r="E611" s="147"/>
      <c r="F611" s="147"/>
      <c r="I611" s="39"/>
    </row>
    <row r="612" spans="1:9" ht="21" customHeight="1">
      <c r="A612" s="5">
        <v>611</v>
      </c>
      <c r="B612" s="6"/>
      <c r="C612" s="5"/>
      <c r="D612" s="147"/>
      <c r="E612" s="147"/>
      <c r="F612" s="147"/>
      <c r="I612" s="39"/>
    </row>
    <row r="613" spans="1:9" ht="21" customHeight="1">
      <c r="A613" s="5">
        <v>612</v>
      </c>
      <c r="B613" s="6"/>
      <c r="C613" s="5"/>
      <c r="D613" s="147"/>
      <c r="E613" s="147"/>
      <c r="F613" s="147"/>
      <c r="I613" s="39"/>
    </row>
    <row r="614" spans="1:9" ht="21" customHeight="1">
      <c r="A614" s="5">
        <v>613</v>
      </c>
      <c r="B614" s="6"/>
      <c r="C614" s="5"/>
      <c r="D614" s="147"/>
      <c r="E614" s="147"/>
      <c r="F614" s="147"/>
      <c r="I614" s="39"/>
    </row>
    <row r="615" spans="1:9" ht="21" customHeight="1">
      <c r="A615" s="5">
        <v>614</v>
      </c>
      <c r="B615" s="6"/>
      <c r="C615" s="5"/>
      <c r="D615" s="147"/>
      <c r="E615" s="147"/>
      <c r="F615" s="147"/>
      <c r="I615" s="39"/>
    </row>
    <row r="616" spans="1:9" ht="21" customHeight="1">
      <c r="A616" s="5">
        <v>615</v>
      </c>
      <c r="B616" s="6"/>
      <c r="C616" s="5"/>
      <c r="D616" s="147"/>
      <c r="E616" s="147"/>
      <c r="F616" s="147"/>
      <c r="I616" s="39"/>
    </row>
    <row r="617" spans="1:9" ht="21" customHeight="1">
      <c r="A617" s="5">
        <v>616</v>
      </c>
      <c r="B617" s="6"/>
      <c r="C617" s="5"/>
      <c r="D617" s="147"/>
      <c r="E617" s="147"/>
      <c r="F617" s="147"/>
      <c r="I617" s="39"/>
    </row>
    <row r="618" spans="1:9" ht="21" customHeight="1">
      <c r="A618" s="5">
        <v>617</v>
      </c>
      <c r="B618" s="6"/>
      <c r="C618" s="5"/>
      <c r="D618" s="147"/>
      <c r="E618" s="147"/>
      <c r="F618" s="147"/>
      <c r="I618" s="39"/>
    </row>
    <row r="619" spans="1:9" ht="21" customHeight="1">
      <c r="A619" s="5">
        <v>618</v>
      </c>
      <c r="B619" s="6"/>
      <c r="C619" s="5"/>
      <c r="D619" s="147"/>
      <c r="E619" s="147"/>
      <c r="F619" s="147"/>
      <c r="I619" s="39"/>
    </row>
    <row r="620" spans="1:9" ht="21" customHeight="1">
      <c r="A620" s="5">
        <v>619</v>
      </c>
      <c r="B620" s="6"/>
      <c r="C620" s="5"/>
      <c r="D620" s="147"/>
      <c r="E620" s="147"/>
      <c r="F620" s="147"/>
      <c r="I620" s="39"/>
    </row>
    <row r="621" spans="1:9" ht="21" customHeight="1">
      <c r="A621" s="5">
        <v>620</v>
      </c>
      <c r="B621" s="6"/>
      <c r="C621" s="5"/>
      <c r="D621" s="147"/>
      <c r="E621" s="147"/>
      <c r="F621" s="147"/>
      <c r="I621" s="39"/>
    </row>
    <row r="622" spans="1:9" ht="21" customHeight="1">
      <c r="A622" s="5">
        <v>621</v>
      </c>
      <c r="B622" s="6"/>
      <c r="C622" s="5"/>
      <c r="D622" s="147"/>
      <c r="E622" s="147"/>
      <c r="F622" s="147"/>
      <c r="I622" s="39"/>
    </row>
    <row r="623" spans="1:9" ht="21" customHeight="1">
      <c r="A623" s="5">
        <v>622</v>
      </c>
      <c r="B623" s="6"/>
      <c r="C623" s="5"/>
      <c r="D623" s="147"/>
      <c r="E623" s="147"/>
      <c r="F623" s="147"/>
      <c r="I623" s="39"/>
    </row>
    <row r="624" spans="1:9" ht="21" customHeight="1">
      <c r="A624" s="5">
        <v>623</v>
      </c>
      <c r="B624" s="6"/>
      <c r="C624" s="5"/>
      <c r="D624" s="147"/>
      <c r="E624" s="147"/>
      <c r="F624" s="147"/>
      <c r="I624" s="39"/>
    </row>
    <row r="625" spans="1:9" ht="21" customHeight="1">
      <c r="A625" s="5">
        <v>624</v>
      </c>
      <c r="B625" s="6"/>
      <c r="C625" s="5"/>
      <c r="D625" s="147"/>
      <c r="E625" s="147"/>
      <c r="F625" s="147"/>
      <c r="I625" s="39"/>
    </row>
    <row r="626" spans="1:9" ht="21" customHeight="1">
      <c r="A626" s="5">
        <v>625</v>
      </c>
      <c r="B626" s="6"/>
      <c r="C626" s="5"/>
      <c r="D626" s="147"/>
      <c r="E626" s="147"/>
      <c r="F626" s="147"/>
      <c r="I626" s="39"/>
    </row>
    <row r="627" spans="1:9" ht="21" customHeight="1">
      <c r="A627" s="5">
        <v>626</v>
      </c>
      <c r="B627" s="6"/>
      <c r="C627" s="5"/>
      <c r="D627" s="147"/>
      <c r="E627" s="147"/>
      <c r="F627" s="147"/>
      <c r="I627" s="39"/>
    </row>
    <row r="628" spans="1:9" ht="21" customHeight="1">
      <c r="A628" s="5">
        <v>627</v>
      </c>
      <c r="B628" s="6"/>
      <c r="C628" s="5"/>
      <c r="D628" s="147"/>
      <c r="E628" s="147"/>
      <c r="F628" s="147"/>
      <c r="I628" s="39"/>
    </row>
    <row r="629" spans="1:9" ht="21" customHeight="1">
      <c r="A629" s="5">
        <v>628</v>
      </c>
      <c r="B629" s="6"/>
      <c r="C629" s="5"/>
      <c r="D629" s="147"/>
      <c r="E629" s="147"/>
      <c r="F629" s="147"/>
      <c r="I629" s="39"/>
    </row>
    <row r="630" spans="1:9" ht="21" customHeight="1">
      <c r="A630" s="5">
        <v>629</v>
      </c>
      <c r="B630" s="6"/>
      <c r="C630" s="5"/>
      <c r="D630" s="147"/>
      <c r="E630" s="147"/>
      <c r="F630" s="147"/>
      <c r="I630" s="39"/>
    </row>
    <row r="631" spans="1:9" ht="21" customHeight="1">
      <c r="A631" s="5">
        <v>630</v>
      </c>
      <c r="B631" s="6"/>
      <c r="C631" s="5"/>
      <c r="D631" s="147"/>
      <c r="E631" s="147"/>
      <c r="F631" s="147"/>
      <c r="I631" s="39"/>
    </row>
    <row r="632" spans="1:9" ht="21" customHeight="1">
      <c r="A632" s="5">
        <v>631</v>
      </c>
      <c r="B632" s="6"/>
      <c r="C632" s="5"/>
      <c r="D632" s="147"/>
      <c r="E632" s="147"/>
      <c r="F632" s="147"/>
      <c r="I632" s="39"/>
    </row>
    <row r="633" spans="1:9" ht="21" customHeight="1">
      <c r="A633" s="5">
        <v>632</v>
      </c>
      <c r="B633" s="6"/>
      <c r="C633" s="5"/>
      <c r="D633" s="147"/>
      <c r="E633" s="147"/>
      <c r="F633" s="147"/>
      <c r="I633" s="39"/>
    </row>
    <row r="634" spans="1:9" ht="21" customHeight="1">
      <c r="A634" s="5">
        <v>633</v>
      </c>
      <c r="B634" s="6"/>
      <c r="C634" s="5"/>
      <c r="D634" s="147"/>
      <c r="E634" s="147"/>
      <c r="F634" s="147"/>
      <c r="I634" s="39"/>
    </row>
    <row r="635" spans="1:9" ht="21" customHeight="1">
      <c r="A635" s="5">
        <v>634</v>
      </c>
      <c r="B635" s="6"/>
      <c r="C635" s="5"/>
      <c r="D635" s="147"/>
      <c r="E635" s="147"/>
      <c r="F635" s="147"/>
      <c r="I635" s="39"/>
    </row>
    <row r="636" spans="1:9" ht="21" customHeight="1">
      <c r="A636" s="5">
        <v>635</v>
      </c>
      <c r="B636" s="6"/>
      <c r="C636" s="5"/>
      <c r="D636" s="147"/>
      <c r="E636" s="147"/>
      <c r="F636" s="147"/>
      <c r="I636" s="39"/>
    </row>
    <row r="637" spans="1:9" ht="21" customHeight="1">
      <c r="A637" s="5">
        <v>636</v>
      </c>
      <c r="B637" s="6"/>
      <c r="C637" s="5"/>
      <c r="D637" s="147"/>
      <c r="E637" s="147"/>
      <c r="F637" s="147"/>
      <c r="I637" s="39"/>
    </row>
    <row r="638" spans="1:9" ht="21" customHeight="1">
      <c r="A638" s="5">
        <v>637</v>
      </c>
      <c r="B638" s="6"/>
      <c r="C638" s="5"/>
      <c r="D638" s="147"/>
      <c r="E638" s="147"/>
      <c r="F638" s="147"/>
      <c r="I638" s="39"/>
    </row>
    <row r="639" spans="1:9" ht="21" customHeight="1">
      <c r="A639" s="5">
        <v>638</v>
      </c>
      <c r="B639" s="6"/>
      <c r="C639" s="5"/>
      <c r="D639" s="147"/>
      <c r="E639" s="147"/>
      <c r="F639" s="147"/>
      <c r="I639" s="39"/>
    </row>
    <row r="640" spans="1:9" ht="21" customHeight="1">
      <c r="A640" s="5">
        <v>639</v>
      </c>
      <c r="B640" s="6"/>
      <c r="C640" s="5"/>
      <c r="D640" s="147"/>
      <c r="E640" s="147"/>
      <c r="F640" s="147"/>
      <c r="I640" s="39"/>
    </row>
    <row r="641" spans="1:9" ht="21" customHeight="1">
      <c r="A641" s="5">
        <v>640</v>
      </c>
      <c r="B641" s="6"/>
      <c r="C641" s="5"/>
      <c r="D641" s="147"/>
      <c r="E641" s="147"/>
      <c r="F641" s="147"/>
      <c r="I641" s="39"/>
    </row>
    <row r="642" spans="1:9" ht="21" customHeight="1">
      <c r="A642" s="5">
        <v>641</v>
      </c>
      <c r="B642" s="6"/>
      <c r="C642" s="5"/>
      <c r="D642" s="147"/>
      <c r="E642" s="147"/>
      <c r="F642" s="147"/>
      <c r="I642" s="39"/>
    </row>
    <row r="643" spans="1:9" ht="21" customHeight="1">
      <c r="A643" s="5">
        <v>642</v>
      </c>
      <c r="B643" s="6"/>
      <c r="C643" s="5"/>
      <c r="D643" s="147"/>
      <c r="E643" s="147"/>
      <c r="F643" s="147"/>
      <c r="I643" s="39"/>
    </row>
    <row r="644" spans="1:9" ht="21" customHeight="1">
      <c r="A644" s="5">
        <v>643</v>
      </c>
      <c r="B644" s="6"/>
      <c r="C644" s="5"/>
      <c r="D644" s="147"/>
      <c r="E644" s="147"/>
      <c r="F644" s="147"/>
      <c r="I644" s="39"/>
    </row>
    <row r="645" spans="1:9" ht="21" customHeight="1">
      <c r="A645" s="5">
        <v>644</v>
      </c>
      <c r="B645" s="6"/>
      <c r="C645" s="5"/>
      <c r="D645" s="147"/>
      <c r="E645" s="147"/>
      <c r="F645" s="147"/>
      <c r="I645" s="39"/>
    </row>
    <row r="646" spans="1:9" ht="21" customHeight="1">
      <c r="A646" s="5">
        <v>645</v>
      </c>
      <c r="B646" s="6"/>
      <c r="C646" s="5"/>
      <c r="D646" s="147"/>
      <c r="E646" s="147"/>
      <c r="F646" s="147"/>
      <c r="I646" s="39"/>
    </row>
    <row r="647" spans="1:9" ht="21" customHeight="1">
      <c r="A647" s="5">
        <v>646</v>
      </c>
      <c r="B647" s="6"/>
      <c r="C647" s="5"/>
      <c r="D647" s="147"/>
      <c r="E647" s="147"/>
      <c r="F647" s="147"/>
      <c r="I647" s="39"/>
    </row>
    <row r="648" spans="1:9" ht="21" customHeight="1">
      <c r="A648" s="5">
        <v>647</v>
      </c>
      <c r="B648" s="6"/>
      <c r="C648" s="5"/>
      <c r="D648" s="147"/>
      <c r="E648" s="147"/>
      <c r="F648" s="147"/>
      <c r="I648" s="39"/>
    </row>
    <row r="649" spans="1:9" ht="21" customHeight="1">
      <c r="A649" s="5">
        <v>648</v>
      </c>
      <c r="B649" s="6"/>
      <c r="C649" s="5"/>
      <c r="D649" s="147"/>
      <c r="E649" s="147"/>
      <c r="F649" s="147"/>
      <c r="I649" s="39"/>
    </row>
    <row r="650" spans="1:9" ht="21" customHeight="1">
      <c r="A650" s="5">
        <v>649</v>
      </c>
      <c r="B650" s="6"/>
      <c r="C650" s="5"/>
      <c r="D650" s="147"/>
      <c r="E650" s="147"/>
      <c r="F650" s="147"/>
      <c r="I650" s="39"/>
    </row>
    <row r="651" spans="1:9" ht="21" customHeight="1">
      <c r="A651" s="5">
        <v>650</v>
      </c>
      <c r="B651" s="6"/>
      <c r="C651" s="5"/>
      <c r="D651" s="147"/>
      <c r="E651" s="147"/>
      <c r="F651" s="147"/>
      <c r="I651" s="39"/>
    </row>
    <row r="652" spans="1:9" ht="21" customHeight="1">
      <c r="A652" s="5">
        <v>651</v>
      </c>
      <c r="B652" s="6"/>
      <c r="C652" s="5"/>
      <c r="D652" s="147"/>
      <c r="E652" s="147"/>
      <c r="F652" s="147"/>
      <c r="I652" s="39"/>
    </row>
    <row r="653" spans="1:9" ht="21" customHeight="1">
      <c r="A653" s="5">
        <v>652</v>
      </c>
      <c r="B653" s="6"/>
      <c r="C653" s="5"/>
      <c r="D653" s="147"/>
      <c r="E653" s="147"/>
      <c r="F653" s="147"/>
      <c r="I653" s="39"/>
    </row>
    <row r="654" spans="1:9" ht="21" customHeight="1">
      <c r="A654" s="5">
        <v>653</v>
      </c>
      <c r="B654" s="6"/>
      <c r="C654" s="5"/>
      <c r="D654" s="147"/>
      <c r="E654" s="147"/>
      <c r="F654" s="147"/>
      <c r="I654" s="39"/>
    </row>
    <row r="655" spans="1:9" ht="21" customHeight="1">
      <c r="A655" s="5">
        <v>654</v>
      </c>
      <c r="B655" s="6"/>
      <c r="C655" s="5"/>
      <c r="D655" s="147"/>
      <c r="E655" s="147"/>
      <c r="F655" s="147"/>
      <c r="I655" s="39"/>
    </row>
    <row r="656" spans="1:9" ht="21" customHeight="1">
      <c r="A656" s="5">
        <v>655</v>
      </c>
      <c r="B656" s="6"/>
      <c r="C656" s="5"/>
      <c r="D656" s="147"/>
      <c r="E656" s="147"/>
      <c r="F656" s="147"/>
      <c r="I656" s="39"/>
    </row>
    <row r="657" spans="1:9" ht="21" customHeight="1">
      <c r="A657" s="5">
        <v>656</v>
      </c>
      <c r="B657" s="6"/>
      <c r="C657" s="5"/>
      <c r="D657" s="147"/>
      <c r="E657" s="147"/>
      <c r="F657" s="147"/>
      <c r="I657" s="39"/>
    </row>
    <row r="658" spans="1:9" ht="21" customHeight="1">
      <c r="A658" s="5">
        <v>657</v>
      </c>
      <c r="B658" s="6"/>
      <c r="C658" s="5"/>
      <c r="D658" s="147"/>
      <c r="E658" s="147"/>
      <c r="F658" s="147"/>
      <c r="I658" s="39"/>
    </row>
    <row r="659" spans="1:9" ht="21" customHeight="1">
      <c r="A659" s="5">
        <v>658</v>
      </c>
      <c r="B659" s="6"/>
      <c r="C659" s="5"/>
      <c r="D659" s="147"/>
      <c r="E659" s="147"/>
      <c r="F659" s="147"/>
      <c r="I659" s="39"/>
    </row>
    <row r="660" spans="1:9" ht="21" customHeight="1">
      <c r="A660" s="5">
        <v>659</v>
      </c>
      <c r="B660" s="6"/>
      <c r="C660" s="5"/>
      <c r="D660" s="147"/>
      <c r="E660" s="147"/>
      <c r="F660" s="147"/>
      <c r="I660" s="39"/>
    </row>
    <row r="661" spans="1:9" ht="21" customHeight="1">
      <c r="A661" s="5">
        <v>660</v>
      </c>
      <c r="B661" s="6"/>
      <c r="C661" s="5"/>
      <c r="D661" s="147"/>
      <c r="E661" s="147"/>
      <c r="F661" s="147"/>
      <c r="I661" s="39"/>
    </row>
    <row r="662" spans="1:9" ht="21" customHeight="1">
      <c r="A662" s="5">
        <v>661</v>
      </c>
      <c r="B662" s="6"/>
      <c r="C662" s="5"/>
      <c r="D662" s="147"/>
      <c r="E662" s="147"/>
      <c r="F662" s="147"/>
      <c r="I662" s="39"/>
    </row>
    <row r="663" spans="1:9" ht="21" customHeight="1">
      <c r="A663" s="5">
        <v>662</v>
      </c>
      <c r="B663" s="6"/>
      <c r="C663" s="5"/>
      <c r="D663" s="147"/>
      <c r="E663" s="147"/>
      <c r="F663" s="147"/>
      <c r="I663" s="39"/>
    </row>
    <row r="664" spans="1:9" ht="21" customHeight="1">
      <c r="A664" s="5">
        <v>663</v>
      </c>
      <c r="B664" s="6"/>
      <c r="C664" s="5"/>
      <c r="D664" s="147"/>
      <c r="E664" s="147"/>
      <c r="F664" s="147"/>
      <c r="I664" s="39"/>
    </row>
    <row r="665" spans="1:9" ht="21" customHeight="1">
      <c r="A665" s="5">
        <v>664</v>
      </c>
      <c r="B665" s="6"/>
      <c r="C665" s="5"/>
      <c r="D665" s="147"/>
      <c r="E665" s="147"/>
      <c r="F665" s="147"/>
      <c r="I665" s="39"/>
    </row>
    <row r="666" spans="1:9" ht="21" customHeight="1">
      <c r="A666" s="5">
        <v>665</v>
      </c>
      <c r="B666" s="6"/>
      <c r="C666" s="5"/>
      <c r="D666" s="147"/>
      <c r="E666" s="147"/>
      <c r="F666" s="147"/>
      <c r="I666" s="39"/>
    </row>
    <row r="667" spans="1:9" ht="21" customHeight="1">
      <c r="A667" s="5">
        <v>666</v>
      </c>
      <c r="B667" s="6"/>
      <c r="C667" s="5"/>
      <c r="D667" s="147"/>
      <c r="E667" s="147"/>
      <c r="F667" s="147"/>
      <c r="I667" s="39"/>
    </row>
    <row r="668" spans="1:9" ht="21" customHeight="1">
      <c r="A668" s="5">
        <v>667</v>
      </c>
      <c r="B668" s="6"/>
      <c r="C668" s="5"/>
      <c r="D668" s="147"/>
      <c r="E668" s="147"/>
      <c r="F668" s="147"/>
      <c r="I668" s="39"/>
    </row>
    <row r="669" spans="1:9" ht="21" customHeight="1">
      <c r="A669" s="5">
        <v>668</v>
      </c>
      <c r="B669" s="6"/>
      <c r="C669" s="5"/>
      <c r="D669" s="147"/>
      <c r="E669" s="147"/>
      <c r="F669" s="147"/>
      <c r="I669" s="39"/>
    </row>
    <row r="670" spans="1:9" ht="21" customHeight="1">
      <c r="A670" s="5">
        <v>669</v>
      </c>
      <c r="B670" s="6"/>
      <c r="C670" s="5"/>
      <c r="D670" s="147"/>
      <c r="E670" s="147"/>
      <c r="F670" s="147"/>
      <c r="I670" s="39"/>
    </row>
    <row r="671" spans="1:9" ht="21" customHeight="1">
      <c r="A671" s="5">
        <v>670</v>
      </c>
      <c r="B671" s="6"/>
      <c r="C671" s="5"/>
      <c r="D671" s="147"/>
      <c r="E671" s="147"/>
      <c r="F671" s="147"/>
      <c r="I671" s="39"/>
    </row>
    <row r="672" spans="1:9" ht="21" customHeight="1">
      <c r="A672" s="5">
        <v>671</v>
      </c>
      <c r="B672" s="6"/>
      <c r="C672" s="5"/>
      <c r="D672" s="147"/>
      <c r="E672" s="147"/>
      <c r="F672" s="147"/>
      <c r="I672" s="39"/>
    </row>
    <row r="673" spans="1:9" ht="21" customHeight="1">
      <c r="A673" s="5">
        <v>672</v>
      </c>
      <c r="B673" s="6"/>
      <c r="C673" s="5"/>
      <c r="D673" s="147"/>
      <c r="E673" s="147"/>
      <c r="F673" s="147"/>
      <c r="I673" s="39"/>
    </row>
    <row r="674" spans="1:9" ht="21" customHeight="1">
      <c r="A674" s="5">
        <v>673</v>
      </c>
      <c r="B674" s="6"/>
      <c r="C674" s="5"/>
      <c r="D674" s="147"/>
      <c r="E674" s="147"/>
      <c r="F674" s="147"/>
      <c r="I674" s="39"/>
    </row>
    <row r="675" spans="1:9" ht="21" customHeight="1">
      <c r="A675" s="5">
        <v>674</v>
      </c>
      <c r="B675" s="6"/>
      <c r="C675" s="5"/>
      <c r="D675" s="147"/>
      <c r="E675" s="147"/>
      <c r="F675" s="147"/>
      <c r="I675" s="39"/>
    </row>
    <row r="676" spans="1:9" ht="21" customHeight="1">
      <c r="A676" s="5">
        <v>675</v>
      </c>
      <c r="B676" s="6"/>
      <c r="C676" s="5"/>
      <c r="D676" s="147"/>
      <c r="E676" s="147"/>
      <c r="F676" s="147"/>
      <c r="I676" s="39"/>
    </row>
    <row r="677" spans="1:9" ht="21" customHeight="1">
      <c r="A677" s="5">
        <v>676</v>
      </c>
      <c r="B677" s="6"/>
      <c r="C677" s="5"/>
      <c r="D677" s="147"/>
      <c r="E677" s="147"/>
      <c r="F677" s="147"/>
      <c r="I677" s="39"/>
    </row>
    <row r="678" spans="1:9" ht="21" customHeight="1">
      <c r="A678" s="5">
        <v>677</v>
      </c>
      <c r="B678" s="6"/>
      <c r="C678" s="5"/>
      <c r="D678" s="147"/>
      <c r="E678" s="147"/>
      <c r="F678" s="147"/>
      <c r="I678" s="39"/>
    </row>
    <row r="679" spans="1:9" ht="21" customHeight="1">
      <c r="A679" s="5">
        <v>678</v>
      </c>
      <c r="B679" s="6"/>
      <c r="C679" s="5"/>
      <c r="D679" s="147"/>
      <c r="E679" s="147"/>
      <c r="F679" s="147"/>
      <c r="I679" s="39"/>
    </row>
    <row r="680" spans="1:9" ht="21" customHeight="1">
      <c r="A680" s="5">
        <v>679</v>
      </c>
      <c r="B680" s="6"/>
      <c r="C680" s="5"/>
      <c r="D680" s="147"/>
      <c r="E680" s="147"/>
      <c r="F680" s="147"/>
      <c r="I680" s="39"/>
    </row>
    <row r="681" spans="1:9" ht="21" customHeight="1">
      <c r="A681" s="5">
        <v>680</v>
      </c>
      <c r="B681" s="6"/>
      <c r="C681" s="5"/>
      <c r="D681" s="147"/>
      <c r="E681" s="147"/>
      <c r="F681" s="147"/>
      <c r="I681" s="39"/>
    </row>
    <row r="682" spans="1:9" ht="21" customHeight="1">
      <c r="A682" s="5">
        <v>681</v>
      </c>
      <c r="B682" s="6"/>
      <c r="C682" s="5"/>
      <c r="D682" s="147"/>
      <c r="E682" s="147"/>
      <c r="F682" s="147"/>
      <c r="I682" s="39"/>
    </row>
    <row r="683" spans="1:9" ht="21" customHeight="1">
      <c r="A683" s="5">
        <v>682</v>
      </c>
      <c r="B683" s="6"/>
      <c r="C683" s="5"/>
      <c r="D683" s="147"/>
      <c r="E683" s="147"/>
      <c r="F683" s="147"/>
      <c r="I683" s="39"/>
    </row>
    <row r="684" spans="1:9" ht="21" customHeight="1">
      <c r="A684" s="5">
        <v>683</v>
      </c>
      <c r="B684" s="6"/>
      <c r="C684" s="5"/>
      <c r="D684" s="147"/>
      <c r="E684" s="147"/>
      <c r="F684" s="147"/>
      <c r="I684" s="39"/>
    </row>
    <row r="685" spans="1:9" ht="21" customHeight="1">
      <c r="A685" s="5">
        <v>684</v>
      </c>
      <c r="B685" s="6"/>
      <c r="C685" s="5"/>
      <c r="D685" s="147"/>
      <c r="E685" s="147"/>
      <c r="F685" s="147"/>
      <c r="I685" s="39"/>
    </row>
    <row r="686" spans="1:9" ht="21" customHeight="1">
      <c r="A686" s="5">
        <v>685</v>
      </c>
      <c r="B686" s="6"/>
      <c r="C686" s="5"/>
      <c r="D686" s="147"/>
      <c r="E686" s="147"/>
      <c r="F686" s="147"/>
      <c r="I686" s="39"/>
    </row>
    <row r="687" spans="1:9" ht="21" customHeight="1">
      <c r="A687" s="5">
        <v>686</v>
      </c>
      <c r="B687" s="6"/>
      <c r="C687" s="5"/>
      <c r="D687" s="147"/>
      <c r="E687" s="147"/>
      <c r="F687" s="147"/>
      <c r="I687" s="39"/>
    </row>
    <row r="688" spans="1:9" ht="21" customHeight="1">
      <c r="A688" s="5">
        <v>687</v>
      </c>
      <c r="B688" s="6"/>
      <c r="C688" s="5"/>
      <c r="D688" s="147"/>
      <c r="E688" s="147"/>
      <c r="F688" s="147"/>
      <c r="I688" s="39"/>
    </row>
    <row r="689" spans="1:9" ht="21" customHeight="1">
      <c r="A689" s="5">
        <v>688</v>
      </c>
      <c r="B689" s="6"/>
      <c r="C689" s="5"/>
      <c r="D689" s="147"/>
      <c r="E689" s="147"/>
      <c r="F689" s="147"/>
      <c r="I689" s="39"/>
    </row>
    <row r="690" spans="1:9" ht="21" customHeight="1">
      <c r="A690" s="5">
        <v>689</v>
      </c>
      <c r="B690" s="6"/>
      <c r="C690" s="5"/>
      <c r="D690" s="147"/>
      <c r="E690" s="147"/>
      <c r="F690" s="147"/>
      <c r="I690" s="39"/>
    </row>
    <row r="691" spans="1:9" ht="21" customHeight="1">
      <c r="A691" s="5">
        <v>690</v>
      </c>
      <c r="B691" s="6"/>
      <c r="C691" s="5"/>
      <c r="D691" s="147"/>
      <c r="E691" s="147"/>
      <c r="F691" s="147"/>
      <c r="I691" s="39"/>
    </row>
    <row r="692" spans="1:9" ht="21" customHeight="1">
      <c r="A692" s="5">
        <v>691</v>
      </c>
      <c r="B692" s="6"/>
      <c r="C692" s="5"/>
      <c r="D692" s="147"/>
      <c r="E692" s="147"/>
      <c r="F692" s="147"/>
      <c r="I692" s="39"/>
    </row>
    <row r="693" spans="1:9" ht="21" customHeight="1">
      <c r="A693" s="5">
        <v>692</v>
      </c>
      <c r="B693" s="6"/>
      <c r="C693" s="5"/>
      <c r="D693" s="147"/>
      <c r="E693" s="147"/>
      <c r="F693" s="147"/>
      <c r="I693" s="39"/>
    </row>
    <row r="694" spans="1:9" ht="21" customHeight="1">
      <c r="A694" s="5">
        <v>693</v>
      </c>
      <c r="B694" s="6"/>
      <c r="C694" s="5"/>
      <c r="D694" s="147"/>
      <c r="E694" s="147"/>
      <c r="F694" s="147"/>
      <c r="I694" s="39"/>
    </row>
    <row r="695" spans="1:9" ht="21" customHeight="1">
      <c r="A695" s="5">
        <v>694</v>
      </c>
      <c r="B695" s="6"/>
      <c r="C695" s="5"/>
      <c r="D695" s="147"/>
      <c r="E695" s="147"/>
      <c r="F695" s="147"/>
      <c r="I695" s="39"/>
    </row>
    <row r="696" spans="1:9" ht="21" customHeight="1">
      <c r="A696" s="5">
        <v>695</v>
      </c>
      <c r="B696" s="6"/>
      <c r="C696" s="5"/>
      <c r="D696" s="147"/>
      <c r="E696" s="147"/>
      <c r="F696" s="147"/>
      <c r="I696" s="39"/>
    </row>
    <row r="697" spans="1:9" ht="21" customHeight="1">
      <c r="A697" s="5">
        <v>696</v>
      </c>
      <c r="B697" s="6"/>
      <c r="C697" s="5"/>
      <c r="D697" s="147"/>
      <c r="E697" s="147"/>
      <c r="F697" s="147"/>
      <c r="I697" s="39"/>
    </row>
    <row r="698" spans="1:9" ht="21" customHeight="1">
      <c r="A698" s="5">
        <v>697</v>
      </c>
      <c r="B698" s="6"/>
      <c r="C698" s="5"/>
      <c r="D698" s="147"/>
      <c r="E698" s="147"/>
      <c r="F698" s="147"/>
      <c r="I698" s="39"/>
    </row>
    <row r="699" spans="1:9" ht="21" customHeight="1">
      <c r="A699" s="5">
        <v>698</v>
      </c>
      <c r="B699" s="6"/>
      <c r="C699" s="5"/>
      <c r="D699" s="147"/>
      <c r="E699" s="147"/>
      <c r="F699" s="147"/>
      <c r="I699" s="39"/>
    </row>
    <row r="700" spans="1:9" ht="21" customHeight="1">
      <c r="A700" s="5">
        <v>699</v>
      </c>
      <c r="B700" s="6"/>
      <c r="C700" s="5"/>
      <c r="D700" s="147"/>
      <c r="E700" s="147"/>
      <c r="F700" s="147"/>
      <c r="I700" s="39"/>
    </row>
    <row r="701" spans="1:9" ht="21" customHeight="1">
      <c r="A701" s="5">
        <v>700</v>
      </c>
      <c r="B701" s="6"/>
      <c r="C701" s="5"/>
      <c r="D701" s="147"/>
      <c r="E701" s="147"/>
      <c r="F701" s="147"/>
      <c r="I701" s="39"/>
    </row>
    <row r="702" spans="1:9" ht="21" customHeight="1">
      <c r="A702" s="5">
        <v>701</v>
      </c>
      <c r="B702" s="6"/>
      <c r="C702" s="5"/>
      <c r="D702" s="147"/>
      <c r="E702" s="147"/>
      <c r="F702" s="147"/>
      <c r="I702" s="39"/>
    </row>
    <row r="703" spans="1:9" ht="21" customHeight="1">
      <c r="A703" s="5">
        <v>702</v>
      </c>
      <c r="B703" s="6"/>
      <c r="C703" s="5"/>
      <c r="D703" s="147"/>
      <c r="E703" s="147"/>
      <c r="F703" s="147"/>
      <c r="I703" s="39"/>
    </row>
    <row r="704" spans="1:9" ht="21" customHeight="1">
      <c r="A704" s="5">
        <v>703</v>
      </c>
      <c r="B704" s="6"/>
      <c r="C704" s="5"/>
      <c r="D704" s="147"/>
      <c r="E704" s="147"/>
      <c r="F704" s="147"/>
      <c r="I704" s="39"/>
    </row>
    <row r="705" spans="1:9" ht="21" customHeight="1">
      <c r="A705" s="5">
        <v>704</v>
      </c>
      <c r="B705" s="6"/>
      <c r="C705" s="5"/>
      <c r="D705" s="147"/>
      <c r="E705" s="147"/>
      <c r="F705" s="147"/>
      <c r="I705" s="39"/>
    </row>
    <row r="706" spans="1:9" ht="21" customHeight="1">
      <c r="A706" s="5">
        <v>705</v>
      </c>
      <c r="B706" s="6"/>
      <c r="C706" s="5"/>
      <c r="D706" s="147"/>
      <c r="E706" s="147"/>
      <c r="F706" s="147"/>
      <c r="I706" s="39"/>
    </row>
    <row r="707" spans="1:9" ht="21" customHeight="1">
      <c r="A707" s="5">
        <v>706</v>
      </c>
      <c r="B707" s="6"/>
      <c r="C707" s="5"/>
      <c r="D707" s="147"/>
      <c r="E707" s="147"/>
      <c r="F707" s="147"/>
      <c r="I707" s="39"/>
    </row>
    <row r="708" spans="1:9" ht="21" customHeight="1">
      <c r="A708" s="5">
        <v>707</v>
      </c>
      <c r="B708" s="6"/>
      <c r="C708" s="5"/>
      <c r="D708" s="147"/>
      <c r="E708" s="147"/>
      <c r="F708" s="147"/>
      <c r="I708" s="39"/>
    </row>
    <row r="709" spans="1:9" ht="21" customHeight="1">
      <c r="A709" s="5">
        <v>708</v>
      </c>
      <c r="B709" s="6"/>
      <c r="C709" s="5"/>
      <c r="D709" s="147"/>
      <c r="E709" s="147"/>
      <c r="F709" s="147"/>
      <c r="I709" s="39"/>
    </row>
    <row r="710" spans="1:9" ht="21" customHeight="1">
      <c r="A710" s="5">
        <v>709</v>
      </c>
      <c r="B710" s="6"/>
      <c r="C710" s="5"/>
      <c r="D710" s="147"/>
      <c r="E710" s="147"/>
      <c r="F710" s="147"/>
      <c r="I710" s="39"/>
    </row>
    <row r="711" spans="1:9" ht="21" customHeight="1">
      <c r="A711" s="5">
        <v>710</v>
      </c>
      <c r="B711" s="6"/>
      <c r="C711" s="5"/>
      <c r="D711" s="147"/>
      <c r="E711" s="147"/>
      <c r="F711" s="147"/>
      <c r="I711" s="39"/>
    </row>
    <row r="712" spans="1:9" ht="21" customHeight="1">
      <c r="A712" s="5">
        <v>711</v>
      </c>
      <c r="B712" s="6"/>
      <c r="C712" s="5"/>
      <c r="D712" s="147"/>
      <c r="E712" s="147"/>
      <c r="F712" s="147"/>
      <c r="I712" s="39"/>
    </row>
    <row r="713" spans="1:9" ht="21" customHeight="1">
      <c r="A713" s="5">
        <v>712</v>
      </c>
      <c r="B713" s="6"/>
      <c r="C713" s="5"/>
      <c r="D713" s="147"/>
      <c r="E713" s="147"/>
      <c r="F713" s="147"/>
      <c r="I713" s="39"/>
    </row>
    <row r="714" spans="1:9" ht="21" customHeight="1">
      <c r="A714" s="5">
        <v>713</v>
      </c>
      <c r="B714" s="6"/>
      <c r="C714" s="5"/>
      <c r="D714" s="147"/>
      <c r="E714" s="147"/>
      <c r="F714" s="147"/>
      <c r="I714" s="39"/>
    </row>
    <row r="715" spans="1:9" ht="21" customHeight="1">
      <c r="A715" s="5">
        <v>714</v>
      </c>
      <c r="B715" s="6"/>
      <c r="C715" s="5"/>
      <c r="D715" s="147"/>
      <c r="E715" s="147"/>
      <c r="F715" s="147"/>
      <c r="I715" s="39"/>
    </row>
    <row r="716" spans="1:9" ht="21" customHeight="1">
      <c r="A716" s="5">
        <v>715</v>
      </c>
      <c r="B716" s="6"/>
      <c r="C716" s="5"/>
      <c r="D716" s="147"/>
      <c r="E716" s="147"/>
      <c r="F716" s="147"/>
      <c r="I716" s="39"/>
    </row>
    <row r="717" spans="1:9" ht="21" customHeight="1">
      <c r="A717" s="5">
        <v>716</v>
      </c>
      <c r="B717" s="6"/>
      <c r="C717" s="5"/>
      <c r="D717" s="147"/>
      <c r="E717" s="147"/>
      <c r="F717" s="147"/>
      <c r="I717" s="39"/>
    </row>
    <row r="718" spans="1:9" ht="21" customHeight="1">
      <c r="A718" s="5">
        <v>717</v>
      </c>
      <c r="B718" s="6"/>
      <c r="C718" s="5"/>
      <c r="D718" s="147"/>
      <c r="E718" s="147"/>
      <c r="F718" s="147"/>
      <c r="I718" s="39"/>
    </row>
    <row r="719" spans="1:9" ht="21" customHeight="1">
      <c r="A719" s="5">
        <v>718</v>
      </c>
      <c r="B719" s="6"/>
      <c r="C719" s="5"/>
      <c r="D719" s="147"/>
      <c r="E719" s="147"/>
      <c r="F719" s="147"/>
      <c r="I719" s="39"/>
    </row>
    <row r="720" spans="1:9" ht="21" customHeight="1">
      <c r="A720" s="5">
        <v>719</v>
      </c>
      <c r="B720" s="6"/>
      <c r="C720" s="5"/>
      <c r="D720" s="147"/>
      <c r="E720" s="147"/>
      <c r="F720" s="147"/>
      <c r="I720" s="39"/>
    </row>
    <row r="721" spans="1:9" ht="21" customHeight="1">
      <c r="A721" s="5">
        <v>720</v>
      </c>
      <c r="B721" s="6"/>
      <c r="C721" s="5"/>
      <c r="D721" s="147"/>
      <c r="E721" s="147"/>
      <c r="F721" s="147"/>
      <c r="I721" s="39"/>
    </row>
    <row r="722" spans="1:9" ht="21" customHeight="1">
      <c r="A722" s="5">
        <v>721</v>
      </c>
      <c r="B722" s="6"/>
      <c r="C722" s="5"/>
      <c r="D722" s="147"/>
      <c r="E722" s="147"/>
      <c r="F722" s="147"/>
      <c r="I722" s="39"/>
    </row>
    <row r="723" spans="1:9" ht="21" customHeight="1">
      <c r="A723" s="5">
        <v>722</v>
      </c>
      <c r="B723" s="6"/>
      <c r="C723" s="5"/>
      <c r="D723" s="147"/>
      <c r="E723" s="147"/>
      <c r="F723" s="147"/>
      <c r="I723" s="39"/>
    </row>
    <row r="724" spans="1:9" ht="21" customHeight="1">
      <c r="A724" s="5">
        <v>723</v>
      </c>
      <c r="B724" s="6"/>
      <c r="C724" s="5"/>
      <c r="D724" s="147"/>
      <c r="E724" s="147"/>
      <c r="F724" s="147"/>
      <c r="I724" s="39"/>
    </row>
    <row r="725" spans="1:9" ht="21" customHeight="1">
      <c r="A725" s="5">
        <v>724</v>
      </c>
      <c r="B725" s="6"/>
      <c r="C725" s="5"/>
      <c r="D725" s="147"/>
      <c r="E725" s="147"/>
      <c r="F725" s="147"/>
      <c r="I725" s="39"/>
    </row>
    <row r="726" spans="1:9" ht="21" customHeight="1">
      <c r="A726" s="5">
        <v>725</v>
      </c>
      <c r="B726" s="6"/>
      <c r="C726" s="5"/>
      <c r="D726" s="147"/>
      <c r="E726" s="147"/>
      <c r="F726" s="147"/>
      <c r="I726" s="39"/>
    </row>
    <row r="727" spans="1:9" ht="21" customHeight="1">
      <c r="A727" s="5">
        <v>726</v>
      </c>
      <c r="B727" s="6"/>
      <c r="C727" s="5"/>
      <c r="D727" s="147"/>
      <c r="E727" s="147"/>
      <c r="F727" s="147"/>
      <c r="I727" s="39"/>
    </row>
    <row r="728" spans="1:9" ht="21" customHeight="1">
      <c r="A728" s="5">
        <v>727</v>
      </c>
      <c r="B728" s="6"/>
      <c r="C728" s="5"/>
      <c r="D728" s="147"/>
      <c r="E728" s="147"/>
      <c r="F728" s="147"/>
      <c r="I728" s="39"/>
    </row>
    <row r="729" spans="1:9" ht="21" customHeight="1">
      <c r="A729" s="5">
        <v>728</v>
      </c>
      <c r="B729" s="6"/>
      <c r="C729" s="5"/>
      <c r="D729" s="147"/>
      <c r="E729" s="147"/>
      <c r="F729" s="147"/>
      <c r="I729" s="39"/>
    </row>
    <row r="730" spans="1:9" ht="21" customHeight="1">
      <c r="A730" s="5">
        <v>729</v>
      </c>
      <c r="B730" s="6"/>
      <c r="C730" s="5"/>
      <c r="D730" s="147"/>
      <c r="E730" s="147"/>
      <c r="F730" s="147"/>
      <c r="I730" s="39"/>
    </row>
    <row r="731" spans="1:9" ht="21" customHeight="1">
      <c r="A731" s="5">
        <v>730</v>
      </c>
      <c r="B731" s="6"/>
      <c r="C731" s="5"/>
      <c r="D731" s="147"/>
      <c r="E731" s="147"/>
      <c r="F731" s="147"/>
      <c r="I731" s="39"/>
    </row>
    <row r="732" spans="1:9" ht="21" customHeight="1">
      <c r="A732" s="5">
        <v>731</v>
      </c>
      <c r="B732" s="6"/>
      <c r="C732" s="5"/>
      <c r="D732" s="147"/>
      <c r="E732" s="147"/>
      <c r="F732" s="147"/>
      <c r="I732" s="39"/>
    </row>
    <row r="733" spans="1:9" ht="21" customHeight="1">
      <c r="A733" s="5">
        <v>732</v>
      </c>
      <c r="B733" s="6"/>
      <c r="C733" s="5"/>
      <c r="D733" s="147"/>
      <c r="E733" s="147"/>
      <c r="F733" s="147"/>
      <c r="I733" s="39"/>
    </row>
    <row r="734" spans="1:9" ht="21" customHeight="1">
      <c r="A734" s="5">
        <v>733</v>
      </c>
      <c r="B734" s="6"/>
      <c r="C734" s="5"/>
      <c r="D734" s="147"/>
      <c r="E734" s="147"/>
      <c r="F734" s="147"/>
      <c r="I734" s="39"/>
    </row>
    <row r="735" spans="1:9" ht="21" customHeight="1">
      <c r="A735" s="5">
        <v>734</v>
      </c>
      <c r="B735" s="6"/>
      <c r="C735" s="5"/>
      <c r="D735" s="147"/>
      <c r="E735" s="147"/>
      <c r="F735" s="147"/>
      <c r="I735" s="39"/>
    </row>
    <row r="736" spans="1:9" ht="21" customHeight="1">
      <c r="A736" s="5">
        <v>735</v>
      </c>
      <c r="B736" s="6"/>
      <c r="C736" s="5"/>
      <c r="D736" s="147"/>
      <c r="E736" s="147"/>
      <c r="F736" s="147"/>
      <c r="I736" s="39"/>
    </row>
    <row r="737" spans="1:9" ht="21" customHeight="1">
      <c r="A737" s="5">
        <v>736</v>
      </c>
      <c r="B737" s="6"/>
      <c r="C737" s="5"/>
      <c r="D737" s="147"/>
      <c r="E737" s="147"/>
      <c r="F737" s="147"/>
      <c r="I737" s="39"/>
    </row>
    <row r="738" spans="1:9" ht="21" customHeight="1">
      <c r="A738" s="5">
        <v>737</v>
      </c>
      <c r="B738" s="6"/>
      <c r="C738" s="5"/>
      <c r="D738" s="147"/>
      <c r="E738" s="147"/>
      <c r="F738" s="147"/>
      <c r="I738" s="39"/>
    </row>
    <row r="739" spans="1:9" ht="21" customHeight="1">
      <c r="A739" s="5">
        <v>738</v>
      </c>
      <c r="B739" s="6"/>
      <c r="C739" s="5"/>
      <c r="D739" s="147"/>
      <c r="E739" s="147"/>
      <c r="F739" s="147"/>
      <c r="I739" s="39"/>
    </row>
    <row r="740" spans="1:9" ht="21" customHeight="1">
      <c r="A740" s="5">
        <v>739</v>
      </c>
      <c r="B740" s="6"/>
      <c r="C740" s="5"/>
      <c r="D740" s="147"/>
      <c r="E740" s="147"/>
      <c r="F740" s="147"/>
      <c r="I740" s="39"/>
    </row>
    <row r="741" spans="1:9" ht="21" customHeight="1">
      <c r="A741" s="5">
        <v>740</v>
      </c>
      <c r="B741" s="6"/>
      <c r="C741" s="5"/>
      <c r="D741" s="147"/>
      <c r="E741" s="147"/>
      <c r="F741" s="147"/>
      <c r="I741" s="39"/>
    </row>
    <row r="742" spans="1:9" ht="21" customHeight="1">
      <c r="A742" s="5">
        <v>741</v>
      </c>
      <c r="B742" s="6"/>
      <c r="C742" s="5"/>
      <c r="D742" s="147"/>
      <c r="E742" s="147"/>
      <c r="F742" s="147"/>
      <c r="I742" s="39"/>
    </row>
    <row r="743" spans="1:9" ht="21" customHeight="1">
      <c r="A743" s="5">
        <v>742</v>
      </c>
      <c r="B743" s="6"/>
      <c r="C743" s="5"/>
      <c r="D743" s="147"/>
      <c r="E743" s="147"/>
      <c r="F743" s="147"/>
      <c r="I743" s="39"/>
    </row>
    <row r="744" spans="1:9" ht="21" customHeight="1">
      <c r="A744" s="5">
        <v>743</v>
      </c>
      <c r="B744" s="6"/>
      <c r="C744" s="5"/>
      <c r="D744" s="147"/>
      <c r="E744" s="147"/>
      <c r="F744" s="147"/>
      <c r="I744" s="39"/>
    </row>
    <row r="745" spans="1:9" ht="21" customHeight="1">
      <c r="A745" s="5">
        <v>744</v>
      </c>
      <c r="B745" s="6"/>
      <c r="C745" s="5"/>
      <c r="D745" s="147"/>
      <c r="E745" s="147"/>
      <c r="F745" s="147"/>
      <c r="I745" s="39"/>
    </row>
    <row r="746" spans="1:9" ht="21" customHeight="1">
      <c r="A746" s="5">
        <v>745</v>
      </c>
      <c r="B746" s="6"/>
      <c r="C746" s="5"/>
      <c r="D746" s="147"/>
      <c r="E746" s="147"/>
      <c r="F746" s="147"/>
      <c r="I746" s="39"/>
    </row>
    <row r="747" spans="1:9" ht="21" customHeight="1">
      <c r="A747" s="5">
        <v>746</v>
      </c>
      <c r="B747" s="6"/>
      <c r="C747" s="5"/>
      <c r="D747" s="147"/>
      <c r="E747" s="147"/>
      <c r="F747" s="147"/>
      <c r="I747" s="39"/>
    </row>
    <row r="748" spans="1:9" ht="21" customHeight="1">
      <c r="A748" s="5">
        <v>747</v>
      </c>
      <c r="B748" s="6"/>
      <c r="C748" s="5"/>
      <c r="D748" s="147"/>
      <c r="E748" s="147"/>
      <c r="F748" s="147"/>
      <c r="I748" s="39"/>
    </row>
    <row r="749" spans="1:9" ht="21" customHeight="1">
      <c r="A749" s="5">
        <v>748</v>
      </c>
      <c r="B749" s="6"/>
      <c r="C749" s="5"/>
      <c r="D749" s="147"/>
      <c r="E749" s="147"/>
      <c r="F749" s="147"/>
      <c r="I749" s="39"/>
    </row>
    <row r="750" spans="1:9" ht="21" customHeight="1">
      <c r="A750" s="5">
        <v>749</v>
      </c>
      <c r="B750" s="6"/>
      <c r="C750" s="5"/>
      <c r="D750" s="147"/>
      <c r="E750" s="147"/>
      <c r="F750" s="147"/>
      <c r="I750" s="39"/>
    </row>
    <row r="751" spans="1:9" ht="21" customHeight="1">
      <c r="A751" s="5">
        <v>750</v>
      </c>
      <c r="B751" s="6"/>
      <c r="C751" s="5"/>
      <c r="D751" s="147"/>
      <c r="E751" s="147"/>
      <c r="F751" s="147"/>
      <c r="I751" s="39"/>
    </row>
    <row r="752" spans="1:9" ht="21" customHeight="1">
      <c r="A752" s="5">
        <v>751</v>
      </c>
      <c r="B752" s="6"/>
      <c r="C752" s="5"/>
      <c r="D752" s="147"/>
      <c r="E752" s="147"/>
      <c r="F752" s="147"/>
      <c r="I752" s="39"/>
    </row>
    <row r="753" spans="1:9" ht="21" customHeight="1">
      <c r="A753" s="5">
        <v>752</v>
      </c>
      <c r="B753" s="6"/>
      <c r="C753" s="5"/>
      <c r="D753" s="147"/>
      <c r="E753" s="147"/>
      <c r="F753" s="147"/>
      <c r="I753" s="39"/>
    </row>
    <row r="754" spans="1:9" ht="21" customHeight="1">
      <c r="A754" s="5">
        <v>753</v>
      </c>
      <c r="B754" s="6"/>
      <c r="C754" s="5"/>
      <c r="D754" s="147"/>
      <c r="E754" s="147"/>
      <c r="F754" s="147"/>
      <c r="I754" s="39"/>
    </row>
    <row r="755" spans="1:9" ht="21" customHeight="1">
      <c r="A755" s="5">
        <v>754</v>
      </c>
      <c r="B755" s="6"/>
      <c r="C755" s="5"/>
      <c r="D755" s="147"/>
      <c r="E755" s="147"/>
      <c r="F755" s="147"/>
      <c r="I755" s="39"/>
    </row>
    <row r="756" spans="1:9" ht="21" customHeight="1">
      <c r="A756" s="5">
        <v>755</v>
      </c>
      <c r="B756" s="6"/>
      <c r="C756" s="5"/>
      <c r="D756" s="147"/>
      <c r="E756" s="147"/>
      <c r="F756" s="147"/>
      <c r="I756" s="39"/>
    </row>
    <row r="757" spans="1:9" ht="21" customHeight="1">
      <c r="A757" s="5">
        <v>756</v>
      </c>
      <c r="B757" s="6"/>
      <c r="C757" s="5"/>
      <c r="D757" s="147"/>
      <c r="E757" s="147"/>
      <c r="F757" s="147"/>
      <c r="I757" s="39"/>
    </row>
    <row r="758" spans="1:9" ht="21" customHeight="1">
      <c r="A758" s="5">
        <v>757</v>
      </c>
      <c r="B758" s="6"/>
      <c r="C758" s="5"/>
      <c r="D758" s="147"/>
      <c r="E758" s="147"/>
      <c r="F758" s="147"/>
      <c r="I758" s="39"/>
    </row>
    <row r="759" spans="1:9" ht="21" customHeight="1">
      <c r="A759" s="5">
        <v>758</v>
      </c>
      <c r="B759" s="6"/>
      <c r="C759" s="5"/>
      <c r="D759" s="147"/>
      <c r="E759" s="147"/>
      <c r="F759" s="147"/>
      <c r="I759" s="39"/>
    </row>
    <row r="760" spans="1:9" ht="21" customHeight="1">
      <c r="A760" s="5">
        <v>759</v>
      </c>
      <c r="B760" s="6"/>
      <c r="C760" s="5"/>
      <c r="D760" s="147"/>
      <c r="E760" s="147"/>
      <c r="F760" s="147"/>
      <c r="I760" s="39"/>
    </row>
    <row r="761" spans="1:9" ht="21" customHeight="1">
      <c r="A761" s="5">
        <v>760</v>
      </c>
      <c r="B761" s="6"/>
      <c r="C761" s="5"/>
      <c r="D761" s="147"/>
      <c r="E761" s="147"/>
      <c r="F761" s="147"/>
      <c r="I761" s="39"/>
    </row>
    <row r="762" spans="1:9" ht="21" customHeight="1">
      <c r="A762" s="5">
        <v>761</v>
      </c>
      <c r="B762" s="6"/>
      <c r="C762" s="5"/>
      <c r="D762" s="147"/>
      <c r="E762" s="147"/>
      <c r="F762" s="147"/>
      <c r="I762" s="39"/>
    </row>
    <row r="763" spans="1:9" ht="21" customHeight="1">
      <c r="A763" s="5">
        <v>762</v>
      </c>
      <c r="B763" s="6"/>
      <c r="C763" s="5"/>
      <c r="D763" s="147"/>
      <c r="E763" s="147"/>
      <c r="F763" s="147"/>
      <c r="I763" s="39"/>
    </row>
    <row r="764" spans="1:9" ht="21" customHeight="1">
      <c r="A764" s="5">
        <v>763</v>
      </c>
      <c r="B764" s="6"/>
      <c r="C764" s="5"/>
      <c r="D764" s="147"/>
      <c r="E764" s="147"/>
      <c r="F764" s="147"/>
      <c r="I764" s="39"/>
    </row>
    <row r="765" spans="1:9" ht="21" customHeight="1">
      <c r="A765" s="5">
        <v>764</v>
      </c>
      <c r="B765" s="6"/>
      <c r="C765" s="5"/>
      <c r="D765" s="147"/>
      <c r="E765" s="147"/>
      <c r="F765" s="147"/>
      <c r="I765" s="39"/>
    </row>
    <row r="766" spans="1:9" ht="21" customHeight="1">
      <c r="A766" s="5">
        <v>765</v>
      </c>
      <c r="B766" s="6"/>
      <c r="C766" s="5"/>
      <c r="D766" s="147"/>
      <c r="E766" s="147"/>
      <c r="F766" s="147"/>
      <c r="I766" s="39"/>
    </row>
    <row r="767" spans="1:9" ht="21" customHeight="1">
      <c r="A767" s="5">
        <v>766</v>
      </c>
      <c r="B767" s="6"/>
      <c r="C767" s="5"/>
      <c r="D767" s="147"/>
      <c r="E767" s="147"/>
      <c r="F767" s="147"/>
      <c r="I767" s="39"/>
    </row>
    <row r="768" spans="1:9" ht="21" customHeight="1">
      <c r="A768" s="5">
        <v>767</v>
      </c>
      <c r="B768" s="6"/>
      <c r="C768" s="5"/>
      <c r="D768" s="147"/>
      <c r="E768" s="147"/>
      <c r="F768" s="147"/>
      <c r="I768" s="39"/>
    </row>
    <row r="769" spans="1:9" ht="21" customHeight="1">
      <c r="A769" s="5">
        <v>768</v>
      </c>
      <c r="B769" s="6"/>
      <c r="C769" s="5"/>
      <c r="D769" s="147"/>
      <c r="E769" s="147"/>
      <c r="F769" s="147"/>
      <c r="I769" s="39"/>
    </row>
    <row r="770" spans="1:9" ht="21" customHeight="1">
      <c r="A770" s="5">
        <v>769</v>
      </c>
      <c r="B770" s="6"/>
      <c r="C770" s="5"/>
      <c r="D770" s="147"/>
      <c r="E770" s="147"/>
      <c r="F770" s="147"/>
      <c r="I770" s="39"/>
    </row>
    <row r="771" spans="1:9" ht="21" customHeight="1">
      <c r="A771" s="5">
        <v>770</v>
      </c>
      <c r="B771" s="6"/>
      <c r="C771" s="5"/>
      <c r="D771" s="147"/>
      <c r="E771" s="147"/>
      <c r="F771" s="147"/>
      <c r="I771" s="39"/>
    </row>
    <row r="772" spans="1:9" ht="21" customHeight="1">
      <c r="A772" s="5">
        <v>771</v>
      </c>
      <c r="B772" s="6"/>
      <c r="C772" s="5"/>
      <c r="D772" s="147"/>
      <c r="E772" s="147"/>
      <c r="F772" s="147"/>
      <c r="I772" s="39"/>
    </row>
    <row r="773" spans="1:9" ht="21" customHeight="1">
      <c r="A773" s="5">
        <v>772</v>
      </c>
      <c r="B773" s="6"/>
      <c r="C773" s="5"/>
      <c r="D773" s="147"/>
      <c r="E773" s="147"/>
      <c r="F773" s="147"/>
      <c r="I773" s="39"/>
    </row>
    <row r="774" spans="1:9" ht="21" customHeight="1">
      <c r="A774" s="5">
        <v>773</v>
      </c>
      <c r="B774" s="6"/>
      <c r="C774" s="5"/>
      <c r="D774" s="147"/>
      <c r="E774" s="147"/>
      <c r="F774" s="147"/>
      <c r="I774" s="39"/>
    </row>
    <row r="775" spans="1:9" ht="21" customHeight="1">
      <c r="A775" s="5">
        <v>774</v>
      </c>
      <c r="B775" s="6"/>
      <c r="C775" s="5"/>
      <c r="D775" s="147"/>
      <c r="E775" s="147"/>
      <c r="F775" s="147"/>
      <c r="I775" s="39"/>
    </row>
    <row r="776" spans="1:9" ht="21" customHeight="1">
      <c r="A776" s="5">
        <v>775</v>
      </c>
      <c r="B776" s="6"/>
      <c r="C776" s="5"/>
      <c r="D776" s="147"/>
      <c r="E776" s="147"/>
      <c r="F776" s="147"/>
      <c r="I776" s="39"/>
    </row>
    <row r="777" spans="1:9" ht="21" customHeight="1">
      <c r="A777" s="5">
        <v>776</v>
      </c>
      <c r="B777" s="6"/>
      <c r="C777" s="5"/>
      <c r="D777" s="147"/>
      <c r="E777" s="147"/>
      <c r="F777" s="147"/>
      <c r="I777" s="39"/>
    </row>
    <row r="778" spans="1:9" ht="21" customHeight="1">
      <c r="A778" s="5">
        <v>777</v>
      </c>
      <c r="B778" s="6"/>
      <c r="C778" s="5"/>
      <c r="D778" s="147"/>
      <c r="E778" s="147"/>
      <c r="F778" s="147"/>
      <c r="I778" s="39"/>
    </row>
    <row r="779" spans="1:9" ht="21" customHeight="1">
      <c r="A779" s="5">
        <v>778</v>
      </c>
      <c r="B779" s="6"/>
      <c r="C779" s="5"/>
      <c r="D779" s="147"/>
      <c r="E779" s="147"/>
      <c r="F779" s="147"/>
      <c r="I779" s="39"/>
    </row>
    <row r="780" spans="1:9" ht="21" customHeight="1">
      <c r="A780" s="5">
        <v>779</v>
      </c>
      <c r="B780" s="6"/>
      <c r="C780" s="5"/>
      <c r="D780" s="147"/>
      <c r="E780" s="147"/>
      <c r="F780" s="147"/>
      <c r="I780" s="39"/>
    </row>
    <row r="781" spans="1:9" ht="21" customHeight="1">
      <c r="A781" s="5">
        <v>780</v>
      </c>
      <c r="B781" s="6"/>
      <c r="C781" s="5"/>
      <c r="D781" s="147"/>
      <c r="E781" s="147"/>
      <c r="F781" s="147"/>
      <c r="I781" s="39"/>
    </row>
    <row r="782" spans="1:9" ht="21" customHeight="1">
      <c r="A782" s="5">
        <v>781</v>
      </c>
      <c r="B782" s="6"/>
      <c r="C782" s="5"/>
      <c r="D782" s="147"/>
      <c r="E782" s="147"/>
      <c r="F782" s="147"/>
      <c r="I782" s="39"/>
    </row>
    <row r="783" spans="1:9" ht="21" customHeight="1">
      <c r="A783" s="5">
        <v>782</v>
      </c>
      <c r="B783" s="6"/>
      <c r="C783" s="5"/>
      <c r="D783" s="147"/>
      <c r="E783" s="147"/>
      <c r="F783" s="147"/>
      <c r="I783" s="39"/>
    </row>
    <row r="784" spans="1:9" ht="21" customHeight="1">
      <c r="A784" s="5">
        <v>783</v>
      </c>
      <c r="B784" s="6"/>
      <c r="C784" s="5"/>
      <c r="D784" s="147"/>
      <c r="E784" s="147"/>
      <c r="F784" s="147"/>
      <c r="I784" s="39"/>
    </row>
    <row r="785" spans="1:9" ht="21" customHeight="1">
      <c r="A785" s="5">
        <v>784</v>
      </c>
      <c r="B785" s="6"/>
      <c r="C785" s="5"/>
      <c r="D785" s="147"/>
      <c r="E785" s="147"/>
      <c r="F785" s="147"/>
      <c r="I785" s="39"/>
    </row>
    <row r="786" spans="1:9" ht="21" customHeight="1">
      <c r="A786" s="5">
        <v>785</v>
      </c>
      <c r="B786" s="6"/>
      <c r="C786" s="5"/>
      <c r="D786" s="147"/>
      <c r="E786" s="147"/>
      <c r="F786" s="147"/>
      <c r="I786" s="39"/>
    </row>
    <row r="787" spans="1:9" ht="21" customHeight="1">
      <c r="A787" s="5">
        <v>786</v>
      </c>
      <c r="B787" s="6"/>
      <c r="C787" s="5"/>
      <c r="D787" s="147"/>
      <c r="E787" s="147"/>
      <c r="F787" s="147"/>
      <c r="I787" s="39"/>
    </row>
    <row r="788" spans="1:9" ht="21" customHeight="1">
      <c r="A788" s="5">
        <v>787</v>
      </c>
      <c r="B788" s="6"/>
      <c r="C788" s="5"/>
      <c r="D788" s="147"/>
      <c r="E788" s="147"/>
      <c r="F788" s="147"/>
      <c r="I788" s="39"/>
    </row>
    <row r="789" spans="1:9" ht="21" customHeight="1">
      <c r="A789" s="5">
        <v>788</v>
      </c>
      <c r="B789" s="6"/>
      <c r="C789" s="5"/>
      <c r="D789" s="147"/>
      <c r="E789" s="147"/>
      <c r="F789" s="147"/>
      <c r="I789" s="39"/>
    </row>
    <row r="790" spans="1:9" ht="21" customHeight="1">
      <c r="A790" s="5">
        <v>789</v>
      </c>
      <c r="B790" s="6"/>
      <c r="C790" s="5"/>
      <c r="D790" s="147"/>
      <c r="E790" s="147"/>
      <c r="F790" s="147"/>
      <c r="I790" s="39"/>
    </row>
    <row r="791" spans="1:9" ht="21" customHeight="1">
      <c r="A791" s="5">
        <v>790</v>
      </c>
      <c r="B791" s="6"/>
      <c r="C791" s="5"/>
      <c r="D791" s="147"/>
      <c r="E791" s="147"/>
      <c r="F791" s="147"/>
      <c r="I791" s="39"/>
    </row>
    <row r="792" spans="1:9" ht="21" customHeight="1">
      <c r="A792" s="5">
        <v>791</v>
      </c>
      <c r="B792" s="6"/>
      <c r="C792" s="5"/>
      <c r="D792" s="147"/>
      <c r="E792" s="147"/>
      <c r="F792" s="147"/>
      <c r="I792" s="39"/>
    </row>
    <row r="793" spans="1:9" ht="21" customHeight="1">
      <c r="A793" s="5">
        <v>792</v>
      </c>
      <c r="B793" s="6"/>
      <c r="C793" s="5"/>
      <c r="D793" s="147"/>
      <c r="E793" s="147"/>
      <c r="F793" s="147"/>
      <c r="I793" s="39"/>
    </row>
    <row r="794" spans="1:9" ht="21" customHeight="1">
      <c r="A794" s="5">
        <v>793</v>
      </c>
      <c r="B794" s="6"/>
      <c r="C794" s="5"/>
      <c r="D794" s="147"/>
      <c r="E794" s="147"/>
      <c r="F794" s="147"/>
      <c r="I794" s="39"/>
    </row>
    <row r="795" spans="1:9" ht="21" customHeight="1">
      <c r="A795" s="5">
        <v>794</v>
      </c>
      <c r="B795" s="6"/>
      <c r="C795" s="5"/>
      <c r="D795" s="147"/>
      <c r="E795" s="147"/>
      <c r="F795" s="147"/>
      <c r="I795" s="39"/>
    </row>
    <row r="796" spans="1:9" ht="21" customHeight="1">
      <c r="A796" s="5">
        <v>795</v>
      </c>
      <c r="B796" s="6"/>
      <c r="C796" s="5"/>
      <c r="D796" s="147"/>
      <c r="E796" s="147"/>
      <c r="F796" s="147"/>
      <c r="I796" s="39"/>
    </row>
    <row r="797" spans="1:9" ht="21" customHeight="1">
      <c r="A797" s="5">
        <v>796</v>
      </c>
      <c r="B797" s="6"/>
      <c r="C797" s="5"/>
      <c r="D797" s="147"/>
      <c r="E797" s="147"/>
      <c r="F797" s="147"/>
      <c r="I797" s="39"/>
    </row>
    <row r="798" spans="1:9" ht="21" customHeight="1">
      <c r="A798" s="5">
        <v>797</v>
      </c>
      <c r="B798" s="6"/>
      <c r="C798" s="5"/>
      <c r="D798" s="147"/>
      <c r="E798" s="147"/>
      <c r="F798" s="147"/>
      <c r="I798" s="39"/>
    </row>
    <row r="799" spans="1:9" ht="21" customHeight="1">
      <c r="A799" s="5">
        <v>798</v>
      </c>
      <c r="B799" s="6"/>
      <c r="C799" s="5"/>
      <c r="D799" s="147"/>
      <c r="E799" s="147"/>
      <c r="F799" s="147"/>
      <c r="I799" s="39"/>
    </row>
    <row r="800" spans="1:9" ht="21" customHeight="1">
      <c r="A800" s="5">
        <v>799</v>
      </c>
      <c r="B800" s="6"/>
      <c r="C800" s="5"/>
      <c r="D800" s="147"/>
      <c r="E800" s="147"/>
      <c r="F800" s="147"/>
      <c r="I800" s="39"/>
    </row>
    <row r="801" spans="1:9" ht="21" customHeight="1">
      <c r="A801" s="5">
        <v>800</v>
      </c>
      <c r="B801" s="6"/>
      <c r="C801" s="5"/>
      <c r="D801" s="147"/>
      <c r="E801" s="147"/>
      <c r="F801" s="147"/>
      <c r="I801" s="39"/>
    </row>
    <row r="802" spans="1:9" ht="21" customHeight="1">
      <c r="A802" s="5">
        <v>801</v>
      </c>
      <c r="B802" s="6"/>
      <c r="C802" s="5"/>
      <c r="D802" s="147"/>
      <c r="E802" s="147"/>
      <c r="F802" s="147"/>
      <c r="I802" s="39"/>
    </row>
    <row r="803" spans="1:9" ht="21" customHeight="1">
      <c r="A803" s="5">
        <v>802</v>
      </c>
      <c r="B803" s="6"/>
      <c r="C803" s="5"/>
      <c r="D803" s="147"/>
      <c r="E803" s="147"/>
      <c r="F803" s="147"/>
      <c r="I803" s="39"/>
    </row>
    <row r="804" spans="1:9" ht="21" customHeight="1">
      <c r="A804" s="5">
        <v>803</v>
      </c>
      <c r="B804" s="6"/>
      <c r="C804" s="5"/>
      <c r="D804" s="147"/>
      <c r="E804" s="147"/>
      <c r="F804" s="147"/>
      <c r="I804" s="39"/>
    </row>
    <row r="805" spans="1:9" ht="21" customHeight="1">
      <c r="A805" s="5">
        <v>804</v>
      </c>
      <c r="B805" s="6"/>
      <c r="C805" s="5"/>
      <c r="D805" s="147"/>
      <c r="E805" s="147"/>
      <c r="F805" s="147"/>
      <c r="I805" s="39"/>
    </row>
    <row r="806" spans="1:9" ht="21" customHeight="1">
      <c r="A806" s="5">
        <v>805</v>
      </c>
      <c r="B806" s="6"/>
      <c r="C806" s="5"/>
      <c r="D806" s="147"/>
      <c r="E806" s="147"/>
      <c r="F806" s="147"/>
      <c r="I806" s="39"/>
    </row>
    <row r="807" spans="1:9" ht="21" customHeight="1">
      <c r="A807" s="5">
        <v>806</v>
      </c>
      <c r="B807" s="6"/>
      <c r="C807" s="5"/>
      <c r="D807" s="147"/>
      <c r="E807" s="147"/>
      <c r="F807" s="147"/>
      <c r="I807" s="39"/>
    </row>
    <row r="808" spans="1:9" ht="21" customHeight="1">
      <c r="A808" s="5">
        <v>807</v>
      </c>
      <c r="B808" s="6"/>
      <c r="C808" s="5"/>
      <c r="D808" s="147"/>
      <c r="E808" s="147"/>
      <c r="F808" s="147"/>
      <c r="I808" s="39"/>
    </row>
    <row r="809" spans="1:9" ht="21" customHeight="1">
      <c r="A809" s="5">
        <v>808</v>
      </c>
      <c r="B809" s="6"/>
      <c r="C809" s="5"/>
      <c r="D809" s="147"/>
      <c r="E809" s="147"/>
      <c r="F809" s="147"/>
      <c r="I809" s="39"/>
    </row>
    <row r="810" spans="1:9" ht="21" customHeight="1">
      <c r="A810" s="5">
        <v>809</v>
      </c>
      <c r="B810" s="6"/>
      <c r="C810" s="5"/>
      <c r="D810" s="147"/>
      <c r="E810" s="147"/>
      <c r="F810" s="147"/>
      <c r="I810" s="39"/>
    </row>
    <row r="811" spans="1:9" ht="21" customHeight="1">
      <c r="A811" s="5">
        <v>810</v>
      </c>
      <c r="B811" s="6"/>
      <c r="C811" s="5"/>
      <c r="D811" s="147"/>
      <c r="E811" s="147"/>
      <c r="F811" s="147"/>
      <c r="I811" s="39"/>
    </row>
    <row r="812" spans="1:9" ht="21" customHeight="1">
      <c r="A812" s="5">
        <v>811</v>
      </c>
      <c r="B812" s="6"/>
      <c r="C812" s="5"/>
      <c r="D812" s="147"/>
      <c r="E812" s="147"/>
      <c r="F812" s="147"/>
      <c r="I812" s="39"/>
    </row>
    <row r="813" spans="1:9" ht="21" customHeight="1">
      <c r="A813" s="5">
        <v>812</v>
      </c>
      <c r="B813" s="6"/>
      <c r="C813" s="5"/>
      <c r="D813" s="147"/>
      <c r="E813" s="147"/>
      <c r="F813" s="147"/>
      <c r="I813" s="39"/>
    </row>
    <row r="814" spans="1:9" ht="21" customHeight="1">
      <c r="A814" s="5">
        <v>813</v>
      </c>
      <c r="B814" s="6"/>
      <c r="C814" s="5"/>
      <c r="D814" s="147"/>
      <c r="E814" s="147"/>
      <c r="F814" s="147"/>
      <c r="I814" s="39"/>
    </row>
    <row r="815" spans="1:9" ht="21" customHeight="1">
      <c r="A815" s="5">
        <v>814</v>
      </c>
      <c r="B815" s="6"/>
      <c r="C815" s="5"/>
      <c r="D815" s="147"/>
      <c r="E815" s="147"/>
      <c r="F815" s="147"/>
      <c r="I815" s="39"/>
    </row>
    <row r="816" spans="1:9" ht="21" customHeight="1">
      <c r="A816" s="5">
        <v>815</v>
      </c>
      <c r="B816" s="6"/>
      <c r="C816" s="5"/>
      <c r="D816" s="147"/>
      <c r="E816" s="147"/>
      <c r="F816" s="147"/>
      <c r="I816" s="39"/>
    </row>
    <row r="817" spans="1:9" ht="21" customHeight="1">
      <c r="A817" s="5">
        <v>816</v>
      </c>
      <c r="B817" s="6"/>
      <c r="C817" s="5"/>
      <c r="D817" s="147"/>
      <c r="E817" s="147"/>
      <c r="F817" s="147"/>
      <c r="I817" s="39"/>
    </row>
    <row r="818" spans="1:9" ht="21" customHeight="1">
      <c r="A818" s="5">
        <v>817</v>
      </c>
      <c r="B818" s="6"/>
      <c r="C818" s="5"/>
      <c r="D818" s="147"/>
      <c r="E818" s="147"/>
      <c r="F818" s="147"/>
      <c r="I818" s="39"/>
    </row>
    <row r="819" spans="1:9" ht="21" customHeight="1">
      <c r="A819" s="5">
        <v>818</v>
      </c>
      <c r="B819" s="6"/>
      <c r="C819" s="5"/>
      <c r="D819" s="147"/>
      <c r="E819" s="147"/>
      <c r="F819" s="147"/>
      <c r="I819" s="39"/>
    </row>
    <row r="820" spans="1:9" ht="21" customHeight="1">
      <c r="A820" s="5">
        <v>819</v>
      </c>
      <c r="B820" s="6"/>
      <c r="C820" s="5"/>
      <c r="D820" s="147"/>
      <c r="E820" s="147"/>
      <c r="F820" s="147"/>
      <c r="I820" s="39"/>
    </row>
    <row r="821" spans="1:9" ht="21" customHeight="1">
      <c r="A821" s="5">
        <v>820</v>
      </c>
      <c r="B821" s="6"/>
      <c r="C821" s="5"/>
      <c r="D821" s="147"/>
      <c r="E821" s="147"/>
      <c r="F821" s="147"/>
      <c r="I821" s="39"/>
    </row>
    <row r="822" spans="1:9" ht="21" customHeight="1">
      <c r="A822" s="5">
        <v>821</v>
      </c>
      <c r="B822" s="6"/>
      <c r="C822" s="5"/>
      <c r="D822" s="147"/>
      <c r="E822" s="147"/>
      <c r="F822" s="147"/>
      <c r="I822" s="39"/>
    </row>
    <row r="823" spans="1:9" ht="21" customHeight="1">
      <c r="A823" s="5">
        <v>822</v>
      </c>
      <c r="B823" s="6"/>
      <c r="C823" s="5"/>
      <c r="D823" s="147"/>
      <c r="E823" s="147"/>
      <c r="F823" s="147"/>
      <c r="I823" s="39"/>
    </row>
    <row r="824" spans="1:9" ht="21" customHeight="1">
      <c r="A824" s="5">
        <v>823</v>
      </c>
      <c r="B824" s="6"/>
      <c r="C824" s="5"/>
      <c r="D824" s="147"/>
      <c r="E824" s="147"/>
      <c r="F824" s="147"/>
      <c r="I824" s="39"/>
    </row>
    <row r="825" spans="1:9" ht="21" customHeight="1">
      <c r="A825" s="5">
        <v>824</v>
      </c>
      <c r="B825" s="6"/>
      <c r="C825" s="5"/>
      <c r="D825" s="147"/>
      <c r="E825" s="147"/>
      <c r="F825" s="147"/>
      <c r="I825" s="39"/>
    </row>
    <row r="826" spans="1:9" ht="21" customHeight="1">
      <c r="A826" s="5">
        <v>825</v>
      </c>
      <c r="B826" s="6"/>
      <c r="C826" s="5"/>
      <c r="D826" s="147"/>
      <c r="E826" s="147"/>
      <c r="F826" s="147"/>
      <c r="I826" s="39"/>
    </row>
    <row r="827" spans="1:9" ht="21" customHeight="1">
      <c r="A827" s="5">
        <v>826</v>
      </c>
      <c r="B827" s="6"/>
      <c r="C827" s="5"/>
      <c r="D827" s="147"/>
      <c r="E827" s="147"/>
      <c r="F827" s="147"/>
      <c r="I827" s="39"/>
    </row>
    <row r="828" spans="1:9" ht="21" customHeight="1">
      <c r="A828" s="5">
        <v>827</v>
      </c>
      <c r="B828" s="6"/>
      <c r="C828" s="5"/>
      <c r="D828" s="147"/>
      <c r="E828" s="147"/>
      <c r="F828" s="147"/>
      <c r="I828" s="39"/>
    </row>
    <row r="829" spans="1:9" ht="21" customHeight="1">
      <c r="A829" s="5">
        <v>828</v>
      </c>
      <c r="B829" s="6"/>
      <c r="C829" s="5"/>
      <c r="D829" s="147"/>
      <c r="E829" s="147"/>
      <c r="F829" s="147"/>
      <c r="I829" s="39"/>
    </row>
    <row r="830" spans="1:9" ht="21" customHeight="1">
      <c r="A830" s="5">
        <v>829</v>
      </c>
      <c r="B830" s="6"/>
      <c r="C830" s="5"/>
      <c r="D830" s="147"/>
      <c r="E830" s="147"/>
      <c r="F830" s="147"/>
      <c r="I830" s="39"/>
    </row>
    <row r="831" spans="1:9" ht="21" customHeight="1">
      <c r="A831" s="5">
        <v>830</v>
      </c>
      <c r="B831" s="6"/>
      <c r="C831" s="5"/>
      <c r="D831" s="147"/>
      <c r="E831" s="147"/>
      <c r="F831" s="147"/>
      <c r="I831" s="39"/>
    </row>
    <row r="832" spans="1:9" ht="21" customHeight="1">
      <c r="A832" s="5">
        <v>831</v>
      </c>
      <c r="B832" s="6"/>
      <c r="C832" s="5"/>
      <c r="D832" s="147"/>
      <c r="E832" s="147"/>
      <c r="F832" s="147"/>
      <c r="I832" s="39"/>
    </row>
    <row r="833" spans="1:9" ht="21" customHeight="1">
      <c r="A833" s="5">
        <v>832</v>
      </c>
      <c r="B833" s="6"/>
      <c r="C833" s="5"/>
      <c r="D833" s="147"/>
      <c r="E833" s="147"/>
      <c r="F833" s="147"/>
      <c r="I833" s="39"/>
    </row>
    <row r="834" spans="1:9" ht="21" customHeight="1">
      <c r="A834" s="5">
        <v>833</v>
      </c>
      <c r="B834" s="6"/>
      <c r="C834" s="5"/>
      <c r="D834" s="147"/>
      <c r="E834" s="147"/>
      <c r="F834" s="147"/>
      <c r="I834" s="39"/>
    </row>
    <row r="835" spans="1:9" ht="21" customHeight="1">
      <c r="A835" s="5">
        <v>834</v>
      </c>
      <c r="B835" s="6"/>
      <c r="C835" s="5"/>
      <c r="D835" s="147"/>
      <c r="E835" s="147"/>
      <c r="F835" s="147"/>
      <c r="I835" s="39"/>
    </row>
    <row r="836" spans="1:9" ht="21" customHeight="1">
      <c r="A836" s="5">
        <v>835</v>
      </c>
      <c r="B836" s="6"/>
      <c r="C836" s="5"/>
      <c r="D836" s="147"/>
      <c r="E836" s="147"/>
      <c r="F836" s="147"/>
      <c r="I836" s="39"/>
    </row>
    <row r="837" spans="1:9" ht="21" customHeight="1">
      <c r="A837" s="5">
        <v>836</v>
      </c>
      <c r="B837" s="6"/>
      <c r="C837" s="5"/>
      <c r="D837" s="147"/>
      <c r="E837" s="147"/>
      <c r="F837" s="147"/>
      <c r="I837" s="39"/>
    </row>
    <row r="838" spans="1:9" ht="21" customHeight="1">
      <c r="A838" s="5">
        <v>837</v>
      </c>
      <c r="B838" s="6"/>
      <c r="C838" s="5"/>
      <c r="D838" s="147"/>
      <c r="E838" s="147"/>
      <c r="F838" s="147"/>
      <c r="I838" s="39"/>
    </row>
    <row r="839" spans="1:9" ht="21" customHeight="1">
      <c r="A839" s="5">
        <v>838</v>
      </c>
      <c r="B839" s="6"/>
      <c r="C839" s="5"/>
      <c r="D839" s="147"/>
      <c r="E839" s="147"/>
      <c r="F839" s="147"/>
      <c r="I839" s="39"/>
    </row>
    <row r="840" spans="1:9" ht="21" customHeight="1">
      <c r="A840" s="5">
        <v>839</v>
      </c>
      <c r="B840" s="6"/>
      <c r="C840" s="5"/>
      <c r="D840" s="147"/>
      <c r="E840" s="147"/>
      <c r="F840" s="147"/>
      <c r="I840" s="39"/>
    </row>
    <row r="841" spans="1:9" ht="21" customHeight="1">
      <c r="A841" s="5">
        <v>840</v>
      </c>
      <c r="B841" s="6"/>
      <c r="C841" s="5"/>
      <c r="D841" s="147"/>
      <c r="E841" s="147"/>
      <c r="F841" s="147"/>
      <c r="I841" s="39"/>
    </row>
    <row r="842" spans="1:9" ht="21" customHeight="1">
      <c r="A842" s="5">
        <v>841</v>
      </c>
      <c r="B842" s="6"/>
      <c r="C842" s="5"/>
      <c r="D842" s="147"/>
      <c r="E842" s="147"/>
      <c r="F842" s="147"/>
      <c r="I842" s="39"/>
    </row>
    <row r="843" spans="1:9" ht="21" customHeight="1">
      <c r="A843" s="5">
        <v>842</v>
      </c>
      <c r="B843" s="6"/>
      <c r="C843" s="5"/>
      <c r="D843" s="147"/>
      <c r="E843" s="147"/>
      <c r="F843" s="147"/>
      <c r="I843" s="39"/>
    </row>
    <row r="844" spans="1:9" ht="21" customHeight="1">
      <c r="A844" s="5">
        <v>843</v>
      </c>
      <c r="B844" s="6"/>
      <c r="C844" s="5"/>
      <c r="D844" s="147"/>
      <c r="E844" s="147"/>
      <c r="F844" s="147"/>
      <c r="I844" s="39"/>
    </row>
    <row r="845" spans="1:9" ht="21" customHeight="1">
      <c r="A845" s="5">
        <v>844</v>
      </c>
      <c r="B845" s="6"/>
      <c r="C845" s="5"/>
      <c r="D845" s="147"/>
      <c r="E845" s="147"/>
      <c r="F845" s="147"/>
      <c r="I845" s="39"/>
    </row>
    <row r="846" spans="1:9" ht="21" customHeight="1">
      <c r="A846" s="5">
        <v>845</v>
      </c>
      <c r="B846" s="6"/>
      <c r="C846" s="5"/>
      <c r="D846" s="147"/>
      <c r="E846" s="147"/>
      <c r="F846" s="147"/>
      <c r="I846" s="39"/>
    </row>
    <row r="847" spans="1:9" ht="21" customHeight="1">
      <c r="A847" s="5">
        <v>846</v>
      </c>
      <c r="B847" s="6"/>
      <c r="C847" s="5"/>
      <c r="D847" s="147"/>
      <c r="E847" s="147"/>
      <c r="F847" s="147"/>
      <c r="I847" s="39"/>
    </row>
    <row r="848" spans="1:9" ht="21" customHeight="1">
      <c r="A848" s="5">
        <v>847</v>
      </c>
      <c r="B848" s="6"/>
      <c r="C848" s="5"/>
      <c r="D848" s="147"/>
      <c r="E848" s="147"/>
      <c r="F848" s="147"/>
      <c r="I848" s="39"/>
    </row>
    <row r="849" spans="1:9" ht="21" customHeight="1">
      <c r="A849" s="5">
        <v>848</v>
      </c>
      <c r="B849" s="6"/>
      <c r="C849" s="5"/>
      <c r="D849" s="147"/>
      <c r="E849" s="147"/>
      <c r="F849" s="147"/>
      <c r="I849" s="39"/>
    </row>
    <row r="850" spans="1:9" ht="21" customHeight="1">
      <c r="A850" s="5">
        <v>849</v>
      </c>
      <c r="B850" s="6"/>
      <c r="C850" s="5"/>
      <c r="D850" s="147"/>
      <c r="E850" s="147"/>
      <c r="F850" s="147"/>
      <c r="I850" s="39"/>
    </row>
    <row r="851" spans="1:9" ht="21" customHeight="1">
      <c r="A851" s="5">
        <v>850</v>
      </c>
      <c r="B851" s="6"/>
      <c r="C851" s="5"/>
      <c r="D851" s="147"/>
      <c r="E851" s="147"/>
      <c r="F851" s="147"/>
      <c r="I851" s="39"/>
    </row>
    <row r="852" spans="1:9" ht="21" customHeight="1">
      <c r="A852" s="5">
        <v>851</v>
      </c>
      <c r="B852" s="6"/>
      <c r="C852" s="5"/>
      <c r="D852" s="147"/>
      <c r="E852" s="147"/>
      <c r="F852" s="147"/>
      <c r="I852" s="39"/>
    </row>
    <row r="853" spans="1:9" ht="21" customHeight="1">
      <c r="A853" s="5">
        <v>852</v>
      </c>
      <c r="B853" s="6"/>
      <c r="C853" s="5"/>
      <c r="D853" s="147"/>
      <c r="E853" s="147"/>
      <c r="F853" s="147"/>
      <c r="I853" s="39"/>
    </row>
    <row r="854" spans="1:9" ht="21" customHeight="1">
      <c r="A854" s="5">
        <v>853</v>
      </c>
      <c r="B854" s="6"/>
      <c r="C854" s="5"/>
      <c r="D854" s="147"/>
      <c r="E854" s="147"/>
      <c r="F854" s="147"/>
      <c r="I854" s="39"/>
    </row>
    <row r="855" spans="1:9" ht="21" customHeight="1">
      <c r="A855" s="5">
        <v>854</v>
      </c>
      <c r="B855" s="6"/>
      <c r="C855" s="5"/>
      <c r="D855" s="147"/>
      <c r="E855" s="147"/>
      <c r="F855" s="147"/>
      <c r="I855" s="39"/>
    </row>
    <row r="856" spans="1:9" ht="21" customHeight="1">
      <c r="A856" s="5">
        <v>855</v>
      </c>
      <c r="B856" s="6"/>
      <c r="C856" s="5"/>
      <c r="D856" s="147"/>
      <c r="E856" s="147"/>
      <c r="F856" s="147"/>
      <c r="I856" s="39"/>
    </row>
    <row r="857" spans="1:9" ht="21" customHeight="1">
      <c r="A857" s="5">
        <v>856</v>
      </c>
      <c r="B857" s="6"/>
      <c r="C857" s="5"/>
      <c r="D857" s="147"/>
      <c r="E857" s="147"/>
      <c r="F857" s="147"/>
      <c r="I857" s="39"/>
    </row>
    <row r="858" spans="1:9" ht="21" customHeight="1">
      <c r="A858" s="5">
        <v>857</v>
      </c>
      <c r="B858" s="6"/>
      <c r="C858" s="5"/>
      <c r="D858" s="147"/>
      <c r="E858" s="147"/>
      <c r="F858" s="147"/>
      <c r="I858" s="39"/>
    </row>
    <row r="859" spans="1:9" ht="21" customHeight="1">
      <c r="A859" s="5">
        <v>858</v>
      </c>
      <c r="B859" s="6"/>
      <c r="C859" s="5"/>
      <c r="D859" s="147"/>
      <c r="E859" s="147"/>
      <c r="F859" s="147"/>
      <c r="I859" s="39"/>
    </row>
    <row r="860" spans="1:9" ht="21" customHeight="1">
      <c r="A860" s="5">
        <v>859</v>
      </c>
      <c r="B860" s="6"/>
      <c r="C860" s="5"/>
      <c r="D860" s="147"/>
      <c r="E860" s="147"/>
      <c r="F860" s="147"/>
      <c r="I860" s="39"/>
    </row>
    <row r="861" spans="1:9" ht="21" customHeight="1">
      <c r="A861" s="5">
        <v>860</v>
      </c>
      <c r="B861" s="6"/>
      <c r="C861" s="5"/>
      <c r="D861" s="147"/>
      <c r="E861" s="147"/>
      <c r="F861" s="147"/>
      <c r="I861" s="39"/>
    </row>
    <row r="862" spans="1:9" ht="21" customHeight="1">
      <c r="A862" s="5">
        <v>861</v>
      </c>
      <c r="B862" s="6"/>
      <c r="C862" s="5"/>
      <c r="D862" s="147"/>
      <c r="E862" s="147"/>
      <c r="F862" s="147"/>
      <c r="I862" s="39"/>
    </row>
    <row r="863" spans="1:9" ht="21" customHeight="1">
      <c r="A863" s="5">
        <v>862</v>
      </c>
      <c r="B863" s="6"/>
      <c r="C863" s="5"/>
      <c r="D863" s="147"/>
      <c r="E863" s="147"/>
      <c r="F863" s="147"/>
      <c r="I863" s="39"/>
    </row>
    <row r="864" spans="1:9" ht="21" customHeight="1">
      <c r="A864" s="5">
        <v>863</v>
      </c>
      <c r="B864" s="6"/>
      <c r="C864" s="5"/>
      <c r="D864" s="147"/>
      <c r="E864" s="147"/>
      <c r="F864" s="147"/>
      <c r="I864" s="39"/>
    </row>
    <row r="865" spans="1:9" ht="21" customHeight="1">
      <c r="A865" s="5">
        <v>864</v>
      </c>
      <c r="B865" s="6"/>
      <c r="C865" s="5"/>
      <c r="D865" s="147"/>
      <c r="E865" s="147"/>
      <c r="F865" s="147"/>
      <c r="I865" s="39"/>
    </row>
    <row r="866" spans="1:9" ht="21" customHeight="1">
      <c r="A866" s="5">
        <v>865</v>
      </c>
      <c r="B866" s="6"/>
      <c r="C866" s="5"/>
      <c r="D866" s="147"/>
      <c r="E866" s="147"/>
      <c r="F866" s="147"/>
      <c r="I866" s="39"/>
    </row>
    <row r="867" spans="1:9" ht="21" customHeight="1">
      <c r="A867" s="5">
        <v>866</v>
      </c>
      <c r="B867" s="6"/>
      <c r="C867" s="5"/>
      <c r="D867" s="147"/>
      <c r="E867" s="147"/>
      <c r="F867" s="147"/>
      <c r="I867" s="39"/>
    </row>
    <row r="868" spans="1:9" ht="21" customHeight="1">
      <c r="A868" s="5">
        <v>867</v>
      </c>
      <c r="B868" s="6"/>
      <c r="C868" s="5"/>
      <c r="D868" s="147"/>
      <c r="E868" s="147"/>
      <c r="F868" s="147"/>
      <c r="I868" s="39"/>
    </row>
    <row r="869" spans="1:9" ht="21" customHeight="1">
      <c r="A869" s="5">
        <v>868</v>
      </c>
      <c r="B869" s="6"/>
      <c r="C869" s="5"/>
      <c r="D869" s="147"/>
      <c r="E869" s="147"/>
      <c r="F869" s="147"/>
      <c r="I869" s="39"/>
    </row>
    <row r="870" spans="1:9" ht="21" customHeight="1">
      <c r="A870" s="5">
        <v>869</v>
      </c>
      <c r="B870" s="6"/>
      <c r="C870" s="5"/>
      <c r="D870" s="147"/>
      <c r="E870" s="147"/>
      <c r="F870" s="147"/>
      <c r="I870" s="39"/>
    </row>
    <row r="871" spans="1:9" ht="21" customHeight="1">
      <c r="A871" s="5">
        <v>870</v>
      </c>
      <c r="B871" s="6"/>
      <c r="C871" s="5"/>
      <c r="D871" s="147"/>
      <c r="E871" s="147"/>
      <c r="F871" s="147"/>
      <c r="I871" s="39"/>
    </row>
    <row r="872" spans="1:9" ht="21" customHeight="1">
      <c r="A872" s="5">
        <v>871</v>
      </c>
      <c r="B872" s="6"/>
      <c r="C872" s="5"/>
      <c r="D872" s="147"/>
      <c r="E872" s="147"/>
      <c r="F872" s="147"/>
      <c r="I872" s="39"/>
    </row>
    <row r="873" spans="1:9" ht="21" customHeight="1">
      <c r="A873" s="5">
        <v>872</v>
      </c>
      <c r="B873" s="6"/>
      <c r="C873" s="5"/>
      <c r="D873" s="147"/>
      <c r="E873" s="147"/>
      <c r="F873" s="147"/>
      <c r="I873" s="39"/>
    </row>
    <row r="874" spans="1:9" ht="21" customHeight="1">
      <c r="A874" s="5">
        <v>873</v>
      </c>
      <c r="B874" s="6"/>
      <c r="C874" s="5"/>
      <c r="D874" s="147"/>
      <c r="E874" s="147"/>
      <c r="F874" s="147"/>
      <c r="I874" s="39"/>
    </row>
    <row r="875" spans="1:9" ht="21" customHeight="1">
      <c r="A875" s="5">
        <v>874</v>
      </c>
      <c r="B875" s="6"/>
      <c r="C875" s="5"/>
      <c r="D875" s="147"/>
      <c r="E875" s="147"/>
      <c r="F875" s="147"/>
      <c r="I875" s="39"/>
    </row>
    <row r="876" spans="1:9" ht="21" customHeight="1">
      <c r="A876" s="5">
        <v>875</v>
      </c>
      <c r="B876" s="6"/>
      <c r="C876" s="5"/>
      <c r="D876" s="147"/>
      <c r="E876" s="147"/>
      <c r="F876" s="147"/>
      <c r="I876" s="39"/>
    </row>
    <row r="877" spans="1:9" ht="21" customHeight="1">
      <c r="A877" s="5">
        <v>876</v>
      </c>
      <c r="B877" s="6"/>
      <c r="C877" s="5"/>
      <c r="D877" s="147"/>
      <c r="E877" s="147"/>
      <c r="F877" s="147"/>
      <c r="I877" s="39"/>
    </row>
    <row r="878" spans="1:9" ht="21" customHeight="1">
      <c r="A878" s="5">
        <v>877</v>
      </c>
      <c r="B878" s="6"/>
      <c r="C878" s="5"/>
      <c r="D878" s="147"/>
      <c r="E878" s="147"/>
      <c r="F878" s="147"/>
      <c r="I878" s="39"/>
    </row>
    <row r="879" spans="1:9" ht="21" customHeight="1">
      <c r="A879" s="5">
        <v>878</v>
      </c>
      <c r="B879" s="6"/>
      <c r="C879" s="5"/>
      <c r="D879" s="147"/>
      <c r="E879" s="147"/>
      <c r="F879" s="147"/>
      <c r="I879" s="39"/>
    </row>
    <row r="880" spans="1:9" ht="21" customHeight="1">
      <c r="A880" s="5">
        <v>879</v>
      </c>
      <c r="B880" s="6"/>
      <c r="C880" s="5"/>
      <c r="D880" s="147"/>
      <c r="E880" s="147"/>
      <c r="F880" s="147"/>
      <c r="I880" s="39"/>
    </row>
    <row r="881" spans="1:9" ht="21" customHeight="1">
      <c r="A881" s="5">
        <v>880</v>
      </c>
      <c r="B881" s="6"/>
      <c r="C881" s="5"/>
      <c r="D881" s="147"/>
      <c r="E881" s="147"/>
      <c r="F881" s="147"/>
      <c r="I881" s="39"/>
    </row>
    <row r="882" spans="1:9" ht="21" customHeight="1">
      <c r="A882" s="5">
        <v>881</v>
      </c>
      <c r="B882" s="6"/>
      <c r="C882" s="5"/>
      <c r="D882" s="147"/>
      <c r="E882" s="147"/>
      <c r="F882" s="147"/>
      <c r="I882" s="39"/>
    </row>
    <row r="883" spans="1:9" ht="21" customHeight="1">
      <c r="A883" s="5">
        <v>882</v>
      </c>
      <c r="B883" s="6"/>
      <c r="C883" s="5"/>
      <c r="D883" s="147"/>
      <c r="E883" s="147"/>
      <c r="F883" s="147"/>
      <c r="I883" s="39"/>
    </row>
    <row r="884" spans="1:9" ht="21" customHeight="1">
      <c r="A884" s="5">
        <v>883</v>
      </c>
      <c r="B884" s="6"/>
      <c r="C884" s="5"/>
      <c r="D884" s="147"/>
      <c r="E884" s="147"/>
      <c r="F884" s="147"/>
      <c r="I884" s="39"/>
    </row>
    <row r="885" spans="1:9" ht="21" customHeight="1">
      <c r="A885" s="5">
        <v>884</v>
      </c>
      <c r="B885" s="6"/>
      <c r="C885" s="5"/>
      <c r="D885" s="147"/>
      <c r="E885" s="147"/>
      <c r="F885" s="147"/>
      <c r="I885" s="39"/>
    </row>
    <row r="886" spans="1:9" ht="21" customHeight="1">
      <c r="A886" s="5">
        <v>885</v>
      </c>
      <c r="B886" s="6"/>
      <c r="C886" s="5"/>
      <c r="D886" s="147"/>
      <c r="E886" s="147"/>
      <c r="F886" s="147"/>
      <c r="I886" s="39"/>
    </row>
    <row r="887" spans="1:9" ht="21" customHeight="1">
      <c r="A887" s="5">
        <v>886</v>
      </c>
      <c r="B887" s="6"/>
      <c r="C887" s="5"/>
      <c r="D887" s="147"/>
      <c r="E887" s="147"/>
      <c r="F887" s="147"/>
      <c r="I887" s="39"/>
    </row>
    <row r="888" spans="1:9" ht="21" customHeight="1">
      <c r="A888" s="5">
        <v>887</v>
      </c>
      <c r="B888" s="6"/>
      <c r="C888" s="5"/>
      <c r="D888" s="147"/>
      <c r="E888" s="147"/>
      <c r="F888" s="147"/>
      <c r="I888" s="39"/>
    </row>
    <row r="889" spans="1:9" ht="21" customHeight="1">
      <c r="A889" s="5">
        <v>888</v>
      </c>
      <c r="B889" s="6"/>
      <c r="C889" s="5"/>
      <c r="D889" s="147"/>
      <c r="E889" s="147"/>
      <c r="F889" s="147"/>
      <c r="I889" s="39"/>
    </row>
    <row r="890" spans="1:9" ht="21" customHeight="1">
      <c r="A890" s="5">
        <v>889</v>
      </c>
      <c r="B890" s="6"/>
      <c r="C890" s="5"/>
      <c r="D890" s="147"/>
      <c r="E890" s="147"/>
      <c r="F890" s="147"/>
      <c r="I890" s="39"/>
    </row>
    <row r="891" spans="1:9" ht="21" customHeight="1">
      <c r="A891" s="5">
        <v>890</v>
      </c>
      <c r="B891" s="6"/>
      <c r="C891" s="5"/>
      <c r="D891" s="147"/>
      <c r="E891" s="147"/>
      <c r="F891" s="147"/>
      <c r="I891" s="39"/>
    </row>
    <row r="892" spans="1:9" ht="21" customHeight="1">
      <c r="A892" s="5">
        <v>891</v>
      </c>
      <c r="B892" s="6"/>
      <c r="C892" s="5"/>
      <c r="D892" s="147"/>
      <c r="E892" s="147"/>
      <c r="F892" s="147"/>
      <c r="I892" s="39"/>
    </row>
    <row r="893" spans="1:9" ht="21" customHeight="1">
      <c r="A893" s="5">
        <v>892</v>
      </c>
      <c r="B893" s="6"/>
      <c r="C893" s="5"/>
      <c r="D893" s="147"/>
      <c r="E893" s="147"/>
      <c r="F893" s="147"/>
      <c r="I893" s="39"/>
    </row>
    <row r="894" spans="1:9" ht="21" customHeight="1">
      <c r="A894" s="5">
        <v>893</v>
      </c>
      <c r="B894" s="6"/>
      <c r="C894" s="5"/>
      <c r="D894" s="147"/>
      <c r="E894" s="147"/>
      <c r="F894" s="147"/>
      <c r="I894" s="39"/>
    </row>
    <row r="895" spans="1:9" ht="21" customHeight="1">
      <c r="A895" s="5">
        <v>894</v>
      </c>
      <c r="B895" s="6"/>
      <c r="C895" s="5"/>
      <c r="D895" s="147"/>
      <c r="E895" s="147"/>
      <c r="F895" s="147"/>
      <c r="I895" s="39"/>
    </row>
    <row r="896" spans="1:9" ht="21" customHeight="1">
      <c r="A896" s="5">
        <v>895</v>
      </c>
      <c r="B896" s="6"/>
      <c r="C896" s="5"/>
      <c r="D896" s="147"/>
      <c r="E896" s="147"/>
      <c r="F896" s="147"/>
      <c r="I896" s="39"/>
    </row>
    <row r="897" spans="1:9" ht="21" customHeight="1">
      <c r="A897" s="5">
        <v>896</v>
      </c>
      <c r="B897" s="6"/>
      <c r="C897" s="5"/>
      <c r="D897" s="147"/>
      <c r="E897" s="147"/>
      <c r="F897" s="147"/>
      <c r="I897" s="39"/>
    </row>
    <row r="898" spans="1:9" ht="21" customHeight="1">
      <c r="A898" s="5">
        <v>897</v>
      </c>
      <c r="B898" s="6"/>
      <c r="C898" s="5"/>
      <c r="D898" s="147"/>
      <c r="E898" s="147"/>
      <c r="F898" s="147"/>
      <c r="I898" s="39"/>
    </row>
    <row r="899" spans="1:9" ht="21" customHeight="1">
      <c r="A899" s="5">
        <v>898</v>
      </c>
      <c r="B899" s="6"/>
      <c r="C899" s="5"/>
      <c r="D899" s="147"/>
      <c r="E899" s="147"/>
      <c r="F899" s="147"/>
      <c r="I899" s="39"/>
    </row>
    <row r="900" spans="1:9" ht="21" customHeight="1">
      <c r="A900" s="5">
        <v>899</v>
      </c>
      <c r="B900" s="6"/>
      <c r="C900" s="5"/>
      <c r="D900" s="147"/>
      <c r="E900" s="147"/>
      <c r="F900" s="147"/>
      <c r="I900" s="39"/>
    </row>
    <row r="901" spans="1:9" ht="21" customHeight="1">
      <c r="A901" s="5">
        <v>900</v>
      </c>
      <c r="B901" s="6"/>
      <c r="C901" s="5"/>
      <c r="D901" s="147"/>
      <c r="E901" s="147"/>
      <c r="F901" s="147"/>
      <c r="I901" s="39"/>
    </row>
    <row r="902" spans="1:9" ht="21" customHeight="1">
      <c r="A902" s="5">
        <v>901</v>
      </c>
      <c r="B902" s="6"/>
      <c r="C902" s="5"/>
      <c r="D902" s="147"/>
      <c r="E902" s="147"/>
      <c r="F902" s="147"/>
      <c r="I902" s="39"/>
    </row>
    <row r="903" spans="1:9" ht="21" customHeight="1">
      <c r="A903" s="5">
        <v>902</v>
      </c>
      <c r="B903" s="6"/>
      <c r="C903" s="5"/>
      <c r="D903" s="147"/>
      <c r="E903" s="147"/>
      <c r="F903" s="147"/>
      <c r="I903" s="39"/>
    </row>
    <row r="904" spans="1:9" ht="21" customHeight="1">
      <c r="A904" s="5">
        <v>903</v>
      </c>
      <c r="B904" s="6"/>
      <c r="C904" s="5"/>
      <c r="D904" s="147"/>
      <c r="E904" s="147"/>
      <c r="F904" s="147"/>
      <c r="I904" s="39"/>
    </row>
    <row r="905" spans="1:9" ht="21" customHeight="1">
      <c r="A905" s="5">
        <v>904</v>
      </c>
      <c r="B905" s="6"/>
      <c r="C905" s="5"/>
      <c r="D905" s="147"/>
      <c r="E905" s="147"/>
      <c r="F905" s="147"/>
      <c r="I905" s="39"/>
    </row>
    <row r="906" spans="1:9" ht="21" customHeight="1">
      <c r="A906" s="5">
        <v>905</v>
      </c>
      <c r="B906" s="6"/>
      <c r="C906" s="5"/>
      <c r="D906" s="147"/>
      <c r="E906" s="147"/>
      <c r="F906" s="147"/>
      <c r="I906" s="39"/>
    </row>
    <row r="907" spans="1:9" ht="21" customHeight="1">
      <c r="A907" s="5">
        <v>906</v>
      </c>
      <c r="B907" s="6"/>
      <c r="C907" s="5"/>
      <c r="D907" s="147"/>
      <c r="E907" s="147"/>
      <c r="F907" s="147"/>
      <c r="I907" s="39"/>
    </row>
    <row r="908" spans="1:9" ht="21" customHeight="1">
      <c r="A908" s="5">
        <v>907</v>
      </c>
      <c r="B908" s="6"/>
      <c r="C908" s="5"/>
      <c r="D908" s="147"/>
      <c r="E908" s="147"/>
      <c r="F908" s="147"/>
      <c r="I908" s="39"/>
    </row>
    <row r="909" spans="1:9" ht="21" customHeight="1">
      <c r="A909" s="5">
        <v>908</v>
      </c>
      <c r="B909" s="6"/>
      <c r="C909" s="5"/>
      <c r="D909" s="147"/>
      <c r="E909" s="147"/>
      <c r="F909" s="147"/>
      <c r="I909" s="39"/>
    </row>
    <row r="910" spans="1:9" ht="21" customHeight="1">
      <c r="A910" s="5">
        <v>909</v>
      </c>
      <c r="B910" s="6"/>
      <c r="C910" s="5"/>
      <c r="D910" s="147"/>
      <c r="E910" s="147"/>
      <c r="F910" s="147"/>
      <c r="I910" s="39"/>
    </row>
    <row r="911" spans="1:9" ht="21" customHeight="1">
      <c r="A911" s="5">
        <v>910</v>
      </c>
      <c r="B911" s="6"/>
      <c r="C911" s="5"/>
      <c r="D911" s="147"/>
      <c r="E911" s="147"/>
      <c r="F911" s="147"/>
      <c r="I911" s="39"/>
    </row>
    <row r="912" spans="1:9" ht="21" customHeight="1">
      <c r="A912" s="5">
        <v>911</v>
      </c>
      <c r="B912" s="6"/>
      <c r="C912" s="5"/>
      <c r="D912" s="147"/>
      <c r="E912" s="147"/>
      <c r="F912" s="147"/>
      <c r="I912" s="39"/>
    </row>
    <row r="913" spans="1:9" ht="21" customHeight="1">
      <c r="A913" s="5">
        <v>912</v>
      </c>
      <c r="B913" s="6"/>
      <c r="C913" s="5"/>
      <c r="D913" s="147"/>
      <c r="E913" s="147"/>
      <c r="F913" s="147"/>
      <c r="I913" s="39"/>
    </row>
    <row r="914" spans="1:9" ht="21" customHeight="1">
      <c r="A914" s="5">
        <v>913</v>
      </c>
      <c r="B914" s="6"/>
      <c r="C914" s="5"/>
      <c r="D914" s="147"/>
      <c r="E914" s="147"/>
      <c r="F914" s="147"/>
      <c r="I914" s="39"/>
    </row>
    <row r="915" spans="1:9" ht="21" customHeight="1">
      <c r="A915" s="5">
        <v>914</v>
      </c>
      <c r="B915" s="6"/>
      <c r="C915" s="5"/>
      <c r="D915" s="147"/>
      <c r="E915" s="147"/>
      <c r="F915" s="147"/>
      <c r="I915" s="39"/>
    </row>
    <row r="916" spans="1:9" ht="21" customHeight="1">
      <c r="A916" s="5">
        <v>915</v>
      </c>
      <c r="B916" s="6"/>
      <c r="C916" s="5"/>
      <c r="D916" s="147"/>
      <c r="E916" s="147"/>
      <c r="F916" s="147"/>
      <c r="I916" s="39"/>
    </row>
    <row r="917" spans="1:9" ht="21" customHeight="1">
      <c r="A917" s="5">
        <v>916</v>
      </c>
      <c r="B917" s="6"/>
      <c r="C917" s="5"/>
      <c r="D917" s="147"/>
      <c r="E917" s="147"/>
      <c r="F917" s="147"/>
      <c r="I917" s="39"/>
    </row>
    <row r="918" spans="1:9" ht="21" customHeight="1">
      <c r="A918" s="5">
        <v>917</v>
      </c>
      <c r="B918" s="6"/>
      <c r="C918" s="5"/>
      <c r="D918" s="147"/>
      <c r="E918" s="147"/>
      <c r="F918" s="147"/>
      <c r="I918" s="39"/>
    </row>
    <row r="919" spans="1:9" ht="21" customHeight="1">
      <c r="A919" s="5">
        <v>918</v>
      </c>
      <c r="B919" s="6"/>
      <c r="C919" s="5"/>
      <c r="D919" s="147"/>
      <c r="E919" s="147"/>
      <c r="F919" s="147"/>
      <c r="I919" s="39"/>
    </row>
    <row r="920" spans="1:9" ht="21" customHeight="1">
      <c r="A920" s="5">
        <v>919</v>
      </c>
      <c r="B920" s="6"/>
      <c r="C920" s="5"/>
      <c r="D920" s="147"/>
      <c r="E920" s="147"/>
      <c r="F920" s="147"/>
      <c r="I920" s="39"/>
    </row>
    <row r="921" spans="1:9" ht="21" customHeight="1">
      <c r="A921" s="5">
        <v>920</v>
      </c>
      <c r="B921" s="6"/>
      <c r="C921" s="5"/>
      <c r="D921" s="147"/>
      <c r="E921" s="147"/>
      <c r="F921" s="147"/>
      <c r="I921" s="39"/>
    </row>
    <row r="922" spans="1:9" ht="21" customHeight="1">
      <c r="A922" s="5">
        <v>921</v>
      </c>
      <c r="B922" s="6"/>
      <c r="C922" s="5"/>
      <c r="D922" s="147"/>
      <c r="E922" s="147"/>
      <c r="F922" s="147"/>
      <c r="I922" s="39"/>
    </row>
    <row r="923" spans="1:9" ht="21" customHeight="1">
      <c r="A923" s="5">
        <v>922</v>
      </c>
      <c r="B923" s="6"/>
      <c r="C923" s="5"/>
      <c r="D923" s="147"/>
      <c r="E923" s="147"/>
      <c r="F923" s="147"/>
      <c r="I923" s="39"/>
    </row>
    <row r="924" spans="1:9" ht="21" customHeight="1">
      <c r="A924" s="5">
        <v>923</v>
      </c>
      <c r="B924" s="6"/>
      <c r="C924" s="5"/>
      <c r="D924" s="147"/>
      <c r="E924" s="147"/>
      <c r="F924" s="147"/>
      <c r="I924" s="39"/>
    </row>
    <row r="925" spans="1:9" ht="21" customHeight="1">
      <c r="A925" s="5">
        <v>924</v>
      </c>
      <c r="B925" s="6"/>
      <c r="C925" s="5"/>
      <c r="D925" s="147"/>
      <c r="E925" s="147"/>
      <c r="F925" s="147"/>
      <c r="I925" s="39"/>
    </row>
    <row r="926" spans="1:9" ht="21" customHeight="1">
      <c r="A926" s="5">
        <v>925</v>
      </c>
      <c r="B926" s="6"/>
      <c r="C926" s="5"/>
      <c r="D926" s="147"/>
      <c r="E926" s="147"/>
      <c r="F926" s="147"/>
      <c r="I926" s="39"/>
    </row>
    <row r="927" spans="1:9" ht="21" customHeight="1">
      <c r="A927" s="5">
        <v>926</v>
      </c>
      <c r="B927" s="6"/>
      <c r="C927" s="5"/>
      <c r="D927" s="147"/>
      <c r="E927" s="147"/>
      <c r="F927" s="147"/>
      <c r="I927" s="39"/>
    </row>
    <row r="928" spans="1:9" ht="21" customHeight="1">
      <c r="A928" s="5">
        <v>927</v>
      </c>
      <c r="B928" s="6"/>
      <c r="C928" s="5"/>
      <c r="D928" s="147"/>
      <c r="E928" s="147"/>
      <c r="F928" s="147"/>
      <c r="I928" s="39"/>
    </row>
    <row r="929" spans="1:9" ht="21" customHeight="1">
      <c r="A929" s="5">
        <v>928</v>
      </c>
      <c r="B929" s="6"/>
      <c r="C929" s="5"/>
      <c r="D929" s="147"/>
      <c r="E929" s="147"/>
      <c r="F929" s="147"/>
      <c r="I929" s="39"/>
    </row>
    <row r="930" spans="1:9" ht="21" customHeight="1">
      <c r="A930" s="5">
        <v>929</v>
      </c>
      <c r="B930" s="6"/>
      <c r="C930" s="5"/>
      <c r="D930" s="147"/>
      <c r="E930" s="147"/>
      <c r="F930" s="147"/>
      <c r="I930" s="39"/>
    </row>
    <row r="931" spans="1:9" ht="21" customHeight="1">
      <c r="A931" s="5">
        <v>930</v>
      </c>
      <c r="B931" s="6"/>
      <c r="C931" s="5"/>
      <c r="D931" s="147"/>
      <c r="E931" s="147"/>
      <c r="F931" s="147"/>
      <c r="I931" s="39"/>
    </row>
    <row r="932" spans="1:9" ht="21" customHeight="1">
      <c r="A932" s="5">
        <v>931</v>
      </c>
      <c r="B932" s="6"/>
      <c r="C932" s="5"/>
      <c r="D932" s="147"/>
      <c r="E932" s="147"/>
      <c r="F932" s="147"/>
      <c r="I932" s="39"/>
    </row>
    <row r="933" spans="1:9" ht="21" customHeight="1">
      <c r="A933" s="5">
        <v>932</v>
      </c>
      <c r="B933" s="6"/>
      <c r="C933" s="5"/>
      <c r="D933" s="147"/>
      <c r="E933" s="147"/>
      <c r="F933" s="147"/>
      <c r="I933" s="39"/>
    </row>
    <row r="934" spans="1:9" ht="21" customHeight="1">
      <c r="A934" s="5">
        <v>933</v>
      </c>
      <c r="B934" s="6"/>
      <c r="C934" s="5"/>
      <c r="D934" s="147"/>
      <c r="E934" s="147"/>
      <c r="F934" s="147"/>
      <c r="I934" s="39"/>
    </row>
    <row r="935" spans="1:9" ht="21" customHeight="1">
      <c r="A935" s="5">
        <v>934</v>
      </c>
      <c r="B935" s="6"/>
      <c r="C935" s="5"/>
      <c r="D935" s="147"/>
      <c r="E935" s="147"/>
      <c r="F935" s="147"/>
      <c r="I935" s="39"/>
    </row>
    <row r="936" spans="1:9" ht="21" customHeight="1">
      <c r="A936" s="5">
        <v>935</v>
      </c>
      <c r="B936" s="6"/>
      <c r="C936" s="5"/>
      <c r="D936" s="147"/>
      <c r="E936" s="147"/>
      <c r="F936" s="147"/>
      <c r="I936" s="39"/>
    </row>
    <row r="937" spans="1:9" ht="21" customHeight="1">
      <c r="A937" s="5">
        <v>936</v>
      </c>
      <c r="B937" s="6"/>
      <c r="C937" s="5"/>
      <c r="D937" s="147"/>
      <c r="E937" s="147"/>
      <c r="F937" s="147"/>
      <c r="I937" s="39"/>
    </row>
    <row r="938" spans="1:9" ht="21" customHeight="1">
      <c r="A938" s="5">
        <v>937</v>
      </c>
      <c r="B938" s="6"/>
      <c r="C938" s="5"/>
      <c r="D938" s="147"/>
      <c r="E938" s="147"/>
      <c r="F938" s="147"/>
      <c r="I938" s="39"/>
    </row>
    <row r="939" spans="1:9" ht="21" customHeight="1">
      <c r="A939" s="5">
        <v>938</v>
      </c>
      <c r="B939" s="6"/>
      <c r="C939" s="5"/>
      <c r="D939" s="147"/>
      <c r="E939" s="147"/>
      <c r="F939" s="147"/>
      <c r="I939" s="39"/>
    </row>
    <row r="940" spans="1:9" ht="21" customHeight="1">
      <c r="A940" s="5">
        <v>939</v>
      </c>
      <c r="B940" s="6"/>
      <c r="C940" s="5"/>
      <c r="D940" s="147"/>
      <c r="E940" s="147"/>
      <c r="F940" s="147"/>
      <c r="I940" s="39"/>
    </row>
    <row r="941" spans="1:9" ht="21" customHeight="1">
      <c r="A941" s="5">
        <v>940</v>
      </c>
      <c r="B941" s="6"/>
      <c r="C941" s="5"/>
      <c r="D941" s="147"/>
      <c r="E941" s="147"/>
      <c r="F941" s="147"/>
      <c r="I941" s="39"/>
    </row>
    <row r="942" spans="1:9" ht="21" customHeight="1">
      <c r="A942" s="5">
        <v>941</v>
      </c>
      <c r="B942" s="6"/>
      <c r="C942" s="5"/>
      <c r="D942" s="147"/>
      <c r="E942" s="147"/>
      <c r="F942" s="147"/>
      <c r="I942" s="39"/>
    </row>
    <row r="943" spans="1:9" ht="21" customHeight="1">
      <c r="A943" s="5">
        <v>942</v>
      </c>
      <c r="B943" s="6"/>
      <c r="C943" s="5"/>
      <c r="D943" s="147"/>
      <c r="E943" s="147"/>
      <c r="F943" s="147"/>
      <c r="I943" s="39"/>
    </row>
    <row r="944" spans="1:9" ht="21" customHeight="1">
      <c r="A944" s="5">
        <v>943</v>
      </c>
      <c r="B944" s="6"/>
      <c r="C944" s="5"/>
      <c r="D944" s="147"/>
      <c r="E944" s="147"/>
      <c r="F944" s="147"/>
      <c r="I944" s="39"/>
    </row>
    <row r="945" spans="1:9" ht="21" customHeight="1">
      <c r="A945" s="5">
        <v>944</v>
      </c>
      <c r="B945" s="6"/>
      <c r="C945" s="5"/>
      <c r="D945" s="147"/>
      <c r="E945" s="147"/>
      <c r="F945" s="147"/>
      <c r="I945" s="39"/>
    </row>
    <row r="946" spans="1:9" ht="21" customHeight="1">
      <c r="A946" s="5">
        <v>945</v>
      </c>
      <c r="B946" s="6"/>
      <c r="C946" s="5"/>
      <c r="D946" s="147"/>
      <c r="E946" s="147"/>
      <c r="F946" s="147"/>
      <c r="I946" s="39"/>
    </row>
    <row r="947" spans="1:9" ht="21" customHeight="1">
      <c r="A947" s="5">
        <v>946</v>
      </c>
      <c r="B947" s="6"/>
      <c r="C947" s="5"/>
      <c r="D947" s="147"/>
      <c r="E947" s="147"/>
      <c r="F947" s="147"/>
      <c r="I947" s="39"/>
    </row>
    <row r="948" spans="1:9" ht="21" customHeight="1">
      <c r="A948" s="5">
        <v>947</v>
      </c>
      <c r="B948" s="6"/>
      <c r="C948" s="5"/>
      <c r="D948" s="147"/>
      <c r="E948" s="147"/>
      <c r="F948" s="147"/>
      <c r="I948" s="39"/>
    </row>
    <row r="949" spans="1:9" ht="21" customHeight="1">
      <c r="A949" s="5">
        <v>948</v>
      </c>
      <c r="B949" s="6"/>
      <c r="C949" s="5"/>
      <c r="D949" s="147"/>
      <c r="E949" s="147"/>
      <c r="F949" s="147"/>
      <c r="I949" s="39"/>
    </row>
    <row r="950" spans="1:9" ht="21" customHeight="1">
      <c r="A950" s="5">
        <v>949</v>
      </c>
      <c r="B950" s="6"/>
      <c r="C950" s="5"/>
      <c r="D950" s="147"/>
      <c r="E950" s="147"/>
      <c r="F950" s="147"/>
      <c r="I950" s="39"/>
    </row>
    <row r="951" spans="1:9" ht="21" customHeight="1">
      <c r="A951" s="5">
        <v>950</v>
      </c>
      <c r="B951" s="6"/>
      <c r="C951" s="5"/>
      <c r="D951" s="147"/>
      <c r="E951" s="147"/>
      <c r="F951" s="147"/>
      <c r="I951" s="39"/>
    </row>
    <row r="952" spans="1:9" ht="21" customHeight="1">
      <c r="A952" s="5">
        <v>951</v>
      </c>
      <c r="B952" s="6"/>
      <c r="C952" s="5"/>
      <c r="D952" s="147"/>
      <c r="E952" s="147"/>
      <c r="F952" s="147"/>
      <c r="I952" s="39"/>
    </row>
    <row r="953" spans="1:9" ht="21" customHeight="1">
      <c r="A953" s="5">
        <v>952</v>
      </c>
      <c r="B953" s="6"/>
      <c r="C953" s="5"/>
      <c r="D953" s="147"/>
      <c r="E953" s="147"/>
      <c r="F953" s="147"/>
      <c r="I953" s="39"/>
    </row>
    <row r="954" spans="1:9" ht="21" customHeight="1">
      <c r="A954" s="5">
        <v>953</v>
      </c>
      <c r="B954" s="6"/>
      <c r="C954" s="5"/>
      <c r="D954" s="147"/>
      <c r="E954" s="147"/>
      <c r="F954" s="147"/>
      <c r="I954" s="39"/>
    </row>
    <row r="955" spans="1:9" ht="21" customHeight="1">
      <c r="A955" s="5">
        <v>954</v>
      </c>
      <c r="B955" s="6"/>
      <c r="C955" s="5"/>
      <c r="D955" s="147"/>
      <c r="E955" s="147"/>
      <c r="F955" s="147"/>
      <c r="I955" s="39"/>
    </row>
    <row r="956" spans="1:9" ht="21" customHeight="1">
      <c r="A956" s="5">
        <v>955</v>
      </c>
      <c r="B956" s="6"/>
      <c r="C956" s="5"/>
      <c r="D956" s="147"/>
      <c r="E956" s="147"/>
      <c r="F956" s="147"/>
      <c r="I956" s="39"/>
    </row>
    <row r="957" spans="1:9" ht="21" customHeight="1">
      <c r="A957" s="5">
        <v>956</v>
      </c>
      <c r="B957" s="6"/>
      <c r="C957" s="5"/>
      <c r="D957" s="147"/>
      <c r="E957" s="147"/>
      <c r="F957" s="147"/>
      <c r="I957" s="39"/>
    </row>
    <row r="958" spans="1:9" ht="21" customHeight="1">
      <c r="A958" s="5">
        <v>957</v>
      </c>
      <c r="B958" s="6"/>
      <c r="C958" s="5"/>
      <c r="D958" s="147"/>
      <c r="E958" s="147"/>
      <c r="F958" s="147"/>
      <c r="I958" s="39"/>
    </row>
    <row r="959" spans="1:9" ht="21" customHeight="1">
      <c r="A959" s="5">
        <v>958</v>
      </c>
      <c r="B959" s="6"/>
      <c r="C959" s="5"/>
      <c r="D959" s="147"/>
      <c r="E959" s="147"/>
      <c r="F959" s="147"/>
      <c r="I959" s="39"/>
    </row>
    <row r="960" spans="1:9" ht="21" customHeight="1">
      <c r="A960" s="5">
        <v>959</v>
      </c>
      <c r="B960" s="6"/>
      <c r="C960" s="5"/>
      <c r="D960" s="147"/>
      <c r="E960" s="147"/>
      <c r="F960" s="147"/>
      <c r="I960" s="39"/>
    </row>
    <row r="961" spans="1:9" ht="21" customHeight="1">
      <c r="A961" s="5">
        <v>960</v>
      </c>
      <c r="B961" s="6"/>
      <c r="C961" s="5"/>
      <c r="D961" s="147"/>
      <c r="E961" s="147"/>
      <c r="F961" s="147"/>
      <c r="I961" s="39"/>
    </row>
    <row r="962" spans="1:9" ht="21" customHeight="1">
      <c r="A962" s="5">
        <v>961</v>
      </c>
      <c r="B962" s="6"/>
      <c r="C962" s="5"/>
      <c r="D962" s="147"/>
      <c r="E962" s="147"/>
      <c r="F962" s="147"/>
      <c r="I962" s="39"/>
    </row>
    <row r="963" spans="1:9" ht="21" customHeight="1">
      <c r="A963" s="5">
        <v>962</v>
      </c>
      <c r="B963" s="6"/>
      <c r="C963" s="5"/>
      <c r="D963" s="147"/>
      <c r="E963" s="147"/>
      <c r="F963" s="147"/>
      <c r="I963" s="39"/>
    </row>
    <row r="964" spans="1:9" ht="21" customHeight="1">
      <c r="A964" s="5">
        <v>963</v>
      </c>
      <c r="B964" s="6"/>
      <c r="C964" s="5"/>
      <c r="D964" s="147"/>
      <c r="E964" s="147"/>
      <c r="F964" s="147"/>
      <c r="I964" s="39"/>
    </row>
    <row r="965" spans="1:9" ht="21" customHeight="1">
      <c r="A965" s="5">
        <v>964</v>
      </c>
      <c r="B965" s="6"/>
      <c r="C965" s="5"/>
      <c r="D965" s="147"/>
      <c r="E965" s="147"/>
      <c r="F965" s="147"/>
      <c r="I965" s="39"/>
    </row>
    <row r="966" spans="1:9" ht="21" customHeight="1">
      <c r="A966" s="5">
        <v>965</v>
      </c>
      <c r="B966" s="6"/>
      <c r="C966" s="5"/>
      <c r="D966" s="147"/>
      <c r="E966" s="147"/>
      <c r="F966" s="147"/>
      <c r="I966" s="39"/>
    </row>
    <row r="967" spans="1:9" ht="21" customHeight="1">
      <c r="A967" s="5">
        <v>966</v>
      </c>
      <c r="B967" s="6"/>
      <c r="C967" s="5"/>
      <c r="D967" s="147"/>
      <c r="E967" s="147"/>
      <c r="F967" s="147"/>
      <c r="I967" s="39"/>
    </row>
    <row r="968" spans="1:9" ht="21" customHeight="1">
      <c r="A968" s="5">
        <v>967</v>
      </c>
      <c r="B968" s="6"/>
      <c r="C968" s="5"/>
      <c r="D968" s="147"/>
      <c r="E968" s="147"/>
      <c r="F968" s="147"/>
      <c r="I968" s="39"/>
    </row>
    <row r="969" spans="1:9" ht="21" customHeight="1">
      <c r="A969" s="5">
        <v>968</v>
      </c>
      <c r="B969" s="6"/>
      <c r="C969" s="5"/>
      <c r="D969" s="147"/>
      <c r="E969" s="147"/>
      <c r="F969" s="147"/>
      <c r="I969" s="39"/>
    </row>
    <row r="970" spans="1:9" ht="21" customHeight="1">
      <c r="A970" s="5">
        <v>969</v>
      </c>
      <c r="B970" s="6"/>
      <c r="C970" s="5"/>
      <c r="D970" s="147"/>
      <c r="E970" s="147"/>
      <c r="F970" s="147"/>
      <c r="I970" s="39"/>
    </row>
    <row r="971" spans="1:9" ht="21" customHeight="1">
      <c r="A971" s="5">
        <v>970</v>
      </c>
      <c r="B971" s="6"/>
      <c r="C971" s="5"/>
      <c r="D971" s="147"/>
      <c r="E971" s="147"/>
      <c r="F971" s="147"/>
      <c r="I971" s="39"/>
    </row>
    <row r="972" spans="1:9" ht="21" customHeight="1">
      <c r="A972" s="5">
        <v>971</v>
      </c>
      <c r="B972" s="6"/>
      <c r="C972" s="5"/>
      <c r="D972" s="147"/>
      <c r="E972" s="147"/>
      <c r="F972" s="147"/>
      <c r="I972" s="39"/>
    </row>
    <row r="973" spans="1:9" ht="21" customHeight="1">
      <c r="A973" s="5">
        <v>972</v>
      </c>
      <c r="B973" s="6"/>
      <c r="C973" s="5"/>
      <c r="D973" s="147"/>
      <c r="E973" s="147"/>
      <c r="F973" s="147"/>
      <c r="I973" s="39"/>
    </row>
    <row r="974" spans="1:9" ht="21" customHeight="1">
      <c r="A974" s="5">
        <v>973</v>
      </c>
      <c r="B974" s="6"/>
      <c r="C974" s="5"/>
      <c r="D974" s="147"/>
      <c r="E974" s="147"/>
      <c r="F974" s="147"/>
      <c r="I974" s="39"/>
    </row>
    <row r="975" spans="1:9" ht="21" customHeight="1">
      <c r="A975" s="5">
        <v>974</v>
      </c>
      <c r="B975" s="6"/>
      <c r="C975" s="5"/>
      <c r="D975" s="147"/>
      <c r="E975" s="147"/>
      <c r="F975" s="147"/>
      <c r="I975" s="39"/>
    </row>
    <row r="976" spans="1:9" ht="21" customHeight="1">
      <c r="A976" s="5">
        <v>975</v>
      </c>
      <c r="B976" s="6"/>
      <c r="C976" s="5"/>
      <c r="D976" s="147"/>
      <c r="E976" s="147"/>
      <c r="F976" s="147"/>
      <c r="I976" s="39"/>
    </row>
    <row r="977" spans="1:9" ht="21" customHeight="1">
      <c r="A977" s="5">
        <v>976</v>
      </c>
      <c r="B977" s="6"/>
      <c r="C977" s="5"/>
      <c r="D977" s="147"/>
      <c r="E977" s="147"/>
      <c r="F977" s="147"/>
      <c r="I977" s="39"/>
    </row>
    <row r="978" spans="1:9" ht="21" customHeight="1">
      <c r="A978" s="5">
        <v>977</v>
      </c>
      <c r="B978" s="6"/>
      <c r="C978" s="5"/>
      <c r="D978" s="147"/>
      <c r="E978" s="147"/>
      <c r="F978" s="147"/>
      <c r="I978" s="39"/>
    </row>
    <row r="979" spans="1:9" ht="21" customHeight="1">
      <c r="A979" s="5">
        <v>978</v>
      </c>
      <c r="B979" s="6"/>
      <c r="C979" s="5"/>
      <c r="D979" s="147"/>
      <c r="E979" s="147"/>
      <c r="F979" s="147"/>
      <c r="I979" s="39"/>
    </row>
    <row r="980" spans="1:9" ht="21" customHeight="1">
      <c r="A980" s="5">
        <v>979</v>
      </c>
      <c r="B980" s="6"/>
      <c r="C980" s="5"/>
      <c r="D980" s="147"/>
      <c r="E980" s="147"/>
      <c r="F980" s="147"/>
      <c r="I980" s="39"/>
    </row>
    <row r="981" spans="1:9" ht="21" customHeight="1">
      <c r="A981" s="5">
        <v>980</v>
      </c>
      <c r="B981" s="6"/>
      <c r="C981" s="5"/>
      <c r="D981" s="147"/>
      <c r="E981" s="147"/>
      <c r="F981" s="147"/>
      <c r="I981" s="39"/>
    </row>
    <row r="982" spans="1:9" ht="21" customHeight="1">
      <c r="A982" s="5">
        <v>981</v>
      </c>
      <c r="B982" s="6"/>
      <c r="C982" s="5"/>
      <c r="D982" s="147"/>
      <c r="E982" s="147"/>
      <c r="F982" s="147"/>
      <c r="I982" s="39"/>
    </row>
    <row r="983" spans="1:9" ht="21" customHeight="1">
      <c r="A983" s="5">
        <v>982</v>
      </c>
      <c r="B983" s="6"/>
      <c r="C983" s="5"/>
      <c r="D983" s="147"/>
      <c r="E983" s="147"/>
      <c r="F983" s="147"/>
      <c r="I983" s="39"/>
    </row>
    <row r="984" spans="1:9" ht="21" customHeight="1">
      <c r="A984" s="5">
        <v>983</v>
      </c>
      <c r="B984" s="6"/>
      <c r="C984" s="5"/>
      <c r="D984" s="147"/>
      <c r="E984" s="147"/>
      <c r="F984" s="147"/>
      <c r="I984" s="39"/>
    </row>
    <row r="985" spans="1:9" ht="21" customHeight="1">
      <c r="A985" s="5">
        <v>984</v>
      </c>
      <c r="B985" s="6"/>
      <c r="C985" s="5"/>
      <c r="D985" s="147"/>
      <c r="E985" s="147"/>
      <c r="F985" s="147"/>
      <c r="I985" s="39"/>
    </row>
    <row r="986" spans="1:9" ht="21" customHeight="1">
      <c r="A986" s="5">
        <v>985</v>
      </c>
      <c r="B986" s="6"/>
      <c r="C986" s="5"/>
      <c r="D986" s="147"/>
      <c r="E986" s="147"/>
      <c r="F986" s="147"/>
      <c r="I986" s="39"/>
    </row>
    <row r="987" spans="1:9" ht="21" customHeight="1">
      <c r="A987" s="5">
        <v>986</v>
      </c>
      <c r="B987" s="6"/>
      <c r="C987" s="5"/>
      <c r="D987" s="147"/>
      <c r="E987" s="147"/>
      <c r="F987" s="147"/>
      <c r="I987" s="39"/>
    </row>
    <row r="988" spans="1:9" ht="21" customHeight="1">
      <c r="A988" s="5">
        <v>987</v>
      </c>
      <c r="B988" s="6"/>
      <c r="C988" s="5"/>
      <c r="D988" s="147"/>
      <c r="E988" s="147"/>
      <c r="F988" s="147"/>
      <c r="I988" s="39"/>
    </row>
    <row r="989" spans="1:9" ht="21" customHeight="1">
      <c r="A989" s="5">
        <v>988</v>
      </c>
      <c r="B989" s="6"/>
      <c r="C989" s="5"/>
      <c r="D989" s="147"/>
      <c r="E989" s="147"/>
      <c r="F989" s="147"/>
      <c r="I989" s="39"/>
    </row>
    <row r="990" spans="1:9" ht="21" customHeight="1">
      <c r="A990" s="5">
        <v>989</v>
      </c>
      <c r="B990" s="6"/>
      <c r="C990" s="5"/>
      <c r="D990" s="147"/>
      <c r="E990" s="147"/>
      <c r="F990" s="147"/>
      <c r="I990" s="39"/>
    </row>
    <row r="991" spans="1:9" ht="21" customHeight="1">
      <c r="A991" s="5">
        <v>990</v>
      </c>
      <c r="B991" s="6"/>
      <c r="C991" s="5"/>
      <c r="D991" s="147"/>
      <c r="E991" s="147"/>
      <c r="F991" s="147"/>
      <c r="I991" s="39"/>
    </row>
    <row r="992" spans="1:9" ht="21" customHeight="1">
      <c r="A992" s="5">
        <v>991</v>
      </c>
      <c r="B992" s="6"/>
      <c r="C992" s="5"/>
      <c r="D992" s="147"/>
      <c r="E992" s="147"/>
      <c r="F992" s="147"/>
      <c r="I992" s="39"/>
    </row>
    <row r="993" spans="1:9" ht="21" customHeight="1">
      <c r="A993" s="5">
        <v>992</v>
      </c>
      <c r="B993" s="6"/>
      <c r="C993" s="5"/>
      <c r="D993" s="147"/>
      <c r="E993" s="147"/>
      <c r="F993" s="147"/>
      <c r="I993" s="39"/>
    </row>
    <row r="994" spans="1:9" ht="21" customHeight="1">
      <c r="A994" s="5">
        <v>993</v>
      </c>
      <c r="B994" s="6"/>
      <c r="C994" s="5"/>
      <c r="D994" s="147"/>
      <c r="E994" s="147"/>
      <c r="F994" s="147"/>
      <c r="I994" s="39"/>
    </row>
    <row r="995" spans="1:9" ht="21" customHeight="1">
      <c r="A995" s="5">
        <v>994</v>
      </c>
      <c r="B995" s="6"/>
      <c r="C995" s="5"/>
      <c r="D995" s="147"/>
      <c r="E995" s="147"/>
      <c r="F995" s="147"/>
      <c r="I995" s="39"/>
    </row>
    <row r="996" spans="1:9" ht="21" customHeight="1">
      <c r="A996" s="5">
        <v>995</v>
      </c>
      <c r="B996" s="6"/>
      <c r="C996" s="5"/>
      <c r="D996" s="147"/>
      <c r="E996" s="147"/>
      <c r="F996" s="147"/>
      <c r="I996" s="39"/>
    </row>
    <row r="997" spans="1:9" ht="21" customHeight="1">
      <c r="A997" s="5">
        <v>996</v>
      </c>
      <c r="B997" s="6"/>
      <c r="C997" s="5"/>
      <c r="D997" s="147"/>
      <c r="E997" s="147"/>
      <c r="F997" s="147"/>
      <c r="I997" s="39"/>
    </row>
    <row r="998" spans="1:9" ht="21" customHeight="1">
      <c r="A998" s="5">
        <v>997</v>
      </c>
      <c r="B998" s="6"/>
      <c r="C998" s="5"/>
      <c r="D998" s="147"/>
      <c r="E998" s="147"/>
      <c r="F998" s="147"/>
      <c r="I998" s="39"/>
    </row>
    <row r="999" spans="1:9" ht="21" customHeight="1">
      <c r="A999" s="5">
        <v>998</v>
      </c>
      <c r="B999" s="6"/>
      <c r="C999" s="5"/>
      <c r="D999" s="147"/>
      <c r="E999" s="147"/>
      <c r="F999" s="147"/>
      <c r="I999" s="39"/>
    </row>
    <row r="1000" spans="1:9" ht="21" customHeight="1">
      <c r="A1000" s="5">
        <v>999</v>
      </c>
      <c r="B1000" s="6"/>
      <c r="C1000" s="5"/>
      <c r="D1000" s="147"/>
      <c r="E1000" s="147"/>
      <c r="F1000" s="147"/>
      <c r="I1000" s="39"/>
    </row>
    <row r="1001" spans="1:9" ht="21" customHeight="1">
      <c r="A1001" s="5">
        <v>1000</v>
      </c>
      <c r="B1001" s="6"/>
      <c r="C1001" s="5"/>
      <c r="D1001" s="147"/>
      <c r="E1001" s="147"/>
      <c r="F1001" s="147"/>
      <c r="I1001" s="39"/>
    </row>
  </sheetData>
  <mergeCells count="1">
    <mergeCell ref="A1:F1"/>
  </mergeCells>
  <pageMargins left="0.70866141732283472" right="0.19685039370078741" top="0" bottom="0.59055118110236227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53125" defaultRowHeight="15" customHeight="1"/>
  <cols>
    <col min="1" max="1" width="10.26953125" customWidth="1"/>
    <col min="2" max="2" width="14.08984375" customWidth="1"/>
    <col min="3" max="3" width="10.7265625" customWidth="1"/>
    <col min="4" max="4" width="9.26953125" customWidth="1"/>
    <col min="5" max="5" width="8.81640625" customWidth="1"/>
    <col min="6" max="6" width="8.7265625" customWidth="1"/>
  </cols>
  <sheetData>
    <row r="1" spans="1:5" ht="14.25" customHeight="1">
      <c r="A1" s="150" t="s">
        <v>3</v>
      </c>
      <c r="B1" s="34" t="s">
        <v>46</v>
      </c>
      <c r="C1" s="151" t="s">
        <v>41</v>
      </c>
      <c r="D1" s="152" t="s">
        <v>144</v>
      </c>
      <c r="E1" s="153" t="s">
        <v>145</v>
      </c>
    </row>
    <row r="2" spans="1:5" ht="14.25" customHeight="1">
      <c r="A2" s="154">
        <v>45323</v>
      </c>
      <c r="B2" s="155" t="s">
        <v>77</v>
      </c>
      <c r="C2" s="156" t="s">
        <v>139</v>
      </c>
      <c r="D2" s="82">
        <v>14727.5</v>
      </c>
      <c r="E2" s="55">
        <v>14735.8</v>
      </c>
    </row>
    <row r="3" spans="1:5" ht="14.25" customHeight="1">
      <c r="A3" s="154">
        <v>45324</v>
      </c>
      <c r="B3" s="155" t="s">
        <v>77</v>
      </c>
      <c r="C3" s="156" t="s">
        <v>139</v>
      </c>
      <c r="D3" s="82">
        <v>14744.3</v>
      </c>
      <c r="E3" s="55">
        <v>14752.4</v>
      </c>
    </row>
    <row r="4" spans="1:5" ht="14.25" customHeight="1">
      <c r="A4" s="154">
        <v>45331</v>
      </c>
      <c r="B4" s="155" t="s">
        <v>77</v>
      </c>
      <c r="C4" s="156" t="s">
        <v>139</v>
      </c>
      <c r="D4" s="82">
        <v>14800.5</v>
      </c>
      <c r="E4" s="55">
        <v>14808.6</v>
      </c>
    </row>
    <row r="5" spans="1:5" ht="14.25" customHeight="1">
      <c r="A5" s="154">
        <v>45332</v>
      </c>
      <c r="B5" s="155" t="s">
        <v>77</v>
      </c>
      <c r="C5" s="156" t="s">
        <v>139</v>
      </c>
      <c r="D5" s="82">
        <v>14818.9</v>
      </c>
      <c r="E5" s="55">
        <v>14828.1</v>
      </c>
    </row>
    <row r="6" spans="1:5" ht="14.25" customHeight="1">
      <c r="A6" s="154">
        <v>45333</v>
      </c>
      <c r="B6" s="155" t="s">
        <v>77</v>
      </c>
      <c r="C6" s="156" t="s">
        <v>139</v>
      </c>
      <c r="D6" s="82">
        <v>14839.3</v>
      </c>
      <c r="E6" s="55">
        <v>14849.3</v>
      </c>
    </row>
    <row r="7" spans="1:5" ht="14.25" customHeight="1">
      <c r="A7" s="154">
        <v>45334</v>
      </c>
      <c r="B7" s="155" t="s">
        <v>77</v>
      </c>
      <c r="C7" s="156" t="s">
        <v>139</v>
      </c>
      <c r="D7" s="82">
        <v>14858.3</v>
      </c>
      <c r="E7" s="55">
        <v>14864.1</v>
      </c>
    </row>
    <row r="8" spans="1:5" ht="14.25" customHeight="1">
      <c r="A8" s="154">
        <v>45339</v>
      </c>
      <c r="B8" s="155" t="s">
        <v>77</v>
      </c>
      <c r="C8" s="156" t="s">
        <v>139</v>
      </c>
      <c r="D8" s="82">
        <v>14902.7</v>
      </c>
      <c r="E8" s="55">
        <v>14909.7</v>
      </c>
    </row>
    <row r="9" spans="1:5" ht="14.25" customHeight="1">
      <c r="A9" s="154">
        <v>45340</v>
      </c>
      <c r="B9" s="155" t="s">
        <v>77</v>
      </c>
      <c r="C9" s="156" t="s">
        <v>139</v>
      </c>
      <c r="D9" s="82">
        <v>14918.3</v>
      </c>
      <c r="E9" s="55">
        <v>14925.5</v>
      </c>
    </row>
    <row r="10" spans="1:5" ht="14.25" customHeight="1">
      <c r="A10" s="154">
        <v>45341</v>
      </c>
      <c r="B10" s="155" t="s">
        <v>77</v>
      </c>
      <c r="C10" s="156" t="s">
        <v>139</v>
      </c>
      <c r="D10" s="82">
        <v>14933.3</v>
      </c>
      <c r="E10" s="55">
        <v>14937.1</v>
      </c>
    </row>
    <row r="11" spans="1:5" ht="14.25" customHeight="1">
      <c r="A11" s="157"/>
      <c r="B11" s="36"/>
      <c r="C11" s="156"/>
      <c r="D11" s="82"/>
      <c r="E11" s="55"/>
    </row>
    <row r="12" spans="1:5" ht="14.25" customHeight="1">
      <c r="A12" s="157"/>
      <c r="B12" s="36"/>
      <c r="C12" s="156"/>
      <c r="D12" s="82"/>
      <c r="E12" s="55"/>
    </row>
    <row r="13" spans="1:5" ht="14.25" customHeight="1">
      <c r="A13" s="157"/>
      <c r="B13" s="36"/>
      <c r="C13" s="156"/>
      <c r="D13" s="82"/>
      <c r="E13" s="55"/>
    </row>
    <row r="14" spans="1:5" ht="14.25" customHeight="1">
      <c r="A14" s="157"/>
      <c r="B14" s="36"/>
      <c r="C14" s="156"/>
      <c r="D14" s="82"/>
      <c r="E14" s="55"/>
    </row>
    <row r="15" spans="1:5" ht="14.25" customHeight="1">
      <c r="A15" s="157"/>
      <c r="B15" s="36"/>
      <c r="C15" s="156"/>
      <c r="D15" s="82"/>
      <c r="E15" s="55"/>
    </row>
    <row r="16" spans="1:5" ht="14.25" customHeight="1">
      <c r="A16" s="158"/>
      <c r="C16" s="159"/>
      <c r="D16" s="160"/>
      <c r="E16" s="161"/>
    </row>
    <row r="17" spans="1:5" ht="14.25" customHeight="1">
      <c r="A17" s="158"/>
      <c r="C17" s="159"/>
      <c r="D17" s="160"/>
      <c r="E17" s="161"/>
    </row>
    <row r="18" spans="1:5" ht="14.25" customHeight="1">
      <c r="A18" s="158"/>
      <c r="C18" s="159"/>
      <c r="D18" s="160"/>
      <c r="E18" s="161"/>
    </row>
    <row r="19" spans="1:5" ht="14.25" customHeight="1">
      <c r="A19" s="158"/>
      <c r="C19" s="159"/>
      <c r="D19" s="160"/>
      <c r="E19" s="161"/>
    </row>
    <row r="20" spans="1:5" ht="14.25" customHeight="1">
      <c r="A20" s="158"/>
      <c r="C20" s="159"/>
      <c r="D20" s="160"/>
      <c r="E20" s="161"/>
    </row>
    <row r="21" spans="1:5" ht="14.25" customHeight="1">
      <c r="A21" s="158"/>
      <c r="C21" s="159"/>
      <c r="D21" s="160"/>
      <c r="E21" s="161"/>
    </row>
    <row r="22" spans="1:5" ht="14.25" customHeight="1">
      <c r="A22" s="158"/>
      <c r="C22" s="159"/>
      <c r="D22" s="160"/>
      <c r="E22" s="161"/>
    </row>
    <row r="23" spans="1:5" ht="14.25" customHeight="1">
      <c r="A23" s="158"/>
      <c r="C23" s="159"/>
      <c r="D23" s="160"/>
      <c r="E23" s="161"/>
    </row>
    <row r="24" spans="1:5" ht="14.25" customHeight="1">
      <c r="A24" s="158"/>
      <c r="C24" s="159"/>
      <c r="D24" s="160"/>
      <c r="E24" s="161"/>
    </row>
    <row r="25" spans="1:5" ht="14.25" customHeight="1">
      <c r="A25" s="158"/>
      <c r="C25" s="159"/>
      <c r="D25" s="160"/>
      <c r="E25" s="161"/>
    </row>
    <row r="26" spans="1:5" ht="14.25" customHeight="1">
      <c r="A26" s="158"/>
      <c r="C26" s="159"/>
      <c r="D26" s="160"/>
      <c r="E26" s="161"/>
    </row>
    <row r="27" spans="1:5" ht="14.25" customHeight="1">
      <c r="A27" s="158"/>
      <c r="C27" s="159"/>
      <c r="D27" s="160"/>
      <c r="E27" s="161"/>
    </row>
    <row r="28" spans="1:5" ht="14.25" customHeight="1">
      <c r="A28" s="158"/>
      <c r="C28" s="159"/>
      <c r="D28" s="160"/>
      <c r="E28" s="161"/>
    </row>
    <row r="29" spans="1:5" ht="14.25" customHeight="1">
      <c r="A29" s="158"/>
      <c r="C29" s="159"/>
      <c r="D29" s="160"/>
      <c r="E29" s="161"/>
    </row>
    <row r="30" spans="1:5" ht="14.25" customHeight="1">
      <c r="A30" s="158"/>
      <c r="C30" s="159"/>
      <c r="D30" s="160"/>
      <c r="E30" s="161"/>
    </row>
    <row r="31" spans="1:5" ht="14.25" customHeight="1">
      <c r="A31" s="158"/>
      <c r="C31" s="159"/>
      <c r="D31" s="160"/>
      <c r="E31" s="161"/>
    </row>
    <row r="32" spans="1:5" ht="14.25" customHeight="1">
      <c r="A32" s="158"/>
      <c r="C32" s="159"/>
      <c r="D32" s="160"/>
      <c r="E32" s="161"/>
    </row>
    <row r="33" spans="1:5" ht="14.25" customHeight="1">
      <c r="A33" s="158"/>
      <c r="C33" s="159"/>
      <c r="D33" s="160"/>
      <c r="E33" s="161"/>
    </row>
    <row r="34" spans="1:5" ht="14.25" customHeight="1">
      <c r="A34" s="158"/>
      <c r="C34" s="159"/>
      <c r="D34" s="160"/>
      <c r="E34" s="161"/>
    </row>
    <row r="35" spans="1:5" ht="14.25" customHeight="1">
      <c r="A35" s="158"/>
      <c r="C35" s="159"/>
      <c r="D35" s="160"/>
      <c r="E35" s="161"/>
    </row>
    <row r="36" spans="1:5" ht="14.25" customHeight="1">
      <c r="A36" s="158"/>
      <c r="C36" s="159"/>
      <c r="D36" s="160"/>
      <c r="E36" s="161"/>
    </row>
    <row r="37" spans="1:5" ht="14.25" customHeight="1">
      <c r="A37" s="158"/>
      <c r="C37" s="159"/>
      <c r="D37" s="160"/>
      <c r="E37" s="161"/>
    </row>
    <row r="38" spans="1:5" ht="14.25" customHeight="1">
      <c r="A38" s="158"/>
      <c r="C38" s="159"/>
      <c r="D38" s="160"/>
      <c r="E38" s="161"/>
    </row>
    <row r="39" spans="1:5" ht="14.25" customHeight="1">
      <c r="A39" s="158"/>
      <c r="C39" s="159"/>
      <c r="D39" s="160"/>
      <c r="E39" s="161"/>
    </row>
    <row r="40" spans="1:5" ht="14.25" customHeight="1">
      <c r="A40" s="158"/>
      <c r="C40" s="159"/>
      <c r="D40" s="160"/>
      <c r="E40" s="161"/>
    </row>
    <row r="41" spans="1:5" ht="14.25" customHeight="1">
      <c r="A41" s="158"/>
      <c r="C41" s="159"/>
      <c r="D41" s="160"/>
      <c r="E41" s="161"/>
    </row>
    <row r="42" spans="1:5" ht="14.25" customHeight="1">
      <c r="A42" s="158"/>
      <c r="C42" s="159"/>
      <c r="D42" s="160"/>
      <c r="E42" s="161"/>
    </row>
    <row r="43" spans="1:5" ht="14.25" customHeight="1">
      <c r="A43" s="158"/>
      <c r="C43" s="159"/>
      <c r="D43" s="160"/>
      <c r="E43" s="161"/>
    </row>
    <row r="44" spans="1:5" ht="14.25" customHeight="1">
      <c r="A44" s="158"/>
      <c r="C44" s="159"/>
      <c r="D44" s="160"/>
      <c r="E44" s="161"/>
    </row>
    <row r="45" spans="1:5" ht="14.25" customHeight="1">
      <c r="A45" s="158"/>
      <c r="C45" s="159"/>
      <c r="D45" s="160"/>
      <c r="E45" s="161"/>
    </row>
    <row r="46" spans="1:5" ht="14.25" customHeight="1">
      <c r="A46" s="158"/>
      <c r="C46" s="159"/>
      <c r="D46" s="160"/>
      <c r="E46" s="161"/>
    </row>
    <row r="47" spans="1:5" ht="14.25" customHeight="1">
      <c r="A47" s="158"/>
      <c r="C47" s="159"/>
      <c r="D47" s="160"/>
      <c r="E47" s="161"/>
    </row>
    <row r="48" spans="1:5" ht="14.25" customHeight="1">
      <c r="A48" s="158"/>
      <c r="C48" s="159"/>
      <c r="D48" s="160"/>
      <c r="E48" s="161"/>
    </row>
    <row r="49" spans="1:5" ht="14.25" customHeight="1">
      <c r="A49" s="158"/>
      <c r="C49" s="159"/>
      <c r="D49" s="160"/>
      <c r="E49" s="161"/>
    </row>
    <row r="50" spans="1:5" ht="14.25" customHeight="1">
      <c r="A50" s="158"/>
      <c r="C50" s="159"/>
      <c r="D50" s="160"/>
      <c r="E50" s="161"/>
    </row>
    <row r="51" spans="1:5" ht="14.25" customHeight="1">
      <c r="A51" s="158"/>
      <c r="C51" s="159"/>
      <c r="D51" s="160"/>
      <c r="E51" s="161"/>
    </row>
    <row r="52" spans="1:5" ht="14.25" customHeight="1">
      <c r="A52" s="158"/>
      <c r="C52" s="159"/>
      <c r="D52" s="160"/>
      <c r="E52" s="161"/>
    </row>
    <row r="53" spans="1:5" ht="14.25" customHeight="1">
      <c r="A53" s="158"/>
      <c r="C53" s="159"/>
      <c r="D53" s="160"/>
      <c r="E53" s="161"/>
    </row>
    <row r="54" spans="1:5" ht="14.25" customHeight="1">
      <c r="A54" s="158"/>
      <c r="C54" s="159"/>
      <c r="D54" s="160"/>
      <c r="E54" s="161"/>
    </row>
    <row r="55" spans="1:5" ht="14.25" customHeight="1">
      <c r="A55" s="158"/>
      <c r="C55" s="159"/>
      <c r="D55" s="160"/>
      <c r="E55" s="161"/>
    </row>
    <row r="56" spans="1:5" ht="14.25" customHeight="1">
      <c r="A56" s="158"/>
      <c r="C56" s="159"/>
      <c r="D56" s="160"/>
      <c r="E56" s="161"/>
    </row>
    <row r="57" spans="1:5" ht="14.25" customHeight="1">
      <c r="A57" s="158"/>
      <c r="C57" s="159"/>
      <c r="D57" s="160"/>
      <c r="E57" s="161"/>
    </row>
    <row r="58" spans="1:5" ht="14.25" customHeight="1">
      <c r="A58" s="158"/>
      <c r="C58" s="159"/>
      <c r="D58" s="160"/>
      <c r="E58" s="161"/>
    </row>
    <row r="59" spans="1:5" ht="14.25" customHeight="1">
      <c r="A59" s="158"/>
      <c r="C59" s="159"/>
      <c r="D59" s="160"/>
      <c r="E59" s="161"/>
    </row>
    <row r="60" spans="1:5" ht="14.25" customHeight="1">
      <c r="A60" s="158"/>
      <c r="C60" s="159"/>
      <c r="D60" s="160"/>
      <c r="E60" s="161"/>
    </row>
    <row r="61" spans="1:5" ht="14.25" customHeight="1">
      <c r="A61" s="158"/>
      <c r="C61" s="159"/>
      <c r="D61" s="160"/>
      <c r="E61" s="161"/>
    </row>
    <row r="62" spans="1:5" ht="14.25" customHeight="1">
      <c r="A62" s="158"/>
      <c r="C62" s="159"/>
      <c r="D62" s="160"/>
      <c r="E62" s="161"/>
    </row>
    <row r="63" spans="1:5" ht="14.25" customHeight="1">
      <c r="A63" s="158"/>
      <c r="C63" s="159"/>
      <c r="D63" s="160"/>
      <c r="E63" s="161"/>
    </row>
    <row r="64" spans="1:5" ht="14.25" customHeight="1">
      <c r="A64" s="158"/>
      <c r="C64" s="159"/>
      <c r="D64" s="160"/>
      <c r="E64" s="161"/>
    </row>
    <row r="65" spans="1:5" ht="14.25" customHeight="1">
      <c r="A65" s="158"/>
      <c r="C65" s="159"/>
      <c r="D65" s="160"/>
      <c r="E65" s="161"/>
    </row>
    <row r="66" spans="1:5" ht="14.25" customHeight="1">
      <c r="A66" s="158"/>
      <c r="C66" s="159"/>
      <c r="D66" s="160"/>
      <c r="E66" s="161"/>
    </row>
    <row r="67" spans="1:5" ht="14.25" customHeight="1">
      <c r="A67" s="158"/>
      <c r="C67" s="159"/>
      <c r="D67" s="160"/>
      <c r="E67" s="161"/>
    </row>
    <row r="68" spans="1:5" ht="14.25" customHeight="1">
      <c r="A68" s="158"/>
      <c r="C68" s="159"/>
      <c r="D68" s="160"/>
      <c r="E68" s="161"/>
    </row>
    <row r="69" spans="1:5" ht="14.25" customHeight="1">
      <c r="A69" s="158"/>
      <c r="C69" s="159"/>
      <c r="D69" s="160"/>
      <c r="E69" s="161"/>
    </row>
    <row r="70" spans="1:5" ht="14.25" customHeight="1">
      <c r="A70" s="158"/>
      <c r="C70" s="159"/>
      <c r="D70" s="160"/>
      <c r="E70" s="161"/>
    </row>
    <row r="71" spans="1:5" ht="14.25" customHeight="1">
      <c r="A71" s="158"/>
      <c r="C71" s="159"/>
      <c r="D71" s="160"/>
      <c r="E71" s="161"/>
    </row>
    <row r="72" spans="1:5" ht="14.25" customHeight="1">
      <c r="A72" s="158"/>
      <c r="C72" s="159"/>
      <c r="D72" s="160"/>
      <c r="E72" s="161"/>
    </row>
    <row r="73" spans="1:5" ht="14.25" customHeight="1">
      <c r="A73" s="158"/>
      <c r="C73" s="159"/>
      <c r="D73" s="160"/>
      <c r="E73" s="161"/>
    </row>
    <row r="74" spans="1:5" ht="14.25" customHeight="1">
      <c r="A74" s="158"/>
      <c r="C74" s="159"/>
      <c r="D74" s="160"/>
      <c r="E74" s="161"/>
    </row>
    <row r="75" spans="1:5" ht="14.25" customHeight="1">
      <c r="A75" s="158"/>
      <c r="C75" s="159"/>
      <c r="D75" s="160"/>
      <c r="E75" s="161"/>
    </row>
    <row r="76" spans="1:5" ht="14.25" customHeight="1">
      <c r="A76" s="158"/>
      <c r="C76" s="159"/>
      <c r="D76" s="160"/>
      <c r="E76" s="161"/>
    </row>
    <row r="77" spans="1:5" ht="14.25" customHeight="1">
      <c r="A77" s="158"/>
      <c r="C77" s="159"/>
      <c r="D77" s="160"/>
      <c r="E77" s="161"/>
    </row>
    <row r="78" spans="1:5" ht="14.25" customHeight="1">
      <c r="A78" s="158"/>
      <c r="C78" s="159"/>
      <c r="D78" s="160"/>
      <c r="E78" s="161"/>
    </row>
    <row r="79" spans="1:5" ht="14.25" customHeight="1">
      <c r="A79" s="158"/>
      <c r="C79" s="159"/>
      <c r="D79" s="160"/>
      <c r="E79" s="161"/>
    </row>
    <row r="80" spans="1:5" ht="14.25" customHeight="1">
      <c r="A80" s="158"/>
      <c r="C80" s="159"/>
      <c r="D80" s="160"/>
      <c r="E80" s="161"/>
    </row>
    <row r="81" spans="1:5" ht="14.25" customHeight="1">
      <c r="A81" s="158"/>
      <c r="C81" s="159"/>
      <c r="D81" s="160"/>
      <c r="E81" s="161"/>
    </row>
    <row r="82" spans="1:5" ht="14.25" customHeight="1">
      <c r="A82" s="158"/>
      <c r="C82" s="159"/>
      <c r="D82" s="160"/>
      <c r="E82" s="161"/>
    </row>
    <row r="83" spans="1:5" ht="14.25" customHeight="1">
      <c r="A83" s="158"/>
      <c r="C83" s="159"/>
      <c r="D83" s="160"/>
      <c r="E83" s="161"/>
    </row>
    <row r="84" spans="1:5" ht="14.25" customHeight="1">
      <c r="A84" s="158"/>
      <c r="C84" s="159"/>
      <c r="D84" s="160"/>
      <c r="E84" s="161"/>
    </row>
    <row r="85" spans="1:5" ht="14.25" customHeight="1">
      <c r="A85" s="158"/>
      <c r="C85" s="159"/>
      <c r="D85" s="160"/>
      <c r="E85" s="161"/>
    </row>
    <row r="86" spans="1:5" ht="14.25" customHeight="1">
      <c r="A86" s="158"/>
      <c r="C86" s="159"/>
      <c r="D86" s="160"/>
      <c r="E86" s="161"/>
    </row>
    <row r="87" spans="1:5" ht="14.25" customHeight="1">
      <c r="A87" s="158"/>
      <c r="C87" s="159"/>
      <c r="D87" s="160"/>
      <c r="E87" s="161"/>
    </row>
    <row r="88" spans="1:5" ht="14.25" customHeight="1">
      <c r="A88" s="158"/>
      <c r="C88" s="159"/>
      <c r="D88" s="160"/>
      <c r="E88" s="161"/>
    </row>
    <row r="89" spans="1:5" ht="14.25" customHeight="1">
      <c r="A89" s="158"/>
      <c r="C89" s="159"/>
      <c r="D89" s="160"/>
      <c r="E89" s="161"/>
    </row>
    <row r="90" spans="1:5" ht="14.25" customHeight="1">
      <c r="A90" s="158"/>
      <c r="C90" s="159"/>
      <c r="D90" s="160"/>
      <c r="E90" s="161"/>
    </row>
    <row r="91" spans="1:5" ht="14.25" customHeight="1">
      <c r="A91" s="158"/>
      <c r="C91" s="159"/>
      <c r="D91" s="160"/>
      <c r="E91" s="161"/>
    </row>
    <row r="92" spans="1:5" ht="14.25" customHeight="1">
      <c r="A92" s="158"/>
      <c r="C92" s="159"/>
      <c r="D92" s="160"/>
      <c r="E92" s="161"/>
    </row>
    <row r="93" spans="1:5" ht="14.25" customHeight="1">
      <c r="A93" s="158"/>
      <c r="C93" s="159"/>
      <c r="D93" s="160"/>
      <c r="E93" s="161"/>
    </row>
    <row r="94" spans="1:5" ht="14.25" customHeight="1">
      <c r="A94" s="158"/>
      <c r="C94" s="159"/>
      <c r="D94" s="160"/>
      <c r="E94" s="161"/>
    </row>
    <row r="95" spans="1:5" ht="14.25" customHeight="1">
      <c r="A95" s="158"/>
      <c r="C95" s="159"/>
      <c r="D95" s="160"/>
      <c r="E95" s="161"/>
    </row>
    <row r="96" spans="1:5" ht="14.25" customHeight="1">
      <c r="A96" s="158"/>
      <c r="C96" s="159"/>
      <c r="D96" s="160"/>
      <c r="E96" s="161"/>
    </row>
    <row r="97" spans="1:5" ht="14.25" customHeight="1">
      <c r="A97" s="158"/>
      <c r="C97" s="159"/>
      <c r="D97" s="160"/>
      <c r="E97" s="161"/>
    </row>
    <row r="98" spans="1:5" ht="14.25" customHeight="1">
      <c r="A98" s="158"/>
      <c r="C98" s="159"/>
      <c r="D98" s="160"/>
      <c r="E98" s="161"/>
    </row>
    <row r="99" spans="1:5" ht="14.25" customHeight="1">
      <c r="A99" s="158"/>
      <c r="C99" s="159"/>
      <c r="D99" s="160"/>
      <c r="E99" s="161"/>
    </row>
    <row r="100" spans="1:5" ht="14.25" customHeight="1">
      <c r="A100" s="158"/>
      <c r="C100" s="159"/>
      <c r="D100" s="160"/>
      <c r="E100" s="161"/>
    </row>
    <row r="101" spans="1:5" ht="14.25" customHeight="1">
      <c r="A101" s="158"/>
      <c r="C101" s="159"/>
      <c r="D101" s="160"/>
      <c r="E101" s="161"/>
    </row>
    <row r="102" spans="1:5" ht="14.25" customHeight="1">
      <c r="A102" s="158"/>
      <c r="C102" s="159"/>
      <c r="D102" s="160"/>
      <c r="E102" s="161"/>
    </row>
    <row r="103" spans="1:5" ht="14.25" customHeight="1">
      <c r="A103" s="158"/>
      <c r="C103" s="159"/>
      <c r="D103" s="160"/>
      <c r="E103" s="161"/>
    </row>
    <row r="104" spans="1:5" ht="14.25" customHeight="1">
      <c r="A104" s="158"/>
      <c r="C104" s="159"/>
      <c r="D104" s="160"/>
      <c r="E104" s="161"/>
    </row>
    <row r="105" spans="1:5" ht="14.25" customHeight="1">
      <c r="A105" s="158"/>
      <c r="C105" s="159"/>
      <c r="D105" s="160"/>
      <c r="E105" s="161"/>
    </row>
    <row r="106" spans="1:5" ht="14.25" customHeight="1">
      <c r="A106" s="158"/>
      <c r="C106" s="159"/>
      <c r="D106" s="160"/>
      <c r="E106" s="161"/>
    </row>
    <row r="107" spans="1:5" ht="14.25" customHeight="1">
      <c r="A107" s="158"/>
      <c r="C107" s="159"/>
      <c r="D107" s="160"/>
      <c r="E107" s="161"/>
    </row>
    <row r="108" spans="1:5" ht="14.25" customHeight="1">
      <c r="A108" s="158"/>
      <c r="C108" s="159"/>
      <c r="D108" s="160"/>
      <c r="E108" s="161"/>
    </row>
    <row r="109" spans="1:5" ht="14.25" customHeight="1">
      <c r="A109" s="158"/>
      <c r="C109" s="159"/>
      <c r="D109" s="160"/>
      <c r="E109" s="161"/>
    </row>
    <row r="110" spans="1:5" ht="14.25" customHeight="1">
      <c r="A110" s="158"/>
      <c r="C110" s="159"/>
      <c r="D110" s="160"/>
      <c r="E110" s="161"/>
    </row>
    <row r="111" spans="1:5" ht="14.25" customHeight="1">
      <c r="A111" s="158"/>
      <c r="C111" s="159"/>
      <c r="D111" s="160"/>
      <c r="E111" s="161"/>
    </row>
    <row r="112" spans="1:5" ht="14.25" customHeight="1">
      <c r="A112" s="158"/>
      <c r="C112" s="159"/>
      <c r="D112" s="160"/>
      <c r="E112" s="161"/>
    </row>
    <row r="113" spans="1:5" ht="14.25" customHeight="1">
      <c r="A113" s="158"/>
      <c r="C113" s="159"/>
      <c r="D113" s="160"/>
      <c r="E113" s="161"/>
    </row>
    <row r="114" spans="1:5" ht="14.25" customHeight="1">
      <c r="A114" s="158"/>
      <c r="C114" s="159"/>
      <c r="D114" s="160"/>
      <c r="E114" s="161"/>
    </row>
    <row r="115" spans="1:5" ht="14.25" customHeight="1">
      <c r="A115" s="158"/>
      <c r="C115" s="159"/>
      <c r="D115" s="160"/>
      <c r="E115" s="161"/>
    </row>
    <row r="116" spans="1:5" ht="14.25" customHeight="1">
      <c r="A116" s="158"/>
      <c r="C116" s="159"/>
      <c r="D116" s="160"/>
      <c r="E116" s="161"/>
    </row>
    <row r="117" spans="1:5" ht="14.25" customHeight="1">
      <c r="A117" s="158"/>
      <c r="C117" s="159"/>
      <c r="D117" s="160"/>
      <c r="E117" s="161"/>
    </row>
    <row r="118" spans="1:5" ht="14.25" customHeight="1">
      <c r="A118" s="158"/>
      <c r="C118" s="159"/>
      <c r="D118" s="160"/>
      <c r="E118" s="161"/>
    </row>
    <row r="119" spans="1:5" ht="14.25" customHeight="1">
      <c r="A119" s="158"/>
      <c r="C119" s="159"/>
      <c r="D119" s="160"/>
      <c r="E119" s="161"/>
    </row>
    <row r="120" spans="1:5" ht="14.25" customHeight="1">
      <c r="A120" s="158"/>
      <c r="C120" s="159"/>
      <c r="D120" s="160"/>
      <c r="E120" s="161"/>
    </row>
    <row r="121" spans="1:5" ht="14.25" customHeight="1">
      <c r="A121" s="158"/>
      <c r="C121" s="159"/>
      <c r="D121" s="160"/>
      <c r="E121" s="161"/>
    </row>
    <row r="122" spans="1:5" ht="14.25" customHeight="1">
      <c r="A122" s="158"/>
      <c r="C122" s="159"/>
      <c r="D122" s="160"/>
      <c r="E122" s="161"/>
    </row>
    <row r="123" spans="1:5" ht="14.25" customHeight="1">
      <c r="A123" s="158"/>
      <c r="C123" s="159"/>
      <c r="D123" s="160"/>
      <c r="E123" s="161"/>
    </row>
    <row r="124" spans="1:5" ht="14.25" customHeight="1">
      <c r="A124" s="158"/>
      <c r="C124" s="159"/>
      <c r="D124" s="160"/>
      <c r="E124" s="161"/>
    </row>
    <row r="125" spans="1:5" ht="14.25" customHeight="1">
      <c r="A125" s="158"/>
      <c r="C125" s="159"/>
      <c r="D125" s="160"/>
      <c r="E125" s="161"/>
    </row>
    <row r="126" spans="1:5" ht="14.25" customHeight="1">
      <c r="A126" s="158"/>
      <c r="C126" s="159"/>
      <c r="D126" s="160"/>
      <c r="E126" s="161"/>
    </row>
    <row r="127" spans="1:5" ht="14.25" customHeight="1">
      <c r="A127" s="158"/>
      <c r="C127" s="159"/>
      <c r="D127" s="160"/>
      <c r="E127" s="161"/>
    </row>
    <row r="128" spans="1:5" ht="14.25" customHeight="1">
      <c r="A128" s="158"/>
      <c r="C128" s="159"/>
      <c r="D128" s="160"/>
      <c r="E128" s="161"/>
    </row>
    <row r="129" spans="1:5" ht="14.25" customHeight="1">
      <c r="A129" s="158"/>
      <c r="C129" s="159"/>
      <c r="D129" s="160"/>
      <c r="E129" s="161"/>
    </row>
    <row r="130" spans="1:5" ht="14.25" customHeight="1">
      <c r="A130" s="158"/>
      <c r="C130" s="159"/>
      <c r="D130" s="160"/>
      <c r="E130" s="161"/>
    </row>
    <row r="131" spans="1:5" ht="14.25" customHeight="1">
      <c r="A131" s="158"/>
      <c r="C131" s="159"/>
      <c r="D131" s="160"/>
      <c r="E131" s="161"/>
    </row>
    <row r="132" spans="1:5" ht="14.25" customHeight="1">
      <c r="A132" s="158"/>
      <c r="C132" s="159"/>
      <c r="D132" s="160"/>
      <c r="E132" s="161"/>
    </row>
    <row r="133" spans="1:5" ht="14.25" customHeight="1">
      <c r="A133" s="158"/>
      <c r="C133" s="159"/>
      <c r="D133" s="160"/>
      <c r="E133" s="161"/>
    </row>
    <row r="134" spans="1:5" ht="14.25" customHeight="1">
      <c r="A134" s="158"/>
      <c r="C134" s="159"/>
      <c r="D134" s="160"/>
      <c r="E134" s="161"/>
    </row>
    <row r="135" spans="1:5" ht="14.25" customHeight="1">
      <c r="A135" s="158"/>
      <c r="C135" s="159"/>
      <c r="D135" s="160"/>
      <c r="E135" s="161"/>
    </row>
    <row r="136" spans="1:5" ht="14.25" customHeight="1">
      <c r="A136" s="158"/>
      <c r="C136" s="159"/>
      <c r="D136" s="160"/>
      <c r="E136" s="161"/>
    </row>
    <row r="137" spans="1:5" ht="14.25" customHeight="1">
      <c r="A137" s="158"/>
      <c r="C137" s="159"/>
      <c r="D137" s="160"/>
      <c r="E137" s="161"/>
    </row>
    <row r="138" spans="1:5" ht="14.25" customHeight="1">
      <c r="A138" s="158"/>
      <c r="C138" s="159"/>
      <c r="D138" s="160"/>
      <c r="E138" s="161"/>
    </row>
    <row r="139" spans="1:5" ht="14.25" customHeight="1">
      <c r="A139" s="158"/>
      <c r="C139" s="159"/>
      <c r="D139" s="160"/>
      <c r="E139" s="161"/>
    </row>
    <row r="140" spans="1:5" ht="14.25" customHeight="1">
      <c r="A140" s="158"/>
      <c r="C140" s="159"/>
      <c r="D140" s="160"/>
      <c r="E140" s="161"/>
    </row>
    <row r="141" spans="1:5" ht="14.25" customHeight="1">
      <c r="A141" s="158"/>
      <c r="C141" s="159"/>
      <c r="D141" s="160"/>
      <c r="E141" s="161"/>
    </row>
    <row r="142" spans="1:5" ht="14.25" customHeight="1">
      <c r="A142" s="158"/>
      <c r="C142" s="159"/>
      <c r="D142" s="160"/>
      <c r="E142" s="161"/>
    </row>
    <row r="143" spans="1:5" ht="14.25" customHeight="1">
      <c r="A143" s="158"/>
      <c r="C143" s="159"/>
      <c r="D143" s="160"/>
      <c r="E143" s="161"/>
    </row>
    <row r="144" spans="1:5" ht="14.25" customHeight="1">
      <c r="A144" s="158"/>
      <c r="C144" s="159"/>
      <c r="D144" s="160"/>
      <c r="E144" s="161"/>
    </row>
    <row r="145" spans="1:5" ht="14.25" customHeight="1">
      <c r="A145" s="158"/>
      <c r="C145" s="159"/>
      <c r="D145" s="160"/>
      <c r="E145" s="161"/>
    </row>
    <row r="146" spans="1:5" ht="14.25" customHeight="1">
      <c r="A146" s="158"/>
      <c r="C146" s="159"/>
      <c r="D146" s="160"/>
      <c r="E146" s="161"/>
    </row>
    <row r="147" spans="1:5" ht="14.25" customHeight="1">
      <c r="A147" s="158"/>
      <c r="C147" s="159"/>
      <c r="D147" s="160"/>
      <c r="E147" s="161"/>
    </row>
    <row r="148" spans="1:5" ht="14.25" customHeight="1">
      <c r="A148" s="158"/>
      <c r="C148" s="159"/>
      <c r="D148" s="160"/>
      <c r="E148" s="161"/>
    </row>
    <row r="149" spans="1:5" ht="14.25" customHeight="1">
      <c r="A149" s="158"/>
      <c r="C149" s="159"/>
      <c r="D149" s="160"/>
      <c r="E149" s="161"/>
    </row>
    <row r="150" spans="1:5" ht="14.25" customHeight="1">
      <c r="A150" s="158"/>
      <c r="C150" s="159"/>
      <c r="D150" s="160"/>
      <c r="E150" s="161"/>
    </row>
    <row r="151" spans="1:5" ht="14.25" customHeight="1">
      <c r="A151" s="158"/>
      <c r="C151" s="159"/>
      <c r="D151" s="160"/>
      <c r="E151" s="161"/>
    </row>
    <row r="152" spans="1:5" ht="14.25" customHeight="1">
      <c r="A152" s="158"/>
      <c r="C152" s="159"/>
      <c r="D152" s="160"/>
      <c r="E152" s="161"/>
    </row>
    <row r="153" spans="1:5" ht="14.25" customHeight="1">
      <c r="A153" s="158"/>
      <c r="C153" s="159"/>
      <c r="D153" s="160"/>
      <c r="E153" s="161"/>
    </row>
    <row r="154" spans="1:5" ht="14.25" customHeight="1">
      <c r="A154" s="158"/>
      <c r="C154" s="159"/>
      <c r="D154" s="160"/>
      <c r="E154" s="161"/>
    </row>
    <row r="155" spans="1:5" ht="14.25" customHeight="1">
      <c r="A155" s="158"/>
      <c r="C155" s="159"/>
      <c r="D155" s="160"/>
      <c r="E155" s="161"/>
    </row>
    <row r="156" spans="1:5" ht="14.25" customHeight="1">
      <c r="A156" s="158"/>
      <c r="C156" s="159"/>
      <c r="D156" s="160"/>
      <c r="E156" s="161"/>
    </row>
    <row r="157" spans="1:5" ht="14.25" customHeight="1">
      <c r="A157" s="158"/>
      <c r="C157" s="159"/>
      <c r="D157" s="160"/>
      <c r="E157" s="161"/>
    </row>
    <row r="158" spans="1:5" ht="14.25" customHeight="1">
      <c r="A158" s="158"/>
      <c r="C158" s="159"/>
      <c r="D158" s="160"/>
      <c r="E158" s="161"/>
    </row>
    <row r="159" spans="1:5" ht="14.25" customHeight="1">
      <c r="A159" s="158"/>
      <c r="C159" s="159"/>
      <c r="D159" s="160"/>
      <c r="E159" s="161"/>
    </row>
    <row r="160" spans="1:5" ht="14.25" customHeight="1">
      <c r="A160" s="158"/>
      <c r="C160" s="159"/>
      <c r="D160" s="160"/>
      <c r="E160" s="161"/>
    </row>
    <row r="161" spans="1:5" ht="14.25" customHeight="1">
      <c r="A161" s="158"/>
      <c r="C161" s="159"/>
      <c r="D161" s="160"/>
      <c r="E161" s="161"/>
    </row>
    <row r="162" spans="1:5" ht="14.25" customHeight="1">
      <c r="A162" s="158"/>
      <c r="C162" s="159"/>
      <c r="D162" s="160"/>
      <c r="E162" s="161"/>
    </row>
    <row r="163" spans="1:5" ht="14.25" customHeight="1">
      <c r="A163" s="158"/>
      <c r="C163" s="159"/>
      <c r="D163" s="160"/>
      <c r="E163" s="161"/>
    </row>
    <row r="164" spans="1:5" ht="14.25" customHeight="1">
      <c r="A164" s="158"/>
      <c r="C164" s="159"/>
      <c r="D164" s="160"/>
      <c r="E164" s="161"/>
    </row>
    <row r="165" spans="1:5" ht="14.25" customHeight="1">
      <c r="A165" s="158"/>
      <c r="C165" s="159"/>
      <c r="D165" s="160"/>
      <c r="E165" s="161"/>
    </row>
    <row r="166" spans="1:5" ht="14.25" customHeight="1">
      <c r="A166" s="158"/>
      <c r="C166" s="159"/>
      <c r="D166" s="160"/>
      <c r="E166" s="161"/>
    </row>
    <row r="167" spans="1:5" ht="14.25" customHeight="1">
      <c r="A167" s="158"/>
      <c r="C167" s="159"/>
      <c r="D167" s="160"/>
      <c r="E167" s="161"/>
    </row>
    <row r="168" spans="1:5" ht="14.25" customHeight="1">
      <c r="A168" s="158"/>
      <c r="C168" s="159"/>
      <c r="D168" s="160"/>
      <c r="E168" s="161"/>
    </row>
    <row r="169" spans="1:5" ht="14.25" customHeight="1">
      <c r="A169" s="158"/>
      <c r="C169" s="159"/>
      <c r="D169" s="160"/>
      <c r="E169" s="161"/>
    </row>
    <row r="170" spans="1:5" ht="14.25" customHeight="1">
      <c r="A170" s="158"/>
      <c r="C170" s="159"/>
      <c r="D170" s="160"/>
      <c r="E170" s="161"/>
    </row>
    <row r="171" spans="1:5" ht="14.25" customHeight="1">
      <c r="A171" s="158"/>
      <c r="C171" s="159"/>
      <c r="D171" s="160"/>
      <c r="E171" s="161"/>
    </row>
    <row r="172" spans="1:5" ht="14.25" customHeight="1">
      <c r="A172" s="158"/>
      <c r="C172" s="159"/>
      <c r="D172" s="160"/>
      <c r="E172" s="161"/>
    </row>
    <row r="173" spans="1:5" ht="14.25" customHeight="1">
      <c r="A173" s="158"/>
      <c r="C173" s="159"/>
      <c r="D173" s="160"/>
      <c r="E173" s="161"/>
    </row>
    <row r="174" spans="1:5" ht="14.25" customHeight="1">
      <c r="A174" s="158"/>
      <c r="C174" s="159"/>
      <c r="D174" s="160"/>
      <c r="E174" s="161"/>
    </row>
    <row r="175" spans="1:5" ht="14.25" customHeight="1">
      <c r="A175" s="158"/>
      <c r="C175" s="159"/>
      <c r="D175" s="160"/>
      <c r="E175" s="161"/>
    </row>
    <row r="176" spans="1:5" ht="14.25" customHeight="1">
      <c r="A176" s="158"/>
      <c r="C176" s="159"/>
      <c r="D176" s="160"/>
      <c r="E176" s="161"/>
    </row>
    <row r="177" spans="1:5" ht="14.25" customHeight="1">
      <c r="A177" s="158"/>
      <c r="C177" s="159"/>
      <c r="D177" s="160"/>
      <c r="E177" s="161"/>
    </row>
    <row r="178" spans="1:5" ht="14.25" customHeight="1">
      <c r="A178" s="158"/>
      <c r="C178" s="159"/>
      <c r="D178" s="160"/>
      <c r="E178" s="161"/>
    </row>
    <row r="179" spans="1:5" ht="14.25" customHeight="1">
      <c r="A179" s="158"/>
      <c r="C179" s="159"/>
      <c r="D179" s="160"/>
      <c r="E179" s="161"/>
    </row>
    <row r="180" spans="1:5" ht="14.25" customHeight="1">
      <c r="A180" s="158"/>
      <c r="C180" s="159"/>
      <c r="D180" s="160"/>
      <c r="E180" s="161"/>
    </row>
    <row r="181" spans="1:5" ht="14.25" customHeight="1">
      <c r="A181" s="158"/>
      <c r="C181" s="159"/>
      <c r="D181" s="160"/>
      <c r="E181" s="161"/>
    </row>
    <row r="182" spans="1:5" ht="14.25" customHeight="1">
      <c r="A182" s="158"/>
      <c r="C182" s="159"/>
      <c r="D182" s="160"/>
      <c r="E182" s="161"/>
    </row>
    <row r="183" spans="1:5" ht="14.25" customHeight="1">
      <c r="A183" s="158"/>
      <c r="C183" s="159"/>
      <c r="D183" s="160"/>
      <c r="E183" s="161"/>
    </row>
    <row r="184" spans="1:5" ht="14.25" customHeight="1">
      <c r="A184" s="158"/>
      <c r="C184" s="159"/>
      <c r="D184" s="160"/>
      <c r="E184" s="161"/>
    </row>
    <row r="185" spans="1:5" ht="14.25" customHeight="1">
      <c r="A185" s="158"/>
      <c r="C185" s="159"/>
      <c r="D185" s="160"/>
      <c r="E185" s="161"/>
    </row>
    <row r="186" spans="1:5" ht="14.25" customHeight="1">
      <c r="A186" s="158"/>
      <c r="C186" s="159"/>
      <c r="D186" s="160"/>
      <c r="E186" s="161"/>
    </row>
    <row r="187" spans="1:5" ht="14.25" customHeight="1">
      <c r="A187" s="158"/>
      <c r="C187" s="159"/>
      <c r="D187" s="160"/>
      <c r="E187" s="161"/>
    </row>
    <row r="188" spans="1:5" ht="14.25" customHeight="1">
      <c r="A188" s="158"/>
      <c r="C188" s="159"/>
      <c r="D188" s="160"/>
      <c r="E188" s="161"/>
    </row>
    <row r="189" spans="1:5" ht="14.25" customHeight="1">
      <c r="A189" s="158"/>
      <c r="C189" s="159"/>
      <c r="D189" s="160"/>
      <c r="E189" s="161"/>
    </row>
    <row r="190" spans="1:5" ht="14.25" customHeight="1">
      <c r="A190" s="158"/>
      <c r="C190" s="159"/>
      <c r="D190" s="160"/>
      <c r="E190" s="161"/>
    </row>
    <row r="191" spans="1:5" ht="14.25" customHeight="1">
      <c r="A191" s="158"/>
      <c r="C191" s="159"/>
      <c r="D191" s="160"/>
      <c r="E191" s="161"/>
    </row>
    <row r="192" spans="1:5" ht="14.25" customHeight="1">
      <c r="A192" s="158"/>
      <c r="C192" s="159"/>
      <c r="D192" s="160"/>
      <c r="E192" s="161"/>
    </row>
    <row r="193" spans="1:5" ht="14.25" customHeight="1">
      <c r="A193" s="158"/>
      <c r="C193" s="159"/>
      <c r="D193" s="160"/>
      <c r="E193" s="161"/>
    </row>
    <row r="194" spans="1:5" ht="14.25" customHeight="1">
      <c r="A194" s="158"/>
      <c r="C194" s="159"/>
      <c r="D194" s="160"/>
      <c r="E194" s="161"/>
    </row>
    <row r="195" spans="1:5" ht="14.25" customHeight="1">
      <c r="A195" s="158"/>
      <c r="C195" s="159"/>
      <c r="D195" s="160"/>
      <c r="E195" s="161"/>
    </row>
    <row r="196" spans="1:5" ht="14.25" customHeight="1">
      <c r="A196" s="158"/>
      <c r="C196" s="159"/>
      <c r="D196" s="160"/>
      <c r="E196" s="161"/>
    </row>
    <row r="197" spans="1:5" ht="14.25" customHeight="1">
      <c r="A197" s="158"/>
      <c r="C197" s="159"/>
      <c r="D197" s="160"/>
      <c r="E197" s="161"/>
    </row>
    <row r="198" spans="1:5" ht="14.25" customHeight="1">
      <c r="A198" s="158"/>
      <c r="C198" s="159"/>
      <c r="D198" s="160"/>
      <c r="E198" s="161"/>
    </row>
    <row r="199" spans="1:5" ht="14.25" customHeight="1">
      <c r="A199" s="158"/>
      <c r="C199" s="159"/>
      <c r="D199" s="160"/>
      <c r="E199" s="161"/>
    </row>
    <row r="200" spans="1:5" ht="14.25" customHeight="1">
      <c r="A200" s="158"/>
      <c r="C200" s="159"/>
      <c r="D200" s="160"/>
      <c r="E200" s="161"/>
    </row>
    <row r="201" spans="1:5" ht="14.25" customHeight="1">
      <c r="A201" s="158"/>
      <c r="C201" s="159"/>
      <c r="D201" s="160"/>
      <c r="E201" s="161"/>
    </row>
    <row r="202" spans="1:5" ht="14.25" customHeight="1">
      <c r="A202" s="158"/>
      <c r="C202" s="159"/>
      <c r="D202" s="160"/>
      <c r="E202" s="161"/>
    </row>
    <row r="203" spans="1:5" ht="14.25" customHeight="1">
      <c r="A203" s="158"/>
      <c r="C203" s="159"/>
      <c r="D203" s="160"/>
      <c r="E203" s="161"/>
    </row>
    <row r="204" spans="1:5" ht="14.25" customHeight="1">
      <c r="A204" s="158"/>
      <c r="C204" s="159"/>
      <c r="D204" s="160"/>
      <c r="E204" s="161"/>
    </row>
    <row r="205" spans="1:5" ht="14.25" customHeight="1">
      <c r="A205" s="158"/>
      <c r="C205" s="159"/>
      <c r="D205" s="160"/>
      <c r="E205" s="161"/>
    </row>
    <row r="206" spans="1:5" ht="14.25" customHeight="1">
      <c r="A206" s="158"/>
      <c r="C206" s="159"/>
      <c r="D206" s="160"/>
      <c r="E206" s="161"/>
    </row>
    <row r="207" spans="1:5" ht="14.25" customHeight="1">
      <c r="A207" s="158"/>
      <c r="C207" s="159"/>
      <c r="D207" s="160"/>
      <c r="E207" s="161"/>
    </row>
    <row r="208" spans="1:5" ht="14.25" customHeight="1">
      <c r="A208" s="158"/>
      <c r="C208" s="159"/>
      <c r="D208" s="160"/>
      <c r="E208" s="161"/>
    </row>
    <row r="209" spans="1:5" ht="14.25" customHeight="1">
      <c r="A209" s="158"/>
      <c r="C209" s="159"/>
      <c r="D209" s="160"/>
      <c r="E209" s="161"/>
    </row>
    <row r="210" spans="1:5" ht="14.25" customHeight="1">
      <c r="A210" s="158"/>
      <c r="C210" s="159"/>
      <c r="D210" s="160"/>
      <c r="E210" s="161"/>
    </row>
    <row r="211" spans="1:5" ht="14.25" customHeight="1">
      <c r="A211" s="158"/>
      <c r="C211" s="159"/>
      <c r="D211" s="160"/>
      <c r="E211" s="161"/>
    </row>
    <row r="212" spans="1:5" ht="14.25" customHeight="1">
      <c r="A212" s="158"/>
      <c r="C212" s="159"/>
      <c r="D212" s="160"/>
      <c r="E212" s="161"/>
    </row>
    <row r="213" spans="1:5" ht="14.25" customHeight="1">
      <c r="A213" s="158"/>
      <c r="C213" s="159"/>
      <c r="D213" s="160"/>
      <c r="E213" s="161"/>
    </row>
    <row r="214" spans="1:5" ht="14.25" customHeight="1">
      <c r="A214" s="158"/>
      <c r="C214" s="159"/>
      <c r="D214" s="160"/>
      <c r="E214" s="161"/>
    </row>
    <row r="215" spans="1:5" ht="14.25" customHeight="1">
      <c r="A215" s="158"/>
      <c r="C215" s="159"/>
      <c r="D215" s="160"/>
      <c r="E215" s="161"/>
    </row>
    <row r="216" spans="1:5" ht="14.25" customHeight="1">
      <c r="A216" s="158"/>
      <c r="C216" s="159"/>
      <c r="D216" s="160"/>
      <c r="E216" s="161"/>
    </row>
    <row r="217" spans="1:5" ht="14.25" customHeight="1">
      <c r="A217" s="158"/>
      <c r="C217" s="159"/>
      <c r="D217" s="160"/>
      <c r="E217" s="161"/>
    </row>
    <row r="218" spans="1:5" ht="14.25" customHeight="1">
      <c r="A218" s="158"/>
      <c r="C218" s="159"/>
      <c r="D218" s="160"/>
      <c r="E218" s="161"/>
    </row>
    <row r="219" spans="1:5" ht="14.25" customHeight="1">
      <c r="A219" s="158"/>
      <c r="C219" s="159"/>
      <c r="D219" s="160"/>
      <c r="E219" s="161"/>
    </row>
    <row r="220" spans="1:5" ht="14.25" customHeight="1">
      <c r="A220" s="158"/>
      <c r="C220" s="159"/>
      <c r="D220" s="160"/>
      <c r="E220" s="161"/>
    </row>
    <row r="221" spans="1:5" ht="15.75" customHeight="1"/>
    <row r="222" spans="1:5" ht="15.75" customHeight="1"/>
    <row r="223" spans="1:5" ht="15.75" customHeight="1"/>
    <row r="224" spans="1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25" ySplit="5" topLeftCell="Z106" activePane="bottomRight" state="frozen"/>
      <selection pane="topRight" activeCell="Z1" sqref="Z1"/>
      <selection pane="bottomLeft" activeCell="A6" sqref="A6"/>
      <selection pane="bottomRight" activeCell="A6" sqref="A6:F120"/>
    </sheetView>
  </sheetViews>
  <sheetFormatPr defaultColWidth="14.453125" defaultRowHeight="15" customHeight="1"/>
  <cols>
    <col min="1" max="1" width="6.26953125" customWidth="1"/>
    <col min="2" max="2" width="12" customWidth="1"/>
    <col min="3" max="3" width="5.54296875" customWidth="1"/>
    <col min="4" max="4" width="6.26953125" customWidth="1"/>
    <col min="5" max="6" width="5.7265625" customWidth="1"/>
    <col min="7" max="7" width="6.26953125" customWidth="1"/>
    <col min="8" max="8" width="6.453125" customWidth="1"/>
    <col min="9" max="9" width="7" customWidth="1"/>
    <col min="10" max="10" width="7.08984375" customWidth="1"/>
    <col min="11" max="11" width="6.54296875" customWidth="1"/>
    <col min="12" max="12" width="6.7265625" customWidth="1"/>
    <col min="13" max="13" width="25.81640625" customWidth="1"/>
    <col min="14" max="14" width="5.26953125" customWidth="1"/>
    <col min="15" max="15" width="6.08984375" customWidth="1"/>
    <col min="16" max="16" width="5.08984375" customWidth="1"/>
    <col min="17" max="17" width="6" customWidth="1"/>
    <col min="18" max="18" width="5.81640625" customWidth="1"/>
    <col min="19" max="19" width="6.26953125" customWidth="1"/>
    <col min="20" max="20" width="5.81640625" customWidth="1"/>
    <col min="21" max="21" width="6.26953125" customWidth="1"/>
    <col min="22" max="22" width="5.26953125" customWidth="1"/>
    <col min="23" max="23" width="6.54296875" customWidth="1"/>
    <col min="24" max="24" width="5.26953125" customWidth="1"/>
    <col min="25" max="25" width="5.7265625" customWidth="1"/>
    <col min="26" max="26" width="8.7265625" customWidth="1"/>
  </cols>
  <sheetData>
    <row r="1" spans="1:25" ht="21.75" customHeight="1">
      <c r="A1" s="275" t="s">
        <v>146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4"/>
    </row>
    <row r="2" spans="1:25" ht="12" customHeight="1">
      <c r="A2" s="277" t="s">
        <v>147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4"/>
    </row>
    <row r="3" spans="1:25" ht="18" customHeight="1">
      <c r="A3" s="278" t="s">
        <v>148</v>
      </c>
      <c r="B3" s="276"/>
      <c r="C3" s="276"/>
      <c r="D3" s="276"/>
      <c r="E3" s="276"/>
      <c r="F3" s="274"/>
      <c r="G3" s="279" t="s">
        <v>149</v>
      </c>
      <c r="H3" s="276"/>
      <c r="I3" s="276"/>
      <c r="J3" s="276"/>
      <c r="K3" s="276"/>
      <c r="L3" s="274"/>
      <c r="M3" s="280" t="s">
        <v>150</v>
      </c>
      <c r="N3" s="283" t="s">
        <v>151</v>
      </c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4"/>
    </row>
    <row r="4" spans="1:25" ht="10.5" customHeight="1">
      <c r="A4" s="284" t="s">
        <v>3</v>
      </c>
      <c r="B4" s="284" t="s">
        <v>74</v>
      </c>
      <c r="C4" s="284" t="s">
        <v>88</v>
      </c>
      <c r="D4" s="285" t="s">
        <v>152</v>
      </c>
      <c r="E4" s="286" t="s">
        <v>153</v>
      </c>
      <c r="F4" s="286" t="s">
        <v>154</v>
      </c>
      <c r="G4" s="272" t="s">
        <v>155</v>
      </c>
      <c r="H4" s="272" t="s">
        <v>156</v>
      </c>
      <c r="I4" s="272" t="s">
        <v>157</v>
      </c>
      <c r="J4" s="272" t="s">
        <v>158</v>
      </c>
      <c r="K4" s="272" t="s">
        <v>159</v>
      </c>
      <c r="L4" s="272" t="s">
        <v>160</v>
      </c>
      <c r="M4" s="281"/>
      <c r="N4" s="273" t="s">
        <v>10</v>
      </c>
      <c r="O4" s="274"/>
      <c r="P4" s="273" t="s">
        <v>11</v>
      </c>
      <c r="Q4" s="274"/>
      <c r="R4" s="273" t="s">
        <v>12</v>
      </c>
      <c r="S4" s="274"/>
      <c r="T4" s="273" t="s">
        <v>13</v>
      </c>
      <c r="U4" s="274"/>
      <c r="V4" s="273" t="s">
        <v>75</v>
      </c>
      <c r="W4" s="274"/>
      <c r="X4" s="273" t="s">
        <v>76</v>
      </c>
      <c r="Y4" s="274"/>
    </row>
    <row r="5" spans="1:25" ht="18" customHeight="1">
      <c r="A5" s="262"/>
      <c r="B5" s="262"/>
      <c r="C5" s="262"/>
      <c r="D5" s="262"/>
      <c r="E5" s="282"/>
      <c r="F5" s="282"/>
      <c r="G5" s="262"/>
      <c r="H5" s="262"/>
      <c r="I5" s="262"/>
      <c r="J5" s="262"/>
      <c r="K5" s="262"/>
      <c r="L5" s="262"/>
      <c r="M5" s="282"/>
      <c r="N5" s="162" t="s">
        <v>161</v>
      </c>
      <c r="O5" s="163" t="s">
        <v>162</v>
      </c>
      <c r="P5" s="164" t="s">
        <v>161</v>
      </c>
      <c r="Q5" s="163" t="s">
        <v>162</v>
      </c>
      <c r="R5" s="164" t="s">
        <v>161</v>
      </c>
      <c r="S5" s="163" t="s">
        <v>162</v>
      </c>
      <c r="T5" s="164" t="s">
        <v>161</v>
      </c>
      <c r="U5" s="163" t="s">
        <v>162</v>
      </c>
      <c r="V5" s="164" t="s">
        <v>161</v>
      </c>
      <c r="W5" s="163" t="s">
        <v>162</v>
      </c>
      <c r="X5" s="164" t="s">
        <v>161</v>
      </c>
      <c r="Y5" s="163" t="s">
        <v>162</v>
      </c>
    </row>
    <row r="6" spans="1:25" ht="14.25" customHeight="1">
      <c r="A6" s="165">
        <v>45352</v>
      </c>
      <c r="B6" s="166" t="s">
        <v>78</v>
      </c>
      <c r="C6" s="167" t="s">
        <v>100</v>
      </c>
      <c r="D6" s="168">
        <f>F6+E6</f>
        <v>50</v>
      </c>
      <c r="E6" s="169">
        <f t="shared" ref="E6:E7" si="0">SUM(G6:L6)</f>
        <v>50</v>
      </c>
      <c r="F6" s="170"/>
      <c r="G6" s="171">
        <v>20</v>
      </c>
      <c r="H6" s="171"/>
      <c r="I6" s="171">
        <v>13</v>
      </c>
      <c r="J6" s="171"/>
      <c r="K6" s="171">
        <v>17</v>
      </c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>
        <v>124.2</v>
      </c>
    </row>
    <row r="7" spans="1:25" ht="14.5">
      <c r="A7" s="172">
        <v>45352</v>
      </c>
      <c r="B7" s="173" t="s">
        <v>80</v>
      </c>
      <c r="C7" s="174" t="s">
        <v>100</v>
      </c>
      <c r="D7" s="168">
        <f t="shared" ref="D7:D74" si="1">D6+E7+F7</f>
        <v>124</v>
      </c>
      <c r="E7" s="169">
        <f t="shared" si="0"/>
        <v>74</v>
      </c>
      <c r="F7" s="169"/>
      <c r="G7" s="175">
        <v>22</v>
      </c>
      <c r="H7" s="175"/>
      <c r="I7" s="175">
        <v>5</v>
      </c>
      <c r="J7" s="175">
        <v>17</v>
      </c>
      <c r="K7" s="175">
        <v>24</v>
      </c>
      <c r="L7" s="175">
        <v>6</v>
      </c>
      <c r="M7" s="175"/>
      <c r="N7" s="175"/>
      <c r="O7" s="175"/>
      <c r="P7" s="175"/>
      <c r="Q7" s="175"/>
      <c r="R7" s="175"/>
      <c r="S7" s="175"/>
      <c r="T7" s="175"/>
      <c r="U7" s="175">
        <v>165.2</v>
      </c>
      <c r="V7" s="175"/>
      <c r="W7" s="175">
        <v>149.30000000000001</v>
      </c>
      <c r="X7" s="175"/>
      <c r="Y7" s="175"/>
    </row>
    <row r="8" spans="1:25" ht="14.5">
      <c r="A8" s="172">
        <v>45352</v>
      </c>
      <c r="B8" s="173" t="s">
        <v>82</v>
      </c>
      <c r="C8" s="174" t="s">
        <v>100</v>
      </c>
      <c r="D8" s="168">
        <f t="shared" si="1"/>
        <v>158</v>
      </c>
      <c r="E8" s="169"/>
      <c r="F8" s="169">
        <f t="shared" ref="F8:F9" si="2">SUM(G8:L8)</f>
        <v>34</v>
      </c>
      <c r="G8" s="171"/>
      <c r="H8" s="171"/>
      <c r="I8" s="171"/>
      <c r="J8" s="171">
        <v>17</v>
      </c>
      <c r="K8" s="171"/>
      <c r="L8" s="171">
        <v>17</v>
      </c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</row>
    <row r="9" spans="1:25" ht="14.5">
      <c r="A9" s="172">
        <v>45352</v>
      </c>
      <c r="B9" s="173" t="s">
        <v>77</v>
      </c>
      <c r="C9" s="176" t="s">
        <v>102</v>
      </c>
      <c r="D9" s="168">
        <f t="shared" si="1"/>
        <v>158</v>
      </c>
      <c r="E9" s="169"/>
      <c r="F9" s="169">
        <f t="shared" si="2"/>
        <v>0</v>
      </c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</row>
    <row r="10" spans="1:25" ht="14.5">
      <c r="A10" s="172">
        <v>45353</v>
      </c>
      <c r="B10" s="173" t="s">
        <v>78</v>
      </c>
      <c r="C10" s="174" t="s">
        <v>100</v>
      </c>
      <c r="D10" s="168">
        <f t="shared" si="1"/>
        <v>209</v>
      </c>
      <c r="E10" s="169">
        <f t="shared" ref="E10:E11" si="3">SUM(G10:L10)</f>
        <v>51</v>
      </c>
      <c r="F10" s="169"/>
      <c r="G10" s="171">
        <v>18</v>
      </c>
      <c r="H10" s="171"/>
      <c r="I10" s="171">
        <v>11</v>
      </c>
      <c r="J10" s="171">
        <v>1</v>
      </c>
      <c r="K10" s="171">
        <v>20</v>
      </c>
      <c r="L10" s="171">
        <v>1</v>
      </c>
      <c r="M10" s="171"/>
      <c r="N10" s="171"/>
      <c r="O10" s="171"/>
      <c r="P10" s="171"/>
      <c r="Q10" s="171">
        <v>237.6</v>
      </c>
      <c r="R10" s="171"/>
      <c r="S10" s="171">
        <v>150.80000000000001</v>
      </c>
      <c r="T10" s="171"/>
      <c r="U10" s="171"/>
      <c r="V10" s="171"/>
      <c r="W10" s="171">
        <v>161.19999999999999</v>
      </c>
      <c r="X10" s="171"/>
      <c r="Y10" s="171">
        <v>85.4</v>
      </c>
    </row>
    <row r="11" spans="1:25" ht="14.5">
      <c r="A11" s="172">
        <v>45353</v>
      </c>
      <c r="B11" s="173" t="s">
        <v>80</v>
      </c>
      <c r="C11" s="176" t="s">
        <v>102</v>
      </c>
      <c r="D11" s="168">
        <f t="shared" si="1"/>
        <v>209</v>
      </c>
      <c r="E11" s="169">
        <f t="shared" si="3"/>
        <v>0</v>
      </c>
      <c r="F11" s="169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</row>
    <row r="12" spans="1:25" ht="14.5">
      <c r="A12" s="172">
        <v>45353</v>
      </c>
      <c r="B12" s="173" t="s">
        <v>82</v>
      </c>
      <c r="C12" s="174" t="s">
        <v>100</v>
      </c>
      <c r="D12" s="168">
        <f t="shared" si="1"/>
        <v>240</v>
      </c>
      <c r="E12" s="169"/>
      <c r="F12" s="169">
        <f t="shared" ref="F12:F13" si="4">SUM(G12:L12)</f>
        <v>31</v>
      </c>
      <c r="G12" s="171"/>
      <c r="H12" s="171"/>
      <c r="I12" s="171"/>
      <c r="J12" s="171">
        <v>13</v>
      </c>
      <c r="K12" s="171"/>
      <c r="L12" s="171">
        <v>18</v>
      </c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</row>
    <row r="13" spans="1:25" ht="14.5">
      <c r="A13" s="172">
        <v>45353</v>
      </c>
      <c r="B13" s="173" t="s">
        <v>77</v>
      </c>
      <c r="C13" s="176" t="s">
        <v>102</v>
      </c>
      <c r="D13" s="168">
        <f t="shared" si="1"/>
        <v>240</v>
      </c>
      <c r="E13" s="169"/>
      <c r="F13" s="169">
        <f t="shared" si="4"/>
        <v>0</v>
      </c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</row>
    <row r="14" spans="1:25" ht="14.5">
      <c r="A14" s="172">
        <v>45354</v>
      </c>
      <c r="B14" s="177" t="s">
        <v>105</v>
      </c>
      <c r="C14" s="176" t="s">
        <v>104</v>
      </c>
      <c r="D14" s="168">
        <f t="shared" si="1"/>
        <v>240</v>
      </c>
      <c r="E14" s="169">
        <f t="shared" ref="E14:E16" si="5">SUM(G14:L14)</f>
        <v>0</v>
      </c>
      <c r="F14" s="169"/>
      <c r="G14" s="290" t="s">
        <v>163</v>
      </c>
      <c r="H14" s="259"/>
      <c r="I14" s="259"/>
      <c r="J14" s="259"/>
      <c r="K14" s="259"/>
      <c r="L14" s="259"/>
      <c r="M14" s="259"/>
      <c r="N14" s="259"/>
      <c r="O14" s="259"/>
      <c r="P14" s="259"/>
      <c r="Q14" s="259"/>
      <c r="R14" s="259"/>
      <c r="S14" s="259"/>
      <c r="T14" s="259"/>
      <c r="U14" s="259"/>
      <c r="V14" s="259"/>
      <c r="W14" s="259"/>
      <c r="X14" s="259"/>
      <c r="Y14" s="232"/>
    </row>
    <row r="15" spans="1:25" ht="14.5">
      <c r="A15" s="172">
        <v>45357</v>
      </c>
      <c r="B15" s="173" t="s">
        <v>78</v>
      </c>
      <c r="C15" s="174" t="s">
        <v>100</v>
      </c>
      <c r="D15" s="168">
        <f t="shared" si="1"/>
        <v>248</v>
      </c>
      <c r="E15" s="169">
        <f t="shared" si="5"/>
        <v>8</v>
      </c>
      <c r="F15" s="169"/>
      <c r="G15" s="175">
        <v>3</v>
      </c>
      <c r="H15" s="175"/>
      <c r="I15" s="175">
        <v>3</v>
      </c>
      <c r="J15" s="175"/>
      <c r="K15" s="175"/>
      <c r="L15" s="175">
        <v>2</v>
      </c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</row>
    <row r="16" spans="1:25" ht="14.5">
      <c r="A16" s="172">
        <v>45357</v>
      </c>
      <c r="B16" s="173" t="s">
        <v>80</v>
      </c>
      <c r="C16" s="176" t="s">
        <v>102</v>
      </c>
      <c r="D16" s="168">
        <f t="shared" si="1"/>
        <v>248</v>
      </c>
      <c r="E16" s="169">
        <f t="shared" si="5"/>
        <v>0</v>
      </c>
      <c r="F16" s="169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</row>
    <row r="17" spans="1:26" ht="14.5">
      <c r="A17" s="172">
        <v>45357</v>
      </c>
      <c r="B17" s="173" t="s">
        <v>82</v>
      </c>
      <c r="C17" s="174" t="s">
        <v>100</v>
      </c>
      <c r="D17" s="168">
        <f t="shared" si="1"/>
        <v>274</v>
      </c>
      <c r="E17" s="169"/>
      <c r="F17" s="169">
        <f t="shared" ref="F17:F18" si="6">SUM(G17:L17)</f>
        <v>26</v>
      </c>
      <c r="G17" s="175"/>
      <c r="H17" s="175"/>
      <c r="I17" s="175"/>
      <c r="J17" s="175">
        <v>12</v>
      </c>
      <c r="K17" s="175">
        <v>14</v>
      </c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</row>
    <row r="18" spans="1:26" ht="14.5">
      <c r="A18" s="172">
        <v>45357</v>
      </c>
      <c r="B18" s="173" t="s">
        <v>77</v>
      </c>
      <c r="C18" s="174" t="s">
        <v>100</v>
      </c>
      <c r="D18" s="168">
        <f t="shared" si="1"/>
        <v>319</v>
      </c>
      <c r="E18" s="169"/>
      <c r="F18" s="169">
        <f t="shared" si="6"/>
        <v>45</v>
      </c>
      <c r="G18" s="171"/>
      <c r="H18" s="171"/>
      <c r="I18" s="171">
        <v>17</v>
      </c>
      <c r="J18" s="171">
        <v>5</v>
      </c>
      <c r="K18" s="171">
        <v>6</v>
      </c>
      <c r="L18" s="171">
        <v>17</v>
      </c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</row>
    <row r="19" spans="1:26" ht="14.5">
      <c r="A19" s="172">
        <v>45358</v>
      </c>
      <c r="B19" s="173" t="s">
        <v>78</v>
      </c>
      <c r="C19" s="174" t="s">
        <v>100</v>
      </c>
      <c r="D19" s="168">
        <f t="shared" si="1"/>
        <v>349</v>
      </c>
      <c r="E19" s="169">
        <f t="shared" ref="E19:E20" si="7">SUM(G19:L19)</f>
        <v>30</v>
      </c>
      <c r="F19" s="169"/>
      <c r="G19" s="175">
        <v>8</v>
      </c>
      <c r="H19" s="175">
        <v>7</v>
      </c>
      <c r="I19" s="175">
        <v>7</v>
      </c>
      <c r="J19" s="175"/>
      <c r="K19" s="175"/>
      <c r="L19" s="175">
        <v>8</v>
      </c>
      <c r="M19" s="175"/>
      <c r="N19" s="175"/>
      <c r="O19" s="175"/>
      <c r="P19" s="175"/>
      <c r="Q19" s="175"/>
      <c r="R19" s="175"/>
      <c r="S19" s="175"/>
      <c r="T19" s="175"/>
      <c r="U19" s="175">
        <v>190.5</v>
      </c>
      <c r="V19" s="175"/>
      <c r="W19" s="175">
        <v>116.2</v>
      </c>
      <c r="X19" s="175"/>
      <c r="Y19" s="175">
        <v>143</v>
      </c>
    </row>
    <row r="20" spans="1:26" ht="14.5">
      <c r="A20" s="172">
        <v>45358</v>
      </c>
      <c r="B20" s="173" t="s">
        <v>80</v>
      </c>
      <c r="C20" s="176" t="s">
        <v>102</v>
      </c>
      <c r="D20" s="168">
        <f t="shared" si="1"/>
        <v>349</v>
      </c>
      <c r="E20" s="169">
        <f t="shared" si="7"/>
        <v>0</v>
      </c>
      <c r="F20" s="169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</row>
    <row r="21" spans="1:26" ht="15.75" customHeight="1">
      <c r="A21" s="172">
        <v>45358</v>
      </c>
      <c r="B21" s="173" t="s">
        <v>82</v>
      </c>
      <c r="C21" s="174" t="s">
        <v>100</v>
      </c>
      <c r="D21" s="168">
        <f t="shared" si="1"/>
        <v>385</v>
      </c>
      <c r="E21" s="169"/>
      <c r="F21" s="169">
        <f t="shared" ref="F21:F22" si="8">SUM(G21:L21)</f>
        <v>36</v>
      </c>
      <c r="G21" s="175"/>
      <c r="H21" s="175"/>
      <c r="I21" s="175"/>
      <c r="J21" s="175">
        <v>18</v>
      </c>
      <c r="K21" s="175">
        <v>18</v>
      </c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</row>
    <row r="22" spans="1:26" ht="15.75" customHeight="1">
      <c r="A22" s="178">
        <v>45358</v>
      </c>
      <c r="B22" s="179" t="s">
        <v>77</v>
      </c>
      <c r="C22" s="180" t="s">
        <v>100</v>
      </c>
      <c r="D22" s="181">
        <f t="shared" si="1"/>
        <v>429</v>
      </c>
      <c r="E22" s="182"/>
      <c r="F22" s="182">
        <f t="shared" si="8"/>
        <v>44</v>
      </c>
      <c r="G22" s="183"/>
      <c r="H22" s="183"/>
      <c r="I22" s="183">
        <v>10</v>
      </c>
      <c r="J22" s="183">
        <v>16</v>
      </c>
      <c r="K22" s="183">
        <v>10</v>
      </c>
      <c r="L22" s="183">
        <v>8</v>
      </c>
      <c r="M22" s="184" t="s">
        <v>164</v>
      </c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5"/>
    </row>
    <row r="23" spans="1:26" ht="15.75" customHeight="1">
      <c r="A23" s="172">
        <v>45359</v>
      </c>
      <c r="B23" s="173" t="s">
        <v>78</v>
      </c>
      <c r="C23" s="174" t="s">
        <v>100</v>
      </c>
      <c r="D23" s="168">
        <f t="shared" si="1"/>
        <v>509</v>
      </c>
      <c r="E23" s="169">
        <f t="shared" ref="E23:E24" si="9">SUM(G23:L23)</f>
        <v>80</v>
      </c>
      <c r="F23" s="169"/>
      <c r="G23" s="175">
        <v>21</v>
      </c>
      <c r="H23" s="175">
        <v>21</v>
      </c>
      <c r="I23" s="175">
        <v>18</v>
      </c>
      <c r="J23" s="175"/>
      <c r="K23" s="175">
        <v>20</v>
      </c>
      <c r="L23" s="175"/>
      <c r="M23" s="186"/>
      <c r="N23" s="175"/>
      <c r="O23" s="175">
        <v>148.30000000000001</v>
      </c>
      <c r="P23" s="175"/>
      <c r="Q23" s="175"/>
      <c r="R23" s="175"/>
      <c r="S23" s="175">
        <v>140.19999999999999</v>
      </c>
      <c r="T23" s="175"/>
      <c r="U23" s="175">
        <v>115</v>
      </c>
      <c r="V23" s="175"/>
      <c r="W23" s="175"/>
      <c r="X23" s="175"/>
      <c r="Y23" s="175">
        <v>144</v>
      </c>
    </row>
    <row r="24" spans="1:26" ht="15.75" customHeight="1">
      <c r="A24" s="172">
        <v>45359</v>
      </c>
      <c r="B24" s="173" t="s">
        <v>80</v>
      </c>
      <c r="C24" s="174" t="s">
        <v>100</v>
      </c>
      <c r="D24" s="168">
        <f t="shared" si="1"/>
        <v>524</v>
      </c>
      <c r="E24" s="169">
        <f t="shared" si="9"/>
        <v>15</v>
      </c>
      <c r="F24" s="169"/>
      <c r="G24" s="171"/>
      <c r="H24" s="171"/>
      <c r="I24" s="171">
        <v>6</v>
      </c>
      <c r="J24" s="171">
        <v>5</v>
      </c>
      <c r="K24" s="171"/>
      <c r="L24" s="171">
        <v>4</v>
      </c>
      <c r="M24" s="187"/>
      <c r="N24" s="171"/>
      <c r="O24" s="171"/>
      <c r="P24" s="171"/>
      <c r="Q24" s="171">
        <v>227</v>
      </c>
      <c r="R24" s="171"/>
      <c r="S24" s="171"/>
      <c r="T24" s="171"/>
      <c r="U24" s="171"/>
      <c r="V24" s="171"/>
      <c r="W24" s="171">
        <v>192.5</v>
      </c>
      <c r="X24" s="171"/>
      <c r="Y24" s="171"/>
    </row>
    <row r="25" spans="1:26" ht="15.75" customHeight="1">
      <c r="A25" s="172">
        <v>45359</v>
      </c>
      <c r="B25" s="173" t="s">
        <v>82</v>
      </c>
      <c r="C25" s="174" t="s">
        <v>100</v>
      </c>
      <c r="D25" s="168">
        <f t="shared" si="1"/>
        <v>555</v>
      </c>
      <c r="E25" s="169"/>
      <c r="F25" s="169">
        <f t="shared" ref="F25:F26" si="10">SUM(G25:L25)</f>
        <v>31</v>
      </c>
      <c r="G25" s="175"/>
      <c r="H25" s="175"/>
      <c r="I25" s="175"/>
      <c r="J25" s="175">
        <v>16</v>
      </c>
      <c r="K25" s="175"/>
      <c r="L25" s="175">
        <v>15</v>
      </c>
      <c r="M25" s="186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</row>
    <row r="26" spans="1:26" ht="15.75" customHeight="1">
      <c r="A26" s="172">
        <v>45359</v>
      </c>
      <c r="B26" s="173" t="s">
        <v>77</v>
      </c>
      <c r="C26" s="174" t="s">
        <v>100</v>
      </c>
      <c r="D26" s="168">
        <f t="shared" si="1"/>
        <v>595</v>
      </c>
      <c r="E26" s="169"/>
      <c r="F26" s="169">
        <f t="shared" si="10"/>
        <v>40</v>
      </c>
      <c r="G26" s="171">
        <v>1</v>
      </c>
      <c r="H26" s="171">
        <v>20</v>
      </c>
      <c r="I26" s="171"/>
      <c r="J26" s="171"/>
      <c r="K26" s="171">
        <v>19</v>
      </c>
      <c r="L26" s="171"/>
      <c r="M26" s="184" t="s">
        <v>165</v>
      </c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</row>
    <row r="27" spans="1:26" ht="15.75" customHeight="1">
      <c r="A27" s="172">
        <v>45360</v>
      </c>
      <c r="B27" s="173" t="s">
        <v>78</v>
      </c>
      <c r="C27" s="174" t="s">
        <v>100</v>
      </c>
      <c r="D27" s="168">
        <f t="shared" si="1"/>
        <v>670</v>
      </c>
      <c r="E27" s="169">
        <f t="shared" ref="E27:E28" si="11">SUM(G27:L27)</f>
        <v>75</v>
      </c>
      <c r="F27" s="169"/>
      <c r="G27" s="175">
        <v>4</v>
      </c>
      <c r="H27" s="175">
        <v>6</v>
      </c>
      <c r="I27" s="175">
        <v>22</v>
      </c>
      <c r="J27" s="175">
        <v>21</v>
      </c>
      <c r="K27" s="175"/>
      <c r="L27" s="175">
        <v>22</v>
      </c>
      <c r="M27" s="186"/>
      <c r="N27" s="175"/>
      <c r="O27" s="175"/>
      <c r="P27" s="175"/>
      <c r="Q27" s="175"/>
      <c r="R27" s="175"/>
      <c r="S27" s="175">
        <v>170</v>
      </c>
      <c r="T27" s="175"/>
      <c r="U27" s="175"/>
      <c r="V27" s="175"/>
      <c r="W27" s="175"/>
      <c r="X27" s="175"/>
      <c r="Y27" s="175"/>
    </row>
    <row r="28" spans="1:26" ht="15.75" customHeight="1">
      <c r="A28" s="172">
        <v>45360</v>
      </c>
      <c r="B28" s="173" t="s">
        <v>80</v>
      </c>
      <c r="C28" s="174" t="s">
        <v>100</v>
      </c>
      <c r="D28" s="168">
        <f t="shared" si="1"/>
        <v>722</v>
      </c>
      <c r="E28" s="169">
        <f t="shared" si="11"/>
        <v>52</v>
      </c>
      <c r="F28" s="169"/>
      <c r="G28" s="171">
        <v>10</v>
      </c>
      <c r="H28" s="171">
        <v>11</v>
      </c>
      <c r="I28" s="171">
        <v>10</v>
      </c>
      <c r="J28" s="171">
        <v>2</v>
      </c>
      <c r="K28" s="171">
        <v>3</v>
      </c>
      <c r="L28" s="171">
        <v>16</v>
      </c>
      <c r="M28" s="187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>
        <v>147.4</v>
      </c>
    </row>
    <row r="29" spans="1:26" ht="15.75" customHeight="1">
      <c r="A29" s="172">
        <v>45360</v>
      </c>
      <c r="B29" s="173" t="s">
        <v>82</v>
      </c>
      <c r="C29" s="174" t="s">
        <v>100</v>
      </c>
      <c r="D29" s="168">
        <f t="shared" si="1"/>
        <v>745</v>
      </c>
      <c r="E29" s="169"/>
      <c r="F29" s="169">
        <f t="shared" ref="F29:F30" si="12">SUM(G29:L29)</f>
        <v>23</v>
      </c>
      <c r="G29" s="175"/>
      <c r="H29" s="175">
        <v>10</v>
      </c>
      <c r="I29" s="175"/>
      <c r="J29" s="175"/>
      <c r="K29" s="175"/>
      <c r="L29" s="175">
        <v>13</v>
      </c>
      <c r="M29" s="186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</row>
    <row r="30" spans="1:26" ht="15.75" customHeight="1">
      <c r="A30" s="172">
        <v>45360</v>
      </c>
      <c r="B30" s="173" t="s">
        <v>77</v>
      </c>
      <c r="C30" s="176" t="s">
        <v>102</v>
      </c>
      <c r="D30" s="168">
        <f t="shared" si="1"/>
        <v>745</v>
      </c>
      <c r="E30" s="169"/>
      <c r="F30" s="169">
        <f t="shared" si="12"/>
        <v>0</v>
      </c>
      <c r="G30" s="171"/>
      <c r="H30" s="171"/>
      <c r="I30" s="171"/>
      <c r="J30" s="171"/>
      <c r="K30" s="171"/>
      <c r="L30" s="171"/>
      <c r="M30" s="187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</row>
    <row r="31" spans="1:26" ht="15.75" customHeight="1">
      <c r="A31" s="172">
        <v>45361</v>
      </c>
      <c r="B31" s="173" t="s">
        <v>78</v>
      </c>
      <c r="C31" s="174" t="s">
        <v>100</v>
      </c>
      <c r="D31" s="168">
        <f t="shared" si="1"/>
        <v>828</v>
      </c>
      <c r="E31" s="169">
        <f t="shared" ref="E31:E32" si="13">SUM(G31:L31)</f>
        <v>83</v>
      </c>
      <c r="F31" s="169"/>
      <c r="G31" s="175">
        <v>16</v>
      </c>
      <c r="H31" s="175">
        <v>2</v>
      </c>
      <c r="I31" s="175">
        <v>21</v>
      </c>
      <c r="J31" s="175">
        <v>21</v>
      </c>
      <c r="K31" s="175">
        <v>23</v>
      </c>
      <c r="L31" s="175"/>
      <c r="M31" s="186"/>
      <c r="N31" s="175"/>
      <c r="O31" s="175"/>
      <c r="P31" s="175"/>
      <c r="Q31" s="175">
        <v>195.7</v>
      </c>
      <c r="R31" s="175"/>
      <c r="S31" s="175"/>
      <c r="T31" s="175"/>
      <c r="U31" s="175">
        <v>192.3</v>
      </c>
      <c r="V31" s="175"/>
      <c r="W31" s="175">
        <v>98.2</v>
      </c>
      <c r="X31" s="175"/>
      <c r="Y31" s="175"/>
    </row>
    <row r="32" spans="1:26" ht="15.75" customHeight="1">
      <c r="A32" s="172">
        <v>45361</v>
      </c>
      <c r="B32" s="173" t="s">
        <v>80</v>
      </c>
      <c r="C32" s="174" t="s">
        <v>100</v>
      </c>
      <c r="D32" s="168">
        <f t="shared" si="1"/>
        <v>846</v>
      </c>
      <c r="E32" s="169">
        <f t="shared" si="13"/>
        <v>18</v>
      </c>
      <c r="F32" s="169"/>
      <c r="G32" s="171"/>
      <c r="H32" s="171"/>
      <c r="I32" s="171">
        <v>6</v>
      </c>
      <c r="J32" s="171">
        <v>5</v>
      </c>
      <c r="K32" s="171">
        <v>7</v>
      </c>
      <c r="L32" s="171"/>
      <c r="M32" s="187"/>
      <c r="N32" s="171"/>
      <c r="O32" s="171">
        <v>230.3</v>
      </c>
      <c r="P32" s="171"/>
      <c r="Q32" s="171"/>
      <c r="R32" s="171"/>
      <c r="S32" s="171">
        <v>148</v>
      </c>
      <c r="T32" s="171"/>
      <c r="U32" s="171"/>
      <c r="V32" s="171"/>
      <c r="W32" s="171"/>
      <c r="X32" s="171"/>
      <c r="Y32" s="171"/>
    </row>
    <row r="33" spans="1:25" ht="15.75" customHeight="1">
      <c r="A33" s="172">
        <v>45361</v>
      </c>
      <c r="B33" s="173" t="s">
        <v>82</v>
      </c>
      <c r="C33" s="174" t="s">
        <v>100</v>
      </c>
      <c r="D33" s="168">
        <f t="shared" si="1"/>
        <v>863</v>
      </c>
      <c r="E33" s="169"/>
      <c r="F33" s="169">
        <f t="shared" ref="F33:F34" si="14">SUM(G33:L33)</f>
        <v>17</v>
      </c>
      <c r="G33" s="175"/>
      <c r="H33" s="175"/>
      <c r="I33" s="175"/>
      <c r="J33" s="175"/>
      <c r="K33" s="175"/>
      <c r="L33" s="175">
        <v>17</v>
      </c>
      <c r="M33" s="186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</row>
    <row r="34" spans="1:25" ht="15.75" customHeight="1">
      <c r="A34" s="172">
        <v>45361</v>
      </c>
      <c r="B34" s="173" t="s">
        <v>77</v>
      </c>
      <c r="C34" s="174" t="s">
        <v>100</v>
      </c>
      <c r="D34" s="168">
        <f t="shared" si="1"/>
        <v>922</v>
      </c>
      <c r="E34" s="169"/>
      <c r="F34" s="169">
        <f t="shared" si="14"/>
        <v>59</v>
      </c>
      <c r="G34" s="171">
        <v>18</v>
      </c>
      <c r="H34" s="171">
        <v>19</v>
      </c>
      <c r="I34" s="171"/>
      <c r="J34" s="171"/>
      <c r="K34" s="171"/>
      <c r="L34" s="171">
        <v>22</v>
      </c>
      <c r="M34" s="184" t="s">
        <v>166</v>
      </c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>
        <v>135.93</v>
      </c>
    </row>
    <row r="35" spans="1:25" ht="15.75" customHeight="1">
      <c r="A35" s="172">
        <v>45362</v>
      </c>
      <c r="B35" s="188" t="s">
        <v>78</v>
      </c>
      <c r="C35" s="189" t="s">
        <v>100</v>
      </c>
      <c r="D35" s="168">
        <f t="shared" si="1"/>
        <v>990</v>
      </c>
      <c r="E35" s="169">
        <f t="shared" ref="E35:E36" si="15">SUM(G35:L35)</f>
        <v>68</v>
      </c>
      <c r="F35" s="169"/>
      <c r="G35" s="175">
        <v>6</v>
      </c>
      <c r="H35" s="175">
        <v>21</v>
      </c>
      <c r="I35" s="175">
        <v>2</v>
      </c>
      <c r="J35" s="175">
        <v>22</v>
      </c>
      <c r="K35" s="175">
        <v>17</v>
      </c>
      <c r="L35" s="190"/>
      <c r="M35" s="191"/>
      <c r="N35" s="175"/>
      <c r="O35" s="175"/>
      <c r="P35" s="175"/>
      <c r="Q35" s="175"/>
      <c r="R35" s="175"/>
      <c r="S35" s="175"/>
      <c r="T35" s="175"/>
      <c r="U35" s="175"/>
      <c r="V35" s="175"/>
      <c r="W35" s="175">
        <v>120.2</v>
      </c>
      <c r="X35" s="175"/>
      <c r="Y35" s="175"/>
    </row>
    <row r="36" spans="1:25" ht="15.75" customHeight="1">
      <c r="A36" s="172">
        <v>45362</v>
      </c>
      <c r="B36" s="188" t="s">
        <v>80</v>
      </c>
      <c r="C36" s="189" t="s">
        <v>100</v>
      </c>
      <c r="D36" s="168">
        <f t="shared" si="1"/>
        <v>1005</v>
      </c>
      <c r="E36" s="169">
        <f t="shared" si="15"/>
        <v>15</v>
      </c>
      <c r="F36" s="169"/>
      <c r="G36" s="171">
        <v>4</v>
      </c>
      <c r="H36" s="171">
        <v>4</v>
      </c>
      <c r="I36" s="171">
        <v>3</v>
      </c>
      <c r="J36" s="171">
        <v>4</v>
      </c>
      <c r="K36" s="171"/>
      <c r="L36" s="171"/>
      <c r="M36" s="187"/>
      <c r="N36" s="171"/>
      <c r="O36" s="171"/>
      <c r="P36" s="171"/>
      <c r="Q36" s="171">
        <v>184.6</v>
      </c>
      <c r="R36" s="171"/>
      <c r="S36" s="171"/>
      <c r="T36" s="171"/>
      <c r="U36" s="171">
        <v>205</v>
      </c>
      <c r="V36" s="171"/>
      <c r="W36" s="171"/>
      <c r="X36" s="171"/>
      <c r="Y36" s="171"/>
    </row>
    <row r="37" spans="1:25" ht="15.75" customHeight="1">
      <c r="A37" s="172">
        <v>45362</v>
      </c>
      <c r="B37" s="188" t="s">
        <v>82</v>
      </c>
      <c r="C37" s="189" t="s">
        <v>100</v>
      </c>
      <c r="D37" s="168">
        <f t="shared" si="1"/>
        <v>1023</v>
      </c>
      <c r="E37" s="169"/>
      <c r="F37" s="169">
        <f t="shared" ref="F37:F38" si="16">SUM(G37:L37)</f>
        <v>18</v>
      </c>
      <c r="G37" s="175"/>
      <c r="H37" s="175"/>
      <c r="I37" s="175"/>
      <c r="J37" s="175"/>
      <c r="K37" s="175"/>
      <c r="L37" s="175">
        <v>18</v>
      </c>
      <c r="M37" s="186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</row>
    <row r="38" spans="1:25" ht="15.75" customHeight="1">
      <c r="A38" s="172">
        <v>45362</v>
      </c>
      <c r="B38" s="188" t="s">
        <v>77</v>
      </c>
      <c r="C38" s="189" t="s">
        <v>100</v>
      </c>
      <c r="D38" s="168">
        <f t="shared" si="1"/>
        <v>1052</v>
      </c>
      <c r="E38" s="169"/>
      <c r="F38" s="169">
        <f t="shared" si="16"/>
        <v>29</v>
      </c>
      <c r="G38" s="171"/>
      <c r="H38" s="171"/>
      <c r="I38" s="171"/>
      <c r="J38" s="171"/>
      <c r="K38" s="171">
        <v>16</v>
      </c>
      <c r="L38" s="171">
        <v>13</v>
      </c>
      <c r="M38" s="184" t="s">
        <v>167</v>
      </c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>
        <v>126.1</v>
      </c>
    </row>
    <row r="39" spans="1:25" ht="15.75" customHeight="1">
      <c r="A39" s="172">
        <v>45363</v>
      </c>
      <c r="B39" s="188" t="s">
        <v>78</v>
      </c>
      <c r="C39" s="189" t="s">
        <v>100</v>
      </c>
      <c r="D39" s="168">
        <f t="shared" si="1"/>
        <v>1095</v>
      </c>
      <c r="E39" s="169">
        <f t="shared" ref="E39:E40" si="17">SUM(G39:L39)</f>
        <v>43</v>
      </c>
      <c r="F39" s="169"/>
      <c r="G39" s="175">
        <v>12</v>
      </c>
      <c r="H39" s="175">
        <v>14</v>
      </c>
      <c r="I39" s="175">
        <v>1</v>
      </c>
      <c r="J39" s="175">
        <v>16</v>
      </c>
      <c r="K39" s="175"/>
      <c r="L39" s="175"/>
      <c r="M39" s="186" t="s">
        <v>168</v>
      </c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>
        <v>53.1</v>
      </c>
    </row>
    <row r="40" spans="1:25" ht="15.75" customHeight="1">
      <c r="A40" s="172">
        <v>45363</v>
      </c>
      <c r="B40" s="188" t="s">
        <v>80</v>
      </c>
      <c r="C40" s="189" t="s">
        <v>100</v>
      </c>
      <c r="D40" s="168">
        <f t="shared" si="1"/>
        <v>1136</v>
      </c>
      <c r="E40" s="169">
        <f t="shared" si="17"/>
        <v>41</v>
      </c>
      <c r="F40" s="169"/>
      <c r="G40" s="171">
        <v>6</v>
      </c>
      <c r="H40" s="171">
        <v>15</v>
      </c>
      <c r="I40" s="171">
        <v>5</v>
      </c>
      <c r="J40" s="171">
        <v>4</v>
      </c>
      <c r="K40" s="171"/>
      <c r="L40" s="171">
        <v>11</v>
      </c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</row>
    <row r="41" spans="1:25" ht="15.75" customHeight="1">
      <c r="A41" s="172">
        <v>45363</v>
      </c>
      <c r="B41" s="173" t="s">
        <v>82</v>
      </c>
      <c r="C41" s="189"/>
      <c r="D41" s="168">
        <f t="shared" si="1"/>
        <v>1155</v>
      </c>
      <c r="E41" s="169"/>
      <c r="F41" s="169">
        <f t="shared" ref="F41:F42" si="18">SUM(G41:L41)</f>
        <v>19</v>
      </c>
      <c r="G41" s="175"/>
      <c r="H41" s="175"/>
      <c r="I41" s="175">
        <v>10</v>
      </c>
      <c r="J41" s="175"/>
      <c r="K41" s="175"/>
      <c r="L41" s="175">
        <v>9</v>
      </c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</row>
    <row r="42" spans="1:25" ht="15.75" customHeight="1">
      <c r="A42" s="172">
        <v>45363</v>
      </c>
      <c r="B42" s="173" t="s">
        <v>77</v>
      </c>
      <c r="C42" s="189"/>
      <c r="D42" s="168">
        <f t="shared" si="1"/>
        <v>1201</v>
      </c>
      <c r="E42" s="169"/>
      <c r="F42" s="169">
        <f t="shared" si="18"/>
        <v>46</v>
      </c>
      <c r="G42" s="171"/>
      <c r="H42" s="171"/>
      <c r="I42" s="171"/>
      <c r="J42" s="171"/>
      <c r="K42" s="171">
        <v>41</v>
      </c>
      <c r="L42" s="171">
        <v>5</v>
      </c>
      <c r="M42" s="184" t="s">
        <v>167</v>
      </c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</row>
    <row r="43" spans="1:25" ht="15.75" customHeight="1">
      <c r="A43" s="172">
        <v>45364</v>
      </c>
      <c r="B43" s="188" t="s">
        <v>78</v>
      </c>
      <c r="C43" s="189"/>
      <c r="D43" s="168">
        <f t="shared" si="1"/>
        <v>1271</v>
      </c>
      <c r="E43" s="169">
        <f t="shared" ref="E43:E44" si="19">SUM(G43:L43)</f>
        <v>70</v>
      </c>
      <c r="F43" s="169"/>
      <c r="G43" s="175">
        <v>13</v>
      </c>
      <c r="H43" s="175">
        <v>15</v>
      </c>
      <c r="I43" s="175">
        <v>11</v>
      </c>
      <c r="J43" s="175">
        <v>12</v>
      </c>
      <c r="K43" s="175">
        <v>4</v>
      </c>
      <c r="L43" s="175">
        <v>15</v>
      </c>
      <c r="M43" s="175" t="s">
        <v>169</v>
      </c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</row>
    <row r="44" spans="1:25" ht="15.75" customHeight="1">
      <c r="A44" s="172">
        <v>45364</v>
      </c>
      <c r="B44" s="188" t="s">
        <v>80</v>
      </c>
      <c r="C44" s="189"/>
      <c r="D44" s="168">
        <f t="shared" si="1"/>
        <v>1271</v>
      </c>
      <c r="E44" s="169">
        <f t="shared" si="19"/>
        <v>0</v>
      </c>
      <c r="F44" s="169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</row>
    <row r="45" spans="1:25" ht="15.75" customHeight="1">
      <c r="A45" s="172">
        <v>45364</v>
      </c>
      <c r="B45" s="173" t="s">
        <v>82</v>
      </c>
      <c r="C45" s="189"/>
      <c r="D45" s="168">
        <f t="shared" si="1"/>
        <v>1271</v>
      </c>
      <c r="E45" s="169"/>
      <c r="F45" s="169">
        <f t="shared" ref="F45:F46" si="20">SUM(G45:L45)</f>
        <v>0</v>
      </c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</row>
    <row r="46" spans="1:25" ht="15.75" customHeight="1">
      <c r="A46" s="172">
        <v>45364</v>
      </c>
      <c r="B46" s="173" t="s">
        <v>77</v>
      </c>
      <c r="C46" s="189"/>
      <c r="D46" s="168">
        <f t="shared" si="1"/>
        <v>1271</v>
      </c>
      <c r="E46" s="169"/>
      <c r="F46" s="169">
        <f t="shared" si="20"/>
        <v>0</v>
      </c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</row>
    <row r="47" spans="1:25" ht="15.75" customHeight="1">
      <c r="A47" s="172">
        <v>45365</v>
      </c>
      <c r="B47" s="188" t="s">
        <v>78</v>
      </c>
      <c r="C47" s="189"/>
      <c r="D47" s="168">
        <f t="shared" si="1"/>
        <v>1271</v>
      </c>
      <c r="E47" s="169">
        <f t="shared" ref="E47:E48" si="21">SUM(G47:L47)</f>
        <v>0</v>
      </c>
      <c r="F47" s="169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</row>
    <row r="48" spans="1:25" ht="15.75" customHeight="1">
      <c r="A48" s="172">
        <v>45365</v>
      </c>
      <c r="B48" s="188" t="s">
        <v>80</v>
      </c>
      <c r="C48" s="189"/>
      <c r="D48" s="168">
        <f t="shared" si="1"/>
        <v>1271</v>
      </c>
      <c r="E48" s="169">
        <f t="shared" si="21"/>
        <v>0</v>
      </c>
      <c r="F48" s="169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</row>
    <row r="49" spans="1:25" ht="15.75" customHeight="1">
      <c r="A49" s="172">
        <v>45365</v>
      </c>
      <c r="B49" s="173" t="s">
        <v>82</v>
      </c>
      <c r="C49" s="189"/>
      <c r="D49" s="168">
        <f t="shared" si="1"/>
        <v>1271</v>
      </c>
      <c r="E49" s="169"/>
      <c r="F49" s="169">
        <f t="shared" ref="F49:F50" si="22">SUM(G49:L49)</f>
        <v>0</v>
      </c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</row>
    <row r="50" spans="1:25" ht="15.75" customHeight="1">
      <c r="A50" s="172">
        <v>45365</v>
      </c>
      <c r="B50" s="173" t="s">
        <v>77</v>
      </c>
      <c r="C50" s="189"/>
      <c r="D50" s="168">
        <f t="shared" si="1"/>
        <v>1271</v>
      </c>
      <c r="E50" s="169"/>
      <c r="F50" s="169">
        <f t="shared" si="22"/>
        <v>0</v>
      </c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</row>
    <row r="51" spans="1:25" ht="15.75" customHeight="1">
      <c r="A51" s="172">
        <v>45366</v>
      </c>
      <c r="B51" s="188" t="s">
        <v>78</v>
      </c>
      <c r="C51" s="189"/>
      <c r="D51" s="168">
        <f t="shared" si="1"/>
        <v>1271</v>
      </c>
      <c r="E51" s="169">
        <f t="shared" ref="E51:E52" si="23">SUM(G51:L51)</f>
        <v>0</v>
      </c>
      <c r="F51" s="169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</row>
    <row r="52" spans="1:25" ht="15.75" customHeight="1">
      <c r="A52" s="172">
        <v>45366</v>
      </c>
      <c r="B52" s="188" t="s">
        <v>80</v>
      </c>
      <c r="C52" s="189"/>
      <c r="D52" s="168">
        <f t="shared" si="1"/>
        <v>1271</v>
      </c>
      <c r="E52" s="169">
        <f t="shared" si="23"/>
        <v>0</v>
      </c>
      <c r="F52" s="169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</row>
    <row r="53" spans="1:25" ht="15.75" customHeight="1">
      <c r="A53" s="172">
        <v>45366</v>
      </c>
      <c r="B53" s="173" t="s">
        <v>82</v>
      </c>
      <c r="C53" s="189"/>
      <c r="D53" s="168">
        <f t="shared" si="1"/>
        <v>1271</v>
      </c>
      <c r="E53" s="169"/>
      <c r="F53" s="169">
        <f t="shared" ref="F53:F54" si="24">SUM(G53:L53)</f>
        <v>0</v>
      </c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</row>
    <row r="54" spans="1:25" ht="15.75" customHeight="1">
      <c r="A54" s="172">
        <v>45366</v>
      </c>
      <c r="B54" s="173" t="s">
        <v>77</v>
      </c>
      <c r="C54" s="189"/>
      <c r="D54" s="168">
        <f t="shared" si="1"/>
        <v>1271</v>
      </c>
      <c r="E54" s="169"/>
      <c r="F54" s="169">
        <f t="shared" si="24"/>
        <v>0</v>
      </c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</row>
    <row r="55" spans="1:25" ht="15.75" customHeight="1">
      <c r="A55" s="172">
        <v>45367</v>
      </c>
      <c r="B55" s="188" t="s">
        <v>78</v>
      </c>
      <c r="C55" s="189"/>
      <c r="D55" s="168">
        <f t="shared" si="1"/>
        <v>1271</v>
      </c>
      <c r="E55" s="169">
        <f t="shared" ref="E55:E56" si="25">SUM(G55:L55)</f>
        <v>0</v>
      </c>
      <c r="F55" s="169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</row>
    <row r="56" spans="1:25" ht="15.75" customHeight="1">
      <c r="A56" s="172">
        <v>45367</v>
      </c>
      <c r="B56" s="188" t="s">
        <v>80</v>
      </c>
      <c r="C56" s="189"/>
      <c r="D56" s="168">
        <f t="shared" si="1"/>
        <v>1271</v>
      </c>
      <c r="E56" s="169">
        <f t="shared" si="25"/>
        <v>0</v>
      </c>
      <c r="F56" s="169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</row>
    <row r="57" spans="1:25" ht="15.75" customHeight="1">
      <c r="A57" s="172">
        <v>45367</v>
      </c>
      <c r="B57" s="173" t="s">
        <v>82</v>
      </c>
      <c r="C57" s="189"/>
      <c r="D57" s="168">
        <f t="shared" si="1"/>
        <v>1271</v>
      </c>
      <c r="E57" s="169"/>
      <c r="F57" s="169">
        <f t="shared" ref="F57:F58" si="26">SUM(G57:L57)</f>
        <v>0</v>
      </c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</row>
    <row r="58" spans="1:25" ht="15.75" customHeight="1">
      <c r="A58" s="172">
        <v>45367</v>
      </c>
      <c r="B58" s="173" t="s">
        <v>77</v>
      </c>
      <c r="C58" s="189"/>
      <c r="D58" s="168">
        <f t="shared" si="1"/>
        <v>1271</v>
      </c>
      <c r="E58" s="169"/>
      <c r="F58" s="169">
        <f t="shared" si="26"/>
        <v>0</v>
      </c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</row>
    <row r="59" spans="1:25" ht="15.75" customHeight="1">
      <c r="A59" s="172">
        <v>45368</v>
      </c>
      <c r="B59" s="188" t="s">
        <v>78</v>
      </c>
      <c r="C59" s="189"/>
      <c r="D59" s="168">
        <f t="shared" si="1"/>
        <v>1271</v>
      </c>
      <c r="E59" s="169">
        <f t="shared" ref="E59:E60" si="27">SUM(G59:L59)</f>
        <v>0</v>
      </c>
      <c r="F59" s="169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</row>
    <row r="60" spans="1:25" ht="15.75" customHeight="1">
      <c r="A60" s="172">
        <v>45368</v>
      </c>
      <c r="B60" s="188" t="s">
        <v>80</v>
      </c>
      <c r="C60" s="189"/>
      <c r="D60" s="168">
        <f t="shared" si="1"/>
        <v>1271</v>
      </c>
      <c r="E60" s="169">
        <f t="shared" si="27"/>
        <v>0</v>
      </c>
      <c r="F60" s="169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</row>
    <row r="61" spans="1:25" ht="15.75" customHeight="1">
      <c r="A61" s="172">
        <v>45368</v>
      </c>
      <c r="B61" s="173" t="s">
        <v>82</v>
      </c>
      <c r="C61" s="189"/>
      <c r="D61" s="168">
        <f t="shared" si="1"/>
        <v>1271</v>
      </c>
      <c r="E61" s="169"/>
      <c r="F61" s="169">
        <f t="shared" ref="F61:F62" si="28">SUM(G61:L61)</f>
        <v>0</v>
      </c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</row>
    <row r="62" spans="1:25" ht="15.75" customHeight="1">
      <c r="A62" s="172">
        <v>45368</v>
      </c>
      <c r="B62" s="173" t="s">
        <v>77</v>
      </c>
      <c r="C62" s="189"/>
      <c r="D62" s="168">
        <f t="shared" si="1"/>
        <v>1271</v>
      </c>
      <c r="E62" s="169"/>
      <c r="F62" s="169">
        <f t="shared" si="28"/>
        <v>0</v>
      </c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</row>
    <row r="63" spans="1:25" ht="15.75" customHeight="1">
      <c r="A63" s="172">
        <v>45369</v>
      </c>
      <c r="B63" s="188" t="s">
        <v>78</v>
      </c>
      <c r="C63" s="189"/>
      <c r="D63" s="168">
        <f t="shared" si="1"/>
        <v>1271</v>
      </c>
      <c r="E63" s="169">
        <f t="shared" ref="E63:E64" si="29">SUM(G63:L63)</f>
        <v>0</v>
      </c>
      <c r="F63" s="169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</row>
    <row r="64" spans="1:25" ht="15.75" customHeight="1">
      <c r="A64" s="172">
        <v>45369</v>
      </c>
      <c r="B64" s="188" t="s">
        <v>80</v>
      </c>
      <c r="C64" s="189"/>
      <c r="D64" s="168">
        <f t="shared" si="1"/>
        <v>1271</v>
      </c>
      <c r="E64" s="169">
        <f t="shared" si="29"/>
        <v>0</v>
      </c>
      <c r="F64" s="169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</row>
    <row r="65" spans="1:25" ht="15.75" customHeight="1">
      <c r="A65" s="172">
        <v>45369</v>
      </c>
      <c r="B65" s="173" t="s">
        <v>82</v>
      </c>
      <c r="C65" s="189"/>
      <c r="D65" s="168">
        <f t="shared" si="1"/>
        <v>1271</v>
      </c>
      <c r="E65" s="169"/>
      <c r="F65" s="169">
        <f t="shared" ref="F65:F66" si="30">SUM(G65:L65)</f>
        <v>0</v>
      </c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</row>
    <row r="66" spans="1:25" ht="15.75" customHeight="1">
      <c r="A66" s="172">
        <v>45369</v>
      </c>
      <c r="B66" s="173" t="s">
        <v>77</v>
      </c>
      <c r="C66" s="189"/>
      <c r="D66" s="168">
        <f t="shared" si="1"/>
        <v>1271</v>
      </c>
      <c r="E66" s="169"/>
      <c r="F66" s="169">
        <f t="shared" si="30"/>
        <v>0</v>
      </c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</row>
    <row r="67" spans="1:25" ht="15.75" customHeight="1">
      <c r="A67" s="172">
        <v>45370</v>
      </c>
      <c r="B67" s="188" t="s">
        <v>78</v>
      </c>
      <c r="C67" s="189"/>
      <c r="D67" s="168">
        <f t="shared" si="1"/>
        <v>1271</v>
      </c>
      <c r="E67" s="169">
        <f t="shared" ref="E67:E68" si="31">SUM(G67:L67)</f>
        <v>0</v>
      </c>
      <c r="F67" s="169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</row>
    <row r="68" spans="1:25" ht="15.75" customHeight="1">
      <c r="A68" s="172">
        <v>45370</v>
      </c>
      <c r="B68" s="188" t="s">
        <v>80</v>
      </c>
      <c r="C68" s="189"/>
      <c r="D68" s="168">
        <f t="shared" si="1"/>
        <v>1271</v>
      </c>
      <c r="E68" s="169">
        <f t="shared" si="31"/>
        <v>0</v>
      </c>
      <c r="F68" s="169"/>
      <c r="G68" s="192"/>
      <c r="H68" s="192"/>
      <c r="I68" s="192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</row>
    <row r="69" spans="1:25" ht="15.75" customHeight="1">
      <c r="A69" s="172">
        <v>45370</v>
      </c>
      <c r="B69" s="173" t="s">
        <v>82</v>
      </c>
      <c r="C69" s="189"/>
      <c r="D69" s="168">
        <f t="shared" si="1"/>
        <v>1271</v>
      </c>
      <c r="E69" s="169"/>
      <c r="F69" s="169">
        <f t="shared" ref="F69:F70" si="32">SUM(G69:L69)</f>
        <v>0</v>
      </c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</row>
    <row r="70" spans="1:25" ht="15.75" customHeight="1">
      <c r="A70" s="172">
        <v>45370</v>
      </c>
      <c r="B70" s="173" t="s">
        <v>77</v>
      </c>
      <c r="C70" s="189"/>
      <c r="D70" s="168">
        <f t="shared" si="1"/>
        <v>1271</v>
      </c>
      <c r="E70" s="169"/>
      <c r="F70" s="169">
        <f t="shared" si="32"/>
        <v>0</v>
      </c>
      <c r="G70" s="171"/>
      <c r="H70" s="171"/>
      <c r="I70" s="171"/>
      <c r="J70" s="171"/>
      <c r="K70" s="171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</row>
    <row r="71" spans="1:25" ht="15.75" customHeight="1">
      <c r="A71" s="172">
        <v>45371</v>
      </c>
      <c r="B71" s="188" t="s">
        <v>78</v>
      </c>
      <c r="C71" s="189"/>
      <c r="D71" s="168">
        <f t="shared" si="1"/>
        <v>1271</v>
      </c>
      <c r="E71" s="169">
        <f t="shared" ref="E71:E72" si="33">SUM(G71:L71)</f>
        <v>0</v>
      </c>
      <c r="F71" s="169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</row>
    <row r="72" spans="1:25" ht="15.75" customHeight="1">
      <c r="A72" s="172">
        <v>45371</v>
      </c>
      <c r="B72" s="188" t="s">
        <v>80</v>
      </c>
      <c r="C72" s="189"/>
      <c r="D72" s="168">
        <f t="shared" si="1"/>
        <v>1271</v>
      </c>
      <c r="E72" s="169">
        <f t="shared" si="33"/>
        <v>0</v>
      </c>
      <c r="F72" s="169"/>
      <c r="G72" s="171"/>
      <c r="H72" s="171"/>
      <c r="I72" s="171"/>
      <c r="J72" s="171"/>
      <c r="K72" s="171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</row>
    <row r="73" spans="1:25" ht="15.75" customHeight="1">
      <c r="A73" s="172">
        <v>45371</v>
      </c>
      <c r="B73" s="173" t="s">
        <v>82</v>
      </c>
      <c r="C73" s="189"/>
      <c r="D73" s="168">
        <f t="shared" si="1"/>
        <v>1271</v>
      </c>
      <c r="E73" s="169"/>
      <c r="F73" s="169">
        <f t="shared" ref="F73:F74" si="34">SUM(G73:L73)</f>
        <v>0</v>
      </c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</row>
    <row r="74" spans="1:25" ht="15.75" customHeight="1">
      <c r="A74" s="172">
        <v>45371</v>
      </c>
      <c r="B74" s="188" t="s">
        <v>77</v>
      </c>
      <c r="C74" s="189"/>
      <c r="D74" s="168">
        <f t="shared" si="1"/>
        <v>1271</v>
      </c>
      <c r="E74" s="169"/>
      <c r="F74" s="169">
        <f t="shared" si="34"/>
        <v>0</v>
      </c>
      <c r="G74" s="193"/>
      <c r="H74" s="193"/>
      <c r="I74" s="193"/>
      <c r="J74" s="193"/>
      <c r="K74" s="193"/>
      <c r="L74" s="193"/>
      <c r="M74" s="193"/>
      <c r="N74" s="193"/>
      <c r="O74" s="193"/>
      <c r="P74" s="193"/>
      <c r="Q74" s="193"/>
      <c r="R74" s="193"/>
      <c r="S74" s="193"/>
      <c r="T74" s="193"/>
      <c r="U74" s="193"/>
      <c r="V74" s="193"/>
      <c r="W74" s="193"/>
      <c r="X74" s="193"/>
      <c r="Y74" s="193"/>
    </row>
    <row r="75" spans="1:25" ht="15.75" customHeight="1">
      <c r="A75" s="172">
        <v>45372</v>
      </c>
      <c r="B75" s="188" t="s">
        <v>78</v>
      </c>
      <c r="C75" s="189"/>
      <c r="D75" s="168">
        <f>D58+E75+F75</f>
        <v>1271</v>
      </c>
      <c r="E75" s="169">
        <f t="shared" ref="E75:E76" si="35">SUM(G75:L75)</f>
        <v>0</v>
      </c>
      <c r="F75" s="194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</row>
    <row r="76" spans="1:25" ht="15.75" customHeight="1">
      <c r="A76" s="172">
        <v>45372</v>
      </c>
      <c r="B76" s="188" t="s">
        <v>80</v>
      </c>
      <c r="C76" s="189"/>
      <c r="D76" s="168">
        <f t="shared" ref="D76:D90" si="36">D75+E76+F76</f>
        <v>1271</v>
      </c>
      <c r="E76" s="169">
        <f t="shared" si="35"/>
        <v>0</v>
      </c>
      <c r="F76" s="194"/>
      <c r="G76" s="171"/>
      <c r="H76" s="171"/>
      <c r="I76" s="171"/>
      <c r="J76" s="171"/>
      <c r="K76" s="171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</row>
    <row r="77" spans="1:25" ht="15.75" customHeight="1">
      <c r="A77" s="172">
        <v>45372</v>
      </c>
      <c r="B77" s="173" t="s">
        <v>82</v>
      </c>
      <c r="C77" s="189"/>
      <c r="D77" s="168">
        <f t="shared" si="36"/>
        <v>1271</v>
      </c>
      <c r="E77" s="169"/>
      <c r="F77" s="169">
        <f t="shared" ref="F77:F78" si="37">SUM(G77:L77)</f>
        <v>0</v>
      </c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</row>
    <row r="78" spans="1:25" ht="15.75" customHeight="1">
      <c r="A78" s="172">
        <v>45372</v>
      </c>
      <c r="B78" s="188" t="s">
        <v>77</v>
      </c>
      <c r="C78" s="189"/>
      <c r="D78" s="168">
        <f t="shared" si="36"/>
        <v>1271</v>
      </c>
      <c r="E78" s="169"/>
      <c r="F78" s="169">
        <f t="shared" si="37"/>
        <v>0</v>
      </c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</row>
    <row r="79" spans="1:25" ht="15.75" customHeight="1">
      <c r="A79" s="172">
        <v>45373</v>
      </c>
      <c r="B79" s="188" t="s">
        <v>78</v>
      </c>
      <c r="C79" s="189"/>
      <c r="D79" s="168">
        <f t="shared" si="36"/>
        <v>1271</v>
      </c>
      <c r="E79" s="169">
        <f t="shared" ref="E79:E80" si="38">SUM(G79:L79)</f>
        <v>0</v>
      </c>
      <c r="F79" s="194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</row>
    <row r="80" spans="1:25" ht="15.75" customHeight="1">
      <c r="A80" s="172">
        <v>45373</v>
      </c>
      <c r="B80" s="188" t="s">
        <v>80</v>
      </c>
      <c r="C80" s="189"/>
      <c r="D80" s="168">
        <f t="shared" si="36"/>
        <v>1271</v>
      </c>
      <c r="E80" s="169">
        <f t="shared" si="38"/>
        <v>0</v>
      </c>
      <c r="F80" s="194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</row>
    <row r="81" spans="1:25" ht="15.75" customHeight="1">
      <c r="A81" s="172">
        <v>45373</v>
      </c>
      <c r="B81" s="173" t="s">
        <v>82</v>
      </c>
      <c r="C81" s="189"/>
      <c r="D81" s="168">
        <f t="shared" si="36"/>
        <v>1271</v>
      </c>
      <c r="E81" s="169"/>
      <c r="F81" s="169">
        <f t="shared" ref="F81:F82" si="39">SUM(G81:L81)</f>
        <v>0</v>
      </c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</row>
    <row r="82" spans="1:25" ht="15.75" customHeight="1">
      <c r="A82" s="172">
        <v>45373</v>
      </c>
      <c r="B82" s="188" t="s">
        <v>77</v>
      </c>
      <c r="C82" s="189"/>
      <c r="D82" s="168">
        <f t="shared" si="36"/>
        <v>1271</v>
      </c>
      <c r="E82" s="169"/>
      <c r="F82" s="169">
        <f t="shared" si="39"/>
        <v>0</v>
      </c>
      <c r="G82" s="171"/>
      <c r="H82" s="171"/>
      <c r="I82" s="171"/>
      <c r="J82" s="171"/>
      <c r="K82" s="171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</row>
    <row r="83" spans="1:25" ht="15.75" customHeight="1">
      <c r="A83" s="172">
        <v>45374</v>
      </c>
      <c r="B83" s="188" t="s">
        <v>78</v>
      </c>
      <c r="C83" s="189"/>
      <c r="D83" s="168">
        <f t="shared" si="36"/>
        <v>1271</v>
      </c>
      <c r="E83" s="169">
        <f t="shared" ref="E83:E84" si="40">SUM(G83:L83)</f>
        <v>0</v>
      </c>
      <c r="F83" s="194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</row>
    <row r="84" spans="1:25" ht="15.75" customHeight="1">
      <c r="A84" s="172">
        <v>45374</v>
      </c>
      <c r="B84" s="188" t="s">
        <v>80</v>
      </c>
      <c r="C84" s="189"/>
      <c r="D84" s="168">
        <f t="shared" si="36"/>
        <v>1271</v>
      </c>
      <c r="E84" s="169">
        <f t="shared" si="40"/>
        <v>0</v>
      </c>
      <c r="F84" s="194"/>
      <c r="G84" s="171"/>
      <c r="H84" s="171"/>
      <c r="I84" s="171"/>
      <c r="J84" s="171"/>
      <c r="K84" s="171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</row>
    <row r="85" spans="1:25" ht="15.75" customHeight="1">
      <c r="A85" s="172">
        <v>45374</v>
      </c>
      <c r="B85" s="173" t="s">
        <v>82</v>
      </c>
      <c r="C85" s="189"/>
      <c r="D85" s="168">
        <f t="shared" si="36"/>
        <v>1271</v>
      </c>
      <c r="E85" s="169"/>
      <c r="F85" s="169">
        <f t="shared" ref="F85:F86" si="41">SUM(G85:L85)</f>
        <v>0</v>
      </c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</row>
    <row r="86" spans="1:25" ht="15.75" customHeight="1">
      <c r="A86" s="172">
        <v>45374</v>
      </c>
      <c r="B86" s="188" t="s">
        <v>77</v>
      </c>
      <c r="C86" s="189"/>
      <c r="D86" s="168">
        <f t="shared" si="36"/>
        <v>1271</v>
      </c>
      <c r="E86" s="169"/>
      <c r="F86" s="169">
        <f t="shared" si="41"/>
        <v>0</v>
      </c>
      <c r="G86" s="171"/>
      <c r="H86" s="171"/>
      <c r="I86" s="171"/>
      <c r="J86" s="171"/>
      <c r="K86" s="171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</row>
    <row r="87" spans="1:25" ht="15.75" customHeight="1">
      <c r="A87" s="172">
        <v>45375</v>
      </c>
      <c r="B87" s="188" t="s">
        <v>78</v>
      </c>
      <c r="C87" s="189"/>
      <c r="D87" s="168">
        <f t="shared" si="36"/>
        <v>1271</v>
      </c>
      <c r="E87" s="169">
        <f t="shared" ref="E87:E88" si="42">SUM(G87:L87)</f>
        <v>0</v>
      </c>
      <c r="F87" s="194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</row>
    <row r="88" spans="1:25" ht="15.75" customHeight="1">
      <c r="A88" s="172">
        <v>45375</v>
      </c>
      <c r="B88" s="188" t="s">
        <v>80</v>
      </c>
      <c r="C88" s="189"/>
      <c r="D88" s="168">
        <f t="shared" si="36"/>
        <v>1271</v>
      </c>
      <c r="E88" s="169">
        <f t="shared" si="42"/>
        <v>0</v>
      </c>
      <c r="F88" s="194"/>
      <c r="G88" s="171"/>
      <c r="H88" s="171"/>
      <c r="I88" s="171"/>
      <c r="J88" s="171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</row>
    <row r="89" spans="1:25" ht="15.75" customHeight="1">
      <c r="A89" s="172">
        <v>45375</v>
      </c>
      <c r="B89" s="173" t="s">
        <v>82</v>
      </c>
      <c r="C89" s="189"/>
      <c r="D89" s="168">
        <f t="shared" si="36"/>
        <v>1271</v>
      </c>
      <c r="E89" s="169"/>
      <c r="F89" s="169">
        <f t="shared" ref="F89:F90" si="43">SUM(G89:L89)</f>
        <v>0</v>
      </c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</row>
    <row r="90" spans="1:25" ht="15.75" customHeight="1">
      <c r="A90" s="172">
        <v>45375</v>
      </c>
      <c r="B90" s="188" t="s">
        <v>77</v>
      </c>
      <c r="C90" s="189"/>
      <c r="D90" s="168">
        <f t="shared" si="36"/>
        <v>1271</v>
      </c>
      <c r="E90" s="169"/>
      <c r="F90" s="169">
        <f t="shared" si="43"/>
        <v>0</v>
      </c>
      <c r="G90" s="171"/>
      <c r="H90" s="171"/>
      <c r="I90" s="171"/>
      <c r="J90" s="171"/>
      <c r="K90" s="171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</row>
    <row r="91" spans="1:25" ht="15.75" customHeight="1">
      <c r="A91" s="172">
        <v>45376</v>
      </c>
      <c r="B91" s="188" t="s">
        <v>78</v>
      </c>
      <c r="C91" s="189"/>
      <c r="D91" s="168">
        <f>D74+E91+F91</f>
        <v>1271</v>
      </c>
      <c r="E91" s="169">
        <f t="shared" ref="E91:E92" si="44">SUM(G91:L91)</f>
        <v>0</v>
      </c>
      <c r="F91" s="194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</row>
    <row r="92" spans="1:25" ht="15.75" customHeight="1">
      <c r="A92" s="172">
        <v>45376</v>
      </c>
      <c r="B92" s="188" t="s">
        <v>80</v>
      </c>
      <c r="C92" s="189"/>
      <c r="D92" s="168">
        <f t="shared" ref="D92:D102" si="45">D91+E92+F92</f>
        <v>1271</v>
      </c>
      <c r="E92" s="169">
        <f t="shared" si="44"/>
        <v>0</v>
      </c>
      <c r="F92" s="194"/>
      <c r="G92" s="171"/>
      <c r="H92" s="171"/>
      <c r="I92" s="171"/>
      <c r="J92" s="171"/>
      <c r="K92" s="171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</row>
    <row r="93" spans="1:25" ht="15.75" customHeight="1">
      <c r="A93" s="172">
        <v>45376</v>
      </c>
      <c r="B93" s="173" t="s">
        <v>82</v>
      </c>
      <c r="C93" s="189"/>
      <c r="D93" s="168">
        <f t="shared" si="45"/>
        <v>1271</v>
      </c>
      <c r="E93" s="169"/>
      <c r="F93" s="169">
        <f t="shared" ref="F93:F94" si="46">SUM(G93:L93)</f>
        <v>0</v>
      </c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</row>
    <row r="94" spans="1:25" ht="15.75" customHeight="1">
      <c r="A94" s="172">
        <v>45376</v>
      </c>
      <c r="B94" s="188" t="s">
        <v>77</v>
      </c>
      <c r="C94" s="189"/>
      <c r="D94" s="168">
        <f t="shared" si="45"/>
        <v>1271</v>
      </c>
      <c r="E94" s="169"/>
      <c r="F94" s="169">
        <f t="shared" si="46"/>
        <v>0</v>
      </c>
      <c r="G94" s="171"/>
      <c r="H94" s="171"/>
      <c r="I94" s="171"/>
      <c r="J94" s="171"/>
      <c r="K94" s="171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</row>
    <row r="95" spans="1:25" ht="15.75" customHeight="1">
      <c r="A95" s="172">
        <v>45377</v>
      </c>
      <c r="B95" s="188" t="s">
        <v>78</v>
      </c>
      <c r="C95" s="189"/>
      <c r="D95" s="168">
        <f t="shared" si="45"/>
        <v>1271</v>
      </c>
      <c r="E95" s="169">
        <f t="shared" ref="E95:E96" si="47">SUM(G95:L95)</f>
        <v>0</v>
      </c>
      <c r="F95" s="194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</row>
    <row r="96" spans="1:25" ht="15.75" customHeight="1">
      <c r="A96" s="172">
        <v>45377</v>
      </c>
      <c r="B96" s="188" t="s">
        <v>80</v>
      </c>
      <c r="C96" s="189"/>
      <c r="D96" s="168">
        <f t="shared" si="45"/>
        <v>1271</v>
      </c>
      <c r="E96" s="169">
        <f t="shared" si="47"/>
        <v>0</v>
      </c>
      <c r="F96" s="194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</row>
    <row r="97" spans="1:25" ht="15.75" customHeight="1">
      <c r="A97" s="172">
        <v>45377</v>
      </c>
      <c r="B97" s="173" t="s">
        <v>82</v>
      </c>
      <c r="C97" s="189"/>
      <c r="D97" s="168">
        <f t="shared" si="45"/>
        <v>1271</v>
      </c>
      <c r="E97" s="169"/>
      <c r="F97" s="169">
        <f t="shared" ref="F97:F98" si="48">SUM(G97:L97)</f>
        <v>0</v>
      </c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</row>
    <row r="98" spans="1:25" ht="15.75" customHeight="1">
      <c r="A98" s="172">
        <v>45377</v>
      </c>
      <c r="B98" s="188" t="s">
        <v>77</v>
      </c>
      <c r="C98" s="189"/>
      <c r="D98" s="168">
        <f t="shared" si="45"/>
        <v>1271</v>
      </c>
      <c r="E98" s="169"/>
      <c r="F98" s="169">
        <f t="shared" si="48"/>
        <v>0</v>
      </c>
      <c r="G98" s="171"/>
      <c r="H98" s="171"/>
      <c r="I98" s="171"/>
      <c r="J98" s="171"/>
      <c r="K98" s="171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</row>
    <row r="99" spans="1:25" ht="15.75" customHeight="1">
      <c r="A99" s="172">
        <v>45378</v>
      </c>
      <c r="B99" s="188" t="s">
        <v>78</v>
      </c>
      <c r="C99" s="189"/>
      <c r="D99" s="168">
        <f t="shared" si="45"/>
        <v>1271</v>
      </c>
      <c r="E99" s="169">
        <f t="shared" ref="E99:E100" si="49">SUM(G99:L99)</f>
        <v>0</v>
      </c>
      <c r="F99" s="194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</row>
    <row r="100" spans="1:25" ht="15.75" customHeight="1">
      <c r="A100" s="172">
        <v>45378</v>
      </c>
      <c r="B100" s="188" t="s">
        <v>80</v>
      </c>
      <c r="C100" s="189"/>
      <c r="D100" s="168">
        <f t="shared" si="45"/>
        <v>1271</v>
      </c>
      <c r="E100" s="169">
        <f t="shared" si="49"/>
        <v>0</v>
      </c>
      <c r="F100" s="194"/>
      <c r="G100" s="171"/>
      <c r="H100" s="171"/>
      <c r="I100" s="171"/>
      <c r="J100" s="171"/>
      <c r="K100" s="171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</row>
    <row r="101" spans="1:25" ht="15.75" customHeight="1">
      <c r="A101" s="172">
        <v>45378</v>
      </c>
      <c r="B101" s="173" t="s">
        <v>82</v>
      </c>
      <c r="C101" s="189"/>
      <c r="D101" s="168">
        <f t="shared" si="45"/>
        <v>1271</v>
      </c>
      <c r="E101" s="169"/>
      <c r="F101" s="169">
        <f t="shared" ref="F101:F102" si="50">SUM(G101:L101)</f>
        <v>0</v>
      </c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</row>
    <row r="102" spans="1:25" ht="15.75" customHeight="1">
      <c r="A102" s="172">
        <v>45378</v>
      </c>
      <c r="B102" s="188" t="s">
        <v>77</v>
      </c>
      <c r="C102" s="189"/>
      <c r="D102" s="168">
        <f t="shared" si="45"/>
        <v>1271</v>
      </c>
      <c r="E102" s="169"/>
      <c r="F102" s="169">
        <f t="shared" si="50"/>
        <v>0</v>
      </c>
      <c r="G102" s="171"/>
      <c r="H102" s="171"/>
      <c r="I102" s="171"/>
      <c r="J102" s="171"/>
      <c r="K102" s="171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</row>
    <row r="103" spans="1:25" ht="15.75" customHeight="1">
      <c r="A103" s="172">
        <v>45379</v>
      </c>
      <c r="B103" s="188" t="s">
        <v>78</v>
      </c>
      <c r="C103" s="189"/>
      <c r="D103" s="168">
        <f>D90+E103+F103</f>
        <v>1271</v>
      </c>
      <c r="E103" s="169">
        <f t="shared" ref="E103:E104" si="51">SUM(G103:L103)</f>
        <v>0</v>
      </c>
      <c r="F103" s="194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</row>
    <row r="104" spans="1:25" ht="15.75" customHeight="1">
      <c r="A104" s="172">
        <v>45379</v>
      </c>
      <c r="B104" s="188" t="s">
        <v>80</v>
      </c>
      <c r="C104" s="189"/>
      <c r="D104" s="168">
        <f t="shared" ref="D104:D106" si="52">D103+E104+F104</f>
        <v>1271</v>
      </c>
      <c r="E104" s="169">
        <f t="shared" si="51"/>
        <v>0</v>
      </c>
      <c r="F104" s="194"/>
      <c r="G104" s="171"/>
      <c r="H104" s="171"/>
      <c r="I104" s="171"/>
      <c r="J104" s="171"/>
      <c r="K104" s="171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</row>
    <row r="105" spans="1:25" ht="15.75" customHeight="1">
      <c r="A105" s="172">
        <v>45379</v>
      </c>
      <c r="B105" s="173" t="s">
        <v>82</v>
      </c>
      <c r="C105" s="189"/>
      <c r="D105" s="168">
        <f t="shared" si="52"/>
        <v>1271</v>
      </c>
      <c r="E105" s="169"/>
      <c r="F105" s="169">
        <f t="shared" ref="F105:F106" si="53">SUM(G105:L105)</f>
        <v>0</v>
      </c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</row>
    <row r="106" spans="1:25" ht="15.75" customHeight="1">
      <c r="A106" s="172">
        <v>45379</v>
      </c>
      <c r="B106" s="188" t="s">
        <v>77</v>
      </c>
      <c r="C106" s="189"/>
      <c r="D106" s="168">
        <f t="shared" si="52"/>
        <v>1271</v>
      </c>
      <c r="E106" s="169"/>
      <c r="F106" s="169">
        <f t="shared" si="53"/>
        <v>0</v>
      </c>
      <c r="G106" s="171"/>
      <c r="H106" s="171"/>
      <c r="I106" s="171"/>
      <c r="J106" s="171"/>
      <c r="K106" s="171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</row>
    <row r="107" spans="1:25" ht="15.75" customHeight="1">
      <c r="A107" s="172">
        <v>45380</v>
      </c>
      <c r="B107" s="188" t="s">
        <v>78</v>
      </c>
      <c r="C107" s="189"/>
      <c r="D107" s="168">
        <f>D94+E107+F107</f>
        <v>1271</v>
      </c>
      <c r="E107" s="169">
        <f t="shared" ref="E107:E108" si="54">SUM(G107:L107)</f>
        <v>0</v>
      </c>
      <c r="F107" s="194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</row>
    <row r="108" spans="1:25" ht="15.75" customHeight="1">
      <c r="A108" s="172">
        <v>45380</v>
      </c>
      <c r="B108" s="188" t="s">
        <v>80</v>
      </c>
      <c r="C108" s="189"/>
      <c r="D108" s="168">
        <f t="shared" ref="D108:D110" si="55">D107+E108+F108</f>
        <v>1271</v>
      </c>
      <c r="E108" s="169">
        <f t="shared" si="54"/>
        <v>0</v>
      </c>
      <c r="F108" s="194"/>
      <c r="G108" s="171"/>
      <c r="H108" s="171"/>
      <c r="I108" s="171"/>
      <c r="J108" s="171"/>
      <c r="K108" s="171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Y108" s="171"/>
    </row>
    <row r="109" spans="1:25" ht="15.75" customHeight="1">
      <c r="A109" s="172">
        <v>45380</v>
      </c>
      <c r="B109" s="173" t="s">
        <v>82</v>
      </c>
      <c r="C109" s="189"/>
      <c r="D109" s="168">
        <f t="shared" si="55"/>
        <v>1271</v>
      </c>
      <c r="E109" s="169"/>
      <c r="F109" s="169">
        <f t="shared" ref="F109:F110" si="56">SUM(G109:L109)</f>
        <v>0</v>
      </c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</row>
    <row r="110" spans="1:25" ht="15.75" customHeight="1">
      <c r="A110" s="172">
        <v>45380</v>
      </c>
      <c r="B110" s="188" t="s">
        <v>77</v>
      </c>
      <c r="C110" s="189"/>
      <c r="D110" s="168">
        <f t="shared" si="55"/>
        <v>1271</v>
      </c>
      <c r="E110" s="169"/>
      <c r="F110" s="169">
        <f t="shared" si="56"/>
        <v>0</v>
      </c>
      <c r="G110" s="171"/>
      <c r="H110" s="171"/>
      <c r="I110" s="171"/>
      <c r="J110" s="171"/>
      <c r="K110" s="171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</row>
    <row r="111" spans="1:25" ht="15.75" customHeight="1">
      <c r="A111" s="172">
        <v>45381</v>
      </c>
      <c r="B111" s="188" t="s">
        <v>78</v>
      </c>
      <c r="C111" s="189"/>
      <c r="D111" s="168">
        <f>D98+E111+F111</f>
        <v>1271</v>
      </c>
      <c r="E111" s="169">
        <f t="shared" ref="E111:E112" si="57">SUM(G111:L111)</f>
        <v>0</v>
      </c>
      <c r="F111" s="194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</row>
    <row r="112" spans="1:25" ht="15.75" customHeight="1">
      <c r="A112" s="172">
        <v>45381</v>
      </c>
      <c r="B112" s="188" t="s">
        <v>80</v>
      </c>
      <c r="C112" s="189"/>
      <c r="D112" s="168">
        <f t="shared" ref="D112:D114" si="58">D111+E112+F112</f>
        <v>1271</v>
      </c>
      <c r="E112" s="169">
        <f t="shared" si="57"/>
        <v>0</v>
      </c>
      <c r="F112" s="194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</row>
    <row r="113" spans="1:25" ht="15.75" customHeight="1">
      <c r="A113" s="172">
        <v>45381</v>
      </c>
      <c r="B113" s="173" t="s">
        <v>82</v>
      </c>
      <c r="C113" s="189"/>
      <c r="D113" s="168">
        <f t="shared" si="58"/>
        <v>1271</v>
      </c>
      <c r="E113" s="169"/>
      <c r="F113" s="169">
        <f t="shared" ref="F113:F114" si="59">SUM(G113:L113)</f>
        <v>0</v>
      </c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</row>
    <row r="114" spans="1:25" ht="15.75" customHeight="1">
      <c r="A114" s="172">
        <v>45381</v>
      </c>
      <c r="B114" s="188" t="s">
        <v>77</v>
      </c>
      <c r="C114" s="189"/>
      <c r="D114" s="168">
        <f t="shared" si="58"/>
        <v>1271</v>
      </c>
      <c r="E114" s="169"/>
      <c r="F114" s="169">
        <f t="shared" si="59"/>
        <v>0</v>
      </c>
      <c r="G114" s="171"/>
      <c r="H114" s="171"/>
      <c r="I114" s="171"/>
      <c r="J114" s="171"/>
      <c r="K114" s="171"/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</row>
    <row r="115" spans="1:25" ht="15.75" customHeight="1">
      <c r="A115" s="172">
        <v>45382</v>
      </c>
      <c r="B115" s="188" t="s">
        <v>78</v>
      </c>
      <c r="C115" s="189"/>
      <c r="D115" s="168">
        <f>D102+E115+F115</f>
        <v>1271</v>
      </c>
      <c r="E115" s="169">
        <f t="shared" ref="E115:E116" si="60">SUM(G115:L115)</f>
        <v>0</v>
      </c>
      <c r="F115" s="194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</row>
    <row r="116" spans="1:25" ht="15.75" customHeight="1">
      <c r="A116" s="172">
        <v>45382</v>
      </c>
      <c r="B116" s="188" t="s">
        <v>80</v>
      </c>
      <c r="C116" s="189"/>
      <c r="D116" s="168">
        <f t="shared" ref="D116:D118" si="61">D115+E116+F116</f>
        <v>1271</v>
      </c>
      <c r="E116" s="169">
        <f t="shared" si="60"/>
        <v>0</v>
      </c>
      <c r="F116" s="194"/>
      <c r="G116" s="171"/>
      <c r="H116" s="171"/>
      <c r="I116" s="171"/>
      <c r="J116" s="171"/>
      <c r="K116" s="171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</row>
    <row r="117" spans="1:25" ht="15.75" customHeight="1">
      <c r="A117" s="172">
        <v>45382</v>
      </c>
      <c r="B117" s="173" t="s">
        <v>82</v>
      </c>
      <c r="C117" s="189"/>
      <c r="D117" s="168">
        <f t="shared" si="61"/>
        <v>1271</v>
      </c>
      <c r="E117" s="169"/>
      <c r="F117" s="169">
        <f t="shared" ref="F117:F118" si="62">SUM(G117:L117)</f>
        <v>0</v>
      </c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</row>
    <row r="118" spans="1:25" ht="15.75" customHeight="1">
      <c r="A118" s="172">
        <v>45382</v>
      </c>
      <c r="B118" s="188" t="s">
        <v>77</v>
      </c>
      <c r="C118" s="189"/>
      <c r="D118" s="168">
        <f t="shared" si="61"/>
        <v>1271</v>
      </c>
      <c r="E118" s="169"/>
      <c r="F118" s="169">
        <f t="shared" si="62"/>
        <v>0</v>
      </c>
      <c r="G118" s="171"/>
      <c r="H118" s="171"/>
      <c r="I118" s="171"/>
      <c r="J118" s="171"/>
      <c r="K118" s="171"/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</row>
    <row r="119" spans="1:25" ht="15.75" customHeight="1">
      <c r="A119" s="195"/>
      <c r="B119" s="196"/>
      <c r="C119" s="196"/>
      <c r="D119" s="197" t="s">
        <v>8</v>
      </c>
      <c r="E119" s="198" t="s">
        <v>170</v>
      </c>
      <c r="F119" s="199" t="s">
        <v>171</v>
      </c>
      <c r="G119" s="200"/>
      <c r="H119" s="200"/>
      <c r="I119" s="200"/>
      <c r="J119" s="200"/>
      <c r="K119" s="200"/>
      <c r="L119" s="200"/>
      <c r="M119" s="200"/>
      <c r="N119" s="200"/>
      <c r="O119" s="201" t="s">
        <v>8</v>
      </c>
      <c r="P119" s="201"/>
      <c r="Q119" s="201" t="s">
        <v>8</v>
      </c>
      <c r="R119" s="201"/>
      <c r="S119" s="201" t="s">
        <v>8</v>
      </c>
      <c r="T119" s="201"/>
      <c r="U119" s="201" t="s">
        <v>8</v>
      </c>
      <c r="V119" s="201"/>
      <c r="W119" s="201" t="s">
        <v>8</v>
      </c>
      <c r="X119" s="202"/>
      <c r="Y119" s="203" t="s">
        <v>8</v>
      </c>
    </row>
    <row r="120" spans="1:25" ht="15.75" customHeight="1">
      <c r="A120" s="204" t="s">
        <v>114</v>
      </c>
      <c r="B120" s="205"/>
      <c r="C120" s="204"/>
      <c r="D120" s="204">
        <f>SUM(E120:F120)</f>
        <v>1271</v>
      </c>
      <c r="E120" s="204">
        <f>SUM(E6:E119)</f>
        <v>773</v>
      </c>
      <c r="F120" s="204">
        <f>SUM(F6:F73)</f>
        <v>498</v>
      </c>
      <c r="G120" s="205"/>
      <c r="H120" s="205"/>
      <c r="I120" s="205"/>
      <c r="J120" s="205"/>
      <c r="K120" s="205"/>
      <c r="L120" s="205"/>
      <c r="M120" s="205"/>
      <c r="N120" s="204"/>
      <c r="O120" s="204">
        <f>SUM(O6:O118)</f>
        <v>378.6</v>
      </c>
      <c r="P120" s="204"/>
      <c r="Q120" s="204">
        <f>SUM(Q6:Q118)</f>
        <v>844.9</v>
      </c>
      <c r="R120" s="204"/>
      <c r="S120" s="204">
        <f>SUM(S6:S118)</f>
        <v>609</v>
      </c>
      <c r="T120" s="204"/>
      <c r="U120" s="204">
        <f>SUM(U6:U118)</f>
        <v>868</v>
      </c>
      <c r="V120" s="204"/>
      <c r="W120" s="204">
        <f>SUM(W6:W118)</f>
        <v>837.60000000000014</v>
      </c>
      <c r="X120" s="204"/>
      <c r="Y120" s="204">
        <f>SUM(Y6:Y118)</f>
        <v>959.13000000000011</v>
      </c>
    </row>
    <row r="121" spans="1:25" ht="21.75" customHeight="1"/>
    <row r="122" spans="1:25" ht="21.75" customHeight="1">
      <c r="C122" s="287" t="s">
        <v>77</v>
      </c>
      <c r="D122" s="248"/>
      <c r="E122" s="248"/>
      <c r="F122" s="256"/>
      <c r="G122" s="206">
        <f ca="1">SUMIF(B6:F118,$C$122,F6:F118)</f>
        <v>263</v>
      </c>
      <c r="H122" s="45"/>
      <c r="I122" s="287" t="s">
        <v>80</v>
      </c>
      <c r="J122" s="248"/>
      <c r="K122" s="248"/>
      <c r="L122" s="256"/>
      <c r="M122" s="207"/>
      <c r="N122" s="206">
        <f ca="1">SUMIF(B6:F118,$I$122,E6:E118)</f>
        <v>215</v>
      </c>
    </row>
    <row r="123" spans="1:25" ht="21.75" customHeight="1">
      <c r="C123" s="287" t="s">
        <v>82</v>
      </c>
      <c r="D123" s="248"/>
      <c r="E123" s="248"/>
      <c r="F123" s="256"/>
      <c r="G123" s="206">
        <f ca="1">SUMIF(B6:F118,$C$123,F6:F118)</f>
        <v>235</v>
      </c>
      <c r="H123" s="45"/>
      <c r="I123" s="287" t="s">
        <v>78</v>
      </c>
      <c r="J123" s="248"/>
      <c r="K123" s="248"/>
      <c r="L123" s="256"/>
      <c r="M123" s="207"/>
      <c r="N123" s="206">
        <f ca="1">SUMIF(B6:F118,$I$123,E6:E118)</f>
        <v>558</v>
      </c>
    </row>
    <row r="124" spans="1:25" ht="21.75" customHeight="1">
      <c r="C124" s="288" t="s">
        <v>83</v>
      </c>
      <c r="D124" s="237"/>
      <c r="E124" s="237"/>
      <c r="F124" s="289"/>
      <c r="G124" s="208">
        <v>498</v>
      </c>
      <c r="H124" s="45"/>
      <c r="I124" s="288" t="s">
        <v>83</v>
      </c>
      <c r="J124" s="237"/>
      <c r="K124" s="237"/>
      <c r="L124" s="289"/>
      <c r="M124" s="209"/>
      <c r="N124" s="208">
        <v>773</v>
      </c>
    </row>
    <row r="125" spans="1:25" ht="21.75" customHeight="1">
      <c r="D125" s="45"/>
      <c r="E125" s="45"/>
      <c r="F125" s="45"/>
      <c r="G125" s="45"/>
      <c r="H125" s="45"/>
      <c r="I125" s="45"/>
      <c r="J125" s="45"/>
      <c r="K125" s="45"/>
    </row>
    <row r="126" spans="1:25" ht="21.75" customHeight="1">
      <c r="D126" s="45"/>
      <c r="E126" s="45"/>
      <c r="F126" s="291" t="s">
        <v>85</v>
      </c>
      <c r="G126" s="248"/>
      <c r="H126" s="248"/>
      <c r="I126" s="249"/>
      <c r="J126" s="210">
        <f>G124+N124</f>
        <v>1271</v>
      </c>
      <c r="K126" s="45"/>
    </row>
    <row r="127" spans="1:25" ht="21.75" customHeight="1">
      <c r="F127" s="291" t="s">
        <v>86</v>
      </c>
      <c r="G127" s="248"/>
      <c r="H127" s="248"/>
      <c r="I127" s="249"/>
      <c r="J127" s="211">
        <v>13</v>
      </c>
    </row>
    <row r="128" spans="1:25" ht="21.75" customHeight="1">
      <c r="F128" s="291" t="s">
        <v>172</v>
      </c>
      <c r="G128" s="248"/>
      <c r="H128" s="248"/>
      <c r="I128" s="249"/>
      <c r="J128" s="212">
        <f>J126/J127</f>
        <v>97.769230769230774</v>
      </c>
    </row>
    <row r="129" spans="6:10" ht="21.75" customHeight="1">
      <c r="F129" s="291" t="s">
        <v>173</v>
      </c>
      <c r="G129" s="248"/>
      <c r="H129" s="248"/>
      <c r="I129" s="249"/>
      <c r="J129" s="212">
        <f>J128/6</f>
        <v>16.294871794871796</v>
      </c>
    </row>
    <row r="130" spans="6:10" ht="21.75" customHeight="1"/>
    <row r="131" spans="6:10" ht="21.75" customHeight="1"/>
    <row r="132" spans="6:10" ht="21.75" customHeight="1"/>
    <row r="133" spans="6:10" ht="21.75" customHeight="1"/>
    <row r="134" spans="6:10" ht="21.75" customHeight="1"/>
    <row r="135" spans="6:10" ht="21.75" customHeight="1"/>
    <row r="136" spans="6:10" ht="21.75" customHeight="1"/>
    <row r="137" spans="6:10" ht="21.75" customHeight="1"/>
    <row r="138" spans="6:10" ht="21.75" customHeight="1"/>
    <row r="139" spans="6:10" ht="21.75" customHeight="1"/>
    <row r="140" spans="6:10" ht="21.75" customHeight="1"/>
    <row r="141" spans="6:10" ht="21.75" customHeight="1"/>
    <row r="142" spans="6:10" ht="21.75" customHeight="1"/>
    <row r="143" spans="6:10" ht="21.75" customHeight="1"/>
    <row r="144" spans="6:10" ht="21.75" customHeight="1"/>
    <row r="145" ht="21.75" customHeight="1"/>
    <row r="146" ht="21.75" customHeight="1"/>
    <row r="147" ht="21.75" customHeight="1"/>
    <row r="148" ht="21.75" customHeight="1"/>
    <row r="149" ht="21.75" customHeight="1"/>
    <row r="150" ht="21.75" customHeight="1"/>
    <row r="151" ht="21.75" customHeight="1"/>
    <row r="152" ht="21.75" customHeight="1"/>
    <row r="153" ht="21.75" customHeight="1"/>
    <row r="154" ht="21.75" customHeight="1"/>
    <row r="155" ht="21.75" customHeight="1"/>
    <row r="156" ht="21.75" customHeight="1"/>
    <row r="157" ht="21.75" customHeight="1"/>
    <row r="158" ht="21.75" customHeight="1"/>
    <row r="159" ht="21.75" customHeight="1"/>
    <row r="160" ht="21.75" customHeight="1"/>
    <row r="161" ht="21.75" customHeight="1"/>
    <row r="162" ht="21.75" customHeight="1"/>
    <row r="163" ht="21.75" customHeight="1"/>
    <row r="164" ht="21.75" customHeight="1"/>
    <row r="165" ht="21.75" customHeight="1"/>
    <row r="166" ht="21.75" customHeight="1"/>
    <row r="167" ht="21.75" customHeight="1"/>
    <row r="168" ht="21.75" customHeight="1"/>
    <row r="169" ht="21.75" customHeight="1"/>
    <row r="170" ht="21.75" customHeight="1"/>
    <row r="171" ht="21.75" customHeight="1"/>
    <row r="172" ht="21.75" customHeight="1"/>
    <row r="173" ht="21.75" customHeight="1"/>
    <row r="174" ht="21.75" customHeight="1"/>
    <row r="175" ht="21.75" customHeight="1"/>
    <row r="176" ht="21.75" customHeight="1"/>
    <row r="177" ht="21.75" customHeight="1"/>
    <row r="178" ht="21.75" customHeight="1"/>
    <row r="179" ht="21.75" customHeight="1"/>
    <row r="180" ht="21.75" customHeight="1"/>
    <row r="181" ht="21.75" customHeight="1"/>
    <row r="182" ht="21.75" customHeight="1"/>
    <row r="183" ht="21.75" customHeight="1"/>
    <row r="184" ht="21.75" customHeight="1"/>
    <row r="185" ht="21.75" customHeight="1"/>
    <row r="186" ht="21.75" customHeight="1"/>
    <row r="187" ht="21.75" customHeight="1"/>
    <row r="188" ht="21.75" customHeight="1"/>
    <row r="189" ht="21.75" customHeight="1"/>
    <row r="190" ht="21.75" customHeight="1"/>
    <row r="191" ht="21.75" customHeight="1"/>
    <row r="192" ht="21.75" customHeight="1"/>
    <row r="193" ht="21.75" customHeight="1"/>
    <row r="194" ht="21.75" customHeight="1"/>
    <row r="195" ht="21.75" customHeight="1"/>
    <row r="196" ht="21.75" customHeight="1"/>
    <row r="197" ht="21.75" customHeight="1"/>
    <row r="198" ht="21.75" customHeight="1"/>
    <row r="199" ht="21.75" customHeight="1"/>
    <row r="200" ht="21.75" customHeight="1"/>
    <row r="201" ht="21.75" customHeight="1"/>
    <row r="202" ht="21.75" customHeight="1"/>
    <row r="203" ht="21.75" customHeight="1"/>
    <row r="204" ht="21.75" customHeight="1"/>
    <row r="205" ht="21.75" customHeight="1"/>
    <row r="206" ht="21.75" customHeight="1"/>
    <row r="207" ht="21.75" customHeight="1"/>
    <row r="208" ht="21.75" customHeight="1"/>
    <row r="209" ht="21.75" customHeight="1"/>
    <row r="210" ht="21.75" customHeight="1"/>
    <row r="211" ht="21.75" customHeight="1"/>
    <row r="212" ht="21.75" customHeight="1"/>
    <row r="213" ht="21.75" customHeight="1"/>
    <row r="214" ht="21.75" customHeight="1"/>
    <row r="215" ht="21.75" customHeight="1"/>
    <row r="216" ht="21.75" customHeight="1"/>
    <row r="217" ht="21.75" customHeight="1"/>
    <row r="218" ht="21.75" customHeight="1"/>
    <row r="219" ht="21.75" customHeight="1"/>
    <row r="220" ht="21.75" customHeight="1"/>
    <row r="221" ht="21.75" customHeight="1"/>
    <row r="222" ht="21.75" customHeight="1"/>
    <row r="223" ht="21.75" customHeight="1"/>
    <row r="224" ht="21.75" customHeight="1"/>
    <row r="225" ht="21.75" customHeight="1"/>
    <row r="226" ht="21.75" customHeight="1"/>
    <row r="227" ht="21.75" customHeight="1"/>
    <row r="228" ht="21.75" customHeight="1"/>
    <row r="229" ht="21.75" customHeight="1"/>
    <row r="230" ht="21.75" customHeight="1"/>
    <row r="231" ht="21.75" customHeight="1"/>
    <row r="232" ht="21.75" customHeight="1"/>
    <row r="233" ht="21.75" customHeight="1"/>
    <row r="234" ht="21.75" customHeight="1"/>
    <row r="235" ht="21.75" customHeight="1"/>
    <row r="236" ht="21.75" customHeight="1"/>
    <row r="237" ht="21.75" customHeight="1"/>
    <row r="238" ht="21.75" customHeight="1"/>
    <row r="239" ht="21.75" customHeight="1"/>
    <row r="240" ht="21.75" customHeight="1"/>
    <row r="241" ht="21.75" customHeight="1"/>
    <row r="242" ht="21.75" customHeight="1"/>
    <row r="243" ht="21.75" customHeight="1"/>
    <row r="244" ht="21.75" customHeight="1"/>
    <row r="245" ht="21.75" customHeight="1"/>
    <row r="246" ht="21.75" customHeight="1"/>
    <row r="247" ht="21.75" customHeight="1"/>
    <row r="248" ht="21.75" customHeight="1"/>
    <row r="249" ht="21.75" customHeight="1"/>
    <row r="250" ht="21.75" customHeight="1"/>
    <row r="251" ht="21.75" customHeight="1"/>
    <row r="252" ht="21.75" customHeight="1"/>
    <row r="253" ht="21.75" customHeight="1"/>
    <row r="254" ht="21.75" customHeight="1"/>
    <row r="255" ht="21.75" customHeight="1"/>
    <row r="256" ht="21.75" customHeight="1"/>
    <row r="257" ht="21.75" customHeight="1"/>
    <row r="258" ht="21.75" customHeight="1"/>
    <row r="259" ht="21.75" customHeight="1"/>
    <row r="260" ht="21.75" customHeight="1"/>
    <row r="261" ht="21.75" customHeight="1"/>
    <row r="262" ht="21.75" customHeight="1"/>
    <row r="263" ht="21.75" customHeight="1"/>
    <row r="264" ht="21.75" customHeight="1"/>
    <row r="265" ht="21.75" customHeight="1"/>
    <row r="266" ht="21.75" customHeight="1"/>
    <row r="267" ht="21.75" customHeight="1"/>
    <row r="268" ht="21.75" customHeight="1"/>
    <row r="269" ht="21.75" customHeight="1"/>
    <row r="270" ht="21.75" customHeight="1"/>
    <row r="271" ht="21.75" customHeight="1"/>
    <row r="272" ht="21.75" customHeight="1"/>
    <row r="273" ht="21.75" customHeight="1"/>
    <row r="274" ht="21.75" customHeight="1"/>
    <row r="275" ht="21.75" customHeight="1"/>
    <row r="276" ht="21.75" customHeight="1"/>
    <row r="277" ht="21.75" customHeight="1"/>
    <row r="278" ht="21.75" customHeight="1"/>
    <row r="279" ht="21.75" customHeight="1"/>
    <row r="280" ht="21.75" customHeight="1"/>
    <row r="281" ht="21.75" customHeight="1"/>
    <row r="282" ht="21.75" customHeight="1"/>
    <row r="283" ht="21.75" customHeight="1"/>
    <row r="284" ht="21.75" customHeight="1"/>
    <row r="285" ht="21.75" customHeight="1"/>
    <row r="286" ht="21.75" customHeight="1"/>
    <row r="287" ht="21.75" customHeight="1"/>
    <row r="288" ht="21.75" customHeight="1"/>
    <row r="289" ht="21.75" customHeight="1"/>
    <row r="290" ht="21.75" customHeight="1"/>
    <row r="291" ht="21.75" customHeight="1"/>
    <row r="292" ht="21.75" customHeight="1"/>
    <row r="293" ht="21.75" customHeight="1"/>
    <row r="294" ht="21.75" customHeight="1"/>
    <row r="295" ht="21.75" customHeight="1"/>
    <row r="296" ht="21.75" customHeight="1"/>
    <row r="297" ht="21.75" customHeight="1"/>
    <row r="298" ht="21.75" customHeight="1"/>
    <row r="299" ht="21.75" customHeight="1"/>
    <row r="300" ht="21.75" customHeight="1"/>
    <row r="301" ht="21.75" customHeight="1"/>
    <row r="302" ht="21.75" customHeight="1"/>
    <row r="303" ht="21.75" customHeight="1"/>
    <row r="304" ht="21.75" customHeight="1"/>
    <row r="305" ht="21.75" customHeight="1"/>
    <row r="306" ht="21.75" customHeight="1"/>
    <row r="307" ht="21.75" customHeight="1"/>
    <row r="308" ht="21.75" customHeight="1"/>
    <row r="309" ht="21.75" customHeight="1"/>
    <row r="310" ht="21.75" customHeight="1"/>
    <row r="311" ht="21.75" customHeight="1"/>
    <row r="312" ht="21.75" customHeight="1"/>
    <row r="313" ht="21.75" customHeight="1"/>
    <row r="314" ht="21.75" customHeight="1"/>
    <row r="315" ht="21.75" customHeight="1"/>
    <row r="316" ht="21.75" customHeight="1"/>
    <row r="317" ht="21.75" customHeight="1"/>
    <row r="318" ht="21.75" customHeight="1"/>
    <row r="319" ht="21.75" customHeight="1"/>
    <row r="320" ht="21.75" customHeight="1"/>
    <row r="321" ht="21.75" customHeight="1"/>
    <row r="322" ht="21.75" customHeight="1"/>
    <row r="323" ht="21.75" customHeight="1"/>
    <row r="324" ht="21.75" customHeight="1"/>
    <row r="325" ht="21.75" customHeight="1"/>
    <row r="326" ht="21.75" customHeight="1"/>
    <row r="327" ht="21.75" customHeight="1"/>
    <row r="328" ht="21.75" customHeight="1"/>
    <row r="329" ht="21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F128:I128"/>
    <mergeCell ref="F129:I129"/>
    <mergeCell ref="J4:J5"/>
    <mergeCell ref="K4:K5"/>
    <mergeCell ref="I122:L122"/>
    <mergeCell ref="I123:L123"/>
    <mergeCell ref="I124:L124"/>
    <mergeCell ref="F126:I126"/>
    <mergeCell ref="F127:I127"/>
    <mergeCell ref="P4:Q4"/>
    <mergeCell ref="R4:S4"/>
    <mergeCell ref="T4:U4"/>
    <mergeCell ref="V4:W4"/>
    <mergeCell ref="G14:Y14"/>
    <mergeCell ref="C122:F122"/>
    <mergeCell ref="C123:F123"/>
    <mergeCell ref="C124:F124"/>
    <mergeCell ref="F4:F5"/>
    <mergeCell ref="G4:G5"/>
    <mergeCell ref="L4:L5"/>
    <mergeCell ref="N4:O4"/>
    <mergeCell ref="A1:Y1"/>
    <mergeCell ref="A2:Y2"/>
    <mergeCell ref="A3:F3"/>
    <mergeCell ref="G3:L3"/>
    <mergeCell ref="M3:M5"/>
    <mergeCell ref="N3:Y3"/>
    <mergeCell ref="A4:A5"/>
    <mergeCell ref="X4:Y4"/>
    <mergeCell ref="B4:B5"/>
    <mergeCell ref="C4:C5"/>
    <mergeCell ref="D4:D5"/>
    <mergeCell ref="E4:E5"/>
    <mergeCell ref="H4:H5"/>
    <mergeCell ref="I4:I5"/>
  </mergeCells>
  <conditionalFormatting sqref="C6:C118">
    <cfRule type="cellIs" dxfId="0" priority="1" operator="equal">
      <formula>"NW"</formula>
    </cfRule>
  </conditionalFormatting>
  <printOptions horizontalCentered="1" verticalCentered="1"/>
  <pageMargins left="7.874015748031496E-2" right="7.874015748031496E-2" top="7.874015748031496E-2" bottom="7.874015748031496E-2" header="0" footer="0"/>
  <pageSetup paperSize="5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4.453125" defaultRowHeight="15" customHeight="1"/>
  <cols>
    <col min="1" max="1" width="7.54296875" customWidth="1"/>
    <col min="2" max="2" width="9.7265625" customWidth="1"/>
    <col min="3" max="3" width="7.54296875" customWidth="1"/>
    <col min="4" max="4" width="8" customWidth="1"/>
    <col min="5" max="6" width="5.54296875" customWidth="1"/>
    <col min="7" max="7" width="7.7265625" customWidth="1"/>
    <col min="8" max="8" width="8" customWidth="1"/>
    <col min="9" max="9" width="8.08984375" customWidth="1"/>
    <col min="10" max="10" width="8" customWidth="1"/>
    <col min="11" max="11" width="8.7265625" customWidth="1"/>
  </cols>
  <sheetData>
    <row r="1" spans="1:11" ht="14.25" customHeight="1">
      <c r="A1" s="292" t="s">
        <v>174</v>
      </c>
      <c r="B1" s="265"/>
      <c r="C1" s="265"/>
      <c r="D1" s="265"/>
      <c r="E1" s="265"/>
      <c r="F1" s="265"/>
      <c r="G1" s="265"/>
      <c r="H1" s="265"/>
      <c r="I1" s="265"/>
      <c r="J1" s="265"/>
      <c r="K1" s="266"/>
    </row>
    <row r="2" spans="1:11" ht="14.25" customHeight="1">
      <c r="A2" s="267"/>
      <c r="B2" s="268"/>
      <c r="C2" s="268"/>
      <c r="D2" s="268"/>
      <c r="E2" s="268"/>
      <c r="F2" s="268"/>
      <c r="G2" s="268"/>
      <c r="H2" s="268"/>
      <c r="I2" s="268"/>
      <c r="J2" s="268"/>
      <c r="K2" s="269"/>
    </row>
    <row r="3" spans="1:11" ht="24.5">
      <c r="A3" s="213" t="s">
        <v>3</v>
      </c>
      <c r="B3" s="213" t="s">
        <v>46</v>
      </c>
      <c r="C3" s="213" t="s">
        <v>41</v>
      </c>
      <c r="D3" s="214" t="s">
        <v>175</v>
      </c>
      <c r="E3" s="215" t="s">
        <v>152</v>
      </c>
      <c r="F3" s="215" t="s">
        <v>19</v>
      </c>
      <c r="G3" s="214" t="s">
        <v>176</v>
      </c>
      <c r="H3" s="214" t="s">
        <v>177</v>
      </c>
      <c r="I3" s="214" t="s">
        <v>178</v>
      </c>
      <c r="J3" s="214" t="s">
        <v>179</v>
      </c>
      <c r="K3" s="216"/>
    </row>
    <row r="4" spans="1:11" ht="14.25" customHeight="1">
      <c r="A4" s="217">
        <v>45360</v>
      </c>
      <c r="B4" s="218" t="s">
        <v>78</v>
      </c>
      <c r="C4" s="219" t="s">
        <v>118</v>
      </c>
      <c r="D4" s="220" t="s">
        <v>119</v>
      </c>
      <c r="E4" s="221">
        <f>F4</f>
        <v>12</v>
      </c>
      <c r="F4" s="221">
        <f t="shared" ref="F4:F5" si="0">SUM(G4:K4)</f>
        <v>12</v>
      </c>
      <c r="G4" s="54">
        <v>6</v>
      </c>
      <c r="H4" s="54">
        <v>6</v>
      </c>
      <c r="I4" s="54"/>
      <c r="J4" s="54"/>
      <c r="K4" s="54"/>
    </row>
    <row r="5" spans="1:11" ht="14.25" customHeight="1">
      <c r="A5" s="222">
        <v>45363</v>
      </c>
      <c r="B5" s="32" t="s">
        <v>78</v>
      </c>
      <c r="C5" s="223" t="s">
        <v>118</v>
      </c>
      <c r="D5" s="224" t="s">
        <v>119</v>
      </c>
      <c r="E5" s="221">
        <f>E4+F5</f>
        <v>48</v>
      </c>
      <c r="F5" s="221">
        <f t="shared" si="0"/>
        <v>36</v>
      </c>
      <c r="G5" s="225">
        <v>11</v>
      </c>
      <c r="H5" s="225"/>
      <c r="I5" s="225">
        <v>13</v>
      </c>
      <c r="J5" s="225">
        <v>12</v>
      </c>
      <c r="K5" s="225"/>
    </row>
    <row r="6" spans="1:11" ht="14.25" customHeight="1">
      <c r="A6" s="226"/>
      <c r="B6" s="32"/>
      <c r="C6" s="223"/>
      <c r="D6" s="224"/>
      <c r="E6" s="221">
        <f t="shared" ref="E6:E20" si="1">SUM(F6:G6:H6:I6)</f>
        <v>0</v>
      </c>
      <c r="F6" s="221"/>
      <c r="G6" s="54"/>
      <c r="H6" s="54"/>
      <c r="I6" s="54"/>
      <c r="J6" s="54"/>
      <c r="K6" s="54"/>
    </row>
    <row r="7" spans="1:11" ht="14.25" customHeight="1">
      <c r="A7" s="226"/>
      <c r="B7" s="32"/>
      <c r="C7" s="223"/>
      <c r="D7" s="224"/>
      <c r="E7" s="221">
        <f t="shared" si="1"/>
        <v>0</v>
      </c>
      <c r="F7" s="221"/>
      <c r="G7" s="225"/>
      <c r="H7" s="225"/>
      <c r="I7" s="225"/>
      <c r="J7" s="225"/>
      <c r="K7" s="225"/>
    </row>
    <row r="8" spans="1:11" ht="14.25" customHeight="1">
      <c r="A8" s="226"/>
      <c r="B8" s="32"/>
      <c r="C8" s="223"/>
      <c r="D8" s="224"/>
      <c r="E8" s="221">
        <f t="shared" si="1"/>
        <v>0</v>
      </c>
      <c r="F8" s="221"/>
      <c r="G8" s="54"/>
      <c r="H8" s="54"/>
      <c r="I8" s="54"/>
      <c r="J8" s="54"/>
      <c r="K8" s="54"/>
    </row>
    <row r="9" spans="1:11" ht="14.25" customHeight="1">
      <c r="A9" s="226"/>
      <c r="B9" s="32"/>
      <c r="C9" s="223"/>
      <c r="D9" s="224"/>
      <c r="E9" s="221">
        <f t="shared" si="1"/>
        <v>0</v>
      </c>
      <c r="F9" s="221"/>
      <c r="G9" s="225"/>
      <c r="H9" s="225"/>
      <c r="I9" s="225"/>
      <c r="J9" s="225"/>
      <c r="K9" s="225"/>
    </row>
    <row r="10" spans="1:11" ht="14.25" customHeight="1">
      <c r="A10" s="226"/>
      <c r="B10" s="32"/>
      <c r="C10" s="223"/>
      <c r="D10" s="224"/>
      <c r="E10" s="221">
        <f t="shared" si="1"/>
        <v>0</v>
      </c>
      <c r="F10" s="221"/>
      <c r="G10" s="54"/>
      <c r="H10" s="54"/>
      <c r="I10" s="54"/>
      <c r="J10" s="54"/>
      <c r="K10" s="54"/>
    </row>
    <row r="11" spans="1:11" ht="14.25" customHeight="1">
      <c r="A11" s="226"/>
      <c r="B11" s="32"/>
      <c r="C11" s="223"/>
      <c r="D11" s="224"/>
      <c r="E11" s="221">
        <f t="shared" si="1"/>
        <v>0</v>
      </c>
      <c r="F11" s="221"/>
      <c r="G11" s="225"/>
      <c r="H11" s="225"/>
      <c r="I11" s="225"/>
      <c r="J11" s="225"/>
      <c r="K11" s="225"/>
    </row>
    <row r="12" spans="1:11" ht="14.25" customHeight="1">
      <c r="A12" s="226"/>
      <c r="B12" s="32"/>
      <c r="C12" s="223"/>
      <c r="D12" s="224"/>
      <c r="E12" s="221">
        <f t="shared" si="1"/>
        <v>0</v>
      </c>
      <c r="F12" s="221"/>
      <c r="G12" s="54"/>
      <c r="H12" s="54"/>
      <c r="I12" s="54"/>
      <c r="J12" s="54"/>
      <c r="K12" s="54"/>
    </row>
    <row r="13" spans="1:11" ht="14.25" customHeight="1">
      <c r="A13" s="226"/>
      <c r="B13" s="32"/>
      <c r="C13" s="223"/>
      <c r="D13" s="224"/>
      <c r="E13" s="221">
        <f t="shared" si="1"/>
        <v>0</v>
      </c>
      <c r="F13" s="221"/>
      <c r="G13" s="225"/>
      <c r="H13" s="225"/>
      <c r="I13" s="225"/>
      <c r="J13" s="225"/>
      <c r="K13" s="225"/>
    </row>
    <row r="14" spans="1:11" ht="14.25" customHeight="1">
      <c r="A14" s="226"/>
      <c r="B14" s="32"/>
      <c r="C14" s="223"/>
      <c r="D14" s="224"/>
      <c r="E14" s="221">
        <f t="shared" si="1"/>
        <v>0</v>
      </c>
      <c r="F14" s="221"/>
      <c r="G14" s="54"/>
      <c r="H14" s="54"/>
      <c r="I14" s="54"/>
      <c r="J14" s="54"/>
      <c r="K14" s="54"/>
    </row>
    <row r="15" spans="1:11" ht="14.25" customHeight="1">
      <c r="A15" s="226"/>
      <c r="B15" s="32"/>
      <c r="C15" s="223"/>
      <c r="D15" s="224"/>
      <c r="E15" s="221">
        <f t="shared" si="1"/>
        <v>0</v>
      </c>
      <c r="F15" s="221"/>
      <c r="G15" s="225"/>
      <c r="H15" s="225"/>
      <c r="I15" s="225"/>
      <c r="J15" s="225"/>
      <c r="K15" s="225"/>
    </row>
    <row r="16" spans="1:11" ht="14.25" customHeight="1">
      <c r="A16" s="226"/>
      <c r="B16" s="32"/>
      <c r="C16" s="223"/>
      <c r="D16" s="224"/>
      <c r="E16" s="221">
        <f t="shared" si="1"/>
        <v>0</v>
      </c>
      <c r="F16" s="221"/>
      <c r="G16" s="54"/>
      <c r="H16" s="54"/>
      <c r="I16" s="54"/>
      <c r="J16" s="54"/>
      <c r="K16" s="54"/>
    </row>
    <row r="17" spans="1:11" ht="14.25" customHeight="1">
      <c r="A17" s="226"/>
      <c r="B17" s="32"/>
      <c r="C17" s="223"/>
      <c r="D17" s="224"/>
      <c r="E17" s="221">
        <f t="shared" si="1"/>
        <v>0</v>
      </c>
      <c r="F17" s="221"/>
      <c r="G17" s="225"/>
      <c r="H17" s="225"/>
      <c r="I17" s="225"/>
      <c r="J17" s="225"/>
      <c r="K17" s="225"/>
    </row>
    <row r="18" spans="1:11" ht="14.25" customHeight="1">
      <c r="A18" s="226"/>
      <c r="B18" s="32"/>
      <c r="C18" s="223"/>
      <c r="D18" s="224"/>
      <c r="E18" s="221">
        <f t="shared" si="1"/>
        <v>0</v>
      </c>
      <c r="F18" s="221"/>
      <c r="G18" s="54"/>
      <c r="H18" s="54"/>
      <c r="I18" s="54"/>
      <c r="J18" s="54"/>
      <c r="K18" s="54"/>
    </row>
    <row r="19" spans="1:11" ht="14.25" customHeight="1">
      <c r="A19" s="226"/>
      <c r="B19" s="32"/>
      <c r="C19" s="223"/>
      <c r="D19" s="224"/>
      <c r="E19" s="221">
        <f t="shared" si="1"/>
        <v>0</v>
      </c>
      <c r="F19" s="221"/>
      <c r="G19" s="225"/>
      <c r="H19" s="225"/>
      <c r="I19" s="225"/>
      <c r="J19" s="225"/>
      <c r="K19" s="225"/>
    </row>
    <row r="20" spans="1:11" ht="14.25" customHeight="1">
      <c r="A20" s="227"/>
      <c r="B20" s="228"/>
      <c r="C20" s="229"/>
      <c r="D20" s="230"/>
      <c r="E20" s="221">
        <f t="shared" si="1"/>
        <v>0</v>
      </c>
      <c r="F20" s="221"/>
      <c r="G20" s="54"/>
      <c r="H20" s="54"/>
      <c r="I20" s="54"/>
      <c r="J20" s="54"/>
      <c r="K20" s="54"/>
    </row>
    <row r="21" spans="1:11" ht="14.25" customHeight="1"/>
    <row r="22" spans="1:11" ht="14.25" customHeight="1"/>
    <row r="23" spans="1:11" ht="14.25" customHeight="1"/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K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/>
  <cols>
    <col min="1" max="2" width="8.7265625" customWidth="1"/>
    <col min="3" max="6" width="8.08984375" customWidth="1"/>
    <col min="7" max="7" width="8.7265625" customWidth="1"/>
    <col min="8" max="10" width="8.7265625" hidden="1" customWidth="1"/>
    <col min="11" max="11" width="8.81640625" customWidth="1"/>
    <col min="12" max="16" width="8.7265625" customWidth="1"/>
    <col min="17" max="17" width="13.54296875" customWidth="1"/>
    <col min="18" max="26" width="8.7265625" customWidth="1"/>
  </cols>
  <sheetData>
    <row r="1" spans="1:26" ht="34.5" customHeight="1">
      <c r="A1" s="236" t="s">
        <v>1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5.5" customHeight="1">
      <c r="A2" s="3" t="s">
        <v>2</v>
      </c>
      <c r="B2" s="4" t="s">
        <v>3</v>
      </c>
      <c r="C2" s="4" t="s">
        <v>4</v>
      </c>
      <c r="D2" s="4">
        <v>4569</v>
      </c>
      <c r="E2" s="4">
        <v>4570</v>
      </c>
      <c r="F2" s="4">
        <v>937</v>
      </c>
      <c r="G2" s="4">
        <v>2653</v>
      </c>
      <c r="H2" s="4" t="s">
        <v>5</v>
      </c>
      <c r="I2" s="4" t="s">
        <v>6</v>
      </c>
      <c r="J2" s="4" t="s">
        <v>7</v>
      </c>
      <c r="K2" s="4">
        <v>5787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5">
        <v>1</v>
      </c>
      <c r="B3" s="6">
        <v>45127</v>
      </c>
      <c r="C3" s="5">
        <f>SUM(D3:J3)</f>
        <v>10</v>
      </c>
      <c r="D3" s="7">
        <v>6</v>
      </c>
      <c r="E3" s="7">
        <v>4</v>
      </c>
      <c r="F3" s="7"/>
      <c r="G3" s="7"/>
      <c r="H3" s="7"/>
      <c r="I3" s="7"/>
      <c r="J3" s="7"/>
      <c r="K3" s="5">
        <v>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5">
        <v>2</v>
      </c>
      <c r="B4" s="6">
        <v>45128</v>
      </c>
      <c r="C4" s="5">
        <f t="shared" ref="C4:C25" si="0">SUM(D4:K4)</f>
        <v>35</v>
      </c>
      <c r="D4" s="7">
        <v>16</v>
      </c>
      <c r="E4" s="7">
        <v>18</v>
      </c>
      <c r="F4" s="7"/>
      <c r="G4" s="7"/>
      <c r="H4" s="7"/>
      <c r="I4" s="7"/>
      <c r="J4" s="7">
        <v>1</v>
      </c>
      <c r="K4" s="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5">
        <v>3</v>
      </c>
      <c r="B5" s="6">
        <v>45130</v>
      </c>
      <c r="C5" s="5">
        <f t="shared" si="0"/>
        <v>91</v>
      </c>
      <c r="D5" s="7">
        <v>12</v>
      </c>
      <c r="E5" s="7">
        <v>14</v>
      </c>
      <c r="F5" s="7">
        <v>13</v>
      </c>
      <c r="G5" s="7"/>
      <c r="H5" s="7">
        <v>15</v>
      </c>
      <c r="I5" s="7">
        <v>13</v>
      </c>
      <c r="J5" s="7">
        <v>14</v>
      </c>
      <c r="K5" s="7">
        <v>10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5">
        <v>4</v>
      </c>
      <c r="B6" s="6">
        <v>45131</v>
      </c>
      <c r="C6" s="5">
        <f t="shared" si="0"/>
        <v>87</v>
      </c>
      <c r="D6" s="7">
        <v>16</v>
      </c>
      <c r="E6" s="7">
        <v>15</v>
      </c>
      <c r="F6" s="7">
        <v>15</v>
      </c>
      <c r="G6" s="7"/>
      <c r="H6" s="7">
        <v>14</v>
      </c>
      <c r="I6" s="7"/>
      <c r="J6" s="7">
        <v>15</v>
      </c>
      <c r="K6" s="7">
        <v>12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5">
        <v>5</v>
      </c>
      <c r="B7" s="6">
        <v>45132</v>
      </c>
      <c r="C7" s="5">
        <f t="shared" si="0"/>
        <v>83</v>
      </c>
      <c r="D7" s="7">
        <v>15</v>
      </c>
      <c r="E7" s="7">
        <v>13</v>
      </c>
      <c r="F7" s="7">
        <v>14</v>
      </c>
      <c r="G7" s="7"/>
      <c r="H7" s="7">
        <v>9</v>
      </c>
      <c r="I7" s="7">
        <v>8</v>
      </c>
      <c r="J7" s="7">
        <v>12</v>
      </c>
      <c r="K7" s="7">
        <v>12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5">
        <v>6</v>
      </c>
      <c r="B8" s="6">
        <v>45133</v>
      </c>
      <c r="C8" s="5">
        <f t="shared" si="0"/>
        <v>79</v>
      </c>
      <c r="D8" s="7">
        <v>11</v>
      </c>
      <c r="E8" s="7">
        <v>13</v>
      </c>
      <c r="F8" s="7">
        <v>11</v>
      </c>
      <c r="G8" s="7"/>
      <c r="H8" s="7">
        <v>7</v>
      </c>
      <c r="I8" s="7">
        <v>11</v>
      </c>
      <c r="J8" s="7">
        <v>13</v>
      </c>
      <c r="K8" s="7">
        <v>13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5">
        <v>7</v>
      </c>
      <c r="B9" s="6">
        <v>45134</v>
      </c>
      <c r="C9" s="5">
        <f t="shared" si="0"/>
        <v>59</v>
      </c>
      <c r="D9" s="7">
        <v>6</v>
      </c>
      <c r="E9" s="7">
        <v>6</v>
      </c>
      <c r="F9" s="7">
        <v>15</v>
      </c>
      <c r="G9" s="7"/>
      <c r="H9" s="7">
        <v>9</v>
      </c>
      <c r="I9" s="7">
        <v>3</v>
      </c>
      <c r="J9" s="7">
        <v>11</v>
      </c>
      <c r="K9" s="7">
        <v>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5">
        <v>8</v>
      </c>
      <c r="B10" s="6">
        <v>45135</v>
      </c>
      <c r="C10" s="5">
        <f t="shared" si="0"/>
        <v>52</v>
      </c>
      <c r="D10" s="7">
        <v>5</v>
      </c>
      <c r="E10" s="7">
        <v>11</v>
      </c>
      <c r="F10" s="7">
        <v>6</v>
      </c>
      <c r="G10" s="7"/>
      <c r="H10" s="7">
        <v>8</v>
      </c>
      <c r="I10" s="7">
        <v>8</v>
      </c>
      <c r="J10" s="7">
        <v>12</v>
      </c>
      <c r="K10" s="7">
        <v>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5">
        <v>9</v>
      </c>
      <c r="B11" s="9">
        <v>45150</v>
      </c>
      <c r="C11" s="5">
        <f t="shared" si="0"/>
        <v>48</v>
      </c>
      <c r="D11" s="7">
        <v>31</v>
      </c>
      <c r="E11" s="7">
        <v>4</v>
      </c>
      <c r="F11" s="7">
        <v>13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5">
        <v>10</v>
      </c>
      <c r="B12" s="9">
        <v>45151</v>
      </c>
      <c r="C12" s="5">
        <f t="shared" si="0"/>
        <v>79</v>
      </c>
      <c r="D12" s="7">
        <v>26</v>
      </c>
      <c r="E12" s="7">
        <v>27</v>
      </c>
      <c r="F12" s="7">
        <v>26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5">
        <v>11</v>
      </c>
      <c r="B13" s="9">
        <v>45152</v>
      </c>
      <c r="C13" s="5">
        <f t="shared" si="0"/>
        <v>52</v>
      </c>
      <c r="D13" s="7">
        <v>12</v>
      </c>
      <c r="E13" s="7">
        <v>13</v>
      </c>
      <c r="F13" s="7">
        <v>14</v>
      </c>
      <c r="G13" s="7">
        <v>13</v>
      </c>
      <c r="H13" s="5">
        <v>0</v>
      </c>
      <c r="I13" s="5">
        <v>0</v>
      </c>
      <c r="J13" s="5">
        <v>0</v>
      </c>
      <c r="K13" s="5"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5">
        <v>12</v>
      </c>
      <c r="B14" s="6">
        <v>45153</v>
      </c>
      <c r="C14" s="5">
        <f t="shared" si="0"/>
        <v>96</v>
      </c>
      <c r="D14" s="7">
        <v>24</v>
      </c>
      <c r="E14" s="7">
        <v>26</v>
      </c>
      <c r="F14" s="7">
        <v>30</v>
      </c>
      <c r="G14" s="7">
        <v>16</v>
      </c>
      <c r="H14" s="5">
        <v>0</v>
      </c>
      <c r="I14" s="5">
        <v>0</v>
      </c>
      <c r="J14" s="5">
        <v>0</v>
      </c>
      <c r="K14" s="5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5">
        <v>13</v>
      </c>
      <c r="B15" s="6">
        <v>45154</v>
      </c>
      <c r="C15" s="5">
        <f t="shared" si="0"/>
        <v>58</v>
      </c>
      <c r="D15" s="7">
        <v>13</v>
      </c>
      <c r="E15" s="7">
        <v>15</v>
      </c>
      <c r="F15" s="7">
        <v>16</v>
      </c>
      <c r="G15" s="7">
        <v>14</v>
      </c>
      <c r="H15" s="5">
        <v>0</v>
      </c>
      <c r="I15" s="5">
        <v>0</v>
      </c>
      <c r="J15" s="5">
        <v>0</v>
      </c>
      <c r="K15" s="5">
        <v>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5">
        <v>14</v>
      </c>
      <c r="B16" s="6">
        <v>45158</v>
      </c>
      <c r="C16" s="5">
        <f t="shared" si="0"/>
        <v>39</v>
      </c>
      <c r="D16" s="7">
        <v>14</v>
      </c>
      <c r="E16" s="7">
        <v>12</v>
      </c>
      <c r="F16" s="7">
        <v>13</v>
      </c>
      <c r="G16" s="7"/>
      <c r="H16" s="5">
        <v>0</v>
      </c>
      <c r="I16" s="5">
        <v>0</v>
      </c>
      <c r="J16" s="5">
        <v>0</v>
      </c>
      <c r="K16" s="5">
        <v>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5">
        <v>15</v>
      </c>
      <c r="B17" s="6">
        <v>45159</v>
      </c>
      <c r="C17" s="5">
        <f t="shared" si="0"/>
        <v>75</v>
      </c>
      <c r="D17" s="7">
        <v>19</v>
      </c>
      <c r="E17" s="7">
        <v>18</v>
      </c>
      <c r="F17" s="7">
        <v>19</v>
      </c>
      <c r="G17" s="7">
        <v>19</v>
      </c>
      <c r="H17" s="5">
        <v>0</v>
      </c>
      <c r="I17" s="5">
        <v>0</v>
      </c>
      <c r="J17" s="5">
        <v>0</v>
      </c>
      <c r="K17" s="5">
        <v>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5">
        <v>16</v>
      </c>
      <c r="B18" s="6">
        <v>45160</v>
      </c>
      <c r="C18" s="5">
        <f t="shared" si="0"/>
        <v>60</v>
      </c>
      <c r="D18" s="7">
        <v>16</v>
      </c>
      <c r="E18" s="7">
        <v>14</v>
      </c>
      <c r="F18" s="7">
        <v>15</v>
      </c>
      <c r="G18" s="7">
        <v>15</v>
      </c>
      <c r="H18" s="5">
        <v>0</v>
      </c>
      <c r="I18" s="5">
        <v>0</v>
      </c>
      <c r="J18" s="5">
        <v>0</v>
      </c>
      <c r="K18" s="5">
        <v>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5">
        <v>17</v>
      </c>
      <c r="B19" s="6">
        <v>45166</v>
      </c>
      <c r="C19" s="5">
        <f t="shared" si="0"/>
        <v>56</v>
      </c>
      <c r="D19" s="7">
        <v>14</v>
      </c>
      <c r="E19" s="7">
        <v>14</v>
      </c>
      <c r="F19" s="7">
        <v>13</v>
      </c>
      <c r="G19" s="7">
        <v>15</v>
      </c>
      <c r="H19" s="5">
        <v>0</v>
      </c>
      <c r="I19" s="5">
        <v>0</v>
      </c>
      <c r="J19" s="5">
        <v>0</v>
      </c>
      <c r="K19" s="5">
        <v>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5">
        <v>18</v>
      </c>
      <c r="B20" s="6">
        <v>45167</v>
      </c>
      <c r="C20" s="5">
        <f t="shared" si="0"/>
        <v>53</v>
      </c>
      <c r="D20" s="7">
        <v>14</v>
      </c>
      <c r="E20" s="7">
        <v>13</v>
      </c>
      <c r="F20" s="7">
        <v>12</v>
      </c>
      <c r="G20" s="7">
        <v>14</v>
      </c>
      <c r="H20" s="5">
        <v>0</v>
      </c>
      <c r="I20" s="5">
        <v>0</v>
      </c>
      <c r="J20" s="5">
        <v>0</v>
      </c>
      <c r="K20" s="5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5">
        <v>19</v>
      </c>
      <c r="B21" s="6">
        <v>45168</v>
      </c>
      <c r="C21" s="5">
        <f t="shared" si="0"/>
        <v>86</v>
      </c>
      <c r="D21" s="7">
        <v>31</v>
      </c>
      <c r="E21" s="7"/>
      <c r="F21" s="7">
        <v>12</v>
      </c>
      <c r="G21" s="7">
        <v>43</v>
      </c>
      <c r="H21" s="5">
        <v>0</v>
      </c>
      <c r="I21" s="5">
        <v>0</v>
      </c>
      <c r="J21" s="5">
        <v>0</v>
      </c>
      <c r="K21" s="5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5">
        <v>20</v>
      </c>
      <c r="B22" s="6">
        <v>45170</v>
      </c>
      <c r="C22" s="5">
        <f t="shared" si="0"/>
        <v>12</v>
      </c>
      <c r="D22" s="5">
        <v>0</v>
      </c>
      <c r="E22" s="5">
        <v>0</v>
      </c>
      <c r="F22" s="8">
        <v>6</v>
      </c>
      <c r="G22" s="8">
        <v>6</v>
      </c>
      <c r="H22" s="5">
        <v>0</v>
      </c>
      <c r="I22" s="5">
        <v>0</v>
      </c>
      <c r="J22" s="5">
        <v>0</v>
      </c>
      <c r="K22" s="5"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5">
        <v>21</v>
      </c>
      <c r="B23" s="6">
        <v>45171</v>
      </c>
      <c r="C23" s="5">
        <f t="shared" si="0"/>
        <v>34</v>
      </c>
      <c r="D23" s="5">
        <v>0</v>
      </c>
      <c r="E23" s="5">
        <v>0</v>
      </c>
      <c r="F23" s="8">
        <v>16</v>
      </c>
      <c r="G23" s="8">
        <v>18</v>
      </c>
      <c r="H23" s="5">
        <v>0</v>
      </c>
      <c r="I23" s="5">
        <v>0</v>
      </c>
      <c r="J23" s="5">
        <v>0</v>
      </c>
      <c r="K23" s="5"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5">
        <v>22</v>
      </c>
      <c r="B24" s="6">
        <v>45172</v>
      </c>
      <c r="C24" s="5">
        <f t="shared" si="0"/>
        <v>7</v>
      </c>
      <c r="D24" s="5">
        <v>0</v>
      </c>
      <c r="E24" s="5">
        <v>0</v>
      </c>
      <c r="F24" s="8">
        <v>3</v>
      </c>
      <c r="G24" s="8">
        <v>4</v>
      </c>
      <c r="H24" s="5">
        <v>0</v>
      </c>
      <c r="I24" s="5">
        <v>0</v>
      </c>
      <c r="J24" s="5">
        <v>0</v>
      </c>
      <c r="K24" s="5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5">
        <v>23</v>
      </c>
      <c r="B25" s="6">
        <v>45178</v>
      </c>
      <c r="C25" s="5">
        <f t="shared" si="0"/>
        <v>52</v>
      </c>
      <c r="D25" s="5">
        <v>0</v>
      </c>
      <c r="E25" s="5">
        <v>0</v>
      </c>
      <c r="F25" s="8">
        <v>26</v>
      </c>
      <c r="G25" s="8">
        <v>26</v>
      </c>
      <c r="H25" s="5">
        <v>0</v>
      </c>
      <c r="I25" s="5">
        <v>0</v>
      </c>
      <c r="J25" s="5">
        <v>0</v>
      </c>
      <c r="K25" s="5"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238" t="s">
        <v>8</v>
      </c>
      <c r="B26" s="239"/>
      <c r="C26" s="10">
        <f t="shared" ref="C26:K26" si="1">SUM(C3:C25)</f>
        <v>1303</v>
      </c>
      <c r="D26" s="10">
        <f t="shared" si="1"/>
        <v>301</v>
      </c>
      <c r="E26" s="10">
        <f t="shared" si="1"/>
        <v>250</v>
      </c>
      <c r="F26" s="10">
        <f t="shared" si="1"/>
        <v>308</v>
      </c>
      <c r="G26" s="10">
        <f t="shared" si="1"/>
        <v>203</v>
      </c>
      <c r="H26" s="10">
        <f t="shared" si="1"/>
        <v>62</v>
      </c>
      <c r="I26" s="10">
        <f t="shared" si="1"/>
        <v>43</v>
      </c>
      <c r="J26" s="10">
        <f t="shared" si="1"/>
        <v>78</v>
      </c>
      <c r="K26" s="10">
        <f t="shared" si="1"/>
        <v>58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1" t="s">
        <v>2</v>
      </c>
      <c r="B27" s="12" t="s">
        <v>3</v>
      </c>
      <c r="C27" s="12" t="s">
        <v>9</v>
      </c>
      <c r="D27" s="13" t="s">
        <v>10</v>
      </c>
      <c r="E27" s="13" t="s">
        <v>11</v>
      </c>
      <c r="F27" s="13" t="s">
        <v>12</v>
      </c>
      <c r="G27" s="13" t="s">
        <v>13</v>
      </c>
      <c r="H27" s="12">
        <v>5431</v>
      </c>
      <c r="I27" s="12">
        <v>5432</v>
      </c>
      <c r="J27" s="12">
        <v>8283</v>
      </c>
      <c r="K27" s="13" t="s">
        <v>14</v>
      </c>
      <c r="L27" s="2"/>
      <c r="M27" s="2"/>
      <c r="N27" s="11" t="s">
        <v>2</v>
      </c>
      <c r="O27" s="12" t="s">
        <v>3</v>
      </c>
      <c r="P27" s="12" t="s">
        <v>9</v>
      </c>
      <c r="Q27" s="13" t="s">
        <v>10</v>
      </c>
      <c r="R27" s="13" t="s">
        <v>11</v>
      </c>
      <c r="S27" s="13" t="s">
        <v>12</v>
      </c>
      <c r="T27" s="13" t="s">
        <v>13</v>
      </c>
      <c r="U27" s="13" t="s">
        <v>14</v>
      </c>
      <c r="V27" s="2"/>
      <c r="W27" s="2"/>
      <c r="X27" s="2"/>
      <c r="Y27" s="2"/>
      <c r="Z27" s="2"/>
    </row>
    <row r="28" spans="1:26" ht="14.25" customHeight="1">
      <c r="A28" s="5">
        <v>1</v>
      </c>
      <c r="B28" s="14">
        <v>45209</v>
      </c>
      <c r="C28" s="15">
        <f t="shared" ref="C28:C41" si="2">SUM(D28:J28)</f>
        <v>15</v>
      </c>
      <c r="D28" s="5">
        <v>3</v>
      </c>
      <c r="E28" s="5">
        <v>4</v>
      </c>
      <c r="F28" s="5">
        <v>4</v>
      </c>
      <c r="G28" s="5">
        <v>4</v>
      </c>
      <c r="H28" s="5">
        <v>0</v>
      </c>
      <c r="I28" s="5">
        <v>0</v>
      </c>
      <c r="J28" s="5">
        <v>0</v>
      </c>
      <c r="K28" s="5">
        <v>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5">
        <v>2</v>
      </c>
      <c r="B29" s="14">
        <v>45210</v>
      </c>
      <c r="C29" s="15">
        <f t="shared" si="2"/>
        <v>35</v>
      </c>
      <c r="D29" s="5">
        <v>5</v>
      </c>
      <c r="E29" s="5">
        <v>7</v>
      </c>
      <c r="F29" s="5">
        <v>11</v>
      </c>
      <c r="G29" s="5">
        <v>12</v>
      </c>
      <c r="H29" s="5">
        <v>0</v>
      </c>
      <c r="I29" s="5">
        <v>0</v>
      </c>
      <c r="J29" s="5">
        <v>0</v>
      </c>
      <c r="K29" s="5">
        <v>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5">
        <v>3</v>
      </c>
      <c r="B30" s="14">
        <v>45211</v>
      </c>
      <c r="C30" s="15">
        <f t="shared" si="2"/>
        <v>53</v>
      </c>
      <c r="D30" s="5">
        <v>14</v>
      </c>
      <c r="E30" s="5">
        <v>14</v>
      </c>
      <c r="F30" s="5">
        <v>13</v>
      </c>
      <c r="G30" s="5">
        <v>12</v>
      </c>
      <c r="H30" s="5">
        <v>0</v>
      </c>
      <c r="I30" s="5">
        <v>0</v>
      </c>
      <c r="J30" s="5">
        <v>0</v>
      </c>
      <c r="K30" s="5">
        <v>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5">
        <v>4</v>
      </c>
      <c r="B31" s="14">
        <v>45212</v>
      </c>
      <c r="C31" s="15">
        <f t="shared" si="2"/>
        <v>78</v>
      </c>
      <c r="D31" s="5">
        <v>13</v>
      </c>
      <c r="E31" s="5">
        <v>13</v>
      </c>
      <c r="F31" s="5">
        <v>13</v>
      </c>
      <c r="G31" s="5">
        <v>13</v>
      </c>
      <c r="H31" s="5">
        <v>9</v>
      </c>
      <c r="I31" s="5">
        <v>9</v>
      </c>
      <c r="J31" s="5">
        <v>8</v>
      </c>
      <c r="K31" s="5">
        <v>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5">
        <v>5</v>
      </c>
      <c r="B32" s="14">
        <v>45213</v>
      </c>
      <c r="C32" s="15">
        <f t="shared" si="2"/>
        <v>78</v>
      </c>
      <c r="D32" s="5">
        <v>14</v>
      </c>
      <c r="E32" s="5">
        <v>13</v>
      </c>
      <c r="F32" s="5">
        <v>12</v>
      </c>
      <c r="G32" s="5">
        <v>12</v>
      </c>
      <c r="H32" s="5">
        <v>9</v>
      </c>
      <c r="I32" s="5">
        <v>9</v>
      </c>
      <c r="J32" s="5">
        <v>9</v>
      </c>
      <c r="K32" s="5">
        <v>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5">
        <v>6</v>
      </c>
      <c r="B33" s="14">
        <v>45214</v>
      </c>
      <c r="C33" s="15">
        <f t="shared" si="2"/>
        <v>74</v>
      </c>
      <c r="D33" s="5">
        <v>13</v>
      </c>
      <c r="E33" s="5">
        <v>13</v>
      </c>
      <c r="F33" s="5">
        <v>12</v>
      </c>
      <c r="G33" s="5">
        <v>12</v>
      </c>
      <c r="H33" s="5">
        <v>8</v>
      </c>
      <c r="I33" s="5">
        <v>8</v>
      </c>
      <c r="J33" s="5">
        <v>8</v>
      </c>
      <c r="K33" s="5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5">
        <v>7</v>
      </c>
      <c r="B34" s="14">
        <v>45215</v>
      </c>
      <c r="C34" s="15">
        <f t="shared" si="2"/>
        <v>72</v>
      </c>
      <c r="D34" s="5">
        <v>12</v>
      </c>
      <c r="E34" s="5">
        <v>12</v>
      </c>
      <c r="F34" s="5">
        <v>13</v>
      </c>
      <c r="G34" s="5">
        <v>11</v>
      </c>
      <c r="H34" s="5">
        <v>10</v>
      </c>
      <c r="I34" s="5">
        <v>4</v>
      </c>
      <c r="J34" s="5">
        <v>10</v>
      </c>
      <c r="K34" s="5">
        <v>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5">
        <v>8</v>
      </c>
      <c r="B35" s="14">
        <v>45216</v>
      </c>
      <c r="C35" s="15">
        <f t="shared" si="2"/>
        <v>40</v>
      </c>
      <c r="D35" s="5">
        <v>10</v>
      </c>
      <c r="E35" s="5">
        <v>10</v>
      </c>
      <c r="F35" s="5">
        <v>10</v>
      </c>
      <c r="G35" s="5">
        <v>10</v>
      </c>
      <c r="H35" s="5">
        <v>0</v>
      </c>
      <c r="I35" s="5">
        <v>0</v>
      </c>
      <c r="J35" s="5">
        <v>0</v>
      </c>
      <c r="K35" s="5">
        <v>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6">
        <v>9</v>
      </c>
      <c r="B36" s="17">
        <v>45217</v>
      </c>
      <c r="C36" s="18">
        <f t="shared" si="2"/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6">
        <v>10</v>
      </c>
      <c r="B37" s="17">
        <v>45218</v>
      </c>
      <c r="C37" s="18">
        <f t="shared" si="2"/>
        <v>55</v>
      </c>
      <c r="D37" s="19">
        <v>16</v>
      </c>
      <c r="E37" s="19">
        <v>15</v>
      </c>
      <c r="F37" s="19">
        <v>14</v>
      </c>
      <c r="G37" s="19">
        <v>10</v>
      </c>
      <c r="H37" s="16">
        <v>0</v>
      </c>
      <c r="I37" s="16">
        <v>0</v>
      </c>
      <c r="J37" s="16">
        <v>0</v>
      </c>
      <c r="K37" s="16">
        <v>0</v>
      </c>
      <c r="L37" s="2"/>
      <c r="M37" s="2"/>
      <c r="N37" s="2">
        <f>C80*11</f>
        <v>12716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6">
        <v>11</v>
      </c>
      <c r="B38" s="17">
        <v>45219</v>
      </c>
      <c r="C38" s="18">
        <f t="shared" si="2"/>
        <v>77</v>
      </c>
      <c r="D38" s="19">
        <v>20</v>
      </c>
      <c r="E38" s="19">
        <v>20</v>
      </c>
      <c r="F38" s="19">
        <v>18</v>
      </c>
      <c r="G38" s="19">
        <v>19</v>
      </c>
      <c r="H38" s="16">
        <v>0</v>
      </c>
      <c r="I38" s="16">
        <v>0</v>
      </c>
      <c r="J38" s="16">
        <v>0</v>
      </c>
      <c r="K38" s="16">
        <v>0</v>
      </c>
      <c r="L38" s="2"/>
      <c r="M38" s="2"/>
      <c r="N38" s="2">
        <f>N37*90</f>
        <v>1144440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6">
        <v>12</v>
      </c>
      <c r="B39" s="17">
        <v>45220</v>
      </c>
      <c r="C39" s="18">
        <f t="shared" si="2"/>
        <v>90</v>
      </c>
      <c r="D39" s="19">
        <v>23</v>
      </c>
      <c r="E39" s="19">
        <v>23</v>
      </c>
      <c r="F39" s="19">
        <v>21</v>
      </c>
      <c r="G39" s="19">
        <v>23</v>
      </c>
      <c r="H39" s="16">
        <v>0</v>
      </c>
      <c r="I39" s="16">
        <v>0</v>
      </c>
      <c r="J39" s="16">
        <v>0</v>
      </c>
      <c r="K39" s="16">
        <v>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6">
        <v>13</v>
      </c>
      <c r="B40" s="17">
        <v>45221</v>
      </c>
      <c r="C40" s="18">
        <f t="shared" si="2"/>
        <v>87</v>
      </c>
      <c r="D40" s="19">
        <v>23</v>
      </c>
      <c r="E40" s="19">
        <v>21</v>
      </c>
      <c r="F40" s="19">
        <v>21</v>
      </c>
      <c r="G40" s="19">
        <v>22</v>
      </c>
      <c r="H40" s="16">
        <v>0</v>
      </c>
      <c r="I40" s="16">
        <v>0</v>
      </c>
      <c r="J40" s="16">
        <v>0</v>
      </c>
      <c r="K40" s="16">
        <v>0</v>
      </c>
      <c r="L40" s="2"/>
      <c r="M40" s="2"/>
      <c r="N40" s="2"/>
      <c r="O40" s="2">
        <f>585*10.5</f>
        <v>6142.5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6">
        <v>14</v>
      </c>
      <c r="B41" s="17">
        <v>45222</v>
      </c>
      <c r="C41" s="18">
        <f t="shared" si="2"/>
        <v>78</v>
      </c>
      <c r="D41" s="19">
        <v>22</v>
      </c>
      <c r="E41" s="19">
        <v>13</v>
      </c>
      <c r="F41" s="19">
        <v>20</v>
      </c>
      <c r="G41" s="19">
        <v>23</v>
      </c>
      <c r="H41" s="16">
        <v>0</v>
      </c>
      <c r="I41" s="16">
        <v>0</v>
      </c>
      <c r="J41" s="16">
        <v>0</v>
      </c>
      <c r="K41" s="16">
        <v>0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6">
        <v>15</v>
      </c>
      <c r="B42" s="17">
        <v>45223</v>
      </c>
      <c r="C42" s="18">
        <f t="shared" ref="C42:C74" si="3">SUM(D42:K42)</f>
        <v>97</v>
      </c>
      <c r="D42" s="19">
        <v>19</v>
      </c>
      <c r="E42" s="19">
        <v>20</v>
      </c>
      <c r="F42" s="19">
        <v>19</v>
      </c>
      <c r="G42" s="19">
        <v>20</v>
      </c>
      <c r="H42" s="16">
        <v>0</v>
      </c>
      <c r="I42" s="16">
        <v>0</v>
      </c>
      <c r="J42" s="16">
        <v>0</v>
      </c>
      <c r="K42" s="19">
        <v>19</v>
      </c>
      <c r="L42" s="2"/>
      <c r="M42" s="2"/>
      <c r="N42" s="2"/>
      <c r="O42" s="2"/>
      <c r="P42" s="2"/>
      <c r="Q42" s="2"/>
      <c r="R42" s="2"/>
      <c r="S42" s="2">
        <v>5</v>
      </c>
      <c r="T42" s="2"/>
      <c r="U42" s="2"/>
      <c r="V42" s="2"/>
      <c r="W42" s="2"/>
      <c r="X42" s="2"/>
      <c r="Y42" s="2"/>
      <c r="Z42" s="2"/>
    </row>
    <row r="43" spans="1:26" ht="14.25" customHeight="1">
      <c r="A43" s="16">
        <v>16</v>
      </c>
      <c r="B43" s="17">
        <v>45224</v>
      </c>
      <c r="C43" s="18">
        <f t="shared" si="3"/>
        <v>101</v>
      </c>
      <c r="D43" s="19">
        <v>21</v>
      </c>
      <c r="E43" s="19">
        <v>21</v>
      </c>
      <c r="F43" s="19">
        <v>19</v>
      </c>
      <c r="G43" s="19">
        <v>22</v>
      </c>
      <c r="H43" s="16">
        <v>0</v>
      </c>
      <c r="I43" s="16">
        <v>0</v>
      </c>
      <c r="J43" s="16">
        <v>0</v>
      </c>
      <c r="K43" s="19">
        <v>18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6">
        <v>17</v>
      </c>
      <c r="B44" s="17">
        <v>45225</v>
      </c>
      <c r="C44" s="18">
        <f t="shared" si="3"/>
        <v>106</v>
      </c>
      <c r="D44" s="19">
        <v>22</v>
      </c>
      <c r="E44" s="19">
        <v>21</v>
      </c>
      <c r="F44" s="19">
        <v>21</v>
      </c>
      <c r="G44" s="19">
        <v>22</v>
      </c>
      <c r="H44" s="16">
        <v>0</v>
      </c>
      <c r="I44" s="16">
        <v>0</v>
      </c>
      <c r="J44" s="16">
        <v>0</v>
      </c>
      <c r="K44" s="19">
        <v>20</v>
      </c>
      <c r="L44" s="2"/>
      <c r="M44" s="2"/>
      <c r="N44" s="2"/>
      <c r="O44" s="2"/>
      <c r="P44" s="2"/>
      <c r="Q44" s="2"/>
      <c r="R44" s="2"/>
      <c r="S44" s="2">
        <f>1749*12</f>
        <v>20988</v>
      </c>
      <c r="T44" s="2"/>
      <c r="U44" s="2"/>
      <c r="V44" s="2"/>
      <c r="W44" s="2"/>
      <c r="X44" s="2"/>
      <c r="Y44" s="2"/>
      <c r="Z44" s="2"/>
    </row>
    <row r="45" spans="1:26" ht="14.25" customHeight="1">
      <c r="A45" s="16">
        <v>18</v>
      </c>
      <c r="B45" s="17">
        <v>45226</v>
      </c>
      <c r="C45" s="18">
        <f t="shared" si="3"/>
        <v>93</v>
      </c>
      <c r="D45" s="19">
        <v>21</v>
      </c>
      <c r="E45" s="19">
        <v>17</v>
      </c>
      <c r="F45" s="19">
        <v>20</v>
      </c>
      <c r="G45" s="19">
        <v>18</v>
      </c>
      <c r="H45" s="16">
        <v>0</v>
      </c>
      <c r="I45" s="16">
        <v>0</v>
      </c>
      <c r="J45" s="16">
        <v>0</v>
      </c>
      <c r="K45" s="19">
        <v>17</v>
      </c>
      <c r="L45" s="2"/>
      <c r="M45" s="2"/>
      <c r="N45" s="2"/>
      <c r="O45" s="2"/>
      <c r="P45" s="2"/>
      <c r="Q45" s="2"/>
      <c r="R45" s="2"/>
      <c r="S45" s="2">
        <v>-15000</v>
      </c>
      <c r="T45" s="2"/>
      <c r="U45" s="2"/>
      <c r="V45" s="2"/>
      <c r="W45" s="2"/>
      <c r="X45" s="2"/>
      <c r="Y45" s="2"/>
      <c r="Z45" s="2"/>
    </row>
    <row r="46" spans="1:26" ht="14.25" customHeight="1">
      <c r="A46" s="16">
        <v>19</v>
      </c>
      <c r="B46" s="17">
        <v>45227</v>
      </c>
      <c r="C46" s="18">
        <f t="shared" si="3"/>
        <v>91</v>
      </c>
      <c r="D46" s="19">
        <v>15</v>
      </c>
      <c r="E46" s="19">
        <v>20</v>
      </c>
      <c r="F46" s="19">
        <v>15</v>
      </c>
      <c r="G46" s="19">
        <v>20</v>
      </c>
      <c r="H46" s="16">
        <v>0</v>
      </c>
      <c r="I46" s="16">
        <v>0</v>
      </c>
      <c r="J46" s="16">
        <v>0</v>
      </c>
      <c r="K46" s="19">
        <v>21</v>
      </c>
      <c r="L46" s="2"/>
      <c r="M46" s="2"/>
      <c r="N46" s="2"/>
      <c r="O46" s="2"/>
      <c r="P46" s="2"/>
      <c r="Q46" s="2"/>
      <c r="R46" s="2"/>
      <c r="S46" s="2">
        <f>SUM(S44:S45)</f>
        <v>5988</v>
      </c>
      <c r="T46" s="2"/>
      <c r="U46" s="2"/>
      <c r="V46" s="2"/>
      <c r="W46" s="2"/>
      <c r="X46" s="2"/>
      <c r="Y46" s="2"/>
      <c r="Z46" s="2"/>
    </row>
    <row r="47" spans="1:26" ht="14.25" customHeight="1">
      <c r="A47" s="16">
        <v>20</v>
      </c>
      <c r="B47" s="17">
        <v>45228</v>
      </c>
      <c r="C47" s="18">
        <f t="shared" si="3"/>
        <v>102</v>
      </c>
      <c r="D47" s="19">
        <v>21</v>
      </c>
      <c r="E47" s="19">
        <v>21</v>
      </c>
      <c r="F47" s="19">
        <v>20</v>
      </c>
      <c r="G47" s="19">
        <v>21</v>
      </c>
      <c r="H47" s="16">
        <v>0</v>
      </c>
      <c r="I47" s="16">
        <v>0</v>
      </c>
      <c r="J47" s="16">
        <v>0</v>
      </c>
      <c r="K47" s="19">
        <v>19</v>
      </c>
      <c r="L47" s="2"/>
      <c r="M47" s="2"/>
      <c r="N47" s="2"/>
      <c r="O47" s="2"/>
      <c r="P47" s="2"/>
      <c r="Q47" s="2"/>
      <c r="R47" s="2"/>
      <c r="S47" s="2">
        <f>877*12</f>
        <v>10524</v>
      </c>
      <c r="T47" s="2"/>
      <c r="U47" s="2"/>
      <c r="V47" s="2"/>
      <c r="W47" s="2"/>
      <c r="X47" s="2"/>
      <c r="Y47" s="2"/>
      <c r="Z47" s="2"/>
    </row>
    <row r="48" spans="1:26" ht="14.25" customHeight="1">
      <c r="A48" s="16">
        <v>21</v>
      </c>
      <c r="B48" s="17">
        <v>45229</v>
      </c>
      <c r="C48" s="18">
        <f t="shared" si="3"/>
        <v>75</v>
      </c>
      <c r="D48" s="19">
        <v>19</v>
      </c>
      <c r="E48" s="19">
        <v>19</v>
      </c>
      <c r="F48" s="19">
        <v>18</v>
      </c>
      <c r="G48" s="19">
        <v>19</v>
      </c>
      <c r="H48" s="16">
        <v>0</v>
      </c>
      <c r="I48" s="16">
        <v>0</v>
      </c>
      <c r="J48" s="16">
        <v>0</v>
      </c>
      <c r="K48" s="19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6">
        <v>22</v>
      </c>
      <c r="B49" s="17">
        <v>45230</v>
      </c>
      <c r="C49" s="18">
        <f t="shared" si="3"/>
        <v>104</v>
      </c>
      <c r="D49" s="19">
        <v>20</v>
      </c>
      <c r="E49" s="19">
        <v>21</v>
      </c>
      <c r="F49" s="19">
        <v>20</v>
      </c>
      <c r="G49" s="19">
        <v>22</v>
      </c>
      <c r="H49" s="16">
        <v>0</v>
      </c>
      <c r="I49" s="16">
        <v>0</v>
      </c>
      <c r="J49" s="16">
        <v>0</v>
      </c>
      <c r="K49" s="19">
        <v>21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6">
        <v>23</v>
      </c>
      <c r="B50" s="17">
        <v>45231</v>
      </c>
      <c r="C50" s="18">
        <f t="shared" si="3"/>
        <v>96</v>
      </c>
      <c r="D50" s="20">
        <v>22</v>
      </c>
      <c r="E50" s="20">
        <v>20</v>
      </c>
      <c r="F50" s="20">
        <v>20</v>
      </c>
      <c r="G50" s="20">
        <v>22</v>
      </c>
      <c r="H50" s="16">
        <v>0</v>
      </c>
      <c r="I50" s="16">
        <v>0</v>
      </c>
      <c r="J50" s="16">
        <v>0</v>
      </c>
      <c r="K50" s="20">
        <v>12</v>
      </c>
      <c r="L50" s="2"/>
      <c r="M50" s="2" t="s">
        <v>15</v>
      </c>
      <c r="N50" s="2">
        <f>SUM(C50:C74)/25</f>
        <v>64.239999999999995</v>
      </c>
      <c r="O50" s="2">
        <f>N50/5</f>
        <v>12.847999999999999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6">
        <v>24</v>
      </c>
      <c r="B51" s="17">
        <v>45232</v>
      </c>
      <c r="C51" s="18">
        <f t="shared" si="3"/>
        <v>61</v>
      </c>
      <c r="D51" s="20">
        <v>0</v>
      </c>
      <c r="E51" s="20">
        <v>14</v>
      </c>
      <c r="F51" s="20">
        <v>20</v>
      </c>
      <c r="G51" s="20">
        <v>24</v>
      </c>
      <c r="H51" s="16">
        <v>0</v>
      </c>
      <c r="I51" s="16">
        <v>0</v>
      </c>
      <c r="J51" s="16">
        <v>0</v>
      </c>
      <c r="K51" s="16">
        <v>3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6">
        <v>25</v>
      </c>
      <c r="B52" s="17">
        <v>45233</v>
      </c>
      <c r="C52" s="18">
        <f t="shared" si="3"/>
        <v>59</v>
      </c>
      <c r="D52" s="20">
        <v>2</v>
      </c>
      <c r="E52" s="20">
        <v>19</v>
      </c>
      <c r="F52" s="20">
        <v>19</v>
      </c>
      <c r="G52" s="20">
        <v>19</v>
      </c>
      <c r="H52" s="16">
        <v>0</v>
      </c>
      <c r="I52" s="16">
        <v>0</v>
      </c>
      <c r="J52" s="16">
        <v>0</v>
      </c>
      <c r="K52" s="16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6">
        <v>26</v>
      </c>
      <c r="B53" s="17">
        <v>45234</v>
      </c>
      <c r="C53" s="18">
        <f t="shared" si="3"/>
        <v>79</v>
      </c>
      <c r="D53" s="20">
        <v>21</v>
      </c>
      <c r="E53" s="20">
        <v>16</v>
      </c>
      <c r="F53" s="20">
        <v>20</v>
      </c>
      <c r="G53" s="20">
        <v>22</v>
      </c>
      <c r="H53" s="16">
        <v>0</v>
      </c>
      <c r="I53" s="16">
        <v>0</v>
      </c>
      <c r="J53" s="16">
        <v>0</v>
      </c>
      <c r="K53" s="16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6">
        <v>27</v>
      </c>
      <c r="B54" s="17">
        <v>45235</v>
      </c>
      <c r="C54" s="18">
        <f t="shared" si="3"/>
        <v>94</v>
      </c>
      <c r="D54" s="20">
        <v>24</v>
      </c>
      <c r="E54" s="20">
        <v>23</v>
      </c>
      <c r="F54" s="20">
        <v>23</v>
      </c>
      <c r="G54" s="20">
        <v>24</v>
      </c>
      <c r="H54" s="16">
        <v>0</v>
      </c>
      <c r="I54" s="16">
        <v>0</v>
      </c>
      <c r="J54" s="16">
        <v>0</v>
      </c>
      <c r="K54" s="16"/>
      <c r="L54" s="2"/>
      <c r="M54" s="2"/>
      <c r="N54" s="2"/>
      <c r="O54" s="17">
        <v>45239</v>
      </c>
      <c r="P54" s="18">
        <f t="shared" ref="P54:P62" si="4">SUM(Q54:U54)</f>
        <v>63</v>
      </c>
      <c r="Q54" s="20"/>
      <c r="R54" s="20">
        <v>16</v>
      </c>
      <c r="S54" s="20">
        <v>16</v>
      </c>
      <c r="T54" s="20">
        <v>16</v>
      </c>
      <c r="U54" s="20">
        <v>15</v>
      </c>
      <c r="V54" s="2"/>
      <c r="W54" s="2"/>
      <c r="X54" s="2"/>
      <c r="Y54" s="2"/>
      <c r="Z54" s="2"/>
    </row>
    <row r="55" spans="1:26" ht="14.25" customHeight="1">
      <c r="A55" s="16">
        <v>28</v>
      </c>
      <c r="B55" s="17">
        <v>45236</v>
      </c>
      <c r="C55" s="18">
        <f t="shared" si="3"/>
        <v>80</v>
      </c>
      <c r="D55" s="20">
        <v>24</v>
      </c>
      <c r="E55" s="20">
        <v>9</v>
      </c>
      <c r="F55" s="20">
        <v>22</v>
      </c>
      <c r="G55" s="20">
        <v>25</v>
      </c>
      <c r="H55" s="16">
        <v>0</v>
      </c>
      <c r="I55" s="16">
        <v>0</v>
      </c>
      <c r="J55" s="16">
        <v>0</v>
      </c>
      <c r="K55" s="16"/>
      <c r="L55" s="2"/>
      <c r="M55" s="2"/>
      <c r="N55" s="2"/>
      <c r="O55" s="17">
        <v>45240</v>
      </c>
      <c r="P55" s="18">
        <f t="shared" si="4"/>
        <v>96</v>
      </c>
      <c r="Q55" s="20">
        <v>15</v>
      </c>
      <c r="R55" s="20">
        <v>22</v>
      </c>
      <c r="S55" s="20">
        <v>20</v>
      </c>
      <c r="T55" s="20">
        <v>21</v>
      </c>
      <c r="U55" s="20">
        <v>18</v>
      </c>
      <c r="V55" s="2"/>
      <c r="W55" s="2"/>
      <c r="X55" s="2">
        <v>22668</v>
      </c>
      <c r="Y55" s="2">
        <v>2273600.4</v>
      </c>
      <c r="Z55" s="2"/>
    </row>
    <row r="56" spans="1:26" ht="14.25" customHeight="1">
      <c r="A56" s="16">
        <v>29</v>
      </c>
      <c r="B56" s="17">
        <v>45237</v>
      </c>
      <c r="C56" s="18">
        <f t="shared" si="3"/>
        <v>84</v>
      </c>
      <c r="D56" s="20">
        <v>22</v>
      </c>
      <c r="E56" s="20">
        <v>20</v>
      </c>
      <c r="F56" s="20">
        <v>21</v>
      </c>
      <c r="G56" s="20">
        <v>21</v>
      </c>
      <c r="H56" s="16">
        <v>0</v>
      </c>
      <c r="I56" s="16">
        <v>0</v>
      </c>
      <c r="J56" s="16">
        <v>0</v>
      </c>
      <c r="K56" s="16"/>
      <c r="L56" s="2"/>
      <c r="M56" s="2"/>
      <c r="N56" s="2"/>
      <c r="O56" s="17">
        <v>45241</v>
      </c>
      <c r="P56" s="18">
        <f t="shared" si="4"/>
        <v>103</v>
      </c>
      <c r="Q56" s="20">
        <v>15</v>
      </c>
      <c r="R56" s="20">
        <v>30</v>
      </c>
      <c r="S56" s="20">
        <v>28</v>
      </c>
      <c r="T56" s="20">
        <v>30</v>
      </c>
      <c r="U56" s="20"/>
      <c r="V56" s="2"/>
      <c r="W56" s="2"/>
      <c r="X56" s="2">
        <v>18000</v>
      </c>
      <c r="Y56" s="2">
        <f>(X56*80)+(1440000*18%)</f>
        <v>1699200</v>
      </c>
      <c r="Z56" s="2"/>
    </row>
    <row r="57" spans="1:26" ht="14.25" customHeight="1">
      <c r="A57" s="16">
        <v>30</v>
      </c>
      <c r="B57" s="17">
        <v>45238</v>
      </c>
      <c r="C57" s="18">
        <f t="shared" si="3"/>
        <v>40</v>
      </c>
      <c r="D57" s="20">
        <v>9</v>
      </c>
      <c r="E57" s="20">
        <v>12</v>
      </c>
      <c r="F57" s="20">
        <v>9</v>
      </c>
      <c r="G57" s="20">
        <v>10</v>
      </c>
      <c r="H57" s="16">
        <v>0</v>
      </c>
      <c r="I57" s="16">
        <v>0</v>
      </c>
      <c r="J57" s="16">
        <v>0</v>
      </c>
      <c r="K57" s="16"/>
      <c r="L57" s="2"/>
      <c r="M57" s="2"/>
      <c r="N57" s="2"/>
      <c r="O57" s="17">
        <v>45242</v>
      </c>
      <c r="P57" s="18">
        <f t="shared" si="4"/>
        <v>0</v>
      </c>
      <c r="Q57" s="20"/>
      <c r="R57" s="20"/>
      <c r="S57" s="20"/>
      <c r="T57" s="20"/>
      <c r="U57" s="20"/>
      <c r="V57" s="2"/>
      <c r="W57" s="2"/>
      <c r="X57" s="2">
        <v>6000</v>
      </c>
      <c r="Y57" s="2">
        <f>(X57*80)+(480000*18%)</f>
        <v>566400</v>
      </c>
      <c r="Z57" s="2"/>
    </row>
    <row r="58" spans="1:26" ht="14.25" customHeight="1">
      <c r="A58" s="16">
        <v>31</v>
      </c>
      <c r="B58" s="17">
        <v>45239</v>
      </c>
      <c r="C58" s="18">
        <f t="shared" si="3"/>
        <v>63</v>
      </c>
      <c r="D58" s="20"/>
      <c r="E58" s="20">
        <v>16</v>
      </c>
      <c r="F58" s="20">
        <v>16</v>
      </c>
      <c r="G58" s="20">
        <v>16</v>
      </c>
      <c r="H58" s="16">
        <v>0</v>
      </c>
      <c r="I58" s="16">
        <v>0</v>
      </c>
      <c r="J58" s="16">
        <v>0</v>
      </c>
      <c r="K58" s="20">
        <v>15</v>
      </c>
      <c r="L58" s="2" t="s">
        <v>16</v>
      </c>
      <c r="M58" s="2"/>
      <c r="N58" s="2"/>
      <c r="O58" s="17">
        <v>45243</v>
      </c>
      <c r="P58" s="18">
        <f t="shared" si="4"/>
        <v>0</v>
      </c>
      <c r="Q58" s="20"/>
      <c r="R58" s="20"/>
      <c r="S58" s="20"/>
      <c r="T58" s="20"/>
      <c r="U58" s="20"/>
      <c r="V58" s="2"/>
      <c r="W58" s="2"/>
      <c r="X58" s="2">
        <f>SUM(X55:X57)</f>
        <v>46668</v>
      </c>
      <c r="Y58" s="2"/>
      <c r="Z58" s="2"/>
    </row>
    <row r="59" spans="1:26" ht="14.25" customHeight="1">
      <c r="A59" s="16">
        <v>32</v>
      </c>
      <c r="B59" s="17">
        <v>45240</v>
      </c>
      <c r="C59" s="18">
        <f t="shared" si="3"/>
        <v>96</v>
      </c>
      <c r="D59" s="20">
        <v>15</v>
      </c>
      <c r="E59" s="20">
        <v>22</v>
      </c>
      <c r="F59" s="20">
        <v>20</v>
      </c>
      <c r="G59" s="20">
        <v>21</v>
      </c>
      <c r="H59" s="16">
        <v>0</v>
      </c>
      <c r="I59" s="16">
        <v>0</v>
      </c>
      <c r="J59" s="16">
        <v>0</v>
      </c>
      <c r="K59" s="20">
        <v>18</v>
      </c>
      <c r="L59" s="2" t="s">
        <v>16</v>
      </c>
      <c r="M59" s="2"/>
      <c r="N59" s="2"/>
      <c r="O59" s="17">
        <v>45244</v>
      </c>
      <c r="P59" s="18">
        <f t="shared" si="4"/>
        <v>0</v>
      </c>
      <c r="Q59" s="20"/>
      <c r="R59" s="20"/>
      <c r="S59" s="20"/>
      <c r="T59" s="20"/>
      <c r="U59" s="20"/>
      <c r="V59" s="2"/>
      <c r="W59" s="2"/>
      <c r="X59" s="2"/>
      <c r="Y59" s="2"/>
      <c r="Z59" s="2"/>
    </row>
    <row r="60" spans="1:26" ht="14.25" customHeight="1">
      <c r="A60" s="16">
        <v>33</v>
      </c>
      <c r="B60" s="17">
        <v>45241</v>
      </c>
      <c r="C60" s="18">
        <f t="shared" si="3"/>
        <v>103</v>
      </c>
      <c r="D60" s="20">
        <v>15</v>
      </c>
      <c r="E60" s="20">
        <v>30</v>
      </c>
      <c r="F60" s="20">
        <v>28</v>
      </c>
      <c r="G60" s="20">
        <v>30</v>
      </c>
      <c r="H60" s="19"/>
      <c r="I60" s="19"/>
      <c r="J60" s="19"/>
      <c r="K60" s="20"/>
      <c r="L60" s="2" t="s">
        <v>16</v>
      </c>
      <c r="M60" s="2"/>
      <c r="N60" s="2"/>
      <c r="O60" s="17">
        <v>45245</v>
      </c>
      <c r="P60" s="18">
        <f t="shared" si="4"/>
        <v>40</v>
      </c>
      <c r="Q60" s="20"/>
      <c r="R60" s="20">
        <v>13</v>
      </c>
      <c r="S60" s="20">
        <v>13</v>
      </c>
      <c r="T60" s="20">
        <v>9</v>
      </c>
      <c r="U60" s="20">
        <v>5</v>
      </c>
      <c r="V60" s="2"/>
      <c r="W60" s="2"/>
      <c r="X60" s="2"/>
      <c r="Y60" s="2"/>
      <c r="Z60" s="2"/>
    </row>
    <row r="61" spans="1:26" ht="14.25" customHeight="1">
      <c r="A61" s="16">
        <v>34</v>
      </c>
      <c r="B61" s="17">
        <v>45242</v>
      </c>
      <c r="C61" s="18">
        <f t="shared" si="3"/>
        <v>0</v>
      </c>
      <c r="D61" s="20"/>
      <c r="E61" s="20"/>
      <c r="F61" s="20"/>
      <c r="G61" s="20"/>
      <c r="H61" s="19"/>
      <c r="I61" s="19"/>
      <c r="J61" s="19"/>
      <c r="K61" s="20"/>
      <c r="L61" s="2" t="s">
        <v>16</v>
      </c>
      <c r="M61" s="2"/>
      <c r="N61" s="2"/>
      <c r="O61" s="17">
        <v>45246</v>
      </c>
      <c r="P61" s="18">
        <f t="shared" si="4"/>
        <v>70</v>
      </c>
      <c r="Q61" s="20"/>
      <c r="R61" s="20">
        <v>7</v>
      </c>
      <c r="S61" s="20">
        <v>22</v>
      </c>
      <c r="T61" s="20">
        <v>23</v>
      </c>
      <c r="U61" s="20">
        <v>18</v>
      </c>
      <c r="V61" s="2"/>
      <c r="W61" s="2"/>
      <c r="X61" s="2"/>
      <c r="Y61" s="2"/>
      <c r="Z61" s="2"/>
    </row>
    <row r="62" spans="1:26" ht="14.25" customHeight="1">
      <c r="A62" s="16">
        <v>35</v>
      </c>
      <c r="B62" s="17">
        <v>45243</v>
      </c>
      <c r="C62" s="18">
        <f t="shared" si="3"/>
        <v>0</v>
      </c>
      <c r="D62" s="20"/>
      <c r="E62" s="20"/>
      <c r="F62" s="20"/>
      <c r="G62" s="20"/>
      <c r="H62" s="19"/>
      <c r="I62" s="19"/>
      <c r="J62" s="19"/>
      <c r="K62" s="20"/>
      <c r="L62" s="2" t="s">
        <v>16</v>
      </c>
      <c r="M62" s="2"/>
      <c r="N62" s="2"/>
      <c r="O62" s="17">
        <v>45247</v>
      </c>
      <c r="P62" s="18">
        <f t="shared" si="4"/>
        <v>51</v>
      </c>
      <c r="Q62" s="20"/>
      <c r="R62" s="20">
        <v>5</v>
      </c>
      <c r="S62" s="20">
        <v>19</v>
      </c>
      <c r="T62" s="20">
        <v>19</v>
      </c>
      <c r="U62" s="20">
        <v>8</v>
      </c>
      <c r="V62" s="2"/>
      <c r="W62" s="2"/>
      <c r="X62" s="2"/>
      <c r="Y62" s="2"/>
      <c r="Z62" s="2"/>
    </row>
    <row r="63" spans="1:26" ht="14.25" customHeight="1">
      <c r="A63" s="16">
        <v>36</v>
      </c>
      <c r="B63" s="17">
        <v>45244</v>
      </c>
      <c r="C63" s="18">
        <f t="shared" si="3"/>
        <v>0</v>
      </c>
      <c r="D63" s="20"/>
      <c r="E63" s="20"/>
      <c r="F63" s="20"/>
      <c r="G63" s="20"/>
      <c r="H63" s="19"/>
      <c r="I63" s="19"/>
      <c r="J63" s="19"/>
      <c r="K63" s="20"/>
      <c r="L63" s="2" t="s">
        <v>16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6">
        <v>37</v>
      </c>
      <c r="B64" s="17">
        <v>45245</v>
      </c>
      <c r="C64" s="18">
        <f t="shared" si="3"/>
        <v>40</v>
      </c>
      <c r="D64" s="20"/>
      <c r="E64" s="20">
        <v>13</v>
      </c>
      <c r="F64" s="20">
        <v>13</v>
      </c>
      <c r="G64" s="20">
        <v>9</v>
      </c>
      <c r="H64" s="19"/>
      <c r="I64" s="19"/>
      <c r="J64" s="19"/>
      <c r="K64" s="20">
        <v>5</v>
      </c>
      <c r="L64" s="2" t="s">
        <v>16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6">
        <v>38</v>
      </c>
      <c r="B65" s="17">
        <v>45246</v>
      </c>
      <c r="C65" s="18">
        <f t="shared" si="3"/>
        <v>70</v>
      </c>
      <c r="D65" s="20"/>
      <c r="E65" s="20">
        <v>7</v>
      </c>
      <c r="F65" s="20">
        <v>22</v>
      </c>
      <c r="G65" s="20">
        <v>23</v>
      </c>
      <c r="H65" s="19"/>
      <c r="I65" s="19"/>
      <c r="J65" s="19"/>
      <c r="K65" s="20">
        <v>18</v>
      </c>
      <c r="L65" s="2" t="s">
        <v>16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6">
        <v>39</v>
      </c>
      <c r="B66" s="17">
        <v>45247</v>
      </c>
      <c r="C66" s="18">
        <f t="shared" si="3"/>
        <v>51</v>
      </c>
      <c r="D66" s="20"/>
      <c r="E66" s="20">
        <v>5</v>
      </c>
      <c r="F66" s="20">
        <v>19</v>
      </c>
      <c r="G66" s="20">
        <v>19</v>
      </c>
      <c r="H66" s="19"/>
      <c r="I66" s="19"/>
      <c r="J66" s="19"/>
      <c r="K66" s="20">
        <v>8</v>
      </c>
      <c r="L66" s="2" t="s">
        <v>16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6">
        <v>40</v>
      </c>
      <c r="B67" s="17">
        <v>45248</v>
      </c>
      <c r="C67" s="18">
        <f t="shared" si="3"/>
        <v>46</v>
      </c>
      <c r="D67" s="20"/>
      <c r="E67" s="20"/>
      <c r="F67" s="20">
        <v>16</v>
      </c>
      <c r="G67" s="20">
        <v>15</v>
      </c>
      <c r="H67" s="19"/>
      <c r="I67" s="19"/>
      <c r="J67" s="19"/>
      <c r="K67" s="20">
        <v>15</v>
      </c>
      <c r="L67" s="2" t="s">
        <v>16</v>
      </c>
      <c r="M67" s="2" t="s">
        <v>17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6">
        <v>41</v>
      </c>
      <c r="B68" s="17">
        <v>45249</v>
      </c>
      <c r="C68" s="18">
        <f t="shared" si="3"/>
        <v>81</v>
      </c>
      <c r="D68" s="20"/>
      <c r="E68" s="20">
        <v>20</v>
      </c>
      <c r="F68" s="20">
        <v>22</v>
      </c>
      <c r="G68" s="20">
        <v>21</v>
      </c>
      <c r="H68" s="19"/>
      <c r="I68" s="19"/>
      <c r="J68" s="19"/>
      <c r="K68" s="20">
        <v>18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6">
        <v>42</v>
      </c>
      <c r="B69" s="17">
        <v>45250</v>
      </c>
      <c r="C69" s="18">
        <f t="shared" si="3"/>
        <v>64</v>
      </c>
      <c r="D69" s="20"/>
      <c r="E69" s="20">
        <v>16</v>
      </c>
      <c r="F69" s="20">
        <v>16</v>
      </c>
      <c r="G69" s="20">
        <v>18</v>
      </c>
      <c r="H69" s="19"/>
      <c r="I69" s="19"/>
      <c r="J69" s="19"/>
      <c r="K69" s="20">
        <v>14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>
        <v>967</v>
      </c>
      <c r="X69" s="2">
        <f t="shared" ref="X69:X70" si="5">W69*12</f>
        <v>11604</v>
      </c>
      <c r="Y69" s="2"/>
      <c r="Z69" s="2"/>
    </row>
    <row r="70" spans="1:26" ht="14.25" customHeight="1">
      <c r="A70" s="16">
        <v>43</v>
      </c>
      <c r="B70" s="17">
        <v>45251</v>
      </c>
      <c r="C70" s="18">
        <f t="shared" si="3"/>
        <v>46</v>
      </c>
      <c r="D70" s="20"/>
      <c r="E70" s="20">
        <v>14</v>
      </c>
      <c r="F70" s="20"/>
      <c r="G70" s="20">
        <v>17</v>
      </c>
      <c r="H70" s="19"/>
      <c r="I70" s="19"/>
      <c r="J70" s="19"/>
      <c r="K70" s="20">
        <v>15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>
        <v>423</v>
      </c>
      <c r="X70" s="2">
        <f t="shared" si="5"/>
        <v>5076</v>
      </c>
      <c r="Y70" s="2"/>
      <c r="Z70" s="2"/>
    </row>
    <row r="71" spans="1:26" ht="14.25" customHeight="1">
      <c r="A71" s="16">
        <v>44</v>
      </c>
      <c r="B71" s="17">
        <v>45252</v>
      </c>
      <c r="C71" s="18">
        <f t="shared" si="3"/>
        <v>50</v>
      </c>
      <c r="D71" s="20"/>
      <c r="E71" s="20">
        <v>14</v>
      </c>
      <c r="F71" s="20">
        <v>10</v>
      </c>
      <c r="G71" s="20">
        <v>13</v>
      </c>
      <c r="H71" s="19"/>
      <c r="I71" s="19"/>
      <c r="J71" s="19"/>
      <c r="K71" s="20">
        <v>13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>
        <f>SUM(W69:W70)</f>
        <v>1390</v>
      </c>
      <c r="X71" s="2">
        <v>5988</v>
      </c>
      <c r="Y71" s="2"/>
      <c r="Z71" s="2"/>
    </row>
    <row r="72" spans="1:26" ht="14.25" customHeight="1">
      <c r="A72" s="16">
        <v>45</v>
      </c>
      <c r="B72" s="17">
        <v>45253</v>
      </c>
      <c r="C72" s="18">
        <f t="shared" si="3"/>
        <v>111</v>
      </c>
      <c r="D72" s="20">
        <v>23</v>
      </c>
      <c r="E72" s="20">
        <v>23</v>
      </c>
      <c r="F72" s="20">
        <v>22</v>
      </c>
      <c r="G72" s="20">
        <v>21</v>
      </c>
      <c r="H72" s="19"/>
      <c r="I72" s="19"/>
      <c r="J72" s="19"/>
      <c r="K72" s="20">
        <v>22</v>
      </c>
      <c r="L72" s="2"/>
      <c r="M72" s="2"/>
      <c r="N72" s="2"/>
      <c r="O72" s="2"/>
      <c r="P72" s="2"/>
      <c r="Q72" s="21">
        <v>4569</v>
      </c>
      <c r="R72" s="21">
        <v>4570</v>
      </c>
      <c r="S72" s="21">
        <v>937</v>
      </c>
      <c r="T72" s="21">
        <v>2653</v>
      </c>
      <c r="U72" s="21">
        <v>2940</v>
      </c>
      <c r="V72" s="2"/>
      <c r="W72" s="2">
        <f>W71*12</f>
        <v>16680</v>
      </c>
      <c r="X72" s="2">
        <f>SUM(X69:X71)</f>
        <v>22668</v>
      </c>
      <c r="Y72" s="2"/>
      <c r="Z72" s="2"/>
    </row>
    <row r="73" spans="1:26" ht="14.25" customHeight="1">
      <c r="A73" s="16">
        <v>46</v>
      </c>
      <c r="B73" s="17">
        <v>45254</v>
      </c>
      <c r="C73" s="18">
        <f t="shared" si="3"/>
        <v>104</v>
      </c>
      <c r="D73" s="20">
        <v>21</v>
      </c>
      <c r="E73" s="20">
        <v>22</v>
      </c>
      <c r="F73" s="20">
        <v>21</v>
      </c>
      <c r="G73" s="20">
        <v>20</v>
      </c>
      <c r="H73" s="19"/>
      <c r="I73" s="19"/>
      <c r="J73" s="19"/>
      <c r="K73" s="20">
        <v>20</v>
      </c>
      <c r="L73" s="2"/>
      <c r="M73" s="2"/>
      <c r="N73" s="5">
        <v>1</v>
      </c>
      <c r="O73" s="17">
        <v>45254</v>
      </c>
      <c r="P73" s="18">
        <f t="shared" ref="P73:P74" si="6">SUM(Q73:U73)</f>
        <v>18</v>
      </c>
      <c r="Q73" s="5">
        <v>6</v>
      </c>
      <c r="R73" s="5">
        <v>6</v>
      </c>
      <c r="S73" s="5">
        <v>6</v>
      </c>
      <c r="T73" s="5"/>
      <c r="U73" s="5"/>
      <c r="V73" s="2"/>
      <c r="W73" s="2"/>
      <c r="X73" s="2">
        <f>X72*85</f>
        <v>1926780</v>
      </c>
      <c r="Y73" s="2"/>
      <c r="Z73" s="2"/>
    </row>
    <row r="74" spans="1:26" ht="14.25" customHeight="1">
      <c r="A74" s="16">
        <v>47</v>
      </c>
      <c r="B74" s="17">
        <v>45255</v>
      </c>
      <c r="C74" s="18">
        <f t="shared" si="3"/>
        <v>88</v>
      </c>
      <c r="D74" s="20">
        <v>17</v>
      </c>
      <c r="E74" s="20">
        <v>17</v>
      </c>
      <c r="F74" s="20">
        <v>19</v>
      </c>
      <c r="G74" s="20">
        <v>16</v>
      </c>
      <c r="H74" s="19"/>
      <c r="I74" s="19"/>
      <c r="J74" s="19"/>
      <c r="K74" s="20">
        <v>19</v>
      </c>
      <c r="L74" s="2"/>
      <c r="M74" s="2"/>
      <c r="N74" s="5">
        <f t="shared" ref="N74:N79" si="7">N73+1</f>
        <v>2</v>
      </c>
      <c r="O74" s="17">
        <v>45255</v>
      </c>
      <c r="P74" s="18">
        <f t="shared" si="6"/>
        <v>0</v>
      </c>
      <c r="Q74" s="5"/>
      <c r="R74" s="5"/>
      <c r="S74" s="5"/>
      <c r="T74" s="5"/>
      <c r="U74" s="5"/>
      <c r="V74" s="2"/>
      <c r="W74" s="2"/>
      <c r="X74" s="2">
        <f>X73*18%</f>
        <v>346820.39999999997</v>
      </c>
      <c r="Y74" s="2"/>
      <c r="Z74" s="2"/>
    </row>
    <row r="75" spans="1:26" ht="14.25" customHeight="1">
      <c r="A75" s="16">
        <v>48</v>
      </c>
      <c r="B75" s="17">
        <v>45256</v>
      </c>
      <c r="C75" s="18">
        <v>67</v>
      </c>
      <c r="D75" s="20">
        <v>3</v>
      </c>
      <c r="E75" s="20">
        <v>22</v>
      </c>
      <c r="F75" s="20">
        <v>20</v>
      </c>
      <c r="G75" s="20">
        <v>22</v>
      </c>
      <c r="H75" s="19"/>
      <c r="I75" s="19"/>
      <c r="J75" s="19"/>
      <c r="K75" s="20"/>
      <c r="L75" s="2"/>
      <c r="M75" s="2"/>
      <c r="N75" s="5">
        <f t="shared" si="7"/>
        <v>3</v>
      </c>
      <c r="O75" s="17">
        <v>45256</v>
      </c>
      <c r="P75" s="18">
        <v>18</v>
      </c>
      <c r="Q75" s="5"/>
      <c r="R75" s="5"/>
      <c r="S75" s="5"/>
      <c r="T75" s="5"/>
      <c r="U75" s="5"/>
      <c r="V75" s="2"/>
      <c r="W75" s="2"/>
      <c r="X75" s="2">
        <f>X73+X74</f>
        <v>2273600.4</v>
      </c>
      <c r="Y75" s="2"/>
      <c r="Z75" s="2"/>
    </row>
    <row r="76" spans="1:26" ht="14.25" customHeight="1">
      <c r="A76" s="16">
        <v>49</v>
      </c>
      <c r="B76" s="17">
        <v>45257</v>
      </c>
      <c r="C76" s="18">
        <v>73</v>
      </c>
      <c r="D76" s="20">
        <v>8</v>
      </c>
      <c r="E76" s="20">
        <v>8</v>
      </c>
      <c r="F76" s="20">
        <v>12</v>
      </c>
      <c r="G76" s="20">
        <v>13</v>
      </c>
      <c r="H76" s="19"/>
      <c r="I76" s="19"/>
      <c r="J76" s="19"/>
      <c r="K76" s="20"/>
      <c r="L76" s="2"/>
      <c r="M76" s="2"/>
      <c r="N76" s="5">
        <f t="shared" si="7"/>
        <v>4</v>
      </c>
      <c r="O76" s="17">
        <v>45257</v>
      </c>
      <c r="P76" s="18">
        <v>19</v>
      </c>
      <c r="Q76" s="5"/>
      <c r="R76" s="5"/>
      <c r="S76" s="5"/>
      <c r="T76" s="5"/>
      <c r="U76" s="5"/>
      <c r="V76" s="2"/>
      <c r="W76" s="2"/>
      <c r="X76" s="2"/>
      <c r="Y76" s="2"/>
      <c r="Z76" s="2"/>
    </row>
    <row r="77" spans="1:26" ht="14.25" customHeight="1">
      <c r="A77" s="16">
        <v>50</v>
      </c>
      <c r="B77" s="17">
        <v>45258</v>
      </c>
      <c r="C77" s="18">
        <v>73</v>
      </c>
      <c r="D77" s="20">
        <v>19</v>
      </c>
      <c r="E77" s="20"/>
      <c r="F77" s="20">
        <v>20</v>
      </c>
      <c r="G77" s="20">
        <v>25</v>
      </c>
      <c r="H77" s="19"/>
      <c r="I77" s="19"/>
      <c r="J77" s="19"/>
      <c r="K77" s="20"/>
      <c r="L77" s="2"/>
      <c r="M77" s="2"/>
      <c r="N77" s="5">
        <f t="shared" si="7"/>
        <v>5</v>
      </c>
      <c r="O77" s="17">
        <v>45258</v>
      </c>
      <c r="P77" s="18">
        <v>8</v>
      </c>
      <c r="Q77" s="5"/>
      <c r="R77" s="5"/>
      <c r="S77" s="5"/>
      <c r="T77" s="5"/>
      <c r="U77" s="5"/>
      <c r="V77" s="2"/>
      <c r="W77" s="2"/>
      <c r="X77" s="2"/>
      <c r="Y77" s="2"/>
      <c r="Z77" s="2"/>
    </row>
    <row r="78" spans="1:26" ht="14.25" customHeight="1">
      <c r="A78" s="16">
        <v>51</v>
      </c>
      <c r="B78" s="17">
        <v>45259</v>
      </c>
      <c r="C78" s="18">
        <v>75</v>
      </c>
      <c r="D78" s="20">
        <v>15</v>
      </c>
      <c r="E78" s="20">
        <v>17</v>
      </c>
      <c r="F78" s="20">
        <v>14</v>
      </c>
      <c r="G78" s="20">
        <v>16</v>
      </c>
      <c r="H78" s="19"/>
      <c r="I78" s="19"/>
      <c r="J78" s="19"/>
      <c r="K78" s="20">
        <v>11</v>
      </c>
      <c r="L78" s="2"/>
      <c r="M78" s="2"/>
      <c r="N78" s="5">
        <f t="shared" si="7"/>
        <v>6</v>
      </c>
      <c r="O78" s="17">
        <v>45259</v>
      </c>
      <c r="P78" s="18">
        <v>27</v>
      </c>
      <c r="Q78" s="5"/>
      <c r="R78" s="5"/>
      <c r="S78" s="5"/>
      <c r="T78" s="5"/>
      <c r="U78" s="5"/>
      <c r="V78" s="2"/>
      <c r="W78" s="2"/>
      <c r="X78" s="2"/>
      <c r="Y78" s="2"/>
      <c r="Z78" s="2"/>
    </row>
    <row r="79" spans="1:26" ht="14.25" customHeight="1">
      <c r="A79" s="16">
        <v>52</v>
      </c>
      <c r="B79" s="17">
        <v>45260</v>
      </c>
      <c r="C79" s="18">
        <f>SUM(D79:K79)</f>
        <v>0</v>
      </c>
      <c r="D79" s="20"/>
      <c r="E79" s="20"/>
      <c r="F79" s="20"/>
      <c r="G79" s="20"/>
      <c r="H79" s="19"/>
      <c r="I79" s="19"/>
      <c r="J79" s="19"/>
      <c r="K79" s="20"/>
      <c r="L79" s="2"/>
      <c r="M79" s="2"/>
      <c r="N79" s="5">
        <f t="shared" si="7"/>
        <v>7</v>
      </c>
      <c r="O79" s="17">
        <v>45260</v>
      </c>
      <c r="P79" s="18">
        <f>SUM(Q79:U79)</f>
        <v>0</v>
      </c>
      <c r="Q79" s="5"/>
      <c r="R79" s="5"/>
      <c r="S79" s="5"/>
      <c r="T79" s="5"/>
      <c r="U79" s="5"/>
      <c r="V79" s="2"/>
      <c r="W79" s="2"/>
      <c r="X79" s="2"/>
      <c r="Y79" s="2"/>
      <c r="Z79" s="2"/>
    </row>
    <row r="80" spans="1:26" ht="14.25" customHeight="1">
      <c r="A80" s="238" t="s">
        <v>8</v>
      </c>
      <c r="B80" s="239"/>
      <c r="C80" s="10">
        <f t="shared" ref="C80:K80" si="8">SUM(C36:C49)</f>
        <v>1156</v>
      </c>
      <c r="D80" s="10">
        <f t="shared" si="8"/>
        <v>262</v>
      </c>
      <c r="E80" s="10">
        <f t="shared" si="8"/>
        <v>252</v>
      </c>
      <c r="F80" s="10">
        <f t="shared" si="8"/>
        <v>246</v>
      </c>
      <c r="G80" s="10">
        <f t="shared" si="8"/>
        <v>261</v>
      </c>
      <c r="H80" s="10">
        <f t="shared" si="8"/>
        <v>0</v>
      </c>
      <c r="I80" s="10">
        <f t="shared" si="8"/>
        <v>0</v>
      </c>
      <c r="J80" s="10">
        <f t="shared" si="8"/>
        <v>0</v>
      </c>
      <c r="K80" s="10">
        <f t="shared" si="8"/>
        <v>135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31" t="s">
        <v>18</v>
      </c>
      <c r="Y81" s="232"/>
      <c r="Z81" s="15" t="s">
        <v>19</v>
      </c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31" t="s">
        <v>20</v>
      </c>
      <c r="Y82" s="232"/>
      <c r="Z82" s="15">
        <f>SUM(C3:C10)</f>
        <v>496</v>
      </c>
    </row>
    <row r="83" spans="1:26" ht="14.25" customHeight="1">
      <c r="A83" s="240" t="s">
        <v>21</v>
      </c>
      <c r="B83" s="234"/>
      <c r="C83" s="234"/>
      <c r="D83" s="234"/>
      <c r="E83" s="234"/>
      <c r="F83" s="234"/>
      <c r="G83" s="234"/>
      <c r="H83" s="234"/>
      <c r="I83" s="234"/>
      <c r="J83" s="234"/>
      <c r="K83" s="234"/>
      <c r="L83" s="2"/>
      <c r="M83" s="2"/>
      <c r="N83" s="240"/>
      <c r="O83" s="234"/>
      <c r="P83" s="234"/>
      <c r="Q83" s="234"/>
      <c r="R83" s="234"/>
      <c r="S83" s="234"/>
      <c r="T83" s="234"/>
      <c r="U83" s="234"/>
      <c r="V83" s="2"/>
      <c r="W83" s="2"/>
      <c r="X83" s="231" t="s">
        <v>22</v>
      </c>
      <c r="Y83" s="232"/>
      <c r="Z83" s="15">
        <f>SUM(C11:C21)</f>
        <v>702</v>
      </c>
    </row>
    <row r="84" spans="1:26" ht="14.25" customHeight="1">
      <c r="A84" s="11" t="s">
        <v>2</v>
      </c>
      <c r="B84" s="12" t="s">
        <v>3</v>
      </c>
      <c r="C84" s="12" t="s">
        <v>9</v>
      </c>
      <c r="D84" s="13" t="s">
        <v>10</v>
      </c>
      <c r="E84" s="13" t="s">
        <v>11</v>
      </c>
      <c r="F84" s="13" t="s">
        <v>12</v>
      </c>
      <c r="G84" s="13" t="s">
        <v>13</v>
      </c>
      <c r="H84" s="12">
        <v>5431</v>
      </c>
      <c r="I84" s="12">
        <v>5432</v>
      </c>
      <c r="J84" s="12">
        <v>8283</v>
      </c>
      <c r="K84" s="13" t="s">
        <v>14</v>
      </c>
      <c r="L84" s="2"/>
      <c r="M84" s="2"/>
      <c r="N84" s="11" t="s">
        <v>2</v>
      </c>
      <c r="O84" s="12" t="s">
        <v>3</v>
      </c>
      <c r="P84" s="12" t="s">
        <v>9</v>
      </c>
      <c r="Q84" s="13" t="s">
        <v>10</v>
      </c>
      <c r="R84" s="13" t="s">
        <v>11</v>
      </c>
      <c r="S84" s="13" t="s">
        <v>12</v>
      </c>
      <c r="T84" s="13" t="s">
        <v>13</v>
      </c>
      <c r="U84" s="13" t="s">
        <v>14</v>
      </c>
      <c r="V84" s="2"/>
      <c r="W84" s="2"/>
      <c r="X84" s="231" t="s">
        <v>23</v>
      </c>
      <c r="Y84" s="232"/>
      <c r="Z84" s="15">
        <f>SUM(C22:C25)</f>
        <v>105</v>
      </c>
    </row>
    <row r="85" spans="1:26" ht="14.25" customHeight="1">
      <c r="A85" s="2">
        <v>1</v>
      </c>
      <c r="B85" s="2"/>
      <c r="C85" s="2"/>
      <c r="D85" s="2"/>
      <c r="E85" s="2"/>
      <c r="F85" s="2"/>
      <c r="G85" s="2"/>
      <c r="H85" s="2"/>
      <c r="I85" s="2"/>
      <c r="J85" s="2"/>
      <c r="L85" s="2"/>
      <c r="M85" s="2"/>
      <c r="N85" s="2">
        <v>1</v>
      </c>
      <c r="O85" s="2"/>
      <c r="P85" s="2"/>
      <c r="Q85" s="2"/>
      <c r="R85" s="2"/>
      <c r="S85" s="2"/>
      <c r="T85" s="2"/>
      <c r="U85" s="2"/>
      <c r="V85" s="2"/>
      <c r="W85" s="2"/>
      <c r="X85" s="231" t="s">
        <v>24</v>
      </c>
      <c r="Y85" s="232"/>
      <c r="Z85" s="15">
        <f>SUM(C28:C35)</f>
        <v>445</v>
      </c>
    </row>
    <row r="86" spans="1:26" ht="14.25" customHeight="1">
      <c r="A86" s="2">
        <f>A85+1</f>
        <v>2</v>
      </c>
      <c r="B86" s="2"/>
      <c r="C86" s="2"/>
      <c r="D86" s="2"/>
      <c r="E86" s="2"/>
      <c r="F86" s="2"/>
      <c r="G86" s="2"/>
      <c r="H86" s="2"/>
      <c r="I86" s="2"/>
      <c r="J86" s="2"/>
      <c r="L86" s="2"/>
      <c r="M86" s="2"/>
      <c r="N86" s="2">
        <f>N85+1</f>
        <v>2</v>
      </c>
      <c r="O86" s="2"/>
      <c r="P86" s="2"/>
      <c r="Q86" s="2"/>
      <c r="R86" s="2"/>
      <c r="S86" s="2"/>
      <c r="T86" s="2"/>
      <c r="U86" s="2"/>
      <c r="V86" s="2"/>
      <c r="W86" s="2"/>
      <c r="X86" s="231" t="s">
        <v>8</v>
      </c>
      <c r="Y86" s="232"/>
      <c r="Z86" s="15">
        <f>SUM(Z82:Z85)</f>
        <v>1748</v>
      </c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L93" s="2"/>
      <c r="M93" s="2"/>
      <c r="N93" s="2" t="s">
        <v>25</v>
      </c>
      <c r="O93" s="2" t="s">
        <v>26</v>
      </c>
      <c r="P93" s="2" t="s">
        <v>9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L94" s="2"/>
      <c r="M94" s="2"/>
      <c r="N94" s="22">
        <v>44866</v>
      </c>
      <c r="O94" s="2">
        <v>15</v>
      </c>
      <c r="P94" s="2">
        <v>942</v>
      </c>
      <c r="Q94" s="233" t="s">
        <v>27</v>
      </c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L95" s="2"/>
      <c r="M95" s="2"/>
      <c r="N95" s="22">
        <v>44896</v>
      </c>
      <c r="O95" s="2">
        <v>30</v>
      </c>
      <c r="P95" s="2">
        <v>2967</v>
      </c>
      <c r="Q95" s="234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L96" s="2"/>
      <c r="M96" s="2"/>
      <c r="N96" s="22">
        <v>44927</v>
      </c>
      <c r="O96" s="2">
        <v>12</v>
      </c>
      <c r="P96" s="2">
        <v>859</v>
      </c>
      <c r="Q96" s="234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L97" s="2"/>
      <c r="M97" s="2"/>
      <c r="N97" s="2" t="s">
        <v>28</v>
      </c>
      <c r="O97" s="2">
        <v>27</v>
      </c>
      <c r="P97" s="2">
        <v>1857</v>
      </c>
      <c r="Q97" s="234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L98" s="2"/>
      <c r="M98" s="2"/>
      <c r="N98" s="2" t="s">
        <v>29</v>
      </c>
      <c r="O98" s="2">
        <v>27</v>
      </c>
      <c r="P98" s="2">
        <v>3563</v>
      </c>
      <c r="Q98" s="234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L99" s="2"/>
      <c r="M99" s="2"/>
      <c r="N99" s="2" t="s">
        <v>30</v>
      </c>
      <c r="O99" s="2">
        <v>23.5</v>
      </c>
      <c r="P99" s="2">
        <v>2884</v>
      </c>
      <c r="Q99" s="234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L100" s="2"/>
      <c r="M100" s="2"/>
      <c r="N100" s="2" t="s">
        <v>31</v>
      </c>
      <c r="O100" s="2">
        <v>25.5</v>
      </c>
      <c r="P100" s="2">
        <v>2852</v>
      </c>
      <c r="Q100" s="234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L101" s="2"/>
      <c r="M101" s="2"/>
      <c r="N101" s="2" t="s">
        <v>32</v>
      </c>
      <c r="O101" s="2">
        <v>24</v>
      </c>
      <c r="P101" s="2">
        <v>2103</v>
      </c>
      <c r="Q101" s="234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L102" s="2"/>
      <c r="M102" s="2"/>
      <c r="N102" s="2" t="s">
        <v>20</v>
      </c>
      <c r="O102" s="2">
        <v>7</v>
      </c>
      <c r="P102" s="2">
        <v>496</v>
      </c>
      <c r="Q102" s="233" t="s">
        <v>33</v>
      </c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L103" s="2"/>
      <c r="M103" s="2"/>
      <c r="N103" s="2" t="s">
        <v>22</v>
      </c>
      <c r="O103" s="2">
        <v>11</v>
      </c>
      <c r="P103" s="2">
        <v>702</v>
      </c>
      <c r="Q103" s="234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L104" s="2"/>
      <c r="M104" s="2"/>
      <c r="N104" s="2" t="s">
        <v>23</v>
      </c>
      <c r="O104" s="2">
        <v>4</v>
      </c>
      <c r="P104" s="2">
        <v>105</v>
      </c>
      <c r="Q104" s="234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L105" s="2"/>
      <c r="M105" s="2"/>
      <c r="N105" s="2" t="s">
        <v>34</v>
      </c>
      <c r="O105" s="2">
        <v>8</v>
      </c>
      <c r="P105" s="2">
        <v>445</v>
      </c>
      <c r="Q105" s="234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L106" s="2"/>
      <c r="M106" s="2"/>
      <c r="N106" s="2" t="s">
        <v>34</v>
      </c>
      <c r="O106" s="2">
        <v>13</v>
      </c>
      <c r="P106" s="2">
        <v>1156</v>
      </c>
      <c r="Q106" s="235" t="s">
        <v>35</v>
      </c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L107" s="2"/>
      <c r="M107" s="2"/>
      <c r="N107" s="2" t="s">
        <v>36</v>
      </c>
      <c r="O107" s="2">
        <v>8</v>
      </c>
      <c r="P107" s="2">
        <v>593</v>
      </c>
      <c r="Q107" s="234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L108" s="2"/>
      <c r="M108" s="2"/>
      <c r="N108" s="2" t="s">
        <v>36</v>
      </c>
      <c r="O108" s="2">
        <v>9</v>
      </c>
      <c r="P108" s="2">
        <v>423</v>
      </c>
      <c r="Q108" s="2" t="s">
        <v>37</v>
      </c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L109" s="2"/>
      <c r="M109" s="2"/>
      <c r="N109" s="2" t="s">
        <v>36</v>
      </c>
      <c r="O109" s="2">
        <v>12</v>
      </c>
      <c r="P109" s="2">
        <v>878</v>
      </c>
      <c r="Q109" s="2" t="s">
        <v>38</v>
      </c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L110" s="2"/>
      <c r="M110" s="2"/>
      <c r="N110" s="2" t="s">
        <v>39</v>
      </c>
      <c r="O110" s="2">
        <v>19</v>
      </c>
      <c r="P110" s="2">
        <f>1776+25</f>
        <v>1801</v>
      </c>
      <c r="Q110" s="2" t="s">
        <v>27</v>
      </c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L111" s="2"/>
      <c r="M111" s="2"/>
      <c r="N111" s="2" t="s">
        <v>39</v>
      </c>
      <c r="O111" s="2">
        <v>7</v>
      </c>
      <c r="P111" s="2">
        <f>55+745-174+90</f>
        <v>716</v>
      </c>
      <c r="Q111" s="2" t="s">
        <v>38</v>
      </c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L112" s="2"/>
      <c r="M112" s="2"/>
      <c r="N112" s="2" t="s">
        <v>39</v>
      </c>
      <c r="O112" s="2"/>
      <c r="P112" s="2">
        <v>174</v>
      </c>
      <c r="Q112" s="2" t="s">
        <v>37</v>
      </c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/>
    <row r="314" spans="1:26" ht="15.75" customHeight="1"/>
    <row r="315" spans="1:26" ht="15.75" customHeight="1"/>
    <row r="316" spans="1:26" ht="15.75" customHeight="1"/>
    <row r="317" spans="1:26" ht="15.75" customHeight="1"/>
    <row r="318" spans="1:26" ht="15.75" customHeight="1"/>
    <row r="319" spans="1:26" ht="15.75" customHeight="1"/>
    <row r="320" spans="1:26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X81:Y81"/>
    <mergeCell ref="X82:Y82"/>
    <mergeCell ref="A83:K83"/>
    <mergeCell ref="N83:U83"/>
    <mergeCell ref="Q102:Q105"/>
    <mergeCell ref="Q106:Q107"/>
    <mergeCell ref="A1:K1"/>
    <mergeCell ref="A26:B26"/>
    <mergeCell ref="A80:B80"/>
    <mergeCell ref="X83:Y83"/>
    <mergeCell ref="X84:Y84"/>
    <mergeCell ref="X85:Y85"/>
    <mergeCell ref="X86:Y86"/>
    <mergeCell ref="Q94:Q101"/>
  </mergeCells>
  <pageMargins left="0.59055118110236227" right="0.11811023622047245" top="0.19685039370078741" bottom="0.1968503937007874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/>
  <cols>
    <col min="1" max="2" width="8.7265625" customWidth="1"/>
    <col min="3" max="6" width="8.08984375" customWidth="1"/>
    <col min="7" max="10" width="8.7265625" customWidth="1"/>
    <col min="11" max="11" width="8.81640625" customWidth="1"/>
    <col min="12" max="26" width="8.7265625" customWidth="1"/>
  </cols>
  <sheetData>
    <row r="1" spans="1:26" ht="34.5" customHeight="1">
      <c r="A1" s="236" t="s">
        <v>1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5.5" customHeight="1">
      <c r="A2" s="3" t="s">
        <v>2</v>
      </c>
      <c r="B2" s="4" t="s">
        <v>3</v>
      </c>
      <c r="C2" s="4" t="s">
        <v>4</v>
      </c>
      <c r="D2" s="4">
        <v>4569</v>
      </c>
      <c r="E2" s="4">
        <v>4570</v>
      </c>
      <c r="F2" s="4">
        <v>937</v>
      </c>
      <c r="G2" s="4">
        <v>2653</v>
      </c>
      <c r="H2" s="4" t="s">
        <v>5</v>
      </c>
      <c r="I2" s="4" t="s">
        <v>6</v>
      </c>
      <c r="J2" s="4" t="s">
        <v>7</v>
      </c>
      <c r="K2" s="4">
        <v>5787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5">
        <v>1</v>
      </c>
      <c r="B3" s="6">
        <v>45127</v>
      </c>
      <c r="C3" s="5">
        <f>SUM(D3:J3)</f>
        <v>10</v>
      </c>
      <c r="D3" s="7">
        <v>6</v>
      </c>
      <c r="E3" s="7">
        <v>4</v>
      </c>
      <c r="F3" s="7"/>
      <c r="G3" s="7"/>
      <c r="H3" s="7"/>
      <c r="I3" s="7"/>
      <c r="J3" s="7"/>
      <c r="K3" s="5">
        <v>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5">
        <v>2</v>
      </c>
      <c r="B4" s="6">
        <v>45128</v>
      </c>
      <c r="C4" s="5">
        <f t="shared" ref="C4:C25" si="0">SUM(D4:K4)</f>
        <v>35</v>
      </c>
      <c r="D4" s="7">
        <v>16</v>
      </c>
      <c r="E4" s="7">
        <v>18</v>
      </c>
      <c r="F4" s="7"/>
      <c r="G4" s="7"/>
      <c r="H4" s="7"/>
      <c r="I4" s="7"/>
      <c r="J4" s="7">
        <v>1</v>
      </c>
      <c r="K4" s="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5">
        <v>3</v>
      </c>
      <c r="B5" s="6">
        <v>45130</v>
      </c>
      <c r="C5" s="5">
        <f t="shared" si="0"/>
        <v>91</v>
      </c>
      <c r="D5" s="7">
        <v>12</v>
      </c>
      <c r="E5" s="7">
        <v>14</v>
      </c>
      <c r="F5" s="7">
        <v>13</v>
      </c>
      <c r="G5" s="7"/>
      <c r="H5" s="7">
        <v>15</v>
      </c>
      <c r="I5" s="7">
        <v>13</v>
      </c>
      <c r="J5" s="7">
        <v>14</v>
      </c>
      <c r="K5" s="7">
        <v>10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5">
        <v>4</v>
      </c>
      <c r="B6" s="6">
        <v>45131</v>
      </c>
      <c r="C6" s="5">
        <f t="shared" si="0"/>
        <v>87</v>
      </c>
      <c r="D6" s="7">
        <v>16</v>
      </c>
      <c r="E6" s="7">
        <v>15</v>
      </c>
      <c r="F6" s="7">
        <v>15</v>
      </c>
      <c r="G6" s="7"/>
      <c r="H6" s="7">
        <v>14</v>
      </c>
      <c r="I6" s="7"/>
      <c r="J6" s="7">
        <v>15</v>
      </c>
      <c r="K6" s="7">
        <v>12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5">
        <v>5</v>
      </c>
      <c r="B7" s="6">
        <v>45132</v>
      </c>
      <c r="C7" s="5">
        <f t="shared" si="0"/>
        <v>83</v>
      </c>
      <c r="D7" s="7">
        <v>15</v>
      </c>
      <c r="E7" s="7">
        <v>13</v>
      </c>
      <c r="F7" s="7">
        <v>14</v>
      </c>
      <c r="G7" s="7"/>
      <c r="H7" s="7">
        <v>9</v>
      </c>
      <c r="I7" s="7">
        <v>8</v>
      </c>
      <c r="J7" s="7">
        <v>12</v>
      </c>
      <c r="K7" s="7">
        <v>12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5">
        <v>6</v>
      </c>
      <c r="B8" s="6">
        <v>45133</v>
      </c>
      <c r="C8" s="5">
        <f t="shared" si="0"/>
        <v>79</v>
      </c>
      <c r="D8" s="7">
        <v>11</v>
      </c>
      <c r="E8" s="7">
        <v>13</v>
      </c>
      <c r="F8" s="7">
        <v>11</v>
      </c>
      <c r="G8" s="7"/>
      <c r="H8" s="7">
        <v>7</v>
      </c>
      <c r="I8" s="7">
        <v>11</v>
      </c>
      <c r="J8" s="7">
        <v>13</v>
      </c>
      <c r="K8" s="7">
        <v>13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5">
        <v>7</v>
      </c>
      <c r="B9" s="6">
        <v>45134</v>
      </c>
      <c r="C9" s="5">
        <f t="shared" si="0"/>
        <v>59</v>
      </c>
      <c r="D9" s="7">
        <v>6</v>
      </c>
      <c r="E9" s="7">
        <v>6</v>
      </c>
      <c r="F9" s="7">
        <v>15</v>
      </c>
      <c r="G9" s="7"/>
      <c r="H9" s="7">
        <v>9</v>
      </c>
      <c r="I9" s="7">
        <v>3</v>
      </c>
      <c r="J9" s="7">
        <v>11</v>
      </c>
      <c r="K9" s="7">
        <v>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5">
        <v>8</v>
      </c>
      <c r="B10" s="6">
        <v>45135</v>
      </c>
      <c r="C10" s="5">
        <f t="shared" si="0"/>
        <v>52</v>
      </c>
      <c r="D10" s="7">
        <v>5</v>
      </c>
      <c r="E10" s="7">
        <v>11</v>
      </c>
      <c r="F10" s="7">
        <v>6</v>
      </c>
      <c r="G10" s="7"/>
      <c r="H10" s="7">
        <v>8</v>
      </c>
      <c r="I10" s="7">
        <v>8</v>
      </c>
      <c r="J10" s="7">
        <v>12</v>
      </c>
      <c r="K10" s="7">
        <v>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5">
        <v>9</v>
      </c>
      <c r="B11" s="9">
        <v>45150</v>
      </c>
      <c r="C11" s="5">
        <f t="shared" si="0"/>
        <v>48</v>
      </c>
      <c r="D11" s="7">
        <v>31</v>
      </c>
      <c r="E11" s="7">
        <v>4</v>
      </c>
      <c r="F11" s="7">
        <v>13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5">
        <v>10</v>
      </c>
      <c r="B12" s="9">
        <v>45151</v>
      </c>
      <c r="C12" s="5">
        <f t="shared" si="0"/>
        <v>79</v>
      </c>
      <c r="D12" s="7">
        <v>26</v>
      </c>
      <c r="E12" s="7">
        <v>27</v>
      </c>
      <c r="F12" s="7">
        <v>26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5">
        <v>11</v>
      </c>
      <c r="B13" s="9">
        <v>45152</v>
      </c>
      <c r="C13" s="5">
        <f t="shared" si="0"/>
        <v>52</v>
      </c>
      <c r="D13" s="7">
        <v>12</v>
      </c>
      <c r="E13" s="7">
        <v>13</v>
      </c>
      <c r="F13" s="7">
        <v>14</v>
      </c>
      <c r="G13" s="7">
        <v>13</v>
      </c>
      <c r="H13" s="5">
        <v>0</v>
      </c>
      <c r="I13" s="5">
        <v>0</v>
      </c>
      <c r="J13" s="5">
        <v>0</v>
      </c>
      <c r="K13" s="5"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5">
        <v>12</v>
      </c>
      <c r="B14" s="6">
        <v>45153</v>
      </c>
      <c r="C14" s="5">
        <f t="shared" si="0"/>
        <v>96</v>
      </c>
      <c r="D14" s="7">
        <v>24</v>
      </c>
      <c r="E14" s="7">
        <v>26</v>
      </c>
      <c r="F14" s="7">
        <v>30</v>
      </c>
      <c r="G14" s="7">
        <v>16</v>
      </c>
      <c r="H14" s="5">
        <v>0</v>
      </c>
      <c r="I14" s="5">
        <v>0</v>
      </c>
      <c r="J14" s="5">
        <v>0</v>
      </c>
      <c r="K14" s="5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5">
        <v>13</v>
      </c>
      <c r="B15" s="6">
        <v>45154</v>
      </c>
      <c r="C15" s="5">
        <f t="shared" si="0"/>
        <v>58</v>
      </c>
      <c r="D15" s="7">
        <v>13</v>
      </c>
      <c r="E15" s="7">
        <v>15</v>
      </c>
      <c r="F15" s="7">
        <v>16</v>
      </c>
      <c r="G15" s="7">
        <v>14</v>
      </c>
      <c r="H15" s="5">
        <v>0</v>
      </c>
      <c r="I15" s="5">
        <v>0</v>
      </c>
      <c r="J15" s="5">
        <v>0</v>
      </c>
      <c r="K15" s="5">
        <v>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5">
        <v>14</v>
      </c>
      <c r="B16" s="6">
        <v>45158</v>
      </c>
      <c r="C16" s="5">
        <f t="shared" si="0"/>
        <v>39</v>
      </c>
      <c r="D16" s="7">
        <v>14</v>
      </c>
      <c r="E16" s="7">
        <v>12</v>
      </c>
      <c r="F16" s="7">
        <v>13</v>
      </c>
      <c r="G16" s="7"/>
      <c r="H16" s="5">
        <v>0</v>
      </c>
      <c r="I16" s="5">
        <v>0</v>
      </c>
      <c r="J16" s="5">
        <v>0</v>
      </c>
      <c r="K16" s="5">
        <v>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5">
        <v>15</v>
      </c>
      <c r="B17" s="6">
        <v>45159</v>
      </c>
      <c r="C17" s="5">
        <f t="shared" si="0"/>
        <v>75</v>
      </c>
      <c r="D17" s="7">
        <v>19</v>
      </c>
      <c r="E17" s="7">
        <v>18</v>
      </c>
      <c r="F17" s="7">
        <v>19</v>
      </c>
      <c r="G17" s="7">
        <v>19</v>
      </c>
      <c r="H17" s="5">
        <v>0</v>
      </c>
      <c r="I17" s="5">
        <v>0</v>
      </c>
      <c r="J17" s="5">
        <v>0</v>
      </c>
      <c r="K17" s="5">
        <v>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5">
        <v>16</v>
      </c>
      <c r="B18" s="6">
        <v>45160</v>
      </c>
      <c r="C18" s="5">
        <f t="shared" si="0"/>
        <v>60</v>
      </c>
      <c r="D18" s="7">
        <v>16</v>
      </c>
      <c r="E18" s="7">
        <v>14</v>
      </c>
      <c r="F18" s="7">
        <v>15</v>
      </c>
      <c r="G18" s="7">
        <v>15</v>
      </c>
      <c r="H18" s="5">
        <v>0</v>
      </c>
      <c r="I18" s="5">
        <v>0</v>
      </c>
      <c r="J18" s="5">
        <v>0</v>
      </c>
      <c r="K18" s="5">
        <v>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5">
        <v>17</v>
      </c>
      <c r="B19" s="6">
        <v>45166</v>
      </c>
      <c r="C19" s="5">
        <f t="shared" si="0"/>
        <v>56</v>
      </c>
      <c r="D19" s="7">
        <v>14</v>
      </c>
      <c r="E19" s="7">
        <v>14</v>
      </c>
      <c r="F19" s="7">
        <v>13</v>
      </c>
      <c r="G19" s="7">
        <v>15</v>
      </c>
      <c r="H19" s="5">
        <v>0</v>
      </c>
      <c r="I19" s="5">
        <v>0</v>
      </c>
      <c r="J19" s="5">
        <v>0</v>
      </c>
      <c r="K19" s="5">
        <v>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5">
        <v>18</v>
      </c>
      <c r="B20" s="6">
        <v>45167</v>
      </c>
      <c r="C20" s="5">
        <f t="shared" si="0"/>
        <v>53</v>
      </c>
      <c r="D20" s="7">
        <v>14</v>
      </c>
      <c r="E20" s="7">
        <v>13</v>
      </c>
      <c r="F20" s="7">
        <v>12</v>
      </c>
      <c r="G20" s="7">
        <v>14</v>
      </c>
      <c r="H20" s="5">
        <v>0</v>
      </c>
      <c r="I20" s="5">
        <v>0</v>
      </c>
      <c r="J20" s="5">
        <v>0</v>
      </c>
      <c r="K20" s="5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5">
        <v>19</v>
      </c>
      <c r="B21" s="6">
        <v>45168</v>
      </c>
      <c r="C21" s="5">
        <f t="shared" si="0"/>
        <v>86</v>
      </c>
      <c r="D21" s="7">
        <v>31</v>
      </c>
      <c r="E21" s="7"/>
      <c r="F21" s="7">
        <v>12</v>
      </c>
      <c r="G21" s="7">
        <v>43</v>
      </c>
      <c r="H21" s="5">
        <v>0</v>
      </c>
      <c r="I21" s="5">
        <v>0</v>
      </c>
      <c r="J21" s="5">
        <v>0</v>
      </c>
      <c r="K21" s="5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5">
        <v>20</v>
      </c>
      <c r="B22" s="6">
        <v>45170</v>
      </c>
      <c r="C22" s="5">
        <f t="shared" si="0"/>
        <v>12</v>
      </c>
      <c r="D22" s="5">
        <v>0</v>
      </c>
      <c r="E22" s="5">
        <v>0</v>
      </c>
      <c r="F22" s="8">
        <v>6</v>
      </c>
      <c r="G22" s="8">
        <v>6</v>
      </c>
      <c r="H22" s="5">
        <v>0</v>
      </c>
      <c r="I22" s="5">
        <v>0</v>
      </c>
      <c r="J22" s="5">
        <v>0</v>
      </c>
      <c r="K22" s="5"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5">
        <v>21</v>
      </c>
      <c r="B23" s="6">
        <v>45171</v>
      </c>
      <c r="C23" s="5">
        <f t="shared" si="0"/>
        <v>34</v>
      </c>
      <c r="D23" s="5">
        <v>0</v>
      </c>
      <c r="E23" s="5">
        <v>0</v>
      </c>
      <c r="F23" s="8">
        <v>16</v>
      </c>
      <c r="G23" s="8">
        <v>18</v>
      </c>
      <c r="H23" s="5">
        <v>0</v>
      </c>
      <c r="I23" s="5">
        <v>0</v>
      </c>
      <c r="J23" s="5">
        <v>0</v>
      </c>
      <c r="K23" s="5"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5">
        <v>22</v>
      </c>
      <c r="B24" s="6">
        <v>45172</v>
      </c>
      <c r="C24" s="5">
        <f t="shared" si="0"/>
        <v>7</v>
      </c>
      <c r="D24" s="5">
        <v>0</v>
      </c>
      <c r="E24" s="5">
        <v>0</v>
      </c>
      <c r="F24" s="8">
        <v>3</v>
      </c>
      <c r="G24" s="8">
        <v>4</v>
      </c>
      <c r="H24" s="5">
        <v>0</v>
      </c>
      <c r="I24" s="5">
        <v>0</v>
      </c>
      <c r="J24" s="5">
        <v>0</v>
      </c>
      <c r="K24" s="5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5">
        <v>23</v>
      </c>
      <c r="B25" s="6">
        <v>45178</v>
      </c>
      <c r="C25" s="5">
        <f t="shared" si="0"/>
        <v>52</v>
      </c>
      <c r="D25" s="5">
        <v>0</v>
      </c>
      <c r="E25" s="5">
        <v>0</v>
      </c>
      <c r="F25" s="8">
        <v>26</v>
      </c>
      <c r="G25" s="8">
        <v>26</v>
      </c>
      <c r="H25" s="5">
        <v>0</v>
      </c>
      <c r="I25" s="5">
        <v>0</v>
      </c>
      <c r="J25" s="5">
        <v>0</v>
      </c>
      <c r="K25" s="5"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238" t="s">
        <v>8</v>
      </c>
      <c r="B26" s="239"/>
      <c r="C26" s="10">
        <f t="shared" ref="C26:K26" si="1">SUM(C3:C25)</f>
        <v>1303</v>
      </c>
      <c r="D26" s="10">
        <f t="shared" si="1"/>
        <v>301</v>
      </c>
      <c r="E26" s="10">
        <f t="shared" si="1"/>
        <v>250</v>
      </c>
      <c r="F26" s="10">
        <f t="shared" si="1"/>
        <v>308</v>
      </c>
      <c r="G26" s="10">
        <f t="shared" si="1"/>
        <v>203</v>
      </c>
      <c r="H26" s="10">
        <f t="shared" si="1"/>
        <v>62</v>
      </c>
      <c r="I26" s="10">
        <f t="shared" si="1"/>
        <v>43</v>
      </c>
      <c r="J26" s="10">
        <f t="shared" si="1"/>
        <v>78</v>
      </c>
      <c r="K26" s="10">
        <f t="shared" si="1"/>
        <v>58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1" t="s">
        <v>2</v>
      </c>
      <c r="B27" s="12" t="s">
        <v>3</v>
      </c>
      <c r="C27" s="12" t="s">
        <v>9</v>
      </c>
      <c r="D27" s="13" t="s">
        <v>10</v>
      </c>
      <c r="E27" s="13" t="s">
        <v>11</v>
      </c>
      <c r="F27" s="13" t="s">
        <v>12</v>
      </c>
      <c r="G27" s="13" t="s">
        <v>13</v>
      </c>
      <c r="H27" s="12">
        <v>5431</v>
      </c>
      <c r="I27" s="12">
        <v>5432</v>
      </c>
      <c r="J27" s="12">
        <v>8283</v>
      </c>
      <c r="K27" s="1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5">
        <v>1</v>
      </c>
      <c r="B28" s="14">
        <v>45209</v>
      </c>
      <c r="C28" s="15">
        <f t="shared" ref="C28:C49" si="2">SUM(D28:J28)</f>
        <v>15</v>
      </c>
      <c r="D28" s="5">
        <v>3</v>
      </c>
      <c r="E28" s="5">
        <v>4</v>
      </c>
      <c r="F28" s="5">
        <v>4</v>
      </c>
      <c r="G28" s="5">
        <v>4</v>
      </c>
      <c r="H28" s="5">
        <v>0</v>
      </c>
      <c r="I28" s="5">
        <v>0</v>
      </c>
      <c r="J28" s="5">
        <v>0</v>
      </c>
      <c r="K28" s="5">
        <v>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5">
        <v>2</v>
      </c>
      <c r="B29" s="14">
        <v>45210</v>
      </c>
      <c r="C29" s="15">
        <f t="shared" si="2"/>
        <v>35</v>
      </c>
      <c r="D29" s="5">
        <v>5</v>
      </c>
      <c r="E29" s="5">
        <v>7</v>
      </c>
      <c r="F29" s="5">
        <v>11</v>
      </c>
      <c r="G29" s="5">
        <v>12</v>
      </c>
      <c r="H29" s="5">
        <v>0</v>
      </c>
      <c r="I29" s="5">
        <v>0</v>
      </c>
      <c r="J29" s="5">
        <v>0</v>
      </c>
      <c r="K29" s="5">
        <v>0</v>
      </c>
      <c r="L29" s="2"/>
      <c r="M29" s="2"/>
      <c r="N29" s="2"/>
      <c r="O29" s="2"/>
      <c r="P29" s="2">
        <f>1750*10.5</f>
        <v>18375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5">
        <v>3</v>
      </c>
      <c r="B30" s="14">
        <v>45211</v>
      </c>
      <c r="C30" s="15">
        <f t="shared" si="2"/>
        <v>53</v>
      </c>
      <c r="D30" s="5">
        <v>14</v>
      </c>
      <c r="E30" s="5">
        <v>14</v>
      </c>
      <c r="F30" s="5">
        <v>13</v>
      </c>
      <c r="G30" s="5">
        <v>12</v>
      </c>
      <c r="H30" s="5">
        <v>0</v>
      </c>
      <c r="I30" s="5">
        <v>0</v>
      </c>
      <c r="J30" s="5">
        <v>0</v>
      </c>
      <c r="K30" s="5">
        <v>0</v>
      </c>
      <c r="L30" s="2"/>
      <c r="M30" s="2"/>
      <c r="N30" s="2"/>
      <c r="O30" s="2"/>
      <c r="P30" s="2">
        <f>23+18</f>
        <v>41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5">
        <v>4</v>
      </c>
      <c r="B31" s="14">
        <v>45212</v>
      </c>
      <c r="C31" s="15">
        <f t="shared" si="2"/>
        <v>78</v>
      </c>
      <c r="D31" s="5">
        <v>13</v>
      </c>
      <c r="E31" s="5">
        <v>13</v>
      </c>
      <c r="F31" s="5">
        <v>13</v>
      </c>
      <c r="G31" s="5">
        <v>13</v>
      </c>
      <c r="H31" s="5">
        <v>9</v>
      </c>
      <c r="I31" s="5">
        <v>9</v>
      </c>
      <c r="J31" s="5">
        <v>8</v>
      </c>
      <c r="K31" s="5">
        <v>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5">
        <v>5</v>
      </c>
      <c r="B32" s="14">
        <v>45213</v>
      </c>
      <c r="C32" s="15">
        <f t="shared" si="2"/>
        <v>78</v>
      </c>
      <c r="D32" s="5">
        <v>14</v>
      </c>
      <c r="E32" s="5">
        <v>13</v>
      </c>
      <c r="F32" s="5">
        <v>12</v>
      </c>
      <c r="G32" s="5">
        <v>12</v>
      </c>
      <c r="H32" s="5">
        <v>9</v>
      </c>
      <c r="I32" s="5">
        <v>9</v>
      </c>
      <c r="J32" s="5">
        <v>9</v>
      </c>
      <c r="K32" s="5">
        <v>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5">
        <v>6</v>
      </c>
      <c r="B33" s="14">
        <v>45214</v>
      </c>
      <c r="C33" s="15">
        <f t="shared" si="2"/>
        <v>74</v>
      </c>
      <c r="D33" s="5">
        <v>13</v>
      </c>
      <c r="E33" s="5">
        <v>13</v>
      </c>
      <c r="F33" s="5">
        <v>12</v>
      </c>
      <c r="G33" s="5">
        <v>12</v>
      </c>
      <c r="H33" s="5">
        <v>8</v>
      </c>
      <c r="I33" s="5">
        <v>8</v>
      </c>
      <c r="J33" s="5">
        <v>8</v>
      </c>
      <c r="K33" s="5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5">
        <v>7</v>
      </c>
      <c r="B34" s="14">
        <v>45215</v>
      </c>
      <c r="C34" s="15">
        <f t="shared" si="2"/>
        <v>72</v>
      </c>
      <c r="D34" s="5">
        <v>12</v>
      </c>
      <c r="E34" s="5">
        <v>12</v>
      </c>
      <c r="F34" s="5">
        <v>13</v>
      </c>
      <c r="G34" s="5">
        <v>11</v>
      </c>
      <c r="H34" s="5">
        <v>10</v>
      </c>
      <c r="I34" s="5">
        <v>4</v>
      </c>
      <c r="J34" s="5">
        <v>10</v>
      </c>
      <c r="K34" s="5">
        <v>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5">
        <v>8</v>
      </c>
      <c r="B35" s="14">
        <v>45216</v>
      </c>
      <c r="C35" s="15">
        <f t="shared" si="2"/>
        <v>40</v>
      </c>
      <c r="D35" s="5">
        <v>10</v>
      </c>
      <c r="E35" s="5">
        <v>10</v>
      </c>
      <c r="F35" s="5">
        <v>10</v>
      </c>
      <c r="G35" s="5">
        <v>10</v>
      </c>
      <c r="H35" s="5">
        <v>0</v>
      </c>
      <c r="I35" s="5">
        <v>0</v>
      </c>
      <c r="J35" s="5">
        <v>0</v>
      </c>
      <c r="K35" s="5">
        <v>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6">
        <v>9</v>
      </c>
      <c r="B36" s="17">
        <v>45217</v>
      </c>
      <c r="C36" s="18">
        <f t="shared" si="2"/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6">
        <v>10</v>
      </c>
      <c r="B37" s="17">
        <v>45218</v>
      </c>
      <c r="C37" s="18">
        <f t="shared" si="2"/>
        <v>55</v>
      </c>
      <c r="D37" s="19">
        <v>16</v>
      </c>
      <c r="E37" s="19">
        <v>15</v>
      </c>
      <c r="F37" s="19">
        <v>14</v>
      </c>
      <c r="G37" s="19">
        <v>10</v>
      </c>
      <c r="H37" s="16">
        <v>0</v>
      </c>
      <c r="I37" s="16">
        <v>0</v>
      </c>
      <c r="J37" s="16">
        <v>0</v>
      </c>
      <c r="K37" s="16">
        <v>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6">
        <v>11</v>
      </c>
      <c r="B38" s="17">
        <v>45219</v>
      </c>
      <c r="C38" s="18">
        <f t="shared" si="2"/>
        <v>77</v>
      </c>
      <c r="D38" s="19">
        <v>20</v>
      </c>
      <c r="E38" s="19">
        <v>20</v>
      </c>
      <c r="F38" s="19">
        <v>18</v>
      </c>
      <c r="G38" s="19">
        <v>19</v>
      </c>
      <c r="H38" s="16">
        <v>0</v>
      </c>
      <c r="I38" s="16">
        <v>0</v>
      </c>
      <c r="J38" s="16">
        <v>0</v>
      </c>
      <c r="K38" s="16">
        <v>0</v>
      </c>
      <c r="L38" s="2"/>
      <c r="M38" s="2"/>
      <c r="N38" s="2">
        <f>C54*11</f>
        <v>4345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6">
        <v>12</v>
      </c>
      <c r="B39" s="17">
        <v>45220</v>
      </c>
      <c r="C39" s="18">
        <f t="shared" si="2"/>
        <v>90</v>
      </c>
      <c r="D39" s="19">
        <v>23</v>
      </c>
      <c r="E39" s="19">
        <v>23</v>
      </c>
      <c r="F39" s="19">
        <v>21</v>
      </c>
      <c r="G39" s="19">
        <v>23</v>
      </c>
      <c r="H39" s="16">
        <v>0</v>
      </c>
      <c r="I39" s="16">
        <v>0</v>
      </c>
      <c r="J39" s="16">
        <v>0</v>
      </c>
      <c r="K39" s="16">
        <v>0</v>
      </c>
      <c r="L39" s="2"/>
      <c r="M39" s="2"/>
      <c r="N39" s="2">
        <f>N38*90</f>
        <v>391050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6">
        <v>13</v>
      </c>
      <c r="B40" s="17">
        <v>45221</v>
      </c>
      <c r="C40" s="18">
        <f t="shared" si="2"/>
        <v>91</v>
      </c>
      <c r="D40" s="19">
        <v>24</v>
      </c>
      <c r="E40" s="19">
        <v>22</v>
      </c>
      <c r="F40" s="19">
        <v>22</v>
      </c>
      <c r="G40" s="19">
        <v>23</v>
      </c>
      <c r="H40" s="19"/>
      <c r="I40" s="19"/>
      <c r="J40" s="19"/>
      <c r="K40" s="19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6">
        <v>14</v>
      </c>
      <c r="B41" s="17">
        <v>45222</v>
      </c>
      <c r="C41" s="18">
        <f t="shared" si="2"/>
        <v>82</v>
      </c>
      <c r="D41" s="19">
        <v>23</v>
      </c>
      <c r="E41" s="19">
        <v>13</v>
      </c>
      <c r="F41" s="19">
        <v>22</v>
      </c>
      <c r="G41" s="19">
        <v>24</v>
      </c>
      <c r="H41" s="19"/>
      <c r="I41" s="19"/>
      <c r="J41" s="19"/>
      <c r="K41" s="19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6">
        <v>15</v>
      </c>
      <c r="B42" s="17">
        <v>45223</v>
      </c>
      <c r="C42" s="18">
        <f t="shared" si="2"/>
        <v>0</v>
      </c>
      <c r="D42" s="19"/>
      <c r="E42" s="19"/>
      <c r="F42" s="19"/>
      <c r="G42" s="19"/>
      <c r="H42" s="19"/>
      <c r="I42" s="19"/>
      <c r="J42" s="19"/>
      <c r="K42" s="1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6">
        <v>16</v>
      </c>
      <c r="B43" s="17">
        <v>45224</v>
      </c>
      <c r="C43" s="18">
        <f t="shared" si="2"/>
        <v>0</v>
      </c>
      <c r="D43" s="19"/>
      <c r="E43" s="19"/>
      <c r="F43" s="19"/>
      <c r="G43" s="19"/>
      <c r="H43" s="19"/>
      <c r="I43" s="19"/>
      <c r="J43" s="19"/>
      <c r="K43" s="19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6">
        <v>17</v>
      </c>
      <c r="B44" s="17">
        <v>45225</v>
      </c>
      <c r="C44" s="18">
        <f t="shared" si="2"/>
        <v>0</v>
      </c>
      <c r="D44" s="19"/>
      <c r="E44" s="19"/>
      <c r="F44" s="19"/>
      <c r="G44" s="19"/>
      <c r="H44" s="19"/>
      <c r="I44" s="19"/>
      <c r="J44" s="19"/>
      <c r="K44" s="1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6">
        <v>18</v>
      </c>
      <c r="B45" s="17">
        <v>45226</v>
      </c>
      <c r="C45" s="18">
        <f t="shared" si="2"/>
        <v>0</v>
      </c>
      <c r="D45" s="19"/>
      <c r="E45" s="19"/>
      <c r="F45" s="19"/>
      <c r="G45" s="19"/>
      <c r="H45" s="19"/>
      <c r="I45" s="19"/>
      <c r="J45" s="19"/>
      <c r="K45" s="19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6">
        <v>19</v>
      </c>
      <c r="B46" s="17">
        <v>45227</v>
      </c>
      <c r="C46" s="18">
        <f t="shared" si="2"/>
        <v>0</v>
      </c>
      <c r="D46" s="19"/>
      <c r="E46" s="19"/>
      <c r="F46" s="19"/>
      <c r="G46" s="19"/>
      <c r="H46" s="19"/>
      <c r="I46" s="19"/>
      <c r="J46" s="19"/>
      <c r="K46" s="1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6">
        <v>20</v>
      </c>
      <c r="B47" s="17">
        <v>45228</v>
      </c>
      <c r="C47" s="18">
        <f t="shared" si="2"/>
        <v>0</v>
      </c>
      <c r="D47" s="19"/>
      <c r="E47" s="19"/>
      <c r="F47" s="19"/>
      <c r="G47" s="19"/>
      <c r="H47" s="19"/>
      <c r="I47" s="19"/>
      <c r="J47" s="19"/>
      <c r="K47" s="19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6">
        <v>21</v>
      </c>
      <c r="B48" s="17">
        <v>45229</v>
      </c>
      <c r="C48" s="18">
        <f t="shared" si="2"/>
        <v>0</v>
      </c>
      <c r="D48" s="19"/>
      <c r="E48" s="19"/>
      <c r="F48" s="19"/>
      <c r="G48" s="19"/>
      <c r="H48" s="19"/>
      <c r="I48" s="19"/>
      <c r="J48" s="19"/>
      <c r="K48" s="19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6">
        <v>22</v>
      </c>
      <c r="B49" s="17">
        <v>45230</v>
      </c>
      <c r="C49" s="18">
        <f t="shared" si="2"/>
        <v>0</v>
      </c>
      <c r="D49" s="19"/>
      <c r="E49" s="19"/>
      <c r="F49" s="19"/>
      <c r="G49" s="19"/>
      <c r="H49" s="19"/>
      <c r="I49" s="19"/>
      <c r="J49" s="19"/>
      <c r="K49" s="19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0"/>
      <c r="B50" s="23"/>
      <c r="C50" s="24"/>
      <c r="D50" s="20"/>
      <c r="E50" s="20"/>
      <c r="F50" s="20"/>
      <c r="G50" s="20"/>
      <c r="H50" s="20"/>
      <c r="I50" s="20"/>
      <c r="J50" s="20"/>
      <c r="K50" s="20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0"/>
      <c r="B51" s="23"/>
      <c r="C51" s="24"/>
      <c r="D51" s="20"/>
      <c r="E51" s="20"/>
      <c r="F51" s="20"/>
      <c r="G51" s="20"/>
      <c r="H51" s="20"/>
      <c r="I51" s="20"/>
      <c r="J51" s="20"/>
      <c r="K51" s="2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0"/>
      <c r="B52" s="23"/>
      <c r="C52" s="24"/>
      <c r="D52" s="20"/>
      <c r="E52" s="20"/>
      <c r="F52" s="20"/>
      <c r="G52" s="20"/>
      <c r="H52" s="20"/>
      <c r="I52" s="20"/>
      <c r="J52" s="20"/>
      <c r="K52" s="2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0"/>
      <c r="B53" s="23"/>
      <c r="C53" s="24"/>
      <c r="D53" s="20"/>
      <c r="E53" s="20"/>
      <c r="F53" s="20"/>
      <c r="G53" s="20"/>
      <c r="H53" s="20"/>
      <c r="I53" s="20"/>
      <c r="J53" s="20"/>
      <c r="K53" s="2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38" t="s">
        <v>8</v>
      </c>
      <c r="B54" s="239"/>
      <c r="C54" s="10">
        <f>SUM(C36:C49)</f>
        <v>395</v>
      </c>
      <c r="D54" s="10">
        <f t="shared" ref="D54:K54" si="3">SUM(D28:D35)</f>
        <v>84</v>
      </c>
      <c r="E54" s="10">
        <f t="shared" si="3"/>
        <v>86</v>
      </c>
      <c r="F54" s="10">
        <f t="shared" si="3"/>
        <v>88</v>
      </c>
      <c r="G54" s="10">
        <f t="shared" si="3"/>
        <v>86</v>
      </c>
      <c r="H54" s="10">
        <f t="shared" si="3"/>
        <v>36</v>
      </c>
      <c r="I54" s="10">
        <f t="shared" si="3"/>
        <v>30</v>
      </c>
      <c r="J54" s="10">
        <f t="shared" si="3"/>
        <v>35</v>
      </c>
      <c r="K54" s="10">
        <f t="shared" si="3"/>
        <v>0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31" t="s">
        <v>18</v>
      </c>
      <c r="F58" s="232"/>
      <c r="G58" s="15" t="s">
        <v>19</v>
      </c>
      <c r="H58" s="2"/>
      <c r="I58" s="2"/>
      <c r="J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31" t="s">
        <v>20</v>
      </c>
      <c r="F59" s="232"/>
      <c r="G59" s="15">
        <f>SUM(C3:C10)</f>
        <v>496</v>
      </c>
      <c r="H59" s="2"/>
      <c r="I59" s="2"/>
      <c r="J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31" t="s">
        <v>22</v>
      </c>
      <c r="F60" s="232"/>
      <c r="G60" s="15">
        <f>SUM(C11:C21)</f>
        <v>702</v>
      </c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31" t="s">
        <v>23</v>
      </c>
      <c r="F61" s="232"/>
      <c r="G61" s="15">
        <f>SUM(C22:C25)</f>
        <v>105</v>
      </c>
      <c r="H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31" t="s">
        <v>24</v>
      </c>
      <c r="F62" s="232"/>
      <c r="G62" s="15">
        <f>SUM(C28:C35)</f>
        <v>445</v>
      </c>
      <c r="H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31" t="s">
        <v>8</v>
      </c>
      <c r="F63" s="232"/>
      <c r="G63" s="15">
        <f>SUM(G59:G62)</f>
        <v>1748</v>
      </c>
      <c r="H63" s="2"/>
      <c r="I63" s="2"/>
      <c r="J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/>
    <row r="265" spans="1:26" ht="15.75" customHeight="1"/>
    <row r="266" spans="1:26" ht="15.75" customHeight="1"/>
    <row r="267" spans="1:26" ht="15.75" customHeight="1"/>
    <row r="268" spans="1:26" ht="15.75" customHeight="1"/>
    <row r="269" spans="1:26" ht="15.75" customHeight="1"/>
    <row r="270" spans="1:26" ht="15.75" customHeight="1"/>
    <row r="271" spans="1:26" ht="15.75" customHeight="1"/>
    <row r="272" spans="1:2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E62:F62"/>
    <mergeCell ref="E63:F63"/>
    <mergeCell ref="A1:K1"/>
    <mergeCell ref="A26:B26"/>
    <mergeCell ref="A54:B54"/>
    <mergeCell ref="E58:F58"/>
    <mergeCell ref="E59:F59"/>
    <mergeCell ref="E60:F60"/>
    <mergeCell ref="E61:F61"/>
  </mergeCells>
  <pageMargins left="0.59055118110236227" right="0.11811023622047245" top="0.19685039370078741" bottom="0.1968503937007874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/>
  <cols>
    <col min="1" max="2" width="8.7265625" customWidth="1"/>
    <col min="3" max="6" width="8.08984375" customWidth="1"/>
    <col min="7" max="10" width="8.7265625" customWidth="1"/>
    <col min="11" max="11" width="8.81640625" customWidth="1"/>
    <col min="12" max="13" width="8.7265625" customWidth="1"/>
    <col min="14" max="14" width="6.54296875" customWidth="1"/>
    <col min="15" max="16" width="8.7265625" customWidth="1"/>
    <col min="17" max="17" width="15.54296875" customWidth="1"/>
    <col min="18" max="26" width="8.7265625" customWidth="1"/>
  </cols>
  <sheetData>
    <row r="1" spans="1:26" ht="25.5" customHeight="1">
      <c r="A1" s="15" t="s">
        <v>3</v>
      </c>
      <c r="B1" s="25" t="s">
        <v>40</v>
      </c>
      <c r="C1" s="25" t="s">
        <v>10</v>
      </c>
      <c r="D1" s="25" t="s">
        <v>11</v>
      </c>
      <c r="E1" s="25" t="s">
        <v>12</v>
      </c>
      <c r="F1" s="25" t="s">
        <v>13</v>
      </c>
      <c r="G1" s="15">
        <v>5431</v>
      </c>
      <c r="H1" s="15">
        <v>5432</v>
      </c>
      <c r="I1" s="15">
        <v>8283</v>
      </c>
      <c r="J1" s="15">
        <v>2940</v>
      </c>
      <c r="K1" s="2"/>
      <c r="L1" s="15" t="s">
        <v>3</v>
      </c>
      <c r="M1" s="15" t="s">
        <v>41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4">
        <v>45200</v>
      </c>
      <c r="B2" s="15">
        <f t="shared" ref="B2:B22" si="0">SUM(C2:J2)</f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2"/>
      <c r="L2" s="14">
        <v>45200</v>
      </c>
      <c r="M2" s="5">
        <v>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4">
        <v>45201</v>
      </c>
      <c r="B3" s="15">
        <f t="shared" si="0"/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2"/>
      <c r="L3" s="14">
        <v>45201</v>
      </c>
      <c r="M3" s="5">
        <v>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4">
        <v>45202</v>
      </c>
      <c r="B4" s="15">
        <f t="shared" si="0"/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2"/>
      <c r="L4" s="14">
        <v>45202</v>
      </c>
      <c r="M4" s="5"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4">
        <v>45203</v>
      </c>
      <c r="B5" s="15">
        <f t="shared" si="0"/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2"/>
      <c r="L5" s="14">
        <v>45203</v>
      </c>
      <c r="M5" s="5"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14">
        <v>45204</v>
      </c>
      <c r="B6" s="15">
        <f t="shared" si="0"/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2"/>
      <c r="L6" s="14">
        <v>45204</v>
      </c>
      <c r="M6" s="5"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14">
        <v>45205</v>
      </c>
      <c r="B7" s="15">
        <f t="shared" si="0"/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2"/>
      <c r="L7" s="14">
        <v>45205</v>
      </c>
      <c r="M7" s="5"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14">
        <v>45206</v>
      </c>
      <c r="B8" s="15">
        <f t="shared" si="0"/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2"/>
      <c r="L8" s="14">
        <v>45206</v>
      </c>
      <c r="M8" s="5"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4">
        <v>45207</v>
      </c>
      <c r="B9" s="15">
        <f t="shared" si="0"/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2"/>
      <c r="L9" s="14">
        <v>45207</v>
      </c>
      <c r="M9" s="5"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4">
        <v>45208</v>
      </c>
      <c r="B10" s="15">
        <f t="shared" si="0"/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2"/>
      <c r="L10" s="14">
        <v>45208</v>
      </c>
      <c r="M10" s="5">
        <v>0</v>
      </c>
      <c r="N10" s="2"/>
      <c r="O10" s="2"/>
      <c r="P10" s="2"/>
      <c r="Q10" s="2" t="s">
        <v>42</v>
      </c>
      <c r="R10" s="2">
        <f>SUM(B19:B32)</f>
        <v>6552.19</v>
      </c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4">
        <v>45209</v>
      </c>
      <c r="B11" s="15">
        <f t="shared" si="0"/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2"/>
      <c r="L11" s="14">
        <v>45209</v>
      </c>
      <c r="M11" s="5">
        <v>0</v>
      </c>
      <c r="N11" s="2"/>
      <c r="O11" s="2"/>
      <c r="P11" s="2"/>
      <c r="Q11" s="2" t="s">
        <v>43</v>
      </c>
      <c r="R11" s="2">
        <f>M11:M32</f>
        <v>0</v>
      </c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4">
        <v>45210</v>
      </c>
      <c r="B12" s="15">
        <f t="shared" si="0"/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2"/>
      <c r="L12" s="14">
        <v>45210</v>
      </c>
      <c r="M12" s="5"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4">
        <v>45211</v>
      </c>
      <c r="B13" s="15">
        <f t="shared" si="0"/>
        <v>155</v>
      </c>
      <c r="C13" s="5">
        <v>0</v>
      </c>
      <c r="D13" s="5">
        <v>0</v>
      </c>
      <c r="E13" s="5">
        <v>155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2"/>
      <c r="L13" s="14">
        <v>45211</v>
      </c>
      <c r="M13" s="5">
        <v>86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4">
        <v>45212</v>
      </c>
      <c r="B14" s="15">
        <f t="shared" si="0"/>
        <v>1029</v>
      </c>
      <c r="C14" s="5">
        <v>215</v>
      </c>
      <c r="D14" s="5">
        <v>234</v>
      </c>
      <c r="E14" s="5"/>
      <c r="F14" s="5">
        <v>280</v>
      </c>
      <c r="G14" s="5">
        <v>100</v>
      </c>
      <c r="H14" s="5">
        <v>100</v>
      </c>
      <c r="I14" s="5">
        <v>100</v>
      </c>
      <c r="J14" s="5">
        <v>0</v>
      </c>
      <c r="K14" s="2"/>
      <c r="L14" s="14">
        <v>45212</v>
      </c>
      <c r="M14" s="5">
        <v>83.38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4">
        <v>45213</v>
      </c>
      <c r="B15" s="15">
        <f t="shared" si="0"/>
        <v>265</v>
      </c>
      <c r="C15" s="5">
        <v>0</v>
      </c>
      <c r="D15" s="5">
        <v>0</v>
      </c>
      <c r="E15" s="5">
        <v>165</v>
      </c>
      <c r="F15" s="5">
        <v>0</v>
      </c>
      <c r="G15" s="5">
        <v>0</v>
      </c>
      <c r="H15" s="5">
        <v>0</v>
      </c>
      <c r="I15" s="5">
        <v>100</v>
      </c>
      <c r="J15" s="5">
        <v>0</v>
      </c>
      <c r="K15" s="2"/>
      <c r="L15" s="14">
        <v>45213</v>
      </c>
      <c r="M15" s="5">
        <v>83</v>
      </c>
      <c r="N15" s="2"/>
      <c r="O15" s="2"/>
      <c r="P15" s="2"/>
      <c r="Q15" s="2">
        <f>1294/245</f>
        <v>5.2816326530612248</v>
      </c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14">
        <v>45214</v>
      </c>
      <c r="B16" s="15">
        <f t="shared" si="0"/>
        <v>685.1</v>
      </c>
      <c r="C16" s="5">
        <v>205</v>
      </c>
      <c r="D16" s="5">
        <v>180.1</v>
      </c>
      <c r="E16" s="5">
        <v>0</v>
      </c>
      <c r="F16" s="5">
        <v>0</v>
      </c>
      <c r="G16" s="5">
        <v>100</v>
      </c>
      <c r="H16" s="5">
        <v>100</v>
      </c>
      <c r="I16" s="5">
        <v>100</v>
      </c>
      <c r="J16" s="5">
        <v>0</v>
      </c>
      <c r="K16" s="2"/>
      <c r="L16" s="14">
        <v>45214</v>
      </c>
      <c r="M16" s="5">
        <v>85.75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4">
        <v>45215</v>
      </c>
      <c r="B17" s="15">
        <f t="shared" si="0"/>
        <v>442.01</v>
      </c>
      <c r="C17" s="5">
        <v>0</v>
      </c>
      <c r="D17" s="5">
        <v>0</v>
      </c>
      <c r="E17" s="5">
        <v>158.01</v>
      </c>
      <c r="F17" s="5">
        <v>284</v>
      </c>
      <c r="G17" s="5">
        <v>0</v>
      </c>
      <c r="H17" s="5">
        <v>0</v>
      </c>
      <c r="I17" s="5">
        <v>0</v>
      </c>
      <c r="J17" s="5">
        <v>0</v>
      </c>
      <c r="K17" s="2"/>
      <c r="L17" s="14">
        <v>45215</v>
      </c>
      <c r="M17" s="5">
        <v>86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4">
        <v>45216</v>
      </c>
      <c r="B18" s="15">
        <f t="shared" si="0"/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2"/>
      <c r="L18" s="14">
        <v>45216</v>
      </c>
      <c r="M18" s="5">
        <v>0</v>
      </c>
      <c r="N18" s="2"/>
      <c r="O18" s="2"/>
      <c r="P18" s="2"/>
      <c r="Q18" s="2" t="s">
        <v>44</v>
      </c>
      <c r="R18" s="2" t="s">
        <v>41</v>
      </c>
      <c r="S18" s="2" t="s">
        <v>8</v>
      </c>
      <c r="T18" s="2"/>
      <c r="U18" s="2"/>
      <c r="V18" s="2"/>
      <c r="W18" s="2"/>
      <c r="X18" s="2"/>
      <c r="Y18" s="2"/>
      <c r="Z18" s="2"/>
    </row>
    <row r="19" spans="1:26" ht="14.25" customHeight="1">
      <c r="A19" s="14">
        <v>45217</v>
      </c>
      <c r="B19" s="15">
        <f t="shared" si="0"/>
        <v>400</v>
      </c>
      <c r="C19" s="5">
        <v>100</v>
      </c>
      <c r="D19" s="5">
        <v>100</v>
      </c>
      <c r="E19" s="5">
        <v>100</v>
      </c>
      <c r="F19" s="5">
        <v>100</v>
      </c>
      <c r="G19" s="5">
        <v>0</v>
      </c>
      <c r="H19" s="5">
        <v>0</v>
      </c>
      <c r="I19" s="5">
        <v>0</v>
      </c>
      <c r="J19" s="5">
        <v>0</v>
      </c>
      <c r="K19" s="2"/>
      <c r="L19" s="14">
        <v>45217</v>
      </c>
      <c r="M19" s="5">
        <v>294.39999999999998</v>
      </c>
      <c r="N19" s="2"/>
      <c r="O19" s="2"/>
      <c r="P19" s="2" t="s">
        <v>45</v>
      </c>
      <c r="Q19" s="2">
        <f>SUM(B19:B32)+50</f>
        <v>6602.19</v>
      </c>
      <c r="R19" s="2">
        <f>M19:M32</f>
        <v>294.39999999999998</v>
      </c>
      <c r="S19" s="2">
        <f>SUM(Q19:R19)</f>
        <v>6896.5899999999992</v>
      </c>
      <c r="T19" s="2"/>
      <c r="U19" s="2"/>
      <c r="V19" s="2"/>
      <c r="W19" s="2"/>
      <c r="X19" s="2"/>
      <c r="Y19" s="2"/>
      <c r="Z19" s="2"/>
    </row>
    <row r="20" spans="1:26" ht="14.25" customHeight="1">
      <c r="A20" s="14">
        <v>45218</v>
      </c>
      <c r="B20" s="15">
        <f t="shared" si="0"/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2"/>
      <c r="L20" s="14">
        <v>45218</v>
      </c>
      <c r="M20" s="5">
        <v>0</v>
      </c>
      <c r="N20" s="2"/>
      <c r="O20" s="2"/>
      <c r="P20" s="2"/>
      <c r="Q20" s="2"/>
      <c r="R20" s="2"/>
      <c r="S20" s="2">
        <f>S19*90.16</f>
        <v>621796.55439999991</v>
      </c>
      <c r="T20" s="2"/>
      <c r="U20" s="2"/>
      <c r="V20" s="2"/>
      <c r="W20" s="2"/>
      <c r="X20" s="2"/>
      <c r="Y20" s="2"/>
      <c r="Z20" s="2"/>
    </row>
    <row r="21" spans="1:26" ht="14.25" customHeight="1">
      <c r="A21" s="14">
        <v>45219</v>
      </c>
      <c r="B21" s="15">
        <f t="shared" si="0"/>
        <v>794.9</v>
      </c>
      <c r="C21" s="5">
        <v>250</v>
      </c>
      <c r="D21" s="5">
        <v>262</v>
      </c>
      <c r="E21" s="5">
        <v>135.4</v>
      </c>
      <c r="F21" s="5">
        <v>147.5</v>
      </c>
      <c r="G21" s="5">
        <v>0</v>
      </c>
      <c r="H21" s="5">
        <v>0</v>
      </c>
      <c r="I21" s="5">
        <v>0</v>
      </c>
      <c r="J21" s="5">
        <v>0</v>
      </c>
      <c r="K21" s="2"/>
      <c r="L21" s="14">
        <v>45219</v>
      </c>
      <c r="M21" s="5">
        <v>154.4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4">
        <v>45220</v>
      </c>
      <c r="B22" s="15">
        <f t="shared" si="0"/>
        <v>142</v>
      </c>
      <c r="C22" s="5">
        <v>0</v>
      </c>
      <c r="D22" s="5">
        <v>0</v>
      </c>
      <c r="E22" s="5">
        <v>142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2"/>
      <c r="L22" s="14">
        <v>45220</v>
      </c>
      <c r="M22" s="5">
        <v>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14">
        <v>45221</v>
      </c>
      <c r="B23" s="15">
        <f t="shared" ref="B23:B41" si="1">SUM(C23:J23)+M23</f>
        <v>913.90000000000009</v>
      </c>
      <c r="C23" s="5">
        <v>233.2</v>
      </c>
      <c r="D23" s="5">
        <v>221</v>
      </c>
      <c r="E23" s="5">
        <v>0</v>
      </c>
      <c r="F23" s="5">
        <v>227.4</v>
      </c>
      <c r="G23" s="5">
        <v>0</v>
      </c>
      <c r="H23" s="5">
        <v>0</v>
      </c>
      <c r="I23" s="5">
        <v>0</v>
      </c>
      <c r="J23" s="5">
        <v>0</v>
      </c>
      <c r="K23" s="2"/>
      <c r="L23" s="14">
        <v>45221</v>
      </c>
      <c r="M23" s="5">
        <v>232.3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4">
        <v>45222</v>
      </c>
      <c r="B24" s="15">
        <f t="shared" si="1"/>
        <v>50</v>
      </c>
      <c r="C24" s="5">
        <v>0</v>
      </c>
      <c r="D24" s="5">
        <v>0</v>
      </c>
      <c r="E24" s="26">
        <v>50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2"/>
      <c r="L24" s="14">
        <v>45222</v>
      </c>
      <c r="M24" s="5">
        <v>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4">
        <v>45223</v>
      </c>
      <c r="B25" s="15">
        <f t="shared" si="1"/>
        <v>1323.19</v>
      </c>
      <c r="C25" s="5">
        <v>227.5</v>
      </c>
      <c r="D25" s="5">
        <v>183</v>
      </c>
      <c r="E25" s="26">
        <v>171.58</v>
      </c>
      <c r="F25" s="5">
        <v>240.9</v>
      </c>
      <c r="G25" s="5">
        <v>0</v>
      </c>
      <c r="H25" s="5">
        <v>0</v>
      </c>
      <c r="I25" s="5">
        <v>0</v>
      </c>
      <c r="J25" s="26">
        <v>197.21</v>
      </c>
      <c r="K25" s="2"/>
      <c r="L25" s="14">
        <v>45223</v>
      </c>
      <c r="M25" s="5">
        <v>303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4">
        <v>45224</v>
      </c>
      <c r="B26" s="15">
        <f t="shared" si="1"/>
        <v>645</v>
      </c>
      <c r="C26" s="5">
        <v>0</v>
      </c>
      <c r="D26" s="5">
        <v>0</v>
      </c>
      <c r="E26" s="5">
        <v>171</v>
      </c>
      <c r="F26" s="5"/>
      <c r="G26" s="5"/>
      <c r="H26" s="5"/>
      <c r="I26" s="5"/>
      <c r="J26" s="5">
        <v>169</v>
      </c>
      <c r="K26" s="2"/>
      <c r="L26" s="14">
        <v>45224</v>
      </c>
      <c r="M26" s="5">
        <v>305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4">
        <v>45225</v>
      </c>
      <c r="B27" s="15">
        <f t="shared" si="1"/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2"/>
      <c r="L27" s="14">
        <v>45225</v>
      </c>
      <c r="M27" s="5">
        <v>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4">
        <v>45226</v>
      </c>
      <c r="B28" s="15">
        <f t="shared" si="1"/>
        <v>1047.7</v>
      </c>
      <c r="C28" s="5">
        <v>249</v>
      </c>
      <c r="D28" s="5">
        <v>269</v>
      </c>
      <c r="E28" s="5">
        <v>121.1</v>
      </c>
      <c r="F28" s="5">
        <v>264.60000000000002</v>
      </c>
      <c r="G28" s="5">
        <v>0</v>
      </c>
      <c r="H28" s="5">
        <v>0</v>
      </c>
      <c r="I28" s="5">
        <v>0</v>
      </c>
      <c r="J28" s="5">
        <v>144</v>
      </c>
      <c r="K28" s="2"/>
      <c r="L28" s="14">
        <v>45226</v>
      </c>
      <c r="M28" s="5">
        <v>0</v>
      </c>
      <c r="N28" s="2"/>
      <c r="O28" s="2"/>
      <c r="P28" s="2"/>
      <c r="Q28" s="2">
        <f>Q19/'Holagarh Trip Detail'!C80</f>
        <v>5.711237024221453</v>
      </c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4">
        <v>45227</v>
      </c>
      <c r="B29" s="15">
        <f t="shared" si="1"/>
        <v>1235.5</v>
      </c>
      <c r="C29" s="5">
        <v>235</v>
      </c>
      <c r="D29" s="5">
        <v>234</v>
      </c>
      <c r="E29" s="5">
        <v>174</v>
      </c>
      <c r="F29" s="5">
        <v>143.5</v>
      </c>
      <c r="G29" s="5">
        <v>0</v>
      </c>
      <c r="H29" s="5">
        <v>0</v>
      </c>
      <c r="I29" s="5">
        <v>0</v>
      </c>
      <c r="J29" s="5">
        <v>188</v>
      </c>
      <c r="K29" s="2"/>
      <c r="L29" s="14">
        <v>45227</v>
      </c>
      <c r="M29" s="5">
        <v>261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4">
        <v>45228</v>
      </c>
      <c r="B30" s="15">
        <f t="shared" si="1"/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2"/>
      <c r="L30" s="14">
        <v>45228</v>
      </c>
      <c r="M30" s="5">
        <v>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4">
        <v>45229</v>
      </c>
      <c r="B31" s="15">
        <f t="shared" si="1"/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2"/>
      <c r="L31" s="14">
        <v>45229</v>
      </c>
      <c r="M31" s="5">
        <v>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4">
        <v>45230</v>
      </c>
      <c r="B32" s="15">
        <f t="shared" si="1"/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2"/>
      <c r="L32" s="14">
        <v>45230</v>
      </c>
      <c r="M32" s="5">
        <v>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4">
        <v>45231</v>
      </c>
      <c r="B33" s="15">
        <f t="shared" si="1"/>
        <v>1216.3</v>
      </c>
      <c r="C33" s="5">
        <v>209</v>
      </c>
      <c r="D33" s="5">
        <v>205.1</v>
      </c>
      <c r="E33" s="5">
        <v>154</v>
      </c>
      <c r="F33" s="5">
        <v>218</v>
      </c>
      <c r="G33" s="5"/>
      <c r="H33" s="5"/>
      <c r="I33" s="5"/>
      <c r="J33" s="5">
        <v>182.1</v>
      </c>
      <c r="K33" s="2"/>
      <c r="L33" s="14">
        <v>45231</v>
      </c>
      <c r="M33" s="2">
        <v>248.1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4">
        <v>45232</v>
      </c>
      <c r="B34" s="15">
        <f t="shared" si="1"/>
        <v>197.2</v>
      </c>
      <c r="C34" s="5"/>
      <c r="D34" s="5"/>
      <c r="E34" s="5">
        <v>197.2</v>
      </c>
      <c r="F34" s="5"/>
      <c r="G34" s="5"/>
      <c r="H34" s="5"/>
      <c r="I34" s="5"/>
      <c r="J34" s="5"/>
      <c r="L34" s="14">
        <v>45232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4">
        <v>45233</v>
      </c>
      <c r="B35" s="27">
        <f t="shared" si="1"/>
        <v>609.70000000000005</v>
      </c>
      <c r="C35" s="5"/>
      <c r="D35" s="5">
        <v>160</v>
      </c>
      <c r="E35" s="5"/>
      <c r="F35" s="5">
        <v>222.3</v>
      </c>
      <c r="G35" s="5"/>
      <c r="H35" s="5"/>
      <c r="I35" s="5"/>
      <c r="J35" s="5"/>
      <c r="L35" s="14">
        <v>45233</v>
      </c>
      <c r="M35" s="2">
        <v>227.4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4">
        <v>45234</v>
      </c>
      <c r="B36" s="27">
        <f t="shared" si="1"/>
        <v>191</v>
      </c>
      <c r="C36" s="5">
        <v>191</v>
      </c>
      <c r="D36" s="5"/>
      <c r="E36" s="5"/>
      <c r="F36" s="5"/>
      <c r="G36" s="5"/>
      <c r="H36" s="5"/>
      <c r="I36" s="5"/>
      <c r="J36" s="5"/>
      <c r="L36" s="14">
        <v>45234</v>
      </c>
      <c r="M36" s="2"/>
      <c r="N36" s="14">
        <v>45218</v>
      </c>
      <c r="O36" s="2"/>
      <c r="P36" s="2"/>
      <c r="Q36" s="28">
        <v>1159.04</v>
      </c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4">
        <v>45235</v>
      </c>
      <c r="B37" s="15">
        <f t="shared" si="1"/>
        <v>640.5</v>
      </c>
      <c r="C37" s="5"/>
      <c r="D37" s="5">
        <v>180</v>
      </c>
      <c r="E37" s="5"/>
      <c r="F37" s="5">
        <v>202.1</v>
      </c>
      <c r="G37" s="5"/>
      <c r="H37" s="5"/>
      <c r="I37" s="5"/>
      <c r="J37" s="5"/>
      <c r="L37" s="14">
        <v>45235</v>
      </c>
      <c r="M37" s="2">
        <v>258.39999999999998</v>
      </c>
      <c r="N37" s="14">
        <v>45221</v>
      </c>
      <c r="O37" s="2"/>
      <c r="P37" s="2"/>
      <c r="Q37" s="28">
        <v>1109.1300000000001</v>
      </c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4">
        <v>45236</v>
      </c>
      <c r="B38" s="15">
        <f t="shared" si="1"/>
        <v>169.4</v>
      </c>
      <c r="C38" s="5"/>
      <c r="D38" s="5"/>
      <c r="E38" s="5">
        <v>169.4</v>
      </c>
      <c r="F38" s="5"/>
      <c r="G38" s="5"/>
      <c r="H38" s="5"/>
      <c r="I38" s="5"/>
      <c r="J38" s="5"/>
      <c r="L38" s="14">
        <v>45236</v>
      </c>
      <c r="M38" s="2"/>
      <c r="N38" s="14">
        <v>45223</v>
      </c>
      <c r="O38" s="2"/>
      <c r="P38" s="2"/>
      <c r="Q38" s="28">
        <v>1477.92</v>
      </c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4">
        <v>45237</v>
      </c>
      <c r="B39" s="15">
        <f t="shared" si="1"/>
        <v>1122.5</v>
      </c>
      <c r="C39" s="5">
        <v>288</v>
      </c>
      <c r="D39" s="5">
        <v>142</v>
      </c>
      <c r="E39" s="5">
        <v>174</v>
      </c>
      <c r="F39" s="5">
        <v>229.5</v>
      </c>
      <c r="G39" s="5"/>
      <c r="H39" s="5"/>
      <c r="I39" s="5"/>
      <c r="J39" s="5"/>
      <c r="L39" s="14">
        <v>45237</v>
      </c>
      <c r="M39" s="2">
        <v>289</v>
      </c>
      <c r="N39" s="14">
        <v>45225</v>
      </c>
      <c r="O39" s="2"/>
      <c r="P39" s="2"/>
      <c r="Q39" s="28">
        <v>1109.1300000000001</v>
      </c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4">
        <v>45238</v>
      </c>
      <c r="B40" s="15">
        <f t="shared" si="1"/>
        <v>0</v>
      </c>
      <c r="C40" s="5"/>
      <c r="D40" s="5"/>
      <c r="E40" s="5"/>
      <c r="F40" s="5"/>
      <c r="G40" s="5"/>
      <c r="H40" s="5"/>
      <c r="I40" s="5"/>
      <c r="J40" s="5"/>
      <c r="L40" s="14">
        <v>45238</v>
      </c>
      <c r="M40" s="2"/>
      <c r="N40" s="14">
        <v>45226</v>
      </c>
      <c r="O40" s="2"/>
      <c r="P40" s="2"/>
      <c r="Q40" s="28">
        <v>600</v>
      </c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4">
        <v>45239</v>
      </c>
      <c r="B41" s="15">
        <f t="shared" si="1"/>
        <v>698</v>
      </c>
      <c r="C41" s="5"/>
      <c r="D41" s="5">
        <v>157.6</v>
      </c>
      <c r="E41" s="5">
        <v>74</v>
      </c>
      <c r="F41" s="5">
        <v>121</v>
      </c>
      <c r="G41" s="5"/>
      <c r="H41" s="5"/>
      <c r="I41" s="5"/>
      <c r="J41" s="5">
        <v>95.4</v>
      </c>
      <c r="L41" s="14">
        <v>45239</v>
      </c>
      <c r="M41" s="2">
        <v>250</v>
      </c>
      <c r="N41" s="2"/>
      <c r="O41" s="2"/>
      <c r="P41" s="2"/>
      <c r="Q41" s="29">
        <f>SUM(Q36:Q40)</f>
        <v>5455.22</v>
      </c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4">
        <v>45240</v>
      </c>
      <c r="B42" s="15">
        <f t="shared" ref="B42:B52" si="2">SUM(C42:J42)</f>
        <v>0</v>
      </c>
      <c r="C42" s="5"/>
      <c r="D42" s="5"/>
      <c r="E42" s="5"/>
      <c r="F42" s="5"/>
      <c r="G42" s="5"/>
      <c r="H42" s="5"/>
      <c r="I42" s="5"/>
      <c r="J42" s="5"/>
      <c r="L42" s="14">
        <v>45240</v>
      </c>
      <c r="M42" s="2"/>
      <c r="N42" s="2"/>
      <c r="O42" s="2"/>
      <c r="P42" s="2"/>
      <c r="Q42" s="2">
        <v>5346.7</v>
      </c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4">
        <v>45241</v>
      </c>
      <c r="B43" s="15">
        <f t="shared" si="2"/>
        <v>10</v>
      </c>
      <c r="C43" s="5"/>
      <c r="D43" s="5">
        <v>10</v>
      </c>
      <c r="E43" s="5"/>
      <c r="F43" s="5"/>
      <c r="G43" s="5"/>
      <c r="H43" s="5"/>
      <c r="I43" s="5"/>
      <c r="J43" s="5"/>
      <c r="L43" s="14">
        <v>45241</v>
      </c>
      <c r="M43" s="2">
        <v>145</v>
      </c>
      <c r="N43" s="2"/>
      <c r="O43" s="2"/>
      <c r="P43" s="2"/>
      <c r="Q43" s="30">
        <f>Q41-Q42</f>
        <v>108.52000000000044</v>
      </c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4">
        <v>45242</v>
      </c>
      <c r="B44" s="15">
        <f t="shared" si="2"/>
        <v>0</v>
      </c>
      <c r="C44" s="5"/>
      <c r="D44" s="5"/>
      <c r="E44" s="5"/>
      <c r="F44" s="5"/>
      <c r="G44" s="5"/>
      <c r="H44" s="5"/>
      <c r="I44" s="5"/>
      <c r="J44" s="5"/>
      <c r="L44" s="14">
        <v>45242</v>
      </c>
      <c r="M44" s="31">
        <v>40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4">
        <v>45243</v>
      </c>
      <c r="B45" s="15">
        <f t="shared" si="2"/>
        <v>0</v>
      </c>
      <c r="C45" s="5"/>
      <c r="D45" s="5"/>
      <c r="E45" s="5"/>
      <c r="F45" s="5"/>
      <c r="G45" s="5"/>
      <c r="H45" s="5"/>
      <c r="I45" s="5"/>
      <c r="J45" s="5"/>
      <c r="L45" s="14">
        <v>45243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4">
        <v>45244</v>
      </c>
      <c r="B46" s="15">
        <f t="shared" si="2"/>
        <v>0</v>
      </c>
      <c r="C46" s="5"/>
      <c r="D46" s="5"/>
      <c r="E46" s="5"/>
      <c r="F46" s="5"/>
      <c r="G46" s="5"/>
      <c r="H46" s="5"/>
      <c r="I46" s="5"/>
      <c r="J46" s="5"/>
      <c r="L46" s="14">
        <v>45244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4">
        <v>45245</v>
      </c>
      <c r="B47" s="15">
        <f t="shared" si="2"/>
        <v>0</v>
      </c>
      <c r="C47" s="5"/>
      <c r="D47" s="5"/>
      <c r="E47" s="5"/>
      <c r="F47" s="5"/>
      <c r="G47" s="5"/>
      <c r="H47" s="5"/>
      <c r="I47" s="5"/>
      <c r="J47" s="5"/>
      <c r="L47" s="14">
        <v>45245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4">
        <v>45246</v>
      </c>
      <c r="B48" s="15">
        <f t="shared" si="2"/>
        <v>475</v>
      </c>
      <c r="C48" s="5"/>
      <c r="D48" s="5">
        <v>75</v>
      </c>
      <c r="E48" s="5">
        <v>96</v>
      </c>
      <c r="F48" s="5">
        <v>103</v>
      </c>
      <c r="G48" s="5"/>
      <c r="H48" s="5"/>
      <c r="I48" s="5"/>
      <c r="J48" s="5">
        <v>201</v>
      </c>
      <c r="L48" s="14">
        <v>45246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4">
        <v>45247</v>
      </c>
      <c r="B49" s="15">
        <f t="shared" si="2"/>
        <v>0</v>
      </c>
      <c r="C49" s="5"/>
      <c r="D49" s="5"/>
      <c r="E49" s="5"/>
      <c r="F49" s="5"/>
      <c r="G49" s="5"/>
      <c r="H49" s="5"/>
      <c r="I49" s="5"/>
      <c r="J49" s="5"/>
      <c r="L49" s="14">
        <v>45247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4">
        <v>45248</v>
      </c>
      <c r="B50" s="15">
        <f t="shared" si="2"/>
        <v>0</v>
      </c>
      <c r="C50" s="5"/>
      <c r="D50" s="5"/>
      <c r="E50" s="5"/>
      <c r="F50" s="5"/>
      <c r="G50" s="5"/>
      <c r="H50" s="5"/>
      <c r="I50" s="5"/>
      <c r="J50" s="5"/>
      <c r="L50" s="14">
        <v>45248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4">
        <v>45249</v>
      </c>
      <c r="B51" s="15">
        <f t="shared" si="2"/>
        <v>0</v>
      </c>
      <c r="C51" s="5"/>
      <c r="D51" s="5"/>
      <c r="E51" s="5"/>
      <c r="F51" s="5"/>
      <c r="G51" s="5"/>
      <c r="H51" s="5"/>
      <c r="I51" s="5"/>
      <c r="J51" s="5"/>
      <c r="L51" s="14">
        <v>45249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4">
        <v>45250</v>
      </c>
      <c r="B52" s="15">
        <f t="shared" si="2"/>
        <v>0</v>
      </c>
      <c r="C52" s="5"/>
      <c r="D52" s="5"/>
      <c r="E52" s="5"/>
      <c r="F52" s="5"/>
      <c r="G52" s="5"/>
      <c r="H52" s="5"/>
      <c r="I52" s="5"/>
      <c r="J52" s="5"/>
      <c r="L52" s="14">
        <v>45250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5" t="s">
        <v>3</v>
      </c>
      <c r="B54" s="25" t="s">
        <v>40</v>
      </c>
      <c r="C54" s="25" t="s">
        <v>10</v>
      </c>
      <c r="D54" s="25" t="s">
        <v>11</v>
      </c>
      <c r="E54" s="25" t="s">
        <v>12</v>
      </c>
      <c r="F54" s="25" t="s">
        <v>13</v>
      </c>
      <c r="G54" s="2"/>
      <c r="H54" s="2"/>
      <c r="I54" s="2"/>
      <c r="J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/>
  <cols>
    <col min="1" max="1" width="7" customWidth="1"/>
    <col min="2" max="2" width="10.7265625" customWidth="1"/>
    <col min="3" max="3" width="8.453125" customWidth="1"/>
    <col min="4" max="6" width="9.26953125" customWidth="1"/>
    <col min="7" max="8" width="10" customWidth="1"/>
    <col min="9" max="9" width="10.26953125" customWidth="1"/>
    <col min="10" max="10" width="12.7265625" customWidth="1"/>
    <col min="11" max="12" width="8.7265625" customWidth="1"/>
  </cols>
  <sheetData>
    <row r="1" spans="1:12" ht="14.25" customHeight="1">
      <c r="A1" s="241" t="s">
        <v>3</v>
      </c>
      <c r="B1" s="241" t="s">
        <v>46</v>
      </c>
      <c r="C1" s="241" t="s">
        <v>47</v>
      </c>
      <c r="D1" s="243" t="s">
        <v>48</v>
      </c>
      <c r="E1" s="232"/>
      <c r="F1" s="32"/>
      <c r="G1" s="243" t="s">
        <v>49</v>
      </c>
      <c r="H1" s="232"/>
      <c r="I1" s="32"/>
      <c r="J1" s="33" t="s">
        <v>50</v>
      </c>
    </row>
    <row r="2" spans="1:12" ht="14.25" customHeight="1">
      <c r="A2" s="242"/>
      <c r="B2" s="242"/>
      <c r="C2" s="242"/>
      <c r="D2" s="34" t="s">
        <v>51</v>
      </c>
      <c r="E2" s="34" t="s">
        <v>52</v>
      </c>
      <c r="F2" s="32"/>
      <c r="G2" s="34" t="s">
        <v>51</v>
      </c>
      <c r="H2" s="34" t="s">
        <v>52</v>
      </c>
      <c r="I2" s="32"/>
    </row>
    <row r="3" spans="1:12" ht="14.25" customHeight="1">
      <c r="A3" s="35">
        <v>45217</v>
      </c>
      <c r="B3" s="36" t="s">
        <v>35</v>
      </c>
      <c r="C3" s="36" t="s">
        <v>53</v>
      </c>
      <c r="D3" s="37">
        <v>261</v>
      </c>
      <c r="E3" s="37">
        <v>0.5</v>
      </c>
      <c r="F3" s="2">
        <f t="shared" ref="F3:F18" si="0">E3*0.6</f>
        <v>0.3</v>
      </c>
      <c r="G3" s="5">
        <v>263</v>
      </c>
      <c r="H3" s="5">
        <v>0.1</v>
      </c>
      <c r="I3" s="2">
        <f t="shared" ref="I3:I17" si="1">H3*0.6</f>
        <v>0.06</v>
      </c>
      <c r="J3" s="38">
        <v>1.36</v>
      </c>
      <c r="L3" s="39"/>
    </row>
    <row r="4" spans="1:12" ht="14.25" customHeight="1">
      <c r="A4" s="35">
        <v>45218</v>
      </c>
      <c r="B4" s="36" t="s">
        <v>35</v>
      </c>
      <c r="C4" s="36" t="s">
        <v>53</v>
      </c>
      <c r="D4" s="37">
        <f t="shared" ref="D4:E4" si="2">G3</f>
        <v>263</v>
      </c>
      <c r="E4" s="37">
        <f t="shared" si="2"/>
        <v>0.1</v>
      </c>
      <c r="F4" s="2">
        <f t="shared" si="0"/>
        <v>0.06</v>
      </c>
      <c r="G4" s="5">
        <v>273</v>
      </c>
      <c r="H4" s="5">
        <v>0.7</v>
      </c>
      <c r="I4" s="2">
        <f t="shared" si="1"/>
        <v>0.42</v>
      </c>
      <c r="J4" s="38">
        <v>10.36</v>
      </c>
      <c r="K4" s="39"/>
      <c r="L4" s="39"/>
    </row>
    <row r="5" spans="1:12" ht="14.25" customHeight="1">
      <c r="A5" s="35">
        <v>45219</v>
      </c>
      <c r="B5" s="36" t="s">
        <v>35</v>
      </c>
      <c r="C5" s="36" t="s">
        <v>53</v>
      </c>
      <c r="D5" s="37">
        <f t="shared" ref="D5:E5" si="3">G4</f>
        <v>273</v>
      </c>
      <c r="E5" s="37">
        <f t="shared" si="3"/>
        <v>0.7</v>
      </c>
      <c r="F5" s="2">
        <f t="shared" si="0"/>
        <v>0.42</v>
      </c>
      <c r="G5" s="5">
        <v>282</v>
      </c>
      <c r="H5" s="5">
        <v>0.9</v>
      </c>
      <c r="I5" s="2">
        <f t="shared" si="1"/>
        <v>0.54</v>
      </c>
      <c r="J5" s="38">
        <v>9.1199999999999992</v>
      </c>
      <c r="L5" s="39"/>
    </row>
    <row r="6" spans="1:12" ht="14.25" customHeight="1">
      <c r="A6" s="35">
        <v>45220</v>
      </c>
      <c r="B6" s="36" t="s">
        <v>35</v>
      </c>
      <c r="C6" s="36" t="s">
        <v>53</v>
      </c>
      <c r="D6" s="37">
        <f t="shared" ref="D6:E6" si="4">G5</f>
        <v>282</v>
      </c>
      <c r="E6" s="37">
        <f t="shared" si="4"/>
        <v>0.9</v>
      </c>
      <c r="F6" s="2">
        <f t="shared" si="0"/>
        <v>0.54</v>
      </c>
      <c r="G6" s="5">
        <v>292</v>
      </c>
      <c r="H6" s="5">
        <v>0.9</v>
      </c>
      <c r="I6" s="2">
        <f t="shared" si="1"/>
        <v>0.54</v>
      </c>
      <c r="J6" s="38">
        <v>10</v>
      </c>
      <c r="L6" s="39"/>
    </row>
    <row r="7" spans="1:12" ht="14.25" customHeight="1">
      <c r="A7" s="35">
        <v>45221</v>
      </c>
      <c r="B7" s="36" t="s">
        <v>35</v>
      </c>
      <c r="C7" s="36" t="s">
        <v>53</v>
      </c>
      <c r="D7" s="5">
        <f t="shared" ref="D7:E7" si="5">G6</f>
        <v>292</v>
      </c>
      <c r="E7" s="5">
        <f t="shared" si="5"/>
        <v>0.9</v>
      </c>
      <c r="F7" s="2">
        <f t="shared" si="0"/>
        <v>0.54</v>
      </c>
      <c r="G7" s="5">
        <v>303</v>
      </c>
      <c r="H7" s="5">
        <v>0.1</v>
      </c>
      <c r="I7" s="2">
        <f t="shared" si="1"/>
        <v>0.06</v>
      </c>
      <c r="J7" s="38">
        <v>10.119999999999999</v>
      </c>
      <c r="L7" s="39"/>
    </row>
    <row r="8" spans="1:12" ht="14.25" customHeight="1">
      <c r="A8" s="35">
        <v>45222</v>
      </c>
      <c r="B8" s="36" t="s">
        <v>35</v>
      </c>
      <c r="C8" s="36" t="s">
        <v>53</v>
      </c>
      <c r="D8" s="5">
        <f t="shared" ref="D8:E8" si="6">G7</f>
        <v>303</v>
      </c>
      <c r="E8" s="5">
        <f t="shared" si="6"/>
        <v>0.1</v>
      </c>
      <c r="F8" s="2">
        <f t="shared" si="0"/>
        <v>0.06</v>
      </c>
      <c r="G8" s="5">
        <v>314</v>
      </c>
      <c r="H8" s="5">
        <v>0</v>
      </c>
      <c r="I8" s="2">
        <f t="shared" si="1"/>
        <v>0</v>
      </c>
      <c r="J8" s="38">
        <v>12.54</v>
      </c>
      <c r="L8" s="39"/>
    </row>
    <row r="9" spans="1:12" ht="14.25" customHeight="1">
      <c r="A9" s="35">
        <v>45223</v>
      </c>
      <c r="B9" s="36" t="s">
        <v>35</v>
      </c>
      <c r="C9" s="36" t="s">
        <v>53</v>
      </c>
      <c r="D9" s="5">
        <f t="shared" ref="D9:E9" si="7">G8</f>
        <v>314</v>
      </c>
      <c r="E9" s="5">
        <f t="shared" si="7"/>
        <v>0</v>
      </c>
      <c r="F9" s="2">
        <f t="shared" si="0"/>
        <v>0</v>
      </c>
      <c r="G9" s="5">
        <v>324</v>
      </c>
      <c r="H9" s="5">
        <v>0.7</v>
      </c>
      <c r="I9" s="2">
        <f t="shared" si="1"/>
        <v>0.42</v>
      </c>
      <c r="J9" s="38">
        <v>10.42</v>
      </c>
      <c r="L9" s="39"/>
    </row>
    <row r="10" spans="1:12" ht="14.25" customHeight="1">
      <c r="A10" s="35">
        <v>45224</v>
      </c>
      <c r="B10" s="36" t="s">
        <v>35</v>
      </c>
      <c r="C10" s="36" t="s">
        <v>53</v>
      </c>
      <c r="D10" s="5">
        <f t="shared" ref="D10:E10" si="8">G9</f>
        <v>324</v>
      </c>
      <c r="E10" s="5">
        <f t="shared" si="8"/>
        <v>0.7</v>
      </c>
      <c r="F10" s="2">
        <f t="shared" si="0"/>
        <v>0.42</v>
      </c>
      <c r="G10" s="5">
        <v>337</v>
      </c>
      <c r="H10" s="5">
        <v>0.3</v>
      </c>
      <c r="I10" s="2">
        <f t="shared" si="1"/>
        <v>0.18</v>
      </c>
      <c r="J10" s="38">
        <v>12.36</v>
      </c>
      <c r="L10" s="39"/>
    </row>
    <row r="11" spans="1:12" ht="14.25" customHeight="1">
      <c r="A11" s="35">
        <v>45225</v>
      </c>
      <c r="B11" s="36" t="s">
        <v>35</v>
      </c>
      <c r="C11" s="36" t="s">
        <v>53</v>
      </c>
      <c r="D11" s="5">
        <f t="shared" ref="D11:E11" si="9">G10</f>
        <v>337</v>
      </c>
      <c r="E11" s="5">
        <f t="shared" si="9"/>
        <v>0.3</v>
      </c>
      <c r="F11" s="2">
        <f t="shared" si="0"/>
        <v>0.18</v>
      </c>
      <c r="G11" s="5">
        <v>349</v>
      </c>
      <c r="H11" s="5">
        <v>0</v>
      </c>
      <c r="I11" s="2">
        <f t="shared" si="1"/>
        <v>0</v>
      </c>
      <c r="J11" s="38">
        <v>11.42</v>
      </c>
      <c r="L11" s="39"/>
    </row>
    <row r="12" spans="1:12" ht="14.25" customHeight="1">
      <c r="A12" s="35">
        <v>45226</v>
      </c>
      <c r="B12" s="36" t="s">
        <v>35</v>
      </c>
      <c r="C12" s="36" t="s">
        <v>53</v>
      </c>
      <c r="D12" s="5">
        <f t="shared" ref="D12:E12" si="10">G11</f>
        <v>349</v>
      </c>
      <c r="E12" s="5">
        <f t="shared" si="10"/>
        <v>0</v>
      </c>
      <c r="F12" s="2">
        <f t="shared" si="0"/>
        <v>0</v>
      </c>
      <c r="G12" s="5">
        <v>360</v>
      </c>
      <c r="H12" s="5">
        <v>0.8</v>
      </c>
      <c r="I12" s="2">
        <f t="shared" si="1"/>
        <v>0.48</v>
      </c>
      <c r="J12" s="38">
        <v>11.48</v>
      </c>
      <c r="L12" s="39"/>
    </row>
    <row r="13" spans="1:12" ht="14.25" customHeight="1">
      <c r="A13" s="35">
        <v>45227</v>
      </c>
      <c r="B13" s="36" t="s">
        <v>35</v>
      </c>
      <c r="C13" s="36" t="s">
        <v>53</v>
      </c>
      <c r="D13" s="5">
        <f t="shared" ref="D13:E13" si="11">G12</f>
        <v>360</v>
      </c>
      <c r="E13" s="5">
        <f t="shared" si="11"/>
        <v>0.8</v>
      </c>
      <c r="F13" s="2">
        <f t="shared" si="0"/>
        <v>0.48</v>
      </c>
      <c r="G13" s="5">
        <v>372</v>
      </c>
      <c r="H13" s="5">
        <v>0.3</v>
      </c>
      <c r="I13" s="2">
        <f t="shared" si="1"/>
        <v>0.18</v>
      </c>
      <c r="J13" s="38">
        <v>11.3</v>
      </c>
      <c r="L13" s="39"/>
    </row>
    <row r="14" spans="1:12" ht="14.25" customHeight="1">
      <c r="A14" s="35">
        <v>45228</v>
      </c>
      <c r="B14" s="36" t="s">
        <v>35</v>
      </c>
      <c r="C14" s="36" t="s">
        <v>53</v>
      </c>
      <c r="D14" s="5">
        <f t="shared" ref="D14:E14" si="12">G13</f>
        <v>372</v>
      </c>
      <c r="E14" s="5">
        <f t="shared" si="12"/>
        <v>0.3</v>
      </c>
      <c r="F14" s="2">
        <f t="shared" si="0"/>
        <v>0.18</v>
      </c>
      <c r="G14" s="5">
        <v>385</v>
      </c>
      <c r="H14" s="5">
        <v>0.1</v>
      </c>
      <c r="I14" s="2">
        <f t="shared" si="1"/>
        <v>0.06</v>
      </c>
      <c r="J14" s="38">
        <v>12.48</v>
      </c>
      <c r="L14" s="39"/>
    </row>
    <row r="15" spans="1:12" ht="14.25" customHeight="1">
      <c r="A15" s="35">
        <v>45229</v>
      </c>
      <c r="B15" s="36" t="s">
        <v>35</v>
      </c>
      <c r="C15" s="36" t="s">
        <v>53</v>
      </c>
      <c r="D15" s="5">
        <f t="shared" ref="D15:E15" si="13">G14</f>
        <v>385</v>
      </c>
      <c r="E15" s="5">
        <f t="shared" si="13"/>
        <v>0.1</v>
      </c>
      <c r="F15" s="2">
        <f t="shared" si="0"/>
        <v>0.06</v>
      </c>
      <c r="G15" s="5">
        <v>396</v>
      </c>
      <c r="H15" s="5">
        <v>0.9</v>
      </c>
      <c r="I15" s="2">
        <f t="shared" si="1"/>
        <v>0.54</v>
      </c>
      <c r="J15" s="38">
        <v>10.48</v>
      </c>
      <c r="L15" s="39"/>
    </row>
    <row r="16" spans="1:12" ht="14.25" customHeight="1">
      <c r="A16" s="35">
        <v>45230</v>
      </c>
      <c r="B16" s="36" t="s">
        <v>35</v>
      </c>
      <c r="C16" s="36" t="s">
        <v>53</v>
      </c>
      <c r="D16" s="5">
        <f t="shared" ref="D16:E16" si="14">G15</f>
        <v>396</v>
      </c>
      <c r="E16" s="5">
        <f t="shared" si="14"/>
        <v>0.9</v>
      </c>
      <c r="F16" s="2">
        <f t="shared" si="0"/>
        <v>0.54</v>
      </c>
      <c r="G16" s="5">
        <v>408</v>
      </c>
      <c r="H16" s="5">
        <v>0.3</v>
      </c>
      <c r="I16" s="2">
        <f t="shared" si="1"/>
        <v>0.18</v>
      </c>
      <c r="J16" s="38">
        <v>11.24</v>
      </c>
      <c r="L16" s="39"/>
    </row>
    <row r="17" spans="1:10" ht="14.25" customHeight="1">
      <c r="A17" s="35">
        <v>45231</v>
      </c>
      <c r="B17" s="36"/>
      <c r="C17" s="36" t="s">
        <v>53</v>
      </c>
      <c r="D17" s="5">
        <f t="shared" ref="D17:E17" si="15">G16</f>
        <v>408</v>
      </c>
      <c r="E17" s="5">
        <f t="shared" si="15"/>
        <v>0.3</v>
      </c>
      <c r="F17" s="2">
        <f t="shared" si="0"/>
        <v>0.18</v>
      </c>
      <c r="G17" s="5">
        <v>419</v>
      </c>
      <c r="H17" s="5">
        <v>0.4</v>
      </c>
      <c r="I17" s="2">
        <f t="shared" si="1"/>
        <v>0.24</v>
      </c>
      <c r="J17" s="40">
        <v>11.06</v>
      </c>
    </row>
    <row r="18" spans="1:10" ht="14.25" customHeight="1">
      <c r="A18" s="35">
        <v>45232</v>
      </c>
      <c r="B18" s="36"/>
      <c r="C18" s="36" t="s">
        <v>53</v>
      </c>
      <c r="D18" s="36">
        <f t="shared" ref="D18:E18" si="16">G17</f>
        <v>419</v>
      </c>
      <c r="E18" s="36">
        <f t="shared" si="16"/>
        <v>0.4</v>
      </c>
      <c r="F18" s="2">
        <f t="shared" si="0"/>
        <v>0.24</v>
      </c>
      <c r="G18" s="36">
        <v>426</v>
      </c>
      <c r="H18" s="36">
        <v>9</v>
      </c>
      <c r="I18" s="2">
        <f t="shared" ref="I18:I46" si="17">H18*6</f>
        <v>54</v>
      </c>
      <c r="J18" s="40">
        <v>7.3</v>
      </c>
    </row>
    <row r="19" spans="1:10" ht="14.25" customHeight="1">
      <c r="A19" s="35">
        <v>45233</v>
      </c>
      <c r="B19" s="36"/>
      <c r="C19" s="36" t="s">
        <v>53</v>
      </c>
      <c r="D19" s="36">
        <f t="shared" ref="D19:E19" si="18">G18</f>
        <v>426</v>
      </c>
      <c r="E19" s="36">
        <f t="shared" si="18"/>
        <v>9</v>
      </c>
      <c r="F19" s="2">
        <f t="shared" ref="F19:F46" si="19">E19*6</f>
        <v>54</v>
      </c>
      <c r="G19" s="36">
        <v>435</v>
      </c>
      <c r="H19" s="36">
        <v>2</v>
      </c>
      <c r="I19" s="2">
        <f t="shared" si="17"/>
        <v>12</v>
      </c>
      <c r="J19" s="40">
        <v>8.18</v>
      </c>
    </row>
    <row r="20" spans="1:10" ht="14.25" customHeight="1">
      <c r="A20" s="35">
        <v>45234</v>
      </c>
      <c r="B20" s="36"/>
      <c r="C20" s="36" t="s">
        <v>53</v>
      </c>
      <c r="D20" s="36">
        <f t="shared" ref="D20:E20" si="20">G19</f>
        <v>435</v>
      </c>
      <c r="E20" s="36">
        <f t="shared" si="20"/>
        <v>2</v>
      </c>
      <c r="F20" s="2">
        <f t="shared" si="19"/>
        <v>12</v>
      </c>
      <c r="G20" s="36">
        <v>447</v>
      </c>
      <c r="H20" s="36">
        <v>5</v>
      </c>
      <c r="I20" s="2">
        <f t="shared" si="17"/>
        <v>30</v>
      </c>
      <c r="J20" s="40">
        <v>11.18</v>
      </c>
    </row>
    <row r="21" spans="1:10" ht="14.25" customHeight="1">
      <c r="A21" s="35">
        <v>45235</v>
      </c>
      <c r="B21" s="36"/>
      <c r="C21" s="36" t="s">
        <v>53</v>
      </c>
      <c r="D21" s="36">
        <f t="shared" ref="D21:E21" si="21">G20</f>
        <v>447</v>
      </c>
      <c r="E21" s="36">
        <f t="shared" si="21"/>
        <v>5</v>
      </c>
      <c r="F21" s="2">
        <f t="shared" si="19"/>
        <v>30</v>
      </c>
      <c r="G21" s="36">
        <v>459</v>
      </c>
      <c r="H21" s="36">
        <v>8</v>
      </c>
      <c r="I21" s="2">
        <f t="shared" si="17"/>
        <v>48</v>
      </c>
      <c r="J21" s="40">
        <v>11.58</v>
      </c>
    </row>
    <row r="22" spans="1:10" ht="14.25" customHeight="1">
      <c r="A22" s="35">
        <v>45236</v>
      </c>
      <c r="B22" s="36"/>
      <c r="C22" s="36" t="s">
        <v>53</v>
      </c>
      <c r="D22" s="36">
        <f t="shared" ref="D22:E22" si="22">G21</f>
        <v>459</v>
      </c>
      <c r="E22" s="36">
        <f t="shared" si="22"/>
        <v>8</v>
      </c>
      <c r="F22" s="2">
        <f t="shared" si="19"/>
        <v>48</v>
      </c>
      <c r="G22" s="36">
        <v>471</v>
      </c>
      <c r="H22" s="36">
        <v>4</v>
      </c>
      <c r="I22" s="2">
        <f t="shared" si="17"/>
        <v>24</v>
      </c>
      <c r="J22" s="40"/>
    </row>
    <row r="23" spans="1:10" ht="14.25" customHeight="1">
      <c r="A23" s="35">
        <v>45237</v>
      </c>
      <c r="B23" s="36"/>
      <c r="C23" s="36" t="s">
        <v>53</v>
      </c>
      <c r="D23" s="36">
        <f t="shared" ref="D23:E23" si="23">G22</f>
        <v>471</v>
      </c>
      <c r="E23" s="36">
        <f t="shared" si="23"/>
        <v>4</v>
      </c>
      <c r="F23" s="2">
        <f t="shared" si="19"/>
        <v>24</v>
      </c>
      <c r="G23" s="36">
        <v>483</v>
      </c>
      <c r="H23" s="36">
        <v>3</v>
      </c>
      <c r="I23" s="2">
        <f t="shared" si="17"/>
        <v>18</v>
      </c>
      <c r="J23" s="40"/>
    </row>
    <row r="24" spans="1:10" ht="14.25" customHeight="1">
      <c r="A24" s="35">
        <v>45238</v>
      </c>
      <c r="B24" s="36"/>
      <c r="C24" s="36" t="s">
        <v>53</v>
      </c>
      <c r="D24" s="36">
        <f t="shared" ref="D24:E24" si="24">G23</f>
        <v>483</v>
      </c>
      <c r="E24" s="36">
        <f t="shared" si="24"/>
        <v>3</v>
      </c>
      <c r="F24" s="2">
        <f t="shared" si="19"/>
        <v>18</v>
      </c>
      <c r="G24" s="36">
        <v>490</v>
      </c>
      <c r="H24" s="36">
        <v>7</v>
      </c>
      <c r="I24" s="2">
        <f t="shared" si="17"/>
        <v>42</v>
      </c>
      <c r="J24" s="40"/>
    </row>
    <row r="25" spans="1:10" ht="14.25" customHeight="1">
      <c r="A25" s="35">
        <v>45239</v>
      </c>
      <c r="B25" s="36" t="s">
        <v>38</v>
      </c>
      <c r="C25" s="36" t="s">
        <v>53</v>
      </c>
      <c r="D25" s="36">
        <f t="shared" ref="D25:E25" si="25">G24</f>
        <v>490</v>
      </c>
      <c r="E25" s="36">
        <f t="shared" si="25"/>
        <v>7</v>
      </c>
      <c r="F25" s="2">
        <f t="shared" si="19"/>
        <v>42</v>
      </c>
      <c r="G25" s="36">
        <v>502</v>
      </c>
      <c r="H25" s="36">
        <v>5</v>
      </c>
      <c r="I25" s="2">
        <f t="shared" si="17"/>
        <v>30</v>
      </c>
      <c r="J25" s="40"/>
    </row>
    <row r="26" spans="1:10" ht="14.25" customHeight="1">
      <c r="A26" s="35">
        <v>45240</v>
      </c>
      <c r="B26" s="36" t="s">
        <v>38</v>
      </c>
      <c r="C26" s="36" t="s">
        <v>53</v>
      </c>
      <c r="D26" s="36">
        <f t="shared" ref="D26:E26" si="26">G25</f>
        <v>502</v>
      </c>
      <c r="E26" s="36">
        <f t="shared" si="26"/>
        <v>5</v>
      </c>
      <c r="F26" s="2">
        <f t="shared" si="19"/>
        <v>30</v>
      </c>
      <c r="G26" s="36">
        <v>515</v>
      </c>
      <c r="H26" s="36">
        <v>4</v>
      </c>
      <c r="I26" s="2">
        <f t="shared" si="17"/>
        <v>24</v>
      </c>
      <c r="J26" s="40"/>
    </row>
    <row r="27" spans="1:10" ht="14.25" customHeight="1">
      <c r="A27" s="35">
        <v>45241</v>
      </c>
      <c r="B27" s="36" t="s">
        <v>38</v>
      </c>
      <c r="C27" s="36" t="s">
        <v>53</v>
      </c>
      <c r="D27" s="36">
        <f t="shared" ref="D27:E27" si="27">G26</f>
        <v>515</v>
      </c>
      <c r="E27" s="36">
        <f t="shared" si="27"/>
        <v>4</v>
      </c>
      <c r="F27" s="2">
        <f t="shared" si="19"/>
        <v>24</v>
      </c>
      <c r="G27" s="36">
        <v>528</v>
      </c>
      <c r="H27" s="36">
        <v>9</v>
      </c>
      <c r="I27" s="2">
        <f t="shared" si="17"/>
        <v>54</v>
      </c>
      <c r="J27" s="40"/>
    </row>
    <row r="28" spans="1:10" ht="14.25" customHeight="1">
      <c r="A28" s="35">
        <v>45242</v>
      </c>
      <c r="B28" s="36" t="s">
        <v>38</v>
      </c>
      <c r="C28" s="36" t="s">
        <v>53</v>
      </c>
      <c r="D28" s="36">
        <f t="shared" ref="D28:E28" si="28">G27</f>
        <v>528</v>
      </c>
      <c r="E28" s="36">
        <f t="shared" si="28"/>
        <v>9</v>
      </c>
      <c r="F28" s="2">
        <f t="shared" si="19"/>
        <v>54</v>
      </c>
      <c r="G28" s="36">
        <v>528</v>
      </c>
      <c r="H28" s="36">
        <v>9</v>
      </c>
      <c r="I28" s="2">
        <f t="shared" si="17"/>
        <v>54</v>
      </c>
      <c r="J28" s="40"/>
    </row>
    <row r="29" spans="1:10" ht="14.25" customHeight="1">
      <c r="A29" s="35">
        <v>45243</v>
      </c>
      <c r="B29" s="36" t="s">
        <v>38</v>
      </c>
      <c r="C29" s="36" t="s">
        <v>53</v>
      </c>
      <c r="D29" s="36">
        <f t="shared" ref="D29:E29" si="29">G28</f>
        <v>528</v>
      </c>
      <c r="E29" s="36">
        <f t="shared" si="29"/>
        <v>9</v>
      </c>
      <c r="F29" s="2">
        <f t="shared" si="19"/>
        <v>54</v>
      </c>
      <c r="G29" s="36">
        <v>528</v>
      </c>
      <c r="H29" s="36">
        <v>9</v>
      </c>
      <c r="I29" s="2">
        <f t="shared" si="17"/>
        <v>54</v>
      </c>
      <c r="J29" s="40"/>
    </row>
    <row r="30" spans="1:10" ht="14.25" customHeight="1">
      <c r="A30" s="35">
        <v>45244</v>
      </c>
      <c r="B30" s="36" t="s">
        <v>38</v>
      </c>
      <c r="C30" s="36" t="s">
        <v>53</v>
      </c>
      <c r="D30" s="36">
        <f t="shared" ref="D30:E30" si="30">G29</f>
        <v>528</v>
      </c>
      <c r="E30" s="36">
        <f t="shared" si="30"/>
        <v>9</v>
      </c>
      <c r="F30" s="2">
        <f t="shared" si="19"/>
        <v>54</v>
      </c>
      <c r="G30" s="36">
        <v>528</v>
      </c>
      <c r="H30" s="36">
        <v>9</v>
      </c>
      <c r="I30" s="2">
        <f t="shared" si="17"/>
        <v>54</v>
      </c>
      <c r="J30" s="40"/>
    </row>
    <row r="31" spans="1:10" ht="14.25" customHeight="1">
      <c r="A31" s="41">
        <v>45245</v>
      </c>
      <c r="B31" s="36" t="s">
        <v>38</v>
      </c>
      <c r="C31" s="36" t="s">
        <v>53</v>
      </c>
      <c r="D31" s="36">
        <f t="shared" ref="D31:E31" si="31">G30</f>
        <v>528</v>
      </c>
      <c r="E31" s="36">
        <f t="shared" si="31"/>
        <v>9</v>
      </c>
      <c r="F31" s="2">
        <f t="shared" si="19"/>
        <v>54</v>
      </c>
      <c r="G31" s="36">
        <v>533</v>
      </c>
      <c r="H31" s="36"/>
      <c r="I31" s="2">
        <f t="shared" si="17"/>
        <v>0</v>
      </c>
      <c r="J31" s="40"/>
    </row>
    <row r="32" spans="1:10" ht="14.25" customHeight="1">
      <c r="A32" s="41">
        <v>45246</v>
      </c>
      <c r="B32" s="36" t="s">
        <v>38</v>
      </c>
      <c r="C32" s="36" t="s">
        <v>53</v>
      </c>
      <c r="D32" s="36">
        <f t="shared" ref="D32:E32" si="32">G31</f>
        <v>533</v>
      </c>
      <c r="E32" s="36">
        <f t="shared" si="32"/>
        <v>0</v>
      </c>
      <c r="F32" s="2">
        <f t="shared" si="19"/>
        <v>0</v>
      </c>
      <c r="G32" s="36">
        <v>541</v>
      </c>
      <c r="H32" s="36">
        <v>1</v>
      </c>
      <c r="I32" s="2">
        <f t="shared" si="17"/>
        <v>6</v>
      </c>
      <c r="J32" s="40"/>
    </row>
    <row r="33" spans="1:10" ht="14.25" customHeight="1">
      <c r="A33" s="41">
        <v>45247</v>
      </c>
      <c r="B33" s="36"/>
      <c r="C33" s="36" t="s">
        <v>53</v>
      </c>
      <c r="D33" s="36">
        <f t="shared" ref="D33:E33" si="33">G32</f>
        <v>541</v>
      </c>
      <c r="E33" s="36">
        <f t="shared" si="33"/>
        <v>1</v>
      </c>
      <c r="F33" s="2">
        <f t="shared" si="19"/>
        <v>6</v>
      </c>
      <c r="G33" s="36">
        <v>548</v>
      </c>
      <c r="H33" s="36">
        <v>7</v>
      </c>
      <c r="I33" s="2">
        <f t="shared" si="17"/>
        <v>42</v>
      </c>
      <c r="J33" s="40"/>
    </row>
    <row r="34" spans="1:10" ht="14.25" customHeight="1">
      <c r="A34" s="41">
        <v>45248</v>
      </c>
      <c r="B34" s="36"/>
      <c r="C34" s="36" t="s">
        <v>53</v>
      </c>
      <c r="D34" s="36">
        <f t="shared" ref="D34:E34" si="34">G33</f>
        <v>548</v>
      </c>
      <c r="E34" s="36">
        <f t="shared" si="34"/>
        <v>7</v>
      </c>
      <c r="F34" s="2">
        <f t="shared" si="19"/>
        <v>42</v>
      </c>
      <c r="G34" s="36">
        <v>557</v>
      </c>
      <c r="H34" s="36">
        <v>1</v>
      </c>
      <c r="I34" s="2">
        <f t="shared" si="17"/>
        <v>6</v>
      </c>
      <c r="J34" s="40"/>
    </row>
    <row r="35" spans="1:10" ht="14.25" customHeight="1">
      <c r="A35" s="41">
        <v>45249</v>
      </c>
      <c r="B35" s="36"/>
      <c r="C35" s="36" t="s">
        <v>53</v>
      </c>
      <c r="D35" s="36">
        <f t="shared" ref="D35:E35" si="35">G34</f>
        <v>557</v>
      </c>
      <c r="E35" s="36">
        <f t="shared" si="35"/>
        <v>1</v>
      </c>
      <c r="F35" s="2">
        <f t="shared" si="19"/>
        <v>6</v>
      </c>
      <c r="G35" s="36">
        <v>567</v>
      </c>
      <c r="H35" s="36">
        <v>3</v>
      </c>
      <c r="I35" s="2">
        <f t="shared" si="17"/>
        <v>18</v>
      </c>
      <c r="J35" s="40"/>
    </row>
    <row r="36" spans="1:10" ht="14.25" customHeight="1">
      <c r="A36" s="41">
        <v>45250</v>
      </c>
      <c r="B36" s="36"/>
      <c r="C36" s="36" t="s">
        <v>53</v>
      </c>
      <c r="D36" s="36">
        <f t="shared" ref="D36:E36" si="36">G35</f>
        <v>567</v>
      </c>
      <c r="E36" s="36">
        <f t="shared" si="36"/>
        <v>3</v>
      </c>
      <c r="F36" s="2">
        <f t="shared" si="19"/>
        <v>18</v>
      </c>
      <c r="G36" s="36">
        <v>574</v>
      </c>
      <c r="H36" s="36">
        <v>9</v>
      </c>
      <c r="I36" s="2">
        <f t="shared" si="17"/>
        <v>54</v>
      </c>
      <c r="J36" s="40"/>
    </row>
    <row r="37" spans="1:10" ht="14.25" customHeight="1">
      <c r="A37" s="41">
        <v>45251</v>
      </c>
      <c r="B37" s="36"/>
      <c r="C37" s="36" t="s">
        <v>53</v>
      </c>
      <c r="D37" s="36">
        <f t="shared" ref="D37:E37" si="37">G36</f>
        <v>574</v>
      </c>
      <c r="E37" s="36">
        <f t="shared" si="37"/>
        <v>9</v>
      </c>
      <c r="F37" s="2">
        <f t="shared" si="19"/>
        <v>54</v>
      </c>
      <c r="G37" s="36">
        <v>581</v>
      </c>
      <c r="H37" s="36">
        <v>1</v>
      </c>
      <c r="I37" s="2">
        <f t="shared" si="17"/>
        <v>6</v>
      </c>
      <c r="J37" s="40"/>
    </row>
    <row r="38" spans="1:10" ht="14.25" customHeight="1">
      <c r="A38" s="41">
        <v>45252</v>
      </c>
      <c r="B38" s="36"/>
      <c r="C38" s="36" t="s">
        <v>53</v>
      </c>
      <c r="D38" s="36">
        <f t="shared" ref="D38:E38" si="38">G37</f>
        <v>581</v>
      </c>
      <c r="E38" s="36">
        <f t="shared" si="38"/>
        <v>1</v>
      </c>
      <c r="F38" s="2">
        <f t="shared" si="19"/>
        <v>6</v>
      </c>
      <c r="G38" s="36">
        <v>589</v>
      </c>
      <c r="H38" s="36"/>
      <c r="I38" s="2">
        <f t="shared" si="17"/>
        <v>0</v>
      </c>
      <c r="J38" s="40"/>
    </row>
    <row r="39" spans="1:10" ht="14.25" customHeight="1">
      <c r="A39" s="41">
        <v>45253</v>
      </c>
      <c r="B39" s="36"/>
      <c r="C39" s="36" t="s">
        <v>53</v>
      </c>
      <c r="D39" s="36">
        <f t="shared" ref="D39:E39" si="39">G38</f>
        <v>589</v>
      </c>
      <c r="E39" s="36">
        <f t="shared" si="39"/>
        <v>0</v>
      </c>
      <c r="F39" s="2">
        <f t="shared" si="19"/>
        <v>0</v>
      </c>
      <c r="G39" s="36">
        <v>602</v>
      </c>
      <c r="H39" s="36">
        <v>2</v>
      </c>
      <c r="I39" s="2">
        <f t="shared" si="17"/>
        <v>12</v>
      </c>
      <c r="J39" s="40"/>
    </row>
    <row r="40" spans="1:10" ht="14.25" customHeight="1">
      <c r="A40" s="41">
        <v>45254</v>
      </c>
      <c r="B40" s="36"/>
      <c r="C40" s="36" t="s">
        <v>53</v>
      </c>
      <c r="D40" s="36">
        <f t="shared" ref="D40:E40" si="40">G39</f>
        <v>602</v>
      </c>
      <c r="E40" s="36">
        <f t="shared" si="40"/>
        <v>2</v>
      </c>
      <c r="F40" s="2">
        <f t="shared" si="19"/>
        <v>12</v>
      </c>
      <c r="G40" s="36">
        <v>615</v>
      </c>
      <c r="H40" s="36">
        <v>2</v>
      </c>
      <c r="I40" s="2">
        <f t="shared" si="17"/>
        <v>12</v>
      </c>
      <c r="J40" s="40"/>
    </row>
    <row r="41" spans="1:10" ht="14.25" customHeight="1">
      <c r="A41" s="41">
        <v>45255</v>
      </c>
      <c r="B41" s="36"/>
      <c r="C41" s="36" t="s">
        <v>53</v>
      </c>
      <c r="D41" s="36">
        <f t="shared" ref="D41:E41" si="41">G40</f>
        <v>615</v>
      </c>
      <c r="E41" s="36">
        <f t="shared" si="41"/>
        <v>2</v>
      </c>
      <c r="F41" s="2">
        <f t="shared" si="19"/>
        <v>12</v>
      </c>
      <c r="G41" s="36">
        <v>627</v>
      </c>
      <c r="H41" s="36">
        <v>5</v>
      </c>
      <c r="I41" s="2">
        <f t="shared" si="17"/>
        <v>30</v>
      </c>
      <c r="J41" s="40"/>
    </row>
    <row r="42" spans="1:10" ht="14.25" customHeight="1">
      <c r="A42" s="41">
        <v>45256</v>
      </c>
      <c r="B42" s="36"/>
      <c r="C42" s="36" t="s">
        <v>53</v>
      </c>
      <c r="D42" s="36">
        <f t="shared" ref="D42:E42" si="42">G41</f>
        <v>627</v>
      </c>
      <c r="E42" s="36">
        <f t="shared" si="42"/>
        <v>5</v>
      </c>
      <c r="F42" s="2">
        <f t="shared" si="19"/>
        <v>30</v>
      </c>
      <c r="G42" s="36">
        <v>637</v>
      </c>
      <c r="H42" s="36">
        <v>7</v>
      </c>
      <c r="I42" s="2">
        <f t="shared" si="17"/>
        <v>42</v>
      </c>
      <c r="J42" s="40"/>
    </row>
    <row r="43" spans="1:10" ht="14.25" customHeight="1">
      <c r="A43" s="41">
        <v>45257</v>
      </c>
      <c r="B43" s="36"/>
      <c r="C43" s="36" t="s">
        <v>53</v>
      </c>
      <c r="D43" s="36">
        <f t="shared" ref="D43:E43" si="43">G42</f>
        <v>637</v>
      </c>
      <c r="E43" s="36">
        <f t="shared" si="43"/>
        <v>7</v>
      </c>
      <c r="F43" s="2">
        <f t="shared" si="19"/>
        <v>42</v>
      </c>
      <c r="G43" s="36">
        <v>649.29999999999995</v>
      </c>
      <c r="H43" s="36"/>
      <c r="I43" s="2">
        <f t="shared" si="17"/>
        <v>0</v>
      </c>
      <c r="J43" s="40"/>
    </row>
    <row r="44" spans="1:10" ht="14.25" customHeight="1">
      <c r="A44" s="41">
        <v>45258</v>
      </c>
      <c r="B44" s="36"/>
      <c r="C44" s="36" t="s">
        <v>53</v>
      </c>
      <c r="D44" s="36">
        <f t="shared" ref="D44:E44" si="44">G43</f>
        <v>649.29999999999995</v>
      </c>
      <c r="E44" s="36">
        <f t="shared" si="44"/>
        <v>0</v>
      </c>
      <c r="F44" s="2">
        <f t="shared" si="19"/>
        <v>0</v>
      </c>
      <c r="G44" s="36"/>
      <c r="H44" s="36"/>
      <c r="I44" s="2">
        <f t="shared" si="17"/>
        <v>0</v>
      </c>
      <c r="J44" s="40"/>
    </row>
    <row r="45" spans="1:10" ht="14.25" customHeight="1">
      <c r="A45" s="41">
        <v>45259</v>
      </c>
      <c r="B45" s="36"/>
      <c r="C45" s="36" t="s">
        <v>53</v>
      </c>
      <c r="D45" s="36">
        <f t="shared" ref="D45:E45" si="45">G44</f>
        <v>0</v>
      </c>
      <c r="E45" s="36">
        <f t="shared" si="45"/>
        <v>0</v>
      </c>
      <c r="F45" s="2">
        <f t="shared" si="19"/>
        <v>0</v>
      </c>
      <c r="G45" s="36"/>
      <c r="H45" s="36"/>
      <c r="I45" s="2">
        <f t="shared" si="17"/>
        <v>0</v>
      </c>
      <c r="J45" s="40"/>
    </row>
    <row r="46" spans="1:10" ht="14.25" customHeight="1">
      <c r="A46" s="41">
        <v>45260</v>
      </c>
      <c r="B46" s="36"/>
      <c r="C46" s="36" t="s">
        <v>53</v>
      </c>
      <c r="D46" s="36">
        <f t="shared" ref="D46:E46" si="46">G45</f>
        <v>0</v>
      </c>
      <c r="E46" s="36">
        <f t="shared" si="46"/>
        <v>0</v>
      </c>
      <c r="F46" s="2">
        <f t="shared" si="19"/>
        <v>0</v>
      </c>
      <c r="G46" s="36"/>
      <c r="H46" s="36"/>
      <c r="I46" s="2">
        <f t="shared" si="17"/>
        <v>0</v>
      </c>
      <c r="J46" s="40"/>
    </row>
    <row r="47" spans="1:10" ht="14.25" customHeight="1">
      <c r="A47" s="41">
        <v>45261</v>
      </c>
      <c r="D47" s="36">
        <f t="shared" ref="D47:E47" si="47">G46</f>
        <v>0</v>
      </c>
      <c r="E47" s="36">
        <f t="shared" si="47"/>
        <v>0</v>
      </c>
      <c r="G47" s="36"/>
      <c r="H47" s="36"/>
    </row>
    <row r="48" spans="1:10" ht="14.25" customHeight="1">
      <c r="A48" s="41">
        <v>45262</v>
      </c>
      <c r="D48" s="36">
        <f t="shared" ref="D48:E48" si="48">G47</f>
        <v>0</v>
      </c>
      <c r="E48" s="36">
        <f t="shared" si="48"/>
        <v>0</v>
      </c>
      <c r="G48" s="36"/>
      <c r="H48" s="36"/>
    </row>
    <row r="49" spans="1:8" ht="14.25" customHeight="1">
      <c r="A49" s="41">
        <v>45263</v>
      </c>
      <c r="D49" s="36">
        <f t="shared" ref="D49:E49" si="49">G48</f>
        <v>0</v>
      </c>
      <c r="E49" s="36">
        <f t="shared" si="49"/>
        <v>0</v>
      </c>
      <c r="G49" s="36"/>
      <c r="H49" s="36"/>
    </row>
    <row r="50" spans="1:8" ht="14.25" customHeight="1">
      <c r="A50" s="41">
        <v>45264</v>
      </c>
      <c r="D50" s="36">
        <f t="shared" ref="D50:E50" si="50">G49</f>
        <v>0</v>
      </c>
      <c r="E50" s="36">
        <f t="shared" si="50"/>
        <v>0</v>
      </c>
      <c r="G50" s="36"/>
      <c r="H50" s="36"/>
    </row>
    <row r="51" spans="1:8" ht="14.25" customHeight="1">
      <c r="A51" s="41">
        <v>45265</v>
      </c>
      <c r="D51" s="36">
        <f t="shared" ref="D51:E51" si="51">G50</f>
        <v>0</v>
      </c>
      <c r="E51" s="36">
        <f t="shared" si="51"/>
        <v>0</v>
      </c>
      <c r="G51" s="36"/>
      <c r="H51" s="36"/>
    </row>
    <row r="52" spans="1:8" ht="14.25" customHeight="1">
      <c r="A52" s="41">
        <v>45266</v>
      </c>
      <c r="D52" s="36">
        <f t="shared" ref="D52:E52" si="52">G51</f>
        <v>0</v>
      </c>
      <c r="E52" s="36">
        <f t="shared" si="52"/>
        <v>0</v>
      </c>
      <c r="G52" s="36"/>
      <c r="H52" s="36"/>
    </row>
    <row r="53" spans="1:8" ht="14.25" customHeight="1">
      <c r="A53" s="41">
        <v>45267</v>
      </c>
      <c r="D53" s="36">
        <f t="shared" ref="D53:E53" si="53">G52</f>
        <v>0</v>
      </c>
      <c r="E53" s="36">
        <f t="shared" si="53"/>
        <v>0</v>
      </c>
      <c r="G53" s="36">
        <v>693</v>
      </c>
      <c r="H53" s="36">
        <v>1</v>
      </c>
    </row>
    <row r="54" spans="1:8" ht="14.25" customHeight="1">
      <c r="A54" s="41">
        <v>45268</v>
      </c>
      <c r="D54" s="36">
        <f t="shared" ref="D54:E54" si="54">G53</f>
        <v>693</v>
      </c>
      <c r="E54" s="36">
        <f t="shared" si="54"/>
        <v>1</v>
      </c>
      <c r="G54" s="36">
        <v>702</v>
      </c>
      <c r="H54" s="36">
        <v>5</v>
      </c>
    </row>
    <row r="55" spans="1:8" ht="14.25" customHeight="1">
      <c r="A55" s="41">
        <v>45269</v>
      </c>
      <c r="D55" s="36">
        <f t="shared" ref="D55:E55" si="55">G54</f>
        <v>702</v>
      </c>
      <c r="E55" s="36">
        <f t="shared" si="55"/>
        <v>5</v>
      </c>
      <c r="G55" s="36">
        <v>713</v>
      </c>
      <c r="H55" s="36">
        <v>9</v>
      </c>
    </row>
    <row r="56" spans="1:8" ht="14.25" customHeight="1">
      <c r="A56" s="41">
        <v>45270</v>
      </c>
      <c r="D56" s="36">
        <f t="shared" ref="D56:E56" si="56">G55</f>
        <v>713</v>
      </c>
      <c r="E56" s="36">
        <f t="shared" si="56"/>
        <v>9</v>
      </c>
      <c r="G56" s="36"/>
      <c r="H56" s="36"/>
    </row>
    <row r="57" spans="1:8" ht="14.25" customHeight="1">
      <c r="A57" s="41">
        <v>45271</v>
      </c>
      <c r="D57" s="36">
        <f t="shared" ref="D57:E57" si="57">G56</f>
        <v>0</v>
      </c>
      <c r="E57" s="36">
        <f t="shared" si="57"/>
        <v>0</v>
      </c>
      <c r="G57" s="36"/>
      <c r="H57" s="36"/>
    </row>
    <row r="58" spans="1:8" ht="14.25" customHeight="1">
      <c r="A58" s="41">
        <v>45272</v>
      </c>
      <c r="D58" s="36">
        <f t="shared" ref="D58:E58" si="58">G57</f>
        <v>0</v>
      </c>
      <c r="E58" s="36">
        <f t="shared" si="58"/>
        <v>0</v>
      </c>
      <c r="G58" s="36"/>
      <c r="H58" s="36"/>
    </row>
    <row r="59" spans="1:8" ht="14.25" customHeight="1">
      <c r="A59" s="41">
        <v>45273</v>
      </c>
      <c r="D59" s="36">
        <f t="shared" ref="D59:E59" si="59">G58</f>
        <v>0</v>
      </c>
      <c r="E59" s="36">
        <f t="shared" si="59"/>
        <v>0</v>
      </c>
      <c r="G59" s="36"/>
      <c r="H59" s="36"/>
    </row>
    <row r="60" spans="1:8" ht="14.25" customHeight="1">
      <c r="A60" s="41">
        <v>45274</v>
      </c>
      <c r="D60" s="36">
        <f t="shared" ref="D60:E60" si="60">G59</f>
        <v>0</v>
      </c>
      <c r="E60" s="36">
        <f t="shared" si="60"/>
        <v>0</v>
      </c>
      <c r="G60" s="36"/>
      <c r="H60" s="36"/>
    </row>
    <row r="61" spans="1:8" ht="14.25" customHeight="1">
      <c r="A61" s="41">
        <v>45275</v>
      </c>
      <c r="D61" s="36">
        <f t="shared" ref="D61:E61" si="61">G60</f>
        <v>0</v>
      </c>
      <c r="E61" s="36">
        <f t="shared" si="61"/>
        <v>0</v>
      </c>
      <c r="G61" s="36"/>
      <c r="H61" s="36"/>
    </row>
    <row r="62" spans="1:8" ht="14.25" customHeight="1">
      <c r="A62" s="41">
        <v>45276</v>
      </c>
      <c r="D62" s="36">
        <f t="shared" ref="D62:E62" si="62">G61</f>
        <v>0</v>
      </c>
      <c r="E62" s="36">
        <f t="shared" si="62"/>
        <v>0</v>
      </c>
      <c r="G62" s="36"/>
      <c r="H62" s="36"/>
    </row>
    <row r="63" spans="1:8" ht="14.25" customHeight="1">
      <c r="A63" s="41">
        <v>45277</v>
      </c>
      <c r="D63" s="36">
        <f t="shared" ref="D63:E63" si="63">G62</f>
        <v>0</v>
      </c>
      <c r="E63" s="36">
        <f t="shared" si="63"/>
        <v>0</v>
      </c>
      <c r="G63" s="36"/>
      <c r="H63" s="36"/>
    </row>
    <row r="64" spans="1:8" ht="14.25" customHeight="1">
      <c r="A64" s="41">
        <v>45278</v>
      </c>
      <c r="D64" s="36">
        <f t="shared" ref="D64:E64" si="64">G63</f>
        <v>0</v>
      </c>
      <c r="E64" s="36">
        <f t="shared" si="64"/>
        <v>0</v>
      </c>
      <c r="G64" s="36"/>
      <c r="H64" s="36"/>
    </row>
    <row r="65" spans="1:8" ht="14.25" customHeight="1">
      <c r="A65" s="41">
        <v>45279</v>
      </c>
      <c r="D65" s="36">
        <f t="shared" ref="D65:E65" si="65">G64</f>
        <v>0</v>
      </c>
      <c r="E65" s="36">
        <f t="shared" si="65"/>
        <v>0</v>
      </c>
      <c r="G65" s="36"/>
      <c r="H65" s="36"/>
    </row>
    <row r="66" spans="1:8" ht="14.25" customHeight="1">
      <c r="A66" s="41">
        <v>45280</v>
      </c>
      <c r="D66" s="36">
        <f t="shared" ref="D66:E66" si="66">G65</f>
        <v>0</v>
      </c>
      <c r="E66" s="36">
        <f t="shared" si="66"/>
        <v>0</v>
      </c>
      <c r="G66" s="36"/>
      <c r="H66" s="36"/>
    </row>
    <row r="67" spans="1:8" ht="14.25" customHeight="1">
      <c r="A67" s="41">
        <v>45281</v>
      </c>
      <c r="D67" s="36">
        <f t="shared" ref="D67:E67" si="67">G66</f>
        <v>0</v>
      </c>
      <c r="E67" s="36">
        <f t="shared" si="67"/>
        <v>0</v>
      </c>
      <c r="G67" s="36"/>
      <c r="H67" s="36"/>
    </row>
    <row r="68" spans="1:8" ht="14.25" customHeight="1">
      <c r="A68" s="41">
        <v>45282</v>
      </c>
      <c r="D68" s="36">
        <f t="shared" ref="D68:E68" si="68">G67</f>
        <v>0</v>
      </c>
      <c r="E68" s="36">
        <f t="shared" si="68"/>
        <v>0</v>
      </c>
      <c r="G68" s="36"/>
      <c r="H68" s="36"/>
    </row>
    <row r="69" spans="1:8" ht="14.25" customHeight="1">
      <c r="A69" s="41">
        <v>45283</v>
      </c>
      <c r="D69" s="36">
        <f t="shared" ref="D69:E69" si="69">G68</f>
        <v>0</v>
      </c>
      <c r="E69" s="36">
        <f t="shared" si="69"/>
        <v>0</v>
      </c>
      <c r="G69" s="36"/>
      <c r="H69" s="36"/>
    </row>
    <row r="70" spans="1:8" ht="14.25" customHeight="1">
      <c r="A70" s="41">
        <v>45284</v>
      </c>
      <c r="D70" s="36">
        <f t="shared" ref="D70:E70" si="70">G69</f>
        <v>0</v>
      </c>
      <c r="E70" s="36">
        <f t="shared" si="70"/>
        <v>0</v>
      </c>
      <c r="G70" s="36"/>
      <c r="H70" s="36"/>
    </row>
    <row r="71" spans="1:8" ht="14.25" customHeight="1">
      <c r="A71" s="41">
        <v>45285</v>
      </c>
      <c r="D71" s="36">
        <f t="shared" ref="D71:E71" si="71">G70</f>
        <v>0</v>
      </c>
      <c r="E71" s="36">
        <f t="shared" si="71"/>
        <v>0</v>
      </c>
      <c r="G71" s="36"/>
      <c r="H71" s="36"/>
    </row>
    <row r="72" spans="1:8" ht="14.25" customHeight="1">
      <c r="A72" s="41">
        <v>45286</v>
      </c>
      <c r="D72" s="36">
        <f t="shared" ref="D72:E72" si="72">G71</f>
        <v>0</v>
      </c>
      <c r="E72" s="36">
        <f t="shared" si="72"/>
        <v>0</v>
      </c>
      <c r="G72" s="36"/>
      <c r="H72" s="36"/>
    </row>
    <row r="73" spans="1:8" ht="14.25" customHeight="1">
      <c r="A73" s="41">
        <v>45287</v>
      </c>
      <c r="D73" s="36">
        <f t="shared" ref="D73:E73" si="73">G72</f>
        <v>0</v>
      </c>
      <c r="E73" s="36">
        <f t="shared" si="73"/>
        <v>0</v>
      </c>
      <c r="G73" s="36"/>
      <c r="H73" s="36"/>
    </row>
    <row r="74" spans="1:8" ht="14.25" customHeight="1">
      <c r="A74" s="41">
        <v>45288</v>
      </c>
      <c r="D74" s="36">
        <f t="shared" ref="D74:E74" si="74">G73</f>
        <v>0</v>
      </c>
      <c r="E74" s="36">
        <f t="shared" si="74"/>
        <v>0</v>
      </c>
      <c r="G74" s="36"/>
      <c r="H74" s="36"/>
    </row>
    <row r="75" spans="1:8" ht="14.25" customHeight="1">
      <c r="A75" s="41">
        <v>45289</v>
      </c>
      <c r="D75" s="36">
        <f t="shared" ref="D75:E75" si="75">G74</f>
        <v>0</v>
      </c>
      <c r="E75" s="36">
        <f t="shared" si="75"/>
        <v>0</v>
      </c>
      <c r="G75" s="36"/>
      <c r="H75" s="36"/>
    </row>
    <row r="76" spans="1:8" ht="14.25" customHeight="1">
      <c r="A76" s="41">
        <v>45290</v>
      </c>
      <c r="D76" s="36">
        <f t="shared" ref="D76:E76" si="76">G75</f>
        <v>0</v>
      </c>
      <c r="E76" s="36">
        <f t="shared" si="76"/>
        <v>0</v>
      </c>
      <c r="G76" s="36"/>
      <c r="H76" s="36"/>
    </row>
    <row r="77" spans="1:8" ht="14.25" customHeight="1">
      <c r="A77" s="41">
        <v>45291</v>
      </c>
      <c r="D77" s="36">
        <f t="shared" ref="D77:E77" si="77">G76</f>
        <v>0</v>
      </c>
      <c r="E77" s="36">
        <f t="shared" si="77"/>
        <v>0</v>
      </c>
      <c r="G77" s="36"/>
      <c r="H77" s="36"/>
    </row>
    <row r="78" spans="1:8" ht="14.25" customHeight="1"/>
    <row r="79" spans="1:8" ht="14.25" customHeight="1"/>
    <row r="80" spans="1:8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A2"/>
    <mergeCell ref="B1:B2"/>
    <mergeCell ref="C1:C2"/>
    <mergeCell ref="D1:E1"/>
    <mergeCell ref="G1:H1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53125" defaultRowHeight="15" customHeight="1"/>
  <cols>
    <col min="1" max="1" width="8.7265625" customWidth="1"/>
    <col min="2" max="2" width="14.453125" customWidth="1"/>
    <col min="3" max="3" width="30.453125" customWidth="1"/>
    <col min="4" max="6" width="8.7265625" customWidth="1"/>
  </cols>
  <sheetData>
    <row r="1" spans="1:3" ht="14.25" customHeight="1">
      <c r="A1" s="42" t="s">
        <v>3</v>
      </c>
      <c r="B1" s="43" t="s">
        <v>54</v>
      </c>
      <c r="C1" s="42" t="s">
        <v>55</v>
      </c>
    </row>
    <row r="2" spans="1:3" ht="14.25" customHeight="1">
      <c r="A2" s="44">
        <v>45200</v>
      </c>
      <c r="B2" s="45">
        <v>0</v>
      </c>
      <c r="C2" s="46"/>
    </row>
    <row r="3" spans="1:3" ht="14.25" customHeight="1">
      <c r="A3" s="44">
        <v>45201</v>
      </c>
      <c r="B3" s="36">
        <v>280</v>
      </c>
      <c r="C3" s="36" t="s">
        <v>56</v>
      </c>
    </row>
    <row r="4" spans="1:3" ht="14.25" customHeight="1">
      <c r="A4" s="44">
        <v>45202</v>
      </c>
      <c r="B4" s="36">
        <v>1340</v>
      </c>
      <c r="C4" s="36" t="s">
        <v>56</v>
      </c>
    </row>
    <row r="5" spans="1:3" ht="14.25" customHeight="1">
      <c r="A5" s="44">
        <v>45203</v>
      </c>
      <c r="B5" s="36">
        <v>279</v>
      </c>
      <c r="C5" s="36" t="s">
        <v>56</v>
      </c>
    </row>
    <row r="6" spans="1:3" ht="14.25" customHeight="1">
      <c r="A6" s="44">
        <v>45204</v>
      </c>
      <c r="B6" s="36">
        <v>100</v>
      </c>
      <c r="C6" s="36" t="s">
        <v>56</v>
      </c>
    </row>
    <row r="7" spans="1:3" ht="14.25" customHeight="1">
      <c r="A7" s="44">
        <v>45205</v>
      </c>
      <c r="B7" s="36">
        <v>421</v>
      </c>
      <c r="C7" s="36" t="s">
        <v>56</v>
      </c>
    </row>
    <row r="8" spans="1:3" ht="14.25" customHeight="1">
      <c r="A8" s="44">
        <v>45206</v>
      </c>
      <c r="B8" s="36">
        <v>670</v>
      </c>
      <c r="C8" s="36" t="s">
        <v>56</v>
      </c>
    </row>
    <row r="9" spans="1:3" ht="14.25" customHeight="1">
      <c r="A9" s="44">
        <v>45207</v>
      </c>
      <c r="B9" s="36">
        <v>70</v>
      </c>
      <c r="C9" s="36" t="s">
        <v>56</v>
      </c>
    </row>
    <row r="10" spans="1:3" ht="14.25" customHeight="1">
      <c r="A10" s="44">
        <v>45208</v>
      </c>
      <c r="B10" s="36">
        <v>350</v>
      </c>
      <c r="C10" s="36" t="s">
        <v>56</v>
      </c>
    </row>
    <row r="11" spans="1:3" ht="14.25" customHeight="1">
      <c r="A11" s="44">
        <v>45209</v>
      </c>
      <c r="B11" s="36">
        <v>40</v>
      </c>
      <c r="C11" s="36" t="s">
        <v>56</v>
      </c>
    </row>
    <row r="12" spans="1:3" ht="14.25" customHeight="1">
      <c r="A12" s="44">
        <v>45210</v>
      </c>
      <c r="B12" s="36">
        <v>130</v>
      </c>
      <c r="C12" s="36" t="s">
        <v>56</v>
      </c>
    </row>
    <row r="13" spans="1:3" ht="14.25" customHeight="1">
      <c r="A13" s="44">
        <v>45211</v>
      </c>
      <c r="B13" s="46">
        <f>300+80+130</f>
        <v>510</v>
      </c>
      <c r="C13" s="36" t="s">
        <v>56</v>
      </c>
    </row>
    <row r="14" spans="1:3" ht="14.25" customHeight="1">
      <c r="A14" s="44">
        <v>45212</v>
      </c>
      <c r="B14" s="36">
        <f>790+911+100</f>
        <v>1801</v>
      </c>
      <c r="C14" s="36" t="s">
        <v>56</v>
      </c>
    </row>
    <row r="15" spans="1:3" ht="14.25" customHeight="1">
      <c r="A15" s="44">
        <v>45213</v>
      </c>
      <c r="B15" s="36">
        <f>80+30</f>
        <v>110</v>
      </c>
      <c r="C15" s="36" t="s">
        <v>57</v>
      </c>
    </row>
    <row r="16" spans="1:3" ht="14.25" customHeight="1">
      <c r="A16" s="44">
        <v>45214</v>
      </c>
      <c r="B16" s="36">
        <v>120</v>
      </c>
      <c r="C16" s="36"/>
    </row>
    <row r="17" spans="1:3" ht="14.25" customHeight="1">
      <c r="A17" s="44">
        <v>45215</v>
      </c>
      <c r="B17" s="36">
        <f>140+70</f>
        <v>210</v>
      </c>
      <c r="C17" s="36" t="s">
        <v>56</v>
      </c>
    </row>
    <row r="18" spans="1:3" ht="14.25" customHeight="1">
      <c r="A18" s="44">
        <v>45216</v>
      </c>
      <c r="B18" s="36"/>
      <c r="C18" s="36"/>
    </row>
    <row r="19" spans="1:3" ht="14.25" customHeight="1">
      <c r="A19" s="44">
        <v>45217</v>
      </c>
      <c r="B19" s="36"/>
      <c r="C19" s="36"/>
    </row>
    <row r="20" spans="1:3" ht="14.25" customHeight="1">
      <c r="A20" s="44">
        <v>45218</v>
      </c>
      <c r="B20" s="36"/>
      <c r="C20" s="36"/>
    </row>
    <row r="21" spans="1:3" ht="14.25" customHeight="1">
      <c r="A21" s="44">
        <v>45219</v>
      </c>
      <c r="B21" s="36"/>
      <c r="C21" s="36"/>
    </row>
    <row r="22" spans="1:3" ht="14.25" customHeight="1">
      <c r="A22" s="44">
        <v>45220</v>
      </c>
      <c r="B22" s="46"/>
      <c r="C22" s="46"/>
    </row>
    <row r="23" spans="1:3" ht="14.25" customHeight="1">
      <c r="A23" s="44">
        <v>45221</v>
      </c>
      <c r="B23" s="36"/>
      <c r="C23" s="36"/>
    </row>
    <row r="24" spans="1:3" ht="14.25" customHeight="1">
      <c r="A24" s="44">
        <v>45222</v>
      </c>
      <c r="B24" s="36">
        <f>440+780+300+35</f>
        <v>1555</v>
      </c>
      <c r="C24" s="36"/>
    </row>
    <row r="25" spans="1:3" ht="14.25" customHeight="1">
      <c r="A25" s="44">
        <v>45223</v>
      </c>
      <c r="B25" s="36">
        <f>250+280</f>
        <v>530</v>
      </c>
      <c r="C25" s="36"/>
    </row>
    <row r="26" spans="1:3" ht="14.25" customHeight="1">
      <c r="A26" s="44">
        <v>45224</v>
      </c>
      <c r="B26" s="36"/>
      <c r="C26" s="36"/>
    </row>
    <row r="27" spans="1:3" ht="14.25" customHeight="1">
      <c r="A27" s="44">
        <v>45225</v>
      </c>
      <c r="B27" s="36"/>
      <c r="C27" s="36"/>
    </row>
    <row r="28" spans="1:3" ht="14.25" customHeight="1">
      <c r="A28" s="44">
        <v>45226</v>
      </c>
      <c r="B28" s="36"/>
      <c r="C28" s="36"/>
    </row>
    <row r="29" spans="1:3" ht="14.25" customHeight="1">
      <c r="A29" s="44">
        <v>45227</v>
      </c>
      <c r="B29" s="36"/>
      <c r="C29" s="36"/>
    </row>
    <row r="30" spans="1:3" ht="14.25" customHeight="1">
      <c r="A30" s="44">
        <v>45228</v>
      </c>
      <c r="B30" s="36"/>
      <c r="C30" s="36"/>
    </row>
    <row r="31" spans="1:3" ht="14.25" customHeight="1">
      <c r="A31" s="44">
        <v>45229</v>
      </c>
      <c r="B31" s="36">
        <v>200</v>
      </c>
      <c r="C31" s="36"/>
    </row>
    <row r="32" spans="1:3" ht="14.25" customHeight="1">
      <c r="A32" s="44">
        <v>45230</v>
      </c>
      <c r="B32" s="36"/>
      <c r="C32" s="36"/>
    </row>
    <row r="33" spans="1:2" ht="14.25" customHeight="1">
      <c r="A33" s="44">
        <v>45231</v>
      </c>
      <c r="B33" s="45" t="s">
        <v>58</v>
      </c>
    </row>
    <row r="34" spans="1:2" ht="14.25" customHeight="1">
      <c r="A34" s="44">
        <v>45232</v>
      </c>
      <c r="B34" s="45" t="s">
        <v>59</v>
      </c>
    </row>
    <row r="35" spans="1:2" ht="14.25" customHeight="1">
      <c r="A35" s="44">
        <v>45233</v>
      </c>
    </row>
    <row r="36" spans="1:2" ht="14.25" customHeight="1">
      <c r="A36" s="44">
        <v>45234</v>
      </c>
    </row>
    <row r="37" spans="1:2" ht="14.25" customHeight="1">
      <c r="A37" s="44">
        <v>45235</v>
      </c>
    </row>
    <row r="38" spans="1:2" ht="14.25" customHeight="1">
      <c r="A38" s="44">
        <v>45236</v>
      </c>
    </row>
    <row r="39" spans="1:2" ht="14.25" customHeight="1">
      <c r="A39" s="44">
        <v>45237</v>
      </c>
    </row>
    <row r="40" spans="1:2" ht="14.25" customHeight="1">
      <c r="A40" s="44">
        <v>45238</v>
      </c>
    </row>
    <row r="41" spans="1:2" ht="14.25" customHeight="1">
      <c r="A41" s="44">
        <v>45239</v>
      </c>
    </row>
    <row r="42" spans="1:2" ht="14.25" customHeight="1">
      <c r="A42" s="44">
        <v>45240</v>
      </c>
    </row>
    <row r="43" spans="1:2" ht="14.25" customHeight="1">
      <c r="A43" s="44">
        <v>45241</v>
      </c>
    </row>
    <row r="44" spans="1:2" ht="14.25" customHeight="1">
      <c r="A44" s="44">
        <v>45242</v>
      </c>
    </row>
    <row r="45" spans="1:2" ht="14.25" customHeight="1">
      <c r="A45" s="44">
        <v>45243</v>
      </c>
    </row>
    <row r="46" spans="1:2" ht="14.25" customHeight="1">
      <c r="A46" s="44">
        <v>45244</v>
      </c>
    </row>
    <row r="47" spans="1:2" ht="14.25" customHeight="1">
      <c r="A47" s="44">
        <v>45245</v>
      </c>
    </row>
    <row r="48" spans="1:2" ht="14.25" customHeight="1">
      <c r="A48" s="44">
        <v>45246</v>
      </c>
    </row>
    <row r="49" spans="1:1" ht="14.25" customHeight="1">
      <c r="A49" s="44">
        <v>45247</v>
      </c>
    </row>
    <row r="50" spans="1:1" ht="14.25" customHeight="1">
      <c r="A50" s="44">
        <v>45248</v>
      </c>
    </row>
    <row r="51" spans="1:1" ht="14.25" customHeight="1">
      <c r="A51" s="44">
        <v>45249</v>
      </c>
    </row>
    <row r="52" spans="1:1" ht="14.25" customHeight="1">
      <c r="A52" s="44">
        <v>45250</v>
      </c>
    </row>
    <row r="53" spans="1:1" ht="14.25" customHeight="1">
      <c r="A53" s="44">
        <v>45251</v>
      </c>
    </row>
    <row r="54" spans="1:1" ht="14.25" customHeight="1">
      <c r="A54" s="44">
        <v>45252</v>
      </c>
    </row>
    <row r="55" spans="1:1" ht="14.25" customHeight="1">
      <c r="A55" s="44">
        <v>45253</v>
      </c>
    </row>
    <row r="56" spans="1:1" ht="14.25" customHeight="1">
      <c r="A56" s="44">
        <v>45254</v>
      </c>
    </row>
    <row r="57" spans="1:1" ht="14.25" customHeight="1">
      <c r="A57" s="44">
        <v>45255</v>
      </c>
    </row>
    <row r="58" spans="1:1" ht="14.25" customHeight="1">
      <c r="A58" s="44">
        <v>45256</v>
      </c>
    </row>
    <row r="59" spans="1:1" ht="14.25" customHeight="1">
      <c r="A59" s="44">
        <v>45257</v>
      </c>
    </row>
    <row r="60" spans="1:1" ht="14.25" customHeight="1">
      <c r="A60" s="44">
        <v>45258</v>
      </c>
    </row>
    <row r="61" spans="1:1" ht="14.25" customHeight="1">
      <c r="A61" s="44">
        <v>45259</v>
      </c>
    </row>
    <row r="62" spans="1:1" ht="14.25" customHeight="1">
      <c r="A62" s="44">
        <v>45260</v>
      </c>
    </row>
    <row r="63" spans="1:1" ht="14.25" customHeight="1">
      <c r="A63" s="44">
        <v>45261</v>
      </c>
    </row>
    <row r="64" spans="1:1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/>
  <cols>
    <col min="1" max="1" width="8.7265625" customWidth="1"/>
    <col min="2" max="2" width="8.08984375" customWidth="1"/>
    <col min="3" max="11" width="13.26953125" customWidth="1"/>
    <col min="12" max="13" width="8.7265625" customWidth="1"/>
  </cols>
  <sheetData>
    <row r="1" spans="1:13" ht="14.25" customHeight="1">
      <c r="A1" s="47" t="s">
        <v>3</v>
      </c>
      <c r="B1" s="47" t="s">
        <v>8</v>
      </c>
      <c r="C1" s="47" t="s">
        <v>60</v>
      </c>
      <c r="D1" s="47" t="s">
        <v>61</v>
      </c>
      <c r="E1" s="47" t="s">
        <v>62</v>
      </c>
      <c r="F1" s="47" t="s">
        <v>63</v>
      </c>
      <c r="G1" s="47" t="s">
        <v>64</v>
      </c>
      <c r="H1" s="47" t="s">
        <v>65</v>
      </c>
      <c r="I1" s="47" t="s">
        <v>66</v>
      </c>
      <c r="J1" s="47" t="s">
        <v>53</v>
      </c>
      <c r="K1" s="47" t="s">
        <v>67</v>
      </c>
      <c r="L1" s="48" t="s">
        <v>68</v>
      </c>
    </row>
    <row r="2" spans="1:13" ht="14.25" customHeight="1">
      <c r="A2" s="35">
        <v>45200</v>
      </c>
      <c r="B2" s="49">
        <f t="shared" ref="B2:B32" si="0">SUM(C2:K2)</f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14.25" customHeight="1">
      <c r="A3" s="35">
        <v>45201</v>
      </c>
      <c r="B3" s="49">
        <f t="shared" si="0"/>
        <v>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 ht="14.25" customHeight="1">
      <c r="A4" s="35">
        <v>45202</v>
      </c>
      <c r="B4" s="49">
        <f t="shared" si="0"/>
        <v>0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14.25" customHeight="1">
      <c r="A5" s="35">
        <v>45203</v>
      </c>
      <c r="B5" s="49">
        <f t="shared" si="0"/>
        <v>0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3" ht="14.25" customHeight="1">
      <c r="A6" s="35">
        <v>45204</v>
      </c>
      <c r="B6" s="49">
        <f t="shared" si="0"/>
        <v>0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</row>
    <row r="7" spans="1:13" ht="14.25" customHeight="1">
      <c r="A7" s="35">
        <v>45205</v>
      </c>
      <c r="B7" s="49">
        <f t="shared" si="0"/>
        <v>0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</row>
    <row r="8" spans="1:13" ht="14.25" customHeight="1">
      <c r="A8" s="35">
        <v>45206</v>
      </c>
      <c r="B8" s="49">
        <f t="shared" si="0"/>
        <v>0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</row>
    <row r="9" spans="1:13" ht="14.25" customHeight="1">
      <c r="A9" s="35">
        <v>45207</v>
      </c>
      <c r="B9" s="49">
        <f t="shared" si="0"/>
        <v>0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</row>
    <row r="10" spans="1:13" ht="14.25" customHeight="1">
      <c r="A10" s="35">
        <v>45208</v>
      </c>
      <c r="B10" s="49">
        <f t="shared" si="0"/>
        <v>0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</row>
    <row r="11" spans="1:13" ht="14.25" customHeight="1">
      <c r="A11" s="35">
        <v>45209</v>
      </c>
      <c r="B11" s="49">
        <f t="shared" si="0"/>
        <v>0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</row>
    <row r="12" spans="1:13" ht="14.25" customHeight="1">
      <c r="A12" s="35">
        <v>45210</v>
      </c>
      <c r="B12" s="49">
        <f t="shared" si="0"/>
        <v>0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</row>
    <row r="13" spans="1:13" ht="14.25" customHeight="1">
      <c r="A13" s="35">
        <v>45211</v>
      </c>
      <c r="B13" s="49">
        <f t="shared" si="0"/>
        <v>1191</v>
      </c>
      <c r="C13" s="36">
        <v>10</v>
      </c>
      <c r="D13" s="36"/>
      <c r="E13" s="36">
        <v>181</v>
      </c>
      <c r="F13" s="36"/>
      <c r="G13" s="36">
        <v>1000</v>
      </c>
      <c r="H13" s="36"/>
      <c r="I13" s="36"/>
      <c r="J13" s="36"/>
      <c r="K13" s="36"/>
      <c r="L13" s="36"/>
      <c r="M13" s="36"/>
    </row>
    <row r="14" spans="1:13" ht="14.25" customHeight="1">
      <c r="A14" s="35">
        <v>45212</v>
      </c>
      <c r="B14" s="49">
        <f t="shared" si="0"/>
        <v>200</v>
      </c>
      <c r="C14" s="36"/>
      <c r="D14" s="36"/>
      <c r="E14" s="36"/>
      <c r="F14" s="36"/>
      <c r="G14" s="36"/>
      <c r="H14" s="36"/>
      <c r="I14" s="36">
        <v>200</v>
      </c>
      <c r="J14" s="36"/>
      <c r="K14" s="36"/>
      <c r="L14" s="36"/>
      <c r="M14" s="36"/>
    </row>
    <row r="15" spans="1:13" ht="14.25" customHeight="1">
      <c r="A15" s="35">
        <v>45213</v>
      </c>
      <c r="B15" s="49">
        <f t="shared" si="0"/>
        <v>800</v>
      </c>
      <c r="C15" s="36"/>
      <c r="D15" s="36"/>
      <c r="E15" s="36">
        <v>500</v>
      </c>
      <c r="F15" s="36"/>
      <c r="G15" s="36"/>
      <c r="H15" s="36"/>
      <c r="I15" s="36"/>
      <c r="J15" s="36"/>
      <c r="K15" s="36">
        <v>300</v>
      </c>
      <c r="L15" s="36"/>
      <c r="M15" s="36"/>
    </row>
    <row r="16" spans="1:13" ht="14.25" customHeight="1">
      <c r="A16" s="35">
        <v>45214</v>
      </c>
      <c r="B16" s="49">
        <f t="shared" si="0"/>
        <v>185</v>
      </c>
      <c r="C16" s="36"/>
      <c r="D16" s="36"/>
      <c r="E16" s="36"/>
      <c r="F16" s="36"/>
      <c r="G16" s="36"/>
      <c r="H16" s="36"/>
      <c r="I16" s="36"/>
      <c r="J16" s="36">
        <v>100</v>
      </c>
      <c r="K16" s="36">
        <v>85</v>
      </c>
      <c r="L16" s="36"/>
      <c r="M16" s="36"/>
    </row>
    <row r="17" spans="1:13" ht="14.25" customHeight="1">
      <c r="A17" s="35">
        <v>45215</v>
      </c>
      <c r="B17" s="49">
        <f t="shared" si="0"/>
        <v>0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</row>
    <row r="18" spans="1:13" ht="14.25" customHeight="1">
      <c r="A18" s="35">
        <v>45216</v>
      </c>
      <c r="B18" s="49">
        <f t="shared" si="0"/>
        <v>0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</row>
    <row r="19" spans="1:13" ht="14.25" customHeight="1">
      <c r="A19" s="35">
        <v>45217</v>
      </c>
      <c r="B19" s="49">
        <f t="shared" si="0"/>
        <v>0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13" ht="14.25" customHeight="1">
      <c r="A20" s="35">
        <v>45218</v>
      </c>
      <c r="B20" s="49">
        <f t="shared" si="0"/>
        <v>0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</row>
    <row r="21" spans="1:13" ht="14.25" customHeight="1">
      <c r="A21" s="35">
        <v>45219</v>
      </c>
      <c r="B21" s="49">
        <f t="shared" si="0"/>
        <v>0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</row>
    <row r="22" spans="1:13" ht="14.25" customHeight="1">
      <c r="A22" s="35">
        <v>45220</v>
      </c>
      <c r="B22" s="49">
        <f t="shared" si="0"/>
        <v>0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</row>
    <row r="23" spans="1:13" ht="14.25" customHeight="1">
      <c r="A23" s="35">
        <v>45221</v>
      </c>
      <c r="B23" s="49">
        <f t="shared" si="0"/>
        <v>0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</row>
    <row r="24" spans="1:13" ht="14.25" customHeight="1">
      <c r="A24" s="35">
        <v>45222</v>
      </c>
      <c r="B24" s="49">
        <f t="shared" si="0"/>
        <v>540</v>
      </c>
      <c r="C24" s="36"/>
      <c r="D24" s="36"/>
      <c r="E24" s="36"/>
      <c r="F24" s="36"/>
      <c r="G24" s="36">
        <v>40</v>
      </c>
      <c r="H24" s="36"/>
      <c r="I24" s="36"/>
      <c r="J24" s="36"/>
      <c r="K24" s="36">
        <v>500</v>
      </c>
      <c r="L24" s="36">
        <v>100</v>
      </c>
      <c r="M24" s="36"/>
    </row>
    <row r="25" spans="1:13" ht="14.25" customHeight="1">
      <c r="A25" s="35">
        <v>45223</v>
      </c>
      <c r="B25" s="49">
        <f t="shared" si="0"/>
        <v>441</v>
      </c>
      <c r="C25" s="36"/>
      <c r="D25" s="36"/>
      <c r="E25" s="36">
        <v>200</v>
      </c>
      <c r="F25" s="36"/>
      <c r="G25" s="36"/>
      <c r="H25" s="36"/>
      <c r="I25" s="36"/>
      <c r="J25" s="36">
        <v>241</v>
      </c>
      <c r="K25" s="36"/>
      <c r="L25" s="36"/>
      <c r="M25" s="36"/>
    </row>
    <row r="26" spans="1:13" ht="14.25" customHeight="1">
      <c r="A26" s="35">
        <v>45224</v>
      </c>
      <c r="B26" s="49">
        <f t="shared" si="0"/>
        <v>0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</row>
    <row r="27" spans="1:13" ht="14.25" customHeight="1">
      <c r="A27" s="35">
        <v>45225</v>
      </c>
      <c r="B27" s="49">
        <f t="shared" si="0"/>
        <v>0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</row>
    <row r="28" spans="1:13" ht="14.25" customHeight="1">
      <c r="A28" s="35">
        <v>45226</v>
      </c>
      <c r="B28" s="49">
        <f t="shared" si="0"/>
        <v>0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</row>
    <row r="29" spans="1:13" ht="14.25" customHeight="1">
      <c r="A29" s="35">
        <v>45227</v>
      </c>
      <c r="B29" s="49">
        <f t="shared" si="0"/>
        <v>0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</row>
    <row r="30" spans="1:13" ht="14.25" customHeight="1">
      <c r="A30" s="35">
        <v>45228</v>
      </c>
      <c r="B30" s="49">
        <f t="shared" si="0"/>
        <v>0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3" ht="14.25" customHeight="1">
      <c r="A31" s="35">
        <v>45229</v>
      </c>
      <c r="B31" s="49">
        <f t="shared" si="0"/>
        <v>0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</row>
    <row r="32" spans="1:13" ht="14.25" customHeight="1">
      <c r="A32" s="35">
        <v>45230</v>
      </c>
      <c r="B32" s="49">
        <f t="shared" si="0"/>
        <v>0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</row>
    <row r="33" spans="1:13" ht="14.25" customHeight="1">
      <c r="A33" s="35"/>
      <c r="B33" s="49"/>
      <c r="C33" s="36">
        <f t="shared" ref="C33:M33" si="1">SUM(C2:C32)</f>
        <v>10</v>
      </c>
      <c r="D33" s="36">
        <f t="shared" si="1"/>
        <v>0</v>
      </c>
      <c r="E33" s="36">
        <f t="shared" si="1"/>
        <v>881</v>
      </c>
      <c r="F33" s="36">
        <f t="shared" si="1"/>
        <v>0</v>
      </c>
      <c r="G33" s="36">
        <f t="shared" si="1"/>
        <v>1040</v>
      </c>
      <c r="H33" s="36">
        <f t="shared" si="1"/>
        <v>0</v>
      </c>
      <c r="I33" s="36">
        <f t="shared" si="1"/>
        <v>200</v>
      </c>
      <c r="J33" s="36">
        <f t="shared" si="1"/>
        <v>341</v>
      </c>
      <c r="K33" s="36">
        <f t="shared" si="1"/>
        <v>885</v>
      </c>
      <c r="L33" s="36">
        <f t="shared" si="1"/>
        <v>100</v>
      </c>
      <c r="M33" s="36">
        <f t="shared" si="1"/>
        <v>0</v>
      </c>
    </row>
    <row r="34" spans="1:13" ht="14.25" customHeight="1">
      <c r="A34" s="35">
        <v>45231</v>
      </c>
      <c r="B34" s="49">
        <f t="shared" ref="B34:B63" si="2">SUM(C34:K34)</f>
        <v>660</v>
      </c>
      <c r="C34" s="36">
        <v>100</v>
      </c>
      <c r="D34" s="36"/>
      <c r="E34" s="36"/>
      <c r="F34" s="36">
        <v>500</v>
      </c>
      <c r="G34" s="36"/>
      <c r="H34" s="36">
        <v>60</v>
      </c>
      <c r="I34" s="36"/>
      <c r="J34" s="36"/>
      <c r="K34" s="36"/>
      <c r="L34" s="36"/>
      <c r="M34" s="36"/>
    </row>
    <row r="35" spans="1:13" ht="14.25" customHeight="1">
      <c r="A35" s="35">
        <v>45232</v>
      </c>
      <c r="B35" s="49">
        <f t="shared" si="2"/>
        <v>180</v>
      </c>
      <c r="C35" s="36">
        <v>130</v>
      </c>
      <c r="D35" s="36"/>
      <c r="E35" s="36"/>
      <c r="F35" s="36"/>
      <c r="G35" s="36"/>
      <c r="H35" s="36"/>
      <c r="I35" s="36"/>
      <c r="J35" s="36">
        <v>50</v>
      </c>
      <c r="K35" s="36"/>
      <c r="L35" s="36"/>
      <c r="M35" s="36"/>
    </row>
    <row r="36" spans="1:13" ht="14.25" customHeight="1">
      <c r="A36" s="35">
        <v>45233</v>
      </c>
      <c r="B36" s="49">
        <f t="shared" si="2"/>
        <v>0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</row>
    <row r="37" spans="1:13" ht="14.25" customHeight="1">
      <c r="A37" s="35">
        <v>45234</v>
      </c>
      <c r="B37" s="49">
        <f t="shared" si="2"/>
        <v>0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</row>
    <row r="38" spans="1:13" ht="14.25" customHeight="1">
      <c r="A38" s="35">
        <v>45235</v>
      </c>
      <c r="B38" s="49">
        <f t="shared" si="2"/>
        <v>0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</row>
    <row r="39" spans="1:13" ht="14.25" customHeight="1">
      <c r="A39" s="35">
        <v>45236</v>
      </c>
      <c r="B39" s="49">
        <f t="shared" si="2"/>
        <v>0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</row>
    <row r="40" spans="1:13" ht="14.25" customHeight="1">
      <c r="A40" s="35">
        <v>45237</v>
      </c>
      <c r="B40" s="49">
        <f t="shared" si="2"/>
        <v>0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</row>
    <row r="41" spans="1:13" ht="14.25" customHeight="1">
      <c r="A41" s="35">
        <v>45238</v>
      </c>
      <c r="B41" s="49">
        <f t="shared" si="2"/>
        <v>0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</row>
    <row r="42" spans="1:13" ht="14.25" customHeight="1">
      <c r="A42" s="35">
        <v>45239</v>
      </c>
      <c r="B42" s="49">
        <f t="shared" si="2"/>
        <v>0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</row>
    <row r="43" spans="1:13" ht="14.25" customHeight="1">
      <c r="A43" s="35">
        <v>45240</v>
      </c>
      <c r="B43" s="49">
        <f t="shared" si="2"/>
        <v>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</row>
    <row r="44" spans="1:13" ht="14.25" customHeight="1">
      <c r="A44" s="35">
        <v>45241</v>
      </c>
      <c r="B44" s="49">
        <f t="shared" si="2"/>
        <v>0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4.25" customHeight="1">
      <c r="A45" s="35">
        <v>45242</v>
      </c>
      <c r="B45" s="49">
        <f t="shared" si="2"/>
        <v>0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</row>
    <row r="46" spans="1:13" ht="14.25" customHeight="1">
      <c r="A46" s="35">
        <v>45243</v>
      </c>
      <c r="B46" s="49">
        <f t="shared" si="2"/>
        <v>0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</row>
    <row r="47" spans="1:13" ht="14.25" customHeight="1">
      <c r="A47" s="35">
        <v>45244</v>
      </c>
      <c r="B47" s="49">
        <f t="shared" si="2"/>
        <v>0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</row>
    <row r="48" spans="1:13" ht="14.25" customHeight="1">
      <c r="A48" s="35">
        <v>45245</v>
      </c>
      <c r="B48" s="49">
        <f t="shared" si="2"/>
        <v>0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</row>
    <row r="49" spans="1:13" ht="14.25" customHeight="1">
      <c r="A49" s="35">
        <v>45246</v>
      </c>
      <c r="B49" s="49">
        <f t="shared" si="2"/>
        <v>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</row>
    <row r="50" spans="1:13" ht="14.25" customHeight="1">
      <c r="A50" s="35">
        <v>45247</v>
      </c>
      <c r="B50" s="49">
        <f t="shared" si="2"/>
        <v>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3" ht="14.25" customHeight="1">
      <c r="A51" s="35">
        <v>45248</v>
      </c>
      <c r="B51" s="49">
        <f t="shared" si="2"/>
        <v>0</v>
      </c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</row>
    <row r="52" spans="1:13" ht="14.25" customHeight="1">
      <c r="A52" s="35">
        <v>45249</v>
      </c>
      <c r="B52" s="49">
        <f t="shared" si="2"/>
        <v>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3" ht="14.25" customHeight="1">
      <c r="A53" s="35">
        <v>45250</v>
      </c>
      <c r="B53" s="49">
        <f t="shared" si="2"/>
        <v>0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3" ht="14.25" customHeight="1">
      <c r="A54" s="35">
        <v>45251</v>
      </c>
      <c r="B54" s="49">
        <f t="shared" si="2"/>
        <v>0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3" ht="14.25" customHeight="1">
      <c r="A55" s="35">
        <v>45252</v>
      </c>
      <c r="B55" s="49">
        <f t="shared" si="2"/>
        <v>0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</row>
    <row r="56" spans="1:13" ht="14.25" customHeight="1">
      <c r="A56" s="35">
        <v>45253</v>
      </c>
      <c r="B56" s="49">
        <f t="shared" si="2"/>
        <v>0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</row>
    <row r="57" spans="1:13" ht="14.25" customHeight="1">
      <c r="A57" s="35">
        <v>45254</v>
      </c>
      <c r="B57" s="49">
        <f t="shared" si="2"/>
        <v>0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</row>
    <row r="58" spans="1:13" ht="14.25" customHeight="1">
      <c r="A58" s="35">
        <v>45255</v>
      </c>
      <c r="B58" s="49">
        <f t="shared" si="2"/>
        <v>0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</row>
    <row r="59" spans="1:13" ht="14.25" customHeight="1">
      <c r="A59" s="35">
        <v>45256</v>
      </c>
      <c r="B59" s="49">
        <f t="shared" si="2"/>
        <v>0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</row>
    <row r="60" spans="1:13" ht="14.25" customHeight="1">
      <c r="A60" s="35">
        <v>45257</v>
      </c>
      <c r="B60" s="49">
        <f t="shared" si="2"/>
        <v>0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</row>
    <row r="61" spans="1:13" ht="14.25" customHeight="1">
      <c r="A61" s="35">
        <v>45258</v>
      </c>
      <c r="B61" s="49">
        <f t="shared" si="2"/>
        <v>0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</row>
    <row r="62" spans="1:13" ht="14.25" customHeight="1">
      <c r="A62" s="35">
        <v>45259</v>
      </c>
      <c r="B62" s="49">
        <f t="shared" si="2"/>
        <v>0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</row>
    <row r="63" spans="1:13" ht="14.25" customHeight="1">
      <c r="A63" s="35">
        <v>45260</v>
      </c>
      <c r="B63" s="49">
        <f t="shared" si="2"/>
        <v>0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</row>
    <row r="64" spans="1:13" ht="14.25" customHeight="1">
      <c r="A64" s="244" t="s">
        <v>69</v>
      </c>
      <c r="B64" s="232"/>
      <c r="C64" s="36">
        <f t="shared" ref="C64:M64" si="3">SUM(C34:C63)</f>
        <v>230</v>
      </c>
      <c r="D64" s="36">
        <f t="shared" si="3"/>
        <v>0</v>
      </c>
      <c r="E64" s="36">
        <f t="shared" si="3"/>
        <v>0</v>
      </c>
      <c r="F64" s="36">
        <f t="shared" si="3"/>
        <v>500</v>
      </c>
      <c r="G64" s="36">
        <f t="shared" si="3"/>
        <v>0</v>
      </c>
      <c r="H64" s="36">
        <f t="shared" si="3"/>
        <v>60</v>
      </c>
      <c r="I64" s="36">
        <f t="shared" si="3"/>
        <v>0</v>
      </c>
      <c r="J64" s="36">
        <f t="shared" si="3"/>
        <v>50</v>
      </c>
      <c r="K64" s="36">
        <f t="shared" si="3"/>
        <v>0</v>
      </c>
      <c r="L64" s="36">
        <f t="shared" si="3"/>
        <v>0</v>
      </c>
      <c r="M64" s="36">
        <f t="shared" si="3"/>
        <v>0</v>
      </c>
    </row>
    <row r="65" spans="1:13" ht="14.25" customHeight="1">
      <c r="A65" s="35">
        <v>45261</v>
      </c>
      <c r="B65" s="49">
        <f t="shared" ref="B65:B95" si="4">SUM(C65:K65)</f>
        <v>0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</row>
    <row r="66" spans="1:13" ht="14.25" customHeight="1">
      <c r="A66" s="35">
        <v>45262</v>
      </c>
      <c r="B66" s="49">
        <f t="shared" si="4"/>
        <v>0</v>
      </c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</row>
    <row r="67" spans="1:13" ht="14.25" customHeight="1">
      <c r="A67" s="35">
        <v>45263</v>
      </c>
      <c r="B67" s="49">
        <f t="shared" si="4"/>
        <v>0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</row>
    <row r="68" spans="1:13" ht="14.25" customHeight="1">
      <c r="A68" s="35">
        <v>45264</v>
      </c>
      <c r="B68" s="49">
        <f t="shared" si="4"/>
        <v>0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</row>
    <row r="69" spans="1:13" ht="14.25" customHeight="1">
      <c r="A69" s="35">
        <v>45265</v>
      </c>
      <c r="B69" s="49">
        <f t="shared" si="4"/>
        <v>600</v>
      </c>
      <c r="C69" s="36"/>
      <c r="D69" s="36"/>
      <c r="E69" s="36">
        <v>500</v>
      </c>
      <c r="F69" s="36"/>
      <c r="G69" s="36"/>
      <c r="H69" s="36">
        <v>100</v>
      </c>
      <c r="I69" s="36"/>
      <c r="J69" s="36"/>
      <c r="K69" s="36"/>
      <c r="L69" s="36"/>
      <c r="M69" s="36"/>
    </row>
    <row r="70" spans="1:13" ht="14.25" customHeight="1">
      <c r="A70" s="35">
        <v>45266</v>
      </c>
      <c r="B70" s="49">
        <f t="shared" si="4"/>
        <v>500</v>
      </c>
      <c r="C70" s="36"/>
      <c r="D70" s="36"/>
      <c r="E70" s="36"/>
      <c r="F70" s="36">
        <v>500</v>
      </c>
      <c r="G70" s="36"/>
      <c r="H70" s="36"/>
      <c r="I70" s="36"/>
      <c r="J70" s="36"/>
      <c r="K70" s="36"/>
      <c r="L70" s="36"/>
      <c r="M70" s="36"/>
    </row>
    <row r="71" spans="1:13" ht="14.25" customHeight="1">
      <c r="A71" s="35">
        <v>45267</v>
      </c>
      <c r="B71" s="49">
        <f t="shared" si="4"/>
        <v>300</v>
      </c>
      <c r="C71" s="36"/>
      <c r="D71" s="36"/>
      <c r="E71" s="36"/>
      <c r="F71" s="36"/>
      <c r="G71" s="36"/>
      <c r="H71" s="36"/>
      <c r="I71" s="36"/>
      <c r="J71" s="36"/>
      <c r="K71" s="36">
        <v>300</v>
      </c>
      <c r="L71" s="36"/>
      <c r="M71" s="36"/>
    </row>
    <row r="72" spans="1:13" ht="14.25" customHeight="1">
      <c r="A72" s="35">
        <v>45268</v>
      </c>
      <c r="B72" s="49">
        <f t="shared" si="4"/>
        <v>0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</row>
    <row r="73" spans="1:13" ht="14.25" customHeight="1">
      <c r="A73" s="35">
        <v>45269</v>
      </c>
      <c r="B73" s="49">
        <f t="shared" si="4"/>
        <v>200</v>
      </c>
      <c r="C73" s="36"/>
      <c r="D73" s="36"/>
      <c r="E73" s="36"/>
      <c r="F73" s="36"/>
      <c r="G73" s="36"/>
      <c r="H73" s="36"/>
      <c r="I73" s="36"/>
      <c r="J73" s="36"/>
      <c r="K73" s="36">
        <v>200</v>
      </c>
      <c r="L73" s="36"/>
      <c r="M73" s="36"/>
    </row>
    <row r="74" spans="1:13" ht="14.25" customHeight="1">
      <c r="A74" s="35">
        <v>45270</v>
      </c>
      <c r="B74" s="49">
        <f t="shared" si="4"/>
        <v>0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</row>
    <row r="75" spans="1:13" ht="14.25" customHeight="1">
      <c r="A75" s="35">
        <v>45271</v>
      </c>
      <c r="B75" s="49">
        <f t="shared" si="4"/>
        <v>0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</row>
    <row r="76" spans="1:13" ht="14.25" customHeight="1">
      <c r="A76" s="35">
        <v>45272</v>
      </c>
      <c r="B76" s="49">
        <f t="shared" si="4"/>
        <v>0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</row>
    <row r="77" spans="1:13" ht="14.25" customHeight="1">
      <c r="A77" s="35">
        <v>45273</v>
      </c>
      <c r="B77" s="49">
        <f t="shared" si="4"/>
        <v>0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</row>
    <row r="78" spans="1:13" ht="14.25" customHeight="1">
      <c r="A78" s="35">
        <v>45274</v>
      </c>
      <c r="B78" s="49">
        <f t="shared" si="4"/>
        <v>0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</row>
    <row r="79" spans="1:13" ht="14.25" customHeight="1">
      <c r="A79" s="35">
        <v>45275</v>
      </c>
      <c r="B79" s="49">
        <f t="shared" si="4"/>
        <v>0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</row>
    <row r="80" spans="1:13" ht="14.25" customHeight="1">
      <c r="A80" s="35">
        <v>45276</v>
      </c>
      <c r="B80" s="49">
        <f t="shared" si="4"/>
        <v>0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</row>
    <row r="81" spans="1:13" ht="14.25" customHeight="1">
      <c r="A81" s="35">
        <v>45277</v>
      </c>
      <c r="B81" s="49">
        <f t="shared" si="4"/>
        <v>0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</row>
    <row r="82" spans="1:13" ht="14.25" customHeight="1">
      <c r="A82" s="35">
        <v>45278</v>
      </c>
      <c r="B82" s="49">
        <f t="shared" si="4"/>
        <v>0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</row>
    <row r="83" spans="1:13" ht="14.25" customHeight="1">
      <c r="A83" s="35">
        <v>45279</v>
      </c>
      <c r="B83" s="49">
        <f t="shared" si="4"/>
        <v>0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</row>
    <row r="84" spans="1:13" ht="14.25" customHeight="1">
      <c r="A84" s="35">
        <v>45280</v>
      </c>
      <c r="B84" s="49">
        <f t="shared" si="4"/>
        <v>0</v>
      </c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</row>
    <row r="85" spans="1:13" ht="14.25" customHeight="1">
      <c r="A85" s="35">
        <v>45281</v>
      </c>
      <c r="B85" s="49">
        <f t="shared" si="4"/>
        <v>0</v>
      </c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</row>
    <row r="86" spans="1:13" ht="14.25" customHeight="1">
      <c r="A86" s="35">
        <v>45282</v>
      </c>
      <c r="B86" s="49">
        <f t="shared" si="4"/>
        <v>0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</row>
    <row r="87" spans="1:13" ht="14.25" customHeight="1">
      <c r="A87" s="35">
        <v>45283</v>
      </c>
      <c r="B87" s="49">
        <f t="shared" si="4"/>
        <v>0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</row>
    <row r="88" spans="1:13" ht="14.25" customHeight="1">
      <c r="A88" s="35">
        <v>45284</v>
      </c>
      <c r="B88" s="49">
        <f t="shared" si="4"/>
        <v>0</v>
      </c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3" ht="14.25" customHeight="1">
      <c r="A89" s="35">
        <v>45285</v>
      </c>
      <c r="B89" s="49">
        <f t="shared" si="4"/>
        <v>0</v>
      </c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</row>
    <row r="90" spans="1:13" ht="14.25" customHeight="1">
      <c r="A90" s="35">
        <v>45286</v>
      </c>
      <c r="B90" s="49">
        <f t="shared" si="4"/>
        <v>0</v>
      </c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</row>
    <row r="91" spans="1:13" ht="14.25" customHeight="1">
      <c r="A91" s="35">
        <v>45287</v>
      </c>
      <c r="B91" s="49">
        <f t="shared" si="4"/>
        <v>0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</row>
    <row r="92" spans="1:13" ht="14.25" customHeight="1">
      <c r="A92" s="35">
        <v>45288</v>
      </c>
      <c r="B92" s="49">
        <f t="shared" si="4"/>
        <v>0</v>
      </c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</row>
    <row r="93" spans="1:13" ht="14.25" customHeight="1">
      <c r="A93" s="35">
        <v>45289</v>
      </c>
      <c r="B93" s="49">
        <f t="shared" si="4"/>
        <v>0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</row>
    <row r="94" spans="1:13" ht="14.25" customHeight="1">
      <c r="A94" s="35">
        <v>45290</v>
      </c>
      <c r="B94" s="49">
        <f t="shared" si="4"/>
        <v>0</v>
      </c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</row>
    <row r="95" spans="1:13" ht="14.25" customHeight="1">
      <c r="A95" s="35">
        <v>45291</v>
      </c>
      <c r="B95" s="49">
        <f t="shared" si="4"/>
        <v>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</row>
    <row r="96" spans="1:13" ht="14.25" customHeight="1">
      <c r="A96" s="244" t="s">
        <v>69</v>
      </c>
      <c r="B96" s="232"/>
    </row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64:B64"/>
    <mergeCell ref="A96:B96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53125" defaultRowHeight="15" customHeight="1"/>
  <cols>
    <col min="1" max="1" width="8.7265625" customWidth="1"/>
    <col min="2" max="2" width="14.453125" customWidth="1"/>
    <col min="3" max="3" width="30.453125" customWidth="1"/>
    <col min="4" max="6" width="8.7265625" customWidth="1"/>
  </cols>
  <sheetData>
    <row r="1" spans="1:3" ht="14.25" customHeight="1">
      <c r="A1" s="42" t="s">
        <v>3</v>
      </c>
      <c r="B1" s="43" t="s">
        <v>54</v>
      </c>
      <c r="C1" s="42" t="s">
        <v>55</v>
      </c>
    </row>
    <row r="2" spans="1:3" ht="14.25" customHeight="1">
      <c r="A2" s="44">
        <v>45200</v>
      </c>
      <c r="C2" s="46"/>
    </row>
    <row r="3" spans="1:3" ht="14.25" customHeight="1">
      <c r="A3" s="44">
        <v>45201</v>
      </c>
      <c r="B3" s="36"/>
      <c r="C3" s="36"/>
    </row>
    <row r="4" spans="1:3" ht="14.25" customHeight="1">
      <c r="A4" s="44">
        <v>45202</v>
      </c>
      <c r="B4" s="36"/>
      <c r="C4" s="36"/>
    </row>
    <row r="5" spans="1:3" ht="14.25" customHeight="1">
      <c r="A5" s="44">
        <v>45203</v>
      </c>
      <c r="B5" s="36"/>
      <c r="C5" s="36"/>
    </row>
    <row r="6" spans="1:3" ht="14.25" customHeight="1">
      <c r="A6" s="44">
        <v>45204</v>
      </c>
      <c r="B6" s="36"/>
      <c r="C6" s="36"/>
    </row>
    <row r="7" spans="1:3" ht="14.25" customHeight="1">
      <c r="A7" s="44">
        <v>45205</v>
      </c>
      <c r="B7" s="36"/>
      <c r="C7" s="36"/>
    </row>
    <row r="8" spans="1:3" ht="14.25" customHeight="1">
      <c r="A8" s="44">
        <v>45206</v>
      </c>
      <c r="B8" s="36"/>
      <c r="C8" s="36"/>
    </row>
    <row r="9" spans="1:3" ht="14.25" customHeight="1">
      <c r="A9" s="44">
        <v>45207</v>
      </c>
      <c r="B9" s="36"/>
      <c r="C9" s="36"/>
    </row>
    <row r="10" spans="1:3" ht="14.25" customHeight="1">
      <c r="A10" s="44">
        <v>45208</v>
      </c>
      <c r="B10" s="36"/>
      <c r="C10" s="36"/>
    </row>
    <row r="11" spans="1:3" ht="14.25" customHeight="1">
      <c r="A11" s="44">
        <v>45209</v>
      </c>
      <c r="B11" s="36"/>
      <c r="C11" s="36"/>
    </row>
    <row r="12" spans="1:3" ht="14.25" customHeight="1">
      <c r="A12" s="44">
        <v>45210</v>
      </c>
      <c r="B12" s="36"/>
      <c r="C12" s="36"/>
    </row>
    <row r="13" spans="1:3" ht="14.25" customHeight="1">
      <c r="A13" s="44">
        <v>45211</v>
      </c>
      <c r="B13" s="46"/>
      <c r="C13" s="36"/>
    </row>
    <row r="14" spans="1:3" ht="14.25" customHeight="1">
      <c r="A14" s="44">
        <v>45212</v>
      </c>
      <c r="B14" s="36"/>
      <c r="C14" s="36"/>
    </row>
    <row r="15" spans="1:3" ht="14.25" customHeight="1">
      <c r="A15" s="44">
        <v>45213</v>
      </c>
      <c r="B15" s="36">
        <v>30</v>
      </c>
      <c r="C15" s="36" t="s">
        <v>70</v>
      </c>
    </row>
    <row r="16" spans="1:3" ht="14.25" customHeight="1">
      <c r="A16" s="44">
        <v>45214</v>
      </c>
      <c r="B16" s="36">
        <f>100+30+15</f>
        <v>145</v>
      </c>
      <c r="C16" s="36" t="s">
        <v>71</v>
      </c>
    </row>
    <row r="17" spans="1:3" ht="14.25" customHeight="1">
      <c r="A17" s="44">
        <v>45215</v>
      </c>
      <c r="B17" s="36">
        <f>60+20</f>
        <v>80</v>
      </c>
      <c r="C17" s="36" t="s">
        <v>72</v>
      </c>
    </row>
    <row r="18" spans="1:3" ht="14.25" customHeight="1">
      <c r="A18" s="44">
        <v>45216</v>
      </c>
      <c r="B18" s="36"/>
      <c r="C18" s="36"/>
    </row>
    <row r="19" spans="1:3" ht="14.25" customHeight="1">
      <c r="A19" s="44">
        <v>45217</v>
      </c>
      <c r="B19" s="36"/>
      <c r="C19" s="36"/>
    </row>
    <row r="20" spans="1:3" ht="14.25" customHeight="1">
      <c r="A20" s="44">
        <v>45218</v>
      </c>
      <c r="B20" s="36"/>
      <c r="C20" s="36"/>
    </row>
    <row r="21" spans="1:3" ht="14.25" customHeight="1">
      <c r="A21" s="44">
        <v>45219</v>
      </c>
      <c r="B21" s="36"/>
      <c r="C21" s="36"/>
    </row>
    <row r="22" spans="1:3" ht="14.25" customHeight="1">
      <c r="A22" s="44">
        <v>45220</v>
      </c>
      <c r="B22" s="46"/>
      <c r="C22" s="46"/>
    </row>
    <row r="23" spans="1:3" ht="14.25" customHeight="1">
      <c r="A23" s="44">
        <v>45221</v>
      </c>
      <c r="B23" s="36"/>
      <c r="C23" s="36"/>
    </row>
    <row r="24" spans="1:3" ht="14.25" customHeight="1">
      <c r="A24" s="44">
        <v>45222</v>
      </c>
      <c r="B24" s="36">
        <v>300</v>
      </c>
      <c r="C24" s="36" t="s">
        <v>73</v>
      </c>
    </row>
    <row r="25" spans="1:3" ht="14.25" customHeight="1">
      <c r="A25" s="44">
        <v>45223</v>
      </c>
      <c r="B25" s="36"/>
      <c r="C25" s="36"/>
    </row>
    <row r="26" spans="1:3" ht="14.25" customHeight="1">
      <c r="A26" s="44">
        <v>45224</v>
      </c>
      <c r="B26" s="36"/>
      <c r="C26" s="36"/>
    </row>
    <row r="27" spans="1:3" ht="14.25" customHeight="1">
      <c r="A27" s="44">
        <v>45225</v>
      </c>
      <c r="B27" s="36"/>
      <c r="C27" s="36"/>
    </row>
    <row r="28" spans="1:3" ht="14.25" customHeight="1">
      <c r="A28" s="44">
        <v>45226</v>
      </c>
      <c r="B28" s="36"/>
      <c r="C28" s="36"/>
    </row>
    <row r="29" spans="1:3" ht="14.25" customHeight="1">
      <c r="A29" s="44">
        <v>45227</v>
      </c>
      <c r="B29" s="36"/>
      <c r="C29" s="36"/>
    </row>
    <row r="30" spans="1:3" ht="14.25" customHeight="1">
      <c r="A30" s="44">
        <v>45228</v>
      </c>
      <c r="B30" s="36"/>
      <c r="C30" s="36"/>
    </row>
    <row r="31" spans="1:3" ht="14.25" customHeight="1">
      <c r="A31" s="44">
        <v>45229</v>
      </c>
      <c r="B31" s="36"/>
      <c r="C31" s="36"/>
    </row>
    <row r="32" spans="1:3" ht="14.25" customHeight="1">
      <c r="A32" s="44">
        <v>45230</v>
      </c>
      <c r="B32" s="36"/>
      <c r="C32" s="36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/>
  <cols>
    <col min="1" max="1" width="8.7265625" customWidth="1"/>
    <col min="2" max="2" width="8.26953125" customWidth="1"/>
    <col min="3" max="3" width="14.7265625" customWidth="1"/>
    <col min="4" max="26" width="8.7265625" customWidth="1"/>
  </cols>
  <sheetData>
    <row r="1" spans="1:26" ht="14.25" customHeight="1">
      <c r="A1" s="50"/>
      <c r="B1" s="51" t="s">
        <v>3</v>
      </c>
      <c r="C1" s="51" t="s">
        <v>74</v>
      </c>
      <c r="D1" s="51" t="s">
        <v>9</v>
      </c>
      <c r="E1" s="52" t="s">
        <v>10</v>
      </c>
      <c r="F1" s="52" t="s">
        <v>11</v>
      </c>
      <c r="G1" s="52" t="s">
        <v>12</v>
      </c>
      <c r="H1" s="52" t="s">
        <v>13</v>
      </c>
      <c r="I1" s="52" t="s">
        <v>75</v>
      </c>
      <c r="J1" s="52" t="s">
        <v>76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4.25" customHeight="1">
      <c r="A2" s="45">
        <f>D2*12</f>
        <v>42300</v>
      </c>
      <c r="B2" s="15">
        <f>(D2/22)</f>
        <v>160.22727272727272</v>
      </c>
      <c r="C2" s="15" t="s">
        <v>9</v>
      </c>
      <c r="D2" s="34">
        <f>SUM(D3:D117)</f>
        <v>3525</v>
      </c>
      <c r="E2" s="34">
        <f t="shared" ref="E2:J2" si="0">SUM(E3:E48)</f>
        <v>506</v>
      </c>
      <c r="F2" s="34">
        <f t="shared" si="0"/>
        <v>438</v>
      </c>
      <c r="G2" s="34">
        <f t="shared" si="0"/>
        <v>694</v>
      </c>
      <c r="H2" s="34">
        <f t="shared" si="0"/>
        <v>678</v>
      </c>
      <c r="I2" s="34">
        <f t="shared" si="0"/>
        <v>14</v>
      </c>
      <c r="J2" s="34">
        <f t="shared" si="0"/>
        <v>17</v>
      </c>
    </row>
    <row r="3" spans="1:26" ht="14.25" customHeight="1">
      <c r="A3" s="45">
        <f>110*28</f>
        <v>3080</v>
      </c>
      <c r="B3" s="53">
        <v>45323</v>
      </c>
      <c r="C3" s="36" t="s">
        <v>77</v>
      </c>
      <c r="D3" s="54">
        <f t="shared" ref="D3:D47" si="1">SUM(E3:H3)</f>
        <v>44</v>
      </c>
      <c r="E3" s="55">
        <v>0</v>
      </c>
      <c r="F3" s="54">
        <v>13</v>
      </c>
      <c r="G3" s="54">
        <v>18</v>
      </c>
      <c r="H3" s="54">
        <v>13</v>
      </c>
      <c r="I3" s="54"/>
      <c r="J3" s="54"/>
    </row>
    <row r="4" spans="1:26" ht="14.25" customHeight="1">
      <c r="A4" s="45">
        <f>A3*12</f>
        <v>36960</v>
      </c>
      <c r="B4" s="53">
        <v>45323</v>
      </c>
      <c r="C4" s="36" t="s">
        <v>78</v>
      </c>
      <c r="D4" s="54">
        <f t="shared" si="1"/>
        <v>68</v>
      </c>
      <c r="E4" s="55">
        <v>0</v>
      </c>
      <c r="F4" s="54">
        <v>23</v>
      </c>
      <c r="G4" s="54">
        <v>22</v>
      </c>
      <c r="H4" s="54">
        <v>23</v>
      </c>
      <c r="I4" s="54"/>
      <c r="J4" s="54"/>
    </row>
    <row r="5" spans="1:26" ht="14.25" customHeight="1">
      <c r="B5" s="53">
        <v>45324</v>
      </c>
      <c r="C5" s="36" t="s">
        <v>79</v>
      </c>
      <c r="D5" s="54">
        <f t="shared" si="1"/>
        <v>35</v>
      </c>
      <c r="E5" s="55">
        <v>0</v>
      </c>
      <c r="F5" s="54">
        <v>9</v>
      </c>
      <c r="G5" s="54">
        <v>14</v>
      </c>
      <c r="H5" s="54">
        <v>12</v>
      </c>
      <c r="I5" s="54"/>
      <c r="J5" s="54"/>
    </row>
    <row r="6" spans="1:26" ht="14.25" customHeight="1">
      <c r="B6" s="53">
        <v>45324</v>
      </c>
      <c r="C6" s="36" t="s">
        <v>78</v>
      </c>
      <c r="D6" s="54">
        <f t="shared" si="1"/>
        <v>66</v>
      </c>
      <c r="E6" s="55">
        <v>0</v>
      </c>
      <c r="F6" s="54">
        <v>19</v>
      </c>
      <c r="G6" s="54">
        <v>24</v>
      </c>
      <c r="H6" s="54">
        <v>23</v>
      </c>
      <c r="I6" s="54"/>
      <c r="J6" s="54"/>
    </row>
    <row r="7" spans="1:26" ht="14.25" customHeight="1">
      <c r="B7" s="53">
        <v>45325</v>
      </c>
      <c r="C7" s="36" t="s">
        <v>79</v>
      </c>
      <c r="D7" s="54">
        <f t="shared" si="1"/>
        <v>46</v>
      </c>
      <c r="E7" s="55">
        <v>0</v>
      </c>
      <c r="F7" s="54">
        <v>10</v>
      </c>
      <c r="G7" s="54">
        <v>18</v>
      </c>
      <c r="H7" s="54">
        <v>18</v>
      </c>
      <c r="I7" s="54"/>
      <c r="J7" s="54"/>
    </row>
    <row r="8" spans="1:26" ht="14.25" customHeight="1">
      <c r="B8" s="53">
        <v>45325</v>
      </c>
      <c r="C8" s="36" t="s">
        <v>78</v>
      </c>
      <c r="D8" s="54">
        <f t="shared" si="1"/>
        <v>82</v>
      </c>
      <c r="E8" s="54">
        <v>23</v>
      </c>
      <c r="F8" s="54">
        <v>22</v>
      </c>
      <c r="G8" s="54">
        <v>21</v>
      </c>
      <c r="H8" s="54">
        <v>16</v>
      </c>
      <c r="I8" s="54"/>
      <c r="J8" s="54"/>
    </row>
    <row r="9" spans="1:26" ht="14.25" customHeight="1">
      <c r="B9" s="53">
        <v>45326</v>
      </c>
      <c r="C9" s="36" t="s">
        <v>80</v>
      </c>
      <c r="D9" s="54">
        <f t="shared" si="1"/>
        <v>73</v>
      </c>
      <c r="E9" s="55"/>
      <c r="F9" s="54">
        <v>25</v>
      </c>
      <c r="G9" s="54">
        <v>24</v>
      </c>
      <c r="H9" s="54">
        <v>24</v>
      </c>
      <c r="I9" s="54"/>
      <c r="J9" s="54"/>
    </row>
    <row r="10" spans="1:26" ht="14.25" customHeight="1">
      <c r="B10" s="53">
        <v>45326</v>
      </c>
      <c r="C10" s="36" t="s">
        <v>78</v>
      </c>
      <c r="D10" s="54">
        <f t="shared" si="1"/>
        <v>57</v>
      </c>
      <c r="E10" s="54">
        <v>15</v>
      </c>
      <c r="F10" s="54">
        <v>14</v>
      </c>
      <c r="G10" s="54">
        <v>14</v>
      </c>
      <c r="H10" s="54">
        <v>14</v>
      </c>
      <c r="I10" s="54"/>
      <c r="J10" s="54"/>
    </row>
    <row r="11" spans="1:26" ht="14.25" customHeight="1">
      <c r="B11" s="53">
        <v>45327</v>
      </c>
      <c r="C11" s="36" t="s">
        <v>81</v>
      </c>
      <c r="D11" s="54">
        <f t="shared" si="1"/>
        <v>0</v>
      </c>
      <c r="E11" s="54">
        <v>0</v>
      </c>
      <c r="F11" s="55">
        <v>0</v>
      </c>
      <c r="G11" s="54">
        <v>0</v>
      </c>
      <c r="H11" s="54">
        <v>0</v>
      </c>
      <c r="I11" s="54"/>
      <c r="J11" s="54"/>
    </row>
    <row r="12" spans="1:26" ht="14.25" customHeight="1">
      <c r="B12" s="53">
        <v>45328</v>
      </c>
      <c r="C12" s="36" t="s">
        <v>81</v>
      </c>
      <c r="D12" s="54">
        <f t="shared" si="1"/>
        <v>0</v>
      </c>
      <c r="E12" s="54">
        <v>0</v>
      </c>
      <c r="F12" s="55">
        <v>0</v>
      </c>
      <c r="G12" s="54">
        <v>0</v>
      </c>
      <c r="H12" s="54">
        <v>0</v>
      </c>
      <c r="I12" s="54"/>
      <c r="J12" s="54"/>
    </row>
    <row r="13" spans="1:26" ht="14.25" customHeight="1">
      <c r="B13" s="53">
        <v>45329</v>
      </c>
      <c r="C13" s="36" t="s">
        <v>78</v>
      </c>
      <c r="D13" s="54">
        <f t="shared" si="1"/>
        <v>44</v>
      </c>
      <c r="E13" s="54">
        <v>15</v>
      </c>
      <c r="F13" s="55">
        <v>0</v>
      </c>
      <c r="G13" s="54">
        <v>15</v>
      </c>
      <c r="H13" s="54">
        <v>14</v>
      </c>
      <c r="I13" s="54"/>
      <c r="J13" s="54"/>
    </row>
    <row r="14" spans="1:26" ht="14.25" customHeight="1">
      <c r="B14" s="53">
        <v>45329</v>
      </c>
      <c r="C14" s="36" t="s">
        <v>80</v>
      </c>
      <c r="D14" s="54">
        <f t="shared" si="1"/>
        <v>67</v>
      </c>
      <c r="E14" s="54">
        <v>22</v>
      </c>
      <c r="F14" s="55">
        <v>0</v>
      </c>
      <c r="G14" s="54">
        <v>22</v>
      </c>
      <c r="H14" s="54">
        <v>23</v>
      </c>
      <c r="I14" s="54"/>
      <c r="J14" s="54"/>
    </row>
    <row r="15" spans="1:26" ht="14.25" customHeight="1">
      <c r="B15" s="53">
        <v>45330</v>
      </c>
      <c r="C15" s="36" t="s">
        <v>78</v>
      </c>
      <c r="D15" s="54">
        <f t="shared" si="1"/>
        <v>81</v>
      </c>
      <c r="E15" s="54">
        <v>20</v>
      </c>
      <c r="F15" s="54">
        <v>20</v>
      </c>
      <c r="G15" s="54">
        <v>20</v>
      </c>
      <c r="H15" s="54">
        <v>21</v>
      </c>
      <c r="I15" s="54"/>
      <c r="J15" s="54"/>
    </row>
    <row r="16" spans="1:26" ht="14.25" customHeight="1">
      <c r="B16" s="53">
        <v>45330</v>
      </c>
      <c r="C16" s="36" t="s">
        <v>80</v>
      </c>
      <c r="D16" s="54">
        <f t="shared" si="1"/>
        <v>65</v>
      </c>
      <c r="E16" s="54">
        <v>19</v>
      </c>
      <c r="F16" s="54">
        <v>5</v>
      </c>
      <c r="G16" s="54">
        <v>23</v>
      </c>
      <c r="H16" s="54">
        <v>18</v>
      </c>
      <c r="I16" s="54"/>
      <c r="J16" s="54"/>
    </row>
    <row r="17" spans="1:26" ht="14.25" customHeight="1">
      <c r="B17" s="53">
        <v>45331</v>
      </c>
      <c r="C17" s="36" t="s">
        <v>78</v>
      </c>
      <c r="D17" s="54">
        <f t="shared" si="1"/>
        <v>82</v>
      </c>
      <c r="E17" s="54">
        <v>23</v>
      </c>
      <c r="F17" s="54">
        <f>17</f>
        <v>17</v>
      </c>
      <c r="G17" s="54">
        <v>22</v>
      </c>
      <c r="H17" s="54">
        <v>20</v>
      </c>
      <c r="I17" s="54"/>
      <c r="J17" s="54"/>
    </row>
    <row r="18" spans="1:26" ht="14.25" customHeight="1">
      <c r="B18" s="53">
        <v>45331</v>
      </c>
      <c r="C18" s="36" t="s">
        <v>80</v>
      </c>
      <c r="D18" s="54">
        <f t="shared" si="1"/>
        <v>9</v>
      </c>
      <c r="E18" s="54">
        <v>0</v>
      </c>
      <c r="F18" s="54">
        <v>9</v>
      </c>
      <c r="G18" s="54">
        <v>0</v>
      </c>
      <c r="H18" s="54">
        <v>0</v>
      </c>
      <c r="I18" s="54"/>
      <c r="J18" s="54"/>
    </row>
    <row r="19" spans="1:26" ht="14.25" customHeight="1">
      <c r="B19" s="53">
        <v>45331</v>
      </c>
      <c r="C19" s="36" t="s">
        <v>79</v>
      </c>
      <c r="D19" s="54">
        <f t="shared" si="1"/>
        <v>60</v>
      </c>
      <c r="E19" s="54">
        <v>20</v>
      </c>
      <c r="F19" s="54">
        <v>0</v>
      </c>
      <c r="G19" s="54">
        <v>20</v>
      </c>
      <c r="H19" s="54">
        <v>20</v>
      </c>
      <c r="I19" s="54"/>
      <c r="J19" s="54"/>
    </row>
    <row r="20" spans="1:26" ht="14.25" customHeight="1">
      <c r="B20" s="53">
        <v>45332</v>
      </c>
      <c r="C20" s="36" t="s">
        <v>78</v>
      </c>
      <c r="D20" s="54">
        <f t="shared" si="1"/>
        <v>79</v>
      </c>
      <c r="E20" s="54">
        <v>15</v>
      </c>
      <c r="F20" s="54">
        <v>19</v>
      </c>
      <c r="G20" s="54">
        <v>22</v>
      </c>
      <c r="H20" s="54">
        <v>23</v>
      </c>
      <c r="I20" s="54"/>
      <c r="J20" s="54"/>
    </row>
    <row r="21" spans="1:26" ht="14.25" customHeight="1">
      <c r="B21" s="53">
        <v>45332</v>
      </c>
      <c r="C21" s="36" t="s">
        <v>80</v>
      </c>
      <c r="D21" s="54">
        <f t="shared" si="1"/>
        <v>20</v>
      </c>
      <c r="E21" s="54">
        <v>11</v>
      </c>
      <c r="F21" s="54">
        <v>9</v>
      </c>
      <c r="G21" s="54">
        <v>0</v>
      </c>
      <c r="H21" s="54">
        <v>0</v>
      </c>
      <c r="I21" s="54"/>
      <c r="J21" s="54"/>
    </row>
    <row r="22" spans="1:26" ht="14.25" customHeight="1">
      <c r="B22" s="53">
        <v>45332</v>
      </c>
      <c r="C22" s="36" t="s">
        <v>79</v>
      </c>
      <c r="D22" s="54">
        <f t="shared" si="1"/>
        <v>63</v>
      </c>
      <c r="E22" s="54">
        <v>0</v>
      </c>
      <c r="F22" s="54">
        <v>0</v>
      </c>
      <c r="G22" s="54">
        <v>33</v>
      </c>
      <c r="H22" s="54">
        <v>30</v>
      </c>
      <c r="I22" s="54"/>
      <c r="J22" s="54"/>
    </row>
    <row r="23" spans="1:26" ht="14.25" customHeight="1">
      <c r="B23" s="53">
        <v>45333</v>
      </c>
      <c r="C23" s="36" t="s">
        <v>78</v>
      </c>
      <c r="D23" s="54">
        <f t="shared" si="1"/>
        <v>76</v>
      </c>
      <c r="E23" s="54">
        <v>19</v>
      </c>
      <c r="F23" s="54">
        <v>20</v>
      </c>
      <c r="G23" s="54">
        <v>17</v>
      </c>
      <c r="H23" s="54">
        <v>20</v>
      </c>
      <c r="I23" s="54"/>
      <c r="J23" s="54"/>
    </row>
    <row r="24" spans="1:26" ht="14.25" customHeight="1">
      <c r="B24" s="53">
        <v>45333</v>
      </c>
      <c r="C24" s="36" t="s">
        <v>80</v>
      </c>
      <c r="D24" s="54">
        <f t="shared" si="1"/>
        <v>14</v>
      </c>
      <c r="E24" s="54">
        <v>7</v>
      </c>
      <c r="F24" s="54">
        <v>7</v>
      </c>
      <c r="G24" s="54"/>
      <c r="H24" s="54"/>
      <c r="I24" s="54"/>
      <c r="J24" s="54"/>
    </row>
    <row r="25" spans="1:26" ht="14.25" customHeight="1">
      <c r="B25" s="53">
        <v>45333</v>
      </c>
      <c r="C25" s="36" t="s">
        <v>79</v>
      </c>
      <c r="D25" s="54">
        <f t="shared" si="1"/>
        <v>71</v>
      </c>
      <c r="E25" s="54"/>
      <c r="F25" s="54"/>
      <c r="G25" s="54">
        <v>36</v>
      </c>
      <c r="H25" s="54">
        <v>35</v>
      </c>
      <c r="I25" s="54"/>
      <c r="J25" s="54"/>
    </row>
    <row r="26" spans="1:26" ht="14.25" customHeight="1">
      <c r="B26" s="53">
        <v>45334</v>
      </c>
      <c r="C26" s="36" t="s">
        <v>78</v>
      </c>
      <c r="D26" s="54">
        <f t="shared" si="1"/>
        <v>61</v>
      </c>
      <c r="E26" s="54">
        <v>16</v>
      </c>
      <c r="F26" s="54">
        <v>20</v>
      </c>
      <c r="G26" s="54">
        <v>8</v>
      </c>
      <c r="H26" s="54">
        <v>17</v>
      </c>
      <c r="I26" s="54"/>
      <c r="J26" s="54"/>
    </row>
    <row r="27" spans="1:26" ht="14.25" customHeight="1">
      <c r="B27" s="53">
        <v>45334</v>
      </c>
      <c r="C27" s="36" t="s">
        <v>80</v>
      </c>
      <c r="D27" s="54">
        <f t="shared" si="1"/>
        <v>14</v>
      </c>
      <c r="E27" s="54">
        <v>4</v>
      </c>
      <c r="F27" s="54">
        <v>5</v>
      </c>
      <c r="G27" s="54">
        <v>2</v>
      </c>
      <c r="H27" s="54">
        <v>3</v>
      </c>
      <c r="I27" s="54"/>
      <c r="J27" s="54"/>
    </row>
    <row r="28" spans="1:26" ht="14.25" customHeight="1">
      <c r="B28" s="53">
        <v>45334</v>
      </c>
      <c r="C28" s="36" t="s">
        <v>79</v>
      </c>
      <c r="D28" s="54">
        <f t="shared" si="1"/>
        <v>41</v>
      </c>
      <c r="E28" s="54"/>
      <c r="F28" s="54"/>
      <c r="G28" s="54">
        <v>21</v>
      </c>
      <c r="H28" s="54">
        <v>20</v>
      </c>
      <c r="I28" s="54"/>
      <c r="J28" s="54"/>
    </row>
    <row r="29" spans="1:26" ht="14.25" customHeight="1">
      <c r="B29" s="53">
        <v>45335</v>
      </c>
      <c r="C29" s="36" t="s">
        <v>78</v>
      </c>
      <c r="D29" s="54">
        <f t="shared" si="1"/>
        <v>54</v>
      </c>
      <c r="E29" s="54">
        <v>14</v>
      </c>
      <c r="F29" s="54">
        <v>15</v>
      </c>
      <c r="G29" s="54">
        <v>14</v>
      </c>
      <c r="H29" s="54">
        <v>11</v>
      </c>
      <c r="I29" s="54"/>
      <c r="J29" s="54"/>
    </row>
    <row r="30" spans="1:26" ht="14.25" customHeight="1">
      <c r="A30" s="50"/>
      <c r="B30" s="56">
        <v>45335</v>
      </c>
      <c r="C30" s="57" t="s">
        <v>80</v>
      </c>
      <c r="D30" s="58">
        <f t="shared" si="1"/>
        <v>68</v>
      </c>
      <c r="E30" s="58">
        <v>12</v>
      </c>
      <c r="F30" s="58">
        <v>15</v>
      </c>
      <c r="G30" s="58">
        <v>20</v>
      </c>
      <c r="H30" s="58">
        <v>21</v>
      </c>
      <c r="I30" s="58"/>
      <c r="J30" s="58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4.25" customHeight="1">
      <c r="B31" s="53">
        <v>45336</v>
      </c>
      <c r="C31" s="36" t="s">
        <v>78</v>
      </c>
      <c r="D31" s="54">
        <f t="shared" si="1"/>
        <v>39</v>
      </c>
      <c r="E31" s="54">
        <v>8</v>
      </c>
      <c r="F31" s="54">
        <v>10</v>
      </c>
      <c r="G31" s="54">
        <v>3</v>
      </c>
      <c r="H31" s="54">
        <v>18</v>
      </c>
      <c r="I31" s="54"/>
      <c r="J31" s="54"/>
    </row>
    <row r="32" spans="1:26" ht="14.25" customHeight="1">
      <c r="B32" s="53">
        <v>45336</v>
      </c>
      <c r="C32" s="36" t="s">
        <v>80</v>
      </c>
      <c r="D32" s="54">
        <f t="shared" si="1"/>
        <v>59</v>
      </c>
      <c r="E32" s="54">
        <v>19</v>
      </c>
      <c r="F32" s="54">
        <v>20</v>
      </c>
      <c r="G32" s="55"/>
      <c r="H32" s="54">
        <v>20</v>
      </c>
      <c r="I32" s="54"/>
      <c r="J32" s="54"/>
    </row>
    <row r="33" spans="2:10" ht="14.25" customHeight="1">
      <c r="B33" s="53">
        <v>45337</v>
      </c>
      <c r="C33" s="36" t="s">
        <v>78</v>
      </c>
      <c r="D33" s="54">
        <f t="shared" si="1"/>
        <v>32</v>
      </c>
      <c r="E33" s="54">
        <v>14</v>
      </c>
      <c r="F33" s="54">
        <v>7</v>
      </c>
      <c r="G33" s="55"/>
      <c r="H33" s="54">
        <v>11</v>
      </c>
      <c r="I33" s="54"/>
      <c r="J33" s="54"/>
    </row>
    <row r="34" spans="2:10" ht="14.25" customHeight="1">
      <c r="B34" s="53">
        <v>45337</v>
      </c>
      <c r="C34" s="36" t="s">
        <v>80</v>
      </c>
      <c r="D34" s="54">
        <f t="shared" si="1"/>
        <v>40</v>
      </c>
      <c r="E34" s="54">
        <v>16</v>
      </c>
      <c r="F34" s="54">
        <v>6</v>
      </c>
      <c r="G34" s="54">
        <v>18</v>
      </c>
      <c r="H34" s="55"/>
      <c r="I34" s="54"/>
      <c r="J34" s="54"/>
    </row>
    <row r="35" spans="2:10" ht="14.25" customHeight="1">
      <c r="B35" s="53">
        <v>45338</v>
      </c>
      <c r="C35" s="36" t="s">
        <v>78</v>
      </c>
      <c r="D35" s="54">
        <f t="shared" si="1"/>
        <v>42</v>
      </c>
      <c r="E35" s="54">
        <v>17</v>
      </c>
      <c r="F35" s="54">
        <v>12</v>
      </c>
      <c r="G35" s="54">
        <v>13</v>
      </c>
      <c r="H35" s="55"/>
      <c r="I35" s="54"/>
      <c r="J35" s="54"/>
    </row>
    <row r="36" spans="2:10" ht="14.25" customHeight="1">
      <c r="B36" s="53">
        <v>45338</v>
      </c>
      <c r="C36" s="36" t="s">
        <v>80</v>
      </c>
      <c r="D36" s="54">
        <f t="shared" si="1"/>
        <v>62</v>
      </c>
      <c r="E36" s="54">
        <v>21</v>
      </c>
      <c r="F36" s="54">
        <v>18</v>
      </c>
      <c r="G36" s="54">
        <v>19</v>
      </c>
      <c r="H36" s="54">
        <v>4</v>
      </c>
      <c r="I36" s="54"/>
      <c r="J36" s="54"/>
    </row>
    <row r="37" spans="2:10" ht="14.25" customHeight="1">
      <c r="B37" s="53">
        <v>45339</v>
      </c>
      <c r="C37" s="36" t="s">
        <v>78</v>
      </c>
      <c r="D37" s="54">
        <f t="shared" si="1"/>
        <v>51</v>
      </c>
      <c r="E37" s="54">
        <v>19</v>
      </c>
      <c r="F37" s="54">
        <v>9</v>
      </c>
      <c r="G37" s="54">
        <v>20</v>
      </c>
      <c r="H37" s="54">
        <v>3</v>
      </c>
      <c r="I37" s="54"/>
      <c r="J37" s="54"/>
    </row>
    <row r="38" spans="2:10" ht="14.25" customHeight="1">
      <c r="B38" s="53">
        <v>45339</v>
      </c>
      <c r="C38" s="36" t="s">
        <v>79</v>
      </c>
      <c r="D38" s="54">
        <f t="shared" si="1"/>
        <v>52</v>
      </c>
      <c r="E38" s="54">
        <v>17</v>
      </c>
      <c r="F38" s="54"/>
      <c r="G38" s="54">
        <v>18</v>
      </c>
      <c r="H38" s="54">
        <v>17</v>
      </c>
      <c r="I38" s="54"/>
      <c r="J38" s="54"/>
    </row>
    <row r="39" spans="2:10" ht="14.25" customHeight="1">
      <c r="B39" s="53">
        <v>45340</v>
      </c>
      <c r="C39" s="36" t="s">
        <v>78</v>
      </c>
      <c r="D39" s="54">
        <f t="shared" si="1"/>
        <v>80</v>
      </c>
      <c r="E39" s="54">
        <v>24</v>
      </c>
      <c r="F39" s="54">
        <v>21</v>
      </c>
      <c r="G39" s="54">
        <v>12</v>
      </c>
      <c r="H39" s="54">
        <v>23</v>
      </c>
      <c r="I39" s="54"/>
      <c r="J39" s="54"/>
    </row>
    <row r="40" spans="2:10" ht="14.25" customHeight="1">
      <c r="B40" s="53">
        <v>45340</v>
      </c>
      <c r="C40" s="36" t="s">
        <v>79</v>
      </c>
      <c r="D40" s="54">
        <f t="shared" si="1"/>
        <v>50</v>
      </c>
      <c r="E40" s="54"/>
      <c r="F40" s="54">
        <v>16</v>
      </c>
      <c r="G40" s="54">
        <v>17</v>
      </c>
      <c r="H40" s="54">
        <v>17</v>
      </c>
      <c r="I40" s="54"/>
      <c r="J40" s="54"/>
    </row>
    <row r="41" spans="2:10" ht="14.25" customHeight="1">
      <c r="B41" s="53">
        <v>45341</v>
      </c>
      <c r="C41" s="36" t="s">
        <v>78</v>
      </c>
      <c r="D41" s="54">
        <f t="shared" si="1"/>
        <v>60</v>
      </c>
      <c r="E41" s="54">
        <v>6</v>
      </c>
      <c r="F41" s="54">
        <v>9</v>
      </c>
      <c r="G41" s="54">
        <v>21</v>
      </c>
      <c r="H41" s="54">
        <v>24</v>
      </c>
      <c r="I41" s="54"/>
      <c r="J41" s="54"/>
    </row>
    <row r="42" spans="2:10" ht="14.25" customHeight="1">
      <c r="B42" s="53">
        <v>45341</v>
      </c>
      <c r="C42" s="36" t="s">
        <v>80</v>
      </c>
      <c r="D42" s="54">
        <f t="shared" si="1"/>
        <v>18</v>
      </c>
      <c r="E42" s="54">
        <v>5</v>
      </c>
      <c r="F42" s="55"/>
      <c r="G42" s="54">
        <v>6</v>
      </c>
      <c r="H42" s="54">
        <v>7</v>
      </c>
      <c r="I42" s="54"/>
      <c r="J42" s="54"/>
    </row>
    <row r="43" spans="2:10" ht="14.25" customHeight="1">
      <c r="B43" s="53">
        <v>45341</v>
      </c>
      <c r="C43" s="36" t="s">
        <v>79</v>
      </c>
      <c r="D43" s="54">
        <f t="shared" si="1"/>
        <v>23</v>
      </c>
      <c r="E43" s="54">
        <v>4</v>
      </c>
      <c r="F43" s="55"/>
      <c r="G43" s="54">
        <v>9</v>
      </c>
      <c r="H43" s="54">
        <v>10</v>
      </c>
      <c r="I43" s="54"/>
      <c r="J43" s="54"/>
    </row>
    <row r="44" spans="2:10" ht="14.25" customHeight="1">
      <c r="B44" s="53">
        <v>45342</v>
      </c>
      <c r="C44" s="36" t="s">
        <v>78</v>
      </c>
      <c r="D44" s="54">
        <f t="shared" si="1"/>
        <v>63</v>
      </c>
      <c r="E44" s="54">
        <v>20</v>
      </c>
      <c r="F44" s="55"/>
      <c r="G44" s="54">
        <v>21</v>
      </c>
      <c r="H44" s="54">
        <v>22</v>
      </c>
      <c r="I44" s="54"/>
      <c r="J44" s="54"/>
    </row>
    <row r="45" spans="2:10" ht="14.25" customHeight="1">
      <c r="B45" s="53">
        <v>45342</v>
      </c>
      <c r="C45" s="36" t="s">
        <v>80</v>
      </c>
      <c r="D45" s="54">
        <f t="shared" si="1"/>
        <v>46</v>
      </c>
      <c r="E45" s="54">
        <v>14</v>
      </c>
      <c r="F45" s="55"/>
      <c r="G45" s="54">
        <v>17</v>
      </c>
      <c r="H45" s="54">
        <v>15</v>
      </c>
      <c r="I45" s="54"/>
      <c r="J45" s="54"/>
    </row>
    <row r="46" spans="2:10" ht="14.25" customHeight="1">
      <c r="B46" s="53">
        <v>45343</v>
      </c>
      <c r="C46" s="36" t="s">
        <v>78</v>
      </c>
      <c r="D46" s="54">
        <f t="shared" si="1"/>
        <v>61</v>
      </c>
      <c r="E46" s="54">
        <v>20</v>
      </c>
      <c r="F46" s="55"/>
      <c r="G46" s="54">
        <v>23</v>
      </c>
      <c r="H46" s="54">
        <v>18</v>
      </c>
      <c r="I46" s="54"/>
      <c r="J46" s="54"/>
    </row>
    <row r="47" spans="2:10" ht="14.25" customHeight="1">
      <c r="B47" s="53">
        <v>45343</v>
      </c>
      <c r="C47" s="36" t="s">
        <v>80</v>
      </c>
      <c r="D47" s="54">
        <f t="shared" si="1"/>
        <v>61</v>
      </c>
      <c r="E47" s="54">
        <v>22</v>
      </c>
      <c r="F47" s="55"/>
      <c r="G47" s="54">
        <v>19</v>
      </c>
      <c r="H47" s="54">
        <v>20</v>
      </c>
      <c r="I47" s="54"/>
      <c r="J47" s="54"/>
    </row>
    <row r="48" spans="2:10" ht="14.25" customHeight="1">
      <c r="B48" s="53">
        <v>45344</v>
      </c>
      <c r="C48" s="36" t="s">
        <v>78</v>
      </c>
      <c r="D48" s="54">
        <f t="shared" ref="D48:D69" si="2">SUM(E48:J48)</f>
        <v>68</v>
      </c>
      <c r="E48" s="54">
        <v>5</v>
      </c>
      <c r="F48" s="54">
        <v>14</v>
      </c>
      <c r="G48" s="54">
        <v>8</v>
      </c>
      <c r="H48" s="54">
        <v>10</v>
      </c>
      <c r="I48" s="54">
        <v>14</v>
      </c>
      <c r="J48" s="54">
        <v>17</v>
      </c>
    </row>
    <row r="49" spans="2:10" ht="14.25" customHeight="1">
      <c r="B49" s="53">
        <v>45344</v>
      </c>
      <c r="C49" s="36" t="s">
        <v>80</v>
      </c>
      <c r="D49" s="54">
        <f t="shared" si="2"/>
        <v>62</v>
      </c>
      <c r="E49" s="54">
        <v>24</v>
      </c>
      <c r="F49" s="54"/>
      <c r="G49" s="54">
        <v>18</v>
      </c>
      <c r="H49" s="54">
        <v>17</v>
      </c>
      <c r="I49" s="54"/>
      <c r="J49" s="54">
        <v>3</v>
      </c>
    </row>
    <row r="50" spans="2:10" ht="14.25" customHeight="1">
      <c r="B50" s="53">
        <v>45345</v>
      </c>
      <c r="C50" s="36" t="s">
        <v>78</v>
      </c>
      <c r="D50" s="54">
        <f t="shared" si="2"/>
        <v>86</v>
      </c>
      <c r="E50" s="54">
        <v>19</v>
      </c>
      <c r="F50" s="54">
        <v>19</v>
      </c>
      <c r="G50" s="54">
        <v>6</v>
      </c>
      <c r="H50" s="54">
        <v>6</v>
      </c>
      <c r="I50" s="54">
        <v>21</v>
      </c>
      <c r="J50" s="54">
        <v>15</v>
      </c>
    </row>
    <row r="51" spans="2:10" ht="14.25" customHeight="1">
      <c r="B51" s="53">
        <v>45345</v>
      </c>
      <c r="C51" s="36" t="s">
        <v>80</v>
      </c>
      <c r="D51" s="54">
        <f t="shared" si="2"/>
        <v>72</v>
      </c>
      <c r="E51" s="54">
        <v>19</v>
      </c>
      <c r="F51" s="54">
        <v>6</v>
      </c>
      <c r="G51" s="54">
        <v>21</v>
      </c>
      <c r="H51" s="54">
        <v>16</v>
      </c>
      <c r="I51" s="54">
        <v>4</v>
      </c>
      <c r="J51" s="54">
        <v>6</v>
      </c>
    </row>
    <row r="52" spans="2:10" ht="14.25" customHeight="1">
      <c r="B52" s="53">
        <v>45346</v>
      </c>
      <c r="C52" s="36" t="s">
        <v>78</v>
      </c>
      <c r="D52" s="54">
        <f t="shared" si="2"/>
        <v>107</v>
      </c>
      <c r="E52" s="54">
        <v>20</v>
      </c>
      <c r="F52" s="54">
        <v>16</v>
      </c>
      <c r="G52" s="54">
        <v>19</v>
      </c>
      <c r="H52" s="54">
        <v>20</v>
      </c>
      <c r="I52" s="54">
        <v>12</v>
      </c>
      <c r="J52" s="54">
        <v>20</v>
      </c>
    </row>
    <row r="53" spans="2:10" ht="14.25" customHeight="1">
      <c r="B53" s="53">
        <v>45346</v>
      </c>
      <c r="C53" s="36" t="s">
        <v>80</v>
      </c>
      <c r="D53" s="54">
        <f t="shared" si="2"/>
        <v>76</v>
      </c>
      <c r="E53" s="54">
        <v>11</v>
      </c>
      <c r="F53" s="54">
        <v>16</v>
      </c>
      <c r="G53" s="54">
        <v>19</v>
      </c>
      <c r="H53" s="54">
        <v>16</v>
      </c>
      <c r="I53" s="54">
        <v>14</v>
      </c>
      <c r="J53" s="54"/>
    </row>
    <row r="54" spans="2:10" ht="14.25" customHeight="1">
      <c r="B54" s="53">
        <v>45347</v>
      </c>
      <c r="C54" s="36" t="s">
        <v>78</v>
      </c>
      <c r="D54" s="54">
        <f t="shared" si="2"/>
        <v>76</v>
      </c>
      <c r="E54" s="54">
        <v>20</v>
      </c>
      <c r="F54" s="54">
        <v>17</v>
      </c>
      <c r="G54" s="54">
        <v>20</v>
      </c>
      <c r="H54" s="54"/>
      <c r="I54" s="54">
        <v>19</v>
      </c>
      <c r="J54" s="54"/>
    </row>
    <row r="55" spans="2:10" ht="14.25" customHeight="1">
      <c r="B55" s="53">
        <v>45347</v>
      </c>
      <c r="C55" s="36" t="s">
        <v>82</v>
      </c>
      <c r="D55" s="54">
        <f t="shared" si="2"/>
        <v>50</v>
      </c>
      <c r="E55" s="54"/>
      <c r="F55" s="54"/>
      <c r="G55" s="54"/>
      <c r="H55" s="54">
        <v>24</v>
      </c>
      <c r="I55" s="54"/>
      <c r="J55" s="54">
        <v>26</v>
      </c>
    </row>
    <row r="56" spans="2:10" ht="14.25" customHeight="1">
      <c r="B56" s="53">
        <v>45347</v>
      </c>
      <c r="C56" s="36" t="s">
        <v>80</v>
      </c>
      <c r="D56" s="54">
        <f t="shared" si="2"/>
        <v>66</v>
      </c>
      <c r="E56" s="54">
        <v>18</v>
      </c>
      <c r="F56" s="54">
        <v>16</v>
      </c>
      <c r="G56" s="54">
        <v>16</v>
      </c>
      <c r="H56" s="54">
        <v>15</v>
      </c>
      <c r="I56" s="54"/>
      <c r="J56" s="54">
        <v>1</v>
      </c>
    </row>
    <row r="57" spans="2:10" ht="14.25" customHeight="1">
      <c r="B57" s="53">
        <v>45348</v>
      </c>
      <c r="C57" s="36" t="s">
        <v>82</v>
      </c>
      <c r="D57" s="54">
        <f t="shared" si="2"/>
        <v>26</v>
      </c>
      <c r="E57" s="54"/>
      <c r="F57" s="54"/>
      <c r="G57" s="54"/>
      <c r="H57" s="54">
        <v>4</v>
      </c>
      <c r="I57" s="54"/>
      <c r="J57" s="54">
        <v>22</v>
      </c>
    </row>
    <row r="58" spans="2:10" ht="14.25" customHeight="1">
      <c r="B58" s="53">
        <v>45348</v>
      </c>
      <c r="C58" s="36" t="s">
        <v>78</v>
      </c>
      <c r="D58" s="54">
        <f t="shared" si="2"/>
        <v>66</v>
      </c>
      <c r="E58" s="54">
        <v>18</v>
      </c>
      <c r="F58" s="54">
        <v>13</v>
      </c>
      <c r="G58" s="54">
        <v>17</v>
      </c>
      <c r="H58" s="54"/>
      <c r="I58" s="54">
        <v>18</v>
      </c>
      <c r="J58" s="54"/>
    </row>
    <row r="59" spans="2:10" ht="14.25" customHeight="1">
      <c r="B59" s="53">
        <v>45348</v>
      </c>
      <c r="C59" s="36" t="s">
        <v>80</v>
      </c>
      <c r="D59" s="54">
        <f t="shared" si="2"/>
        <v>61</v>
      </c>
      <c r="E59" s="54">
        <v>20</v>
      </c>
      <c r="F59" s="54"/>
      <c r="G59" s="54">
        <v>21</v>
      </c>
      <c r="H59" s="54"/>
      <c r="I59" s="54">
        <v>20</v>
      </c>
      <c r="J59" s="54"/>
    </row>
    <row r="60" spans="2:10" ht="14.25" customHeight="1">
      <c r="B60" s="53">
        <v>45349</v>
      </c>
      <c r="C60" s="36" t="s">
        <v>82</v>
      </c>
      <c r="D60" s="54">
        <f t="shared" si="2"/>
        <v>37</v>
      </c>
      <c r="E60" s="54"/>
      <c r="F60" s="54"/>
      <c r="G60" s="54"/>
      <c r="H60" s="54">
        <v>19</v>
      </c>
      <c r="I60" s="54"/>
      <c r="J60" s="54">
        <v>18</v>
      </c>
    </row>
    <row r="61" spans="2:10" ht="14.25" customHeight="1">
      <c r="B61" s="53">
        <v>45349</v>
      </c>
      <c r="C61" s="36" t="s">
        <v>78</v>
      </c>
      <c r="D61" s="54">
        <f t="shared" si="2"/>
        <v>53</v>
      </c>
      <c r="E61" s="54">
        <v>14</v>
      </c>
      <c r="F61" s="54">
        <v>14</v>
      </c>
      <c r="G61" s="54">
        <v>15</v>
      </c>
      <c r="H61" s="54"/>
      <c r="I61" s="54">
        <v>10</v>
      </c>
      <c r="J61" s="54"/>
    </row>
    <row r="62" spans="2:10" ht="14.25" customHeight="1">
      <c r="B62" s="53">
        <v>45349</v>
      </c>
      <c r="C62" s="36" t="s">
        <v>80</v>
      </c>
      <c r="D62" s="54">
        <f t="shared" si="2"/>
        <v>58</v>
      </c>
      <c r="E62" s="54">
        <v>21</v>
      </c>
      <c r="F62" s="54">
        <v>6</v>
      </c>
      <c r="G62" s="54">
        <v>22</v>
      </c>
      <c r="H62" s="54">
        <v>6</v>
      </c>
      <c r="I62" s="54">
        <v>3</v>
      </c>
      <c r="J62" s="54"/>
    </row>
    <row r="63" spans="2:10" ht="14.25" customHeight="1">
      <c r="B63" s="53">
        <v>45350</v>
      </c>
      <c r="C63" s="36" t="s">
        <v>78</v>
      </c>
      <c r="D63" s="54">
        <f t="shared" si="2"/>
        <v>77</v>
      </c>
      <c r="E63" s="54">
        <v>19</v>
      </c>
      <c r="F63" s="54">
        <v>15</v>
      </c>
      <c r="G63" s="54">
        <v>19</v>
      </c>
      <c r="H63" s="54"/>
      <c r="I63" s="54">
        <v>23</v>
      </c>
      <c r="J63" s="54">
        <v>1</v>
      </c>
    </row>
    <row r="64" spans="2:10" ht="13.5" customHeight="1">
      <c r="B64" s="53">
        <v>45350</v>
      </c>
      <c r="C64" s="36" t="s">
        <v>80</v>
      </c>
      <c r="D64" s="54">
        <f t="shared" si="2"/>
        <v>32</v>
      </c>
      <c r="E64" s="54"/>
      <c r="F64" s="54"/>
      <c r="G64" s="54">
        <v>16</v>
      </c>
      <c r="H64" s="54"/>
      <c r="I64" s="54">
        <v>16</v>
      </c>
      <c r="J64" s="54"/>
    </row>
    <row r="65" spans="2:10" ht="13.5" customHeight="1">
      <c r="B65" s="53">
        <v>45350</v>
      </c>
      <c r="C65" s="36" t="s">
        <v>82</v>
      </c>
      <c r="D65" s="54">
        <f t="shared" si="2"/>
        <v>33</v>
      </c>
      <c r="E65" s="54"/>
      <c r="F65" s="54"/>
      <c r="G65" s="54"/>
      <c r="H65" s="54">
        <v>17</v>
      </c>
      <c r="I65" s="54"/>
      <c r="J65" s="54">
        <v>16</v>
      </c>
    </row>
    <row r="66" spans="2:10" ht="13.5" customHeight="1">
      <c r="B66" s="53">
        <v>45351</v>
      </c>
      <c r="C66" s="36" t="s">
        <v>78</v>
      </c>
      <c r="D66" s="54">
        <f t="shared" si="2"/>
        <v>82</v>
      </c>
      <c r="E66" s="54"/>
      <c r="F66" s="54"/>
      <c r="G66" s="54">
        <v>22</v>
      </c>
      <c r="H66" s="54">
        <v>17</v>
      </c>
      <c r="I66" s="54">
        <v>21</v>
      </c>
      <c r="J66" s="54">
        <v>22</v>
      </c>
    </row>
    <row r="67" spans="2:10" ht="13.5" customHeight="1">
      <c r="B67" s="53">
        <v>45351</v>
      </c>
      <c r="C67" s="36" t="s">
        <v>80</v>
      </c>
      <c r="D67" s="54">
        <f t="shared" si="2"/>
        <v>58</v>
      </c>
      <c r="E67" s="54">
        <v>17</v>
      </c>
      <c r="F67" s="54"/>
      <c r="G67" s="54">
        <v>5</v>
      </c>
      <c r="H67" s="54">
        <v>6</v>
      </c>
      <c r="I67" s="54">
        <v>22</v>
      </c>
      <c r="J67" s="54">
        <v>8</v>
      </c>
    </row>
    <row r="68" spans="2:10" ht="13.5" customHeight="1">
      <c r="B68" s="53">
        <v>45351</v>
      </c>
      <c r="C68" s="36" t="s">
        <v>82</v>
      </c>
      <c r="D68" s="54">
        <f t="shared" si="2"/>
        <v>0</v>
      </c>
      <c r="E68" s="54">
        <v>0</v>
      </c>
      <c r="F68" s="54">
        <v>0</v>
      </c>
      <c r="G68" s="54">
        <v>0</v>
      </c>
      <c r="H68" s="54">
        <v>0</v>
      </c>
      <c r="I68" s="54">
        <v>0</v>
      </c>
      <c r="J68" s="54">
        <v>0</v>
      </c>
    </row>
    <row r="69" spans="2:10" ht="13.5" customHeight="1">
      <c r="B69" s="53">
        <v>45351</v>
      </c>
      <c r="C69" s="36" t="s">
        <v>77</v>
      </c>
      <c r="D69" s="54">
        <f t="shared" si="2"/>
        <v>0</v>
      </c>
      <c r="E69" s="54">
        <v>0</v>
      </c>
      <c r="F69" s="54">
        <v>0</v>
      </c>
      <c r="G69" s="54">
        <v>0</v>
      </c>
      <c r="H69" s="54">
        <v>0</v>
      </c>
      <c r="I69" s="54">
        <v>0</v>
      </c>
      <c r="J69" s="54">
        <v>0</v>
      </c>
    </row>
    <row r="70" spans="2:10" ht="14.25" customHeight="1">
      <c r="B70" s="59"/>
      <c r="C70" s="60"/>
      <c r="F70" s="32"/>
      <c r="G70" s="32"/>
      <c r="H70" s="32"/>
      <c r="I70" s="32"/>
      <c r="J70" s="32"/>
    </row>
    <row r="71" spans="2:10" ht="14.25" customHeight="1">
      <c r="B71" s="250" t="s">
        <v>77</v>
      </c>
      <c r="C71" s="251"/>
      <c r="D71" s="252"/>
      <c r="E71" s="61">
        <v>492</v>
      </c>
    </row>
    <row r="72" spans="2:10" ht="14.25" customHeight="1">
      <c r="B72" s="253" t="s">
        <v>82</v>
      </c>
      <c r="C72" s="254"/>
      <c r="D72" s="255"/>
      <c r="E72" s="62">
        <v>139</v>
      </c>
    </row>
    <row r="73" spans="2:10" ht="14.25" customHeight="1">
      <c r="B73" s="247" t="s">
        <v>83</v>
      </c>
      <c r="C73" s="248"/>
      <c r="D73" s="256"/>
      <c r="E73" s="63">
        <f>SUM(E71:E72)</f>
        <v>631</v>
      </c>
    </row>
    <row r="74" spans="2:10" ht="14.25" customHeight="1"/>
    <row r="75" spans="2:10" ht="14.25" customHeight="1">
      <c r="B75" s="257" t="s">
        <v>80</v>
      </c>
      <c r="C75" s="251"/>
      <c r="D75" s="252"/>
      <c r="E75" s="61">
        <f ca="1">SUMIF(C3:D69,B75,D3:D69)</f>
        <v>1101</v>
      </c>
    </row>
    <row r="76" spans="2:10" ht="14.25" customHeight="1">
      <c r="B76" s="258" t="s">
        <v>78</v>
      </c>
      <c r="C76" s="259"/>
      <c r="D76" s="232"/>
      <c r="E76" s="62">
        <v>1795</v>
      </c>
    </row>
    <row r="77" spans="2:10" ht="14.25" customHeight="1">
      <c r="B77" s="247" t="s">
        <v>84</v>
      </c>
      <c r="C77" s="248"/>
      <c r="D77" s="256"/>
      <c r="E77" s="64">
        <f ca="1">SUM(E75:E76)</f>
        <v>2896</v>
      </c>
    </row>
    <row r="78" spans="2:10" ht="14.25" customHeight="1"/>
    <row r="79" spans="2:10" ht="14.25" customHeight="1">
      <c r="B79" s="260" t="s">
        <v>85</v>
      </c>
      <c r="C79" s="248"/>
      <c r="D79" s="249"/>
      <c r="E79" s="65">
        <f ca="1">E73+E77</f>
        <v>3527</v>
      </c>
    </row>
    <row r="80" spans="2:10" ht="14.25" customHeight="1">
      <c r="B80" s="245" t="s">
        <v>86</v>
      </c>
      <c r="C80" s="237"/>
      <c r="D80" s="246"/>
      <c r="E80" s="66">
        <v>29</v>
      </c>
    </row>
    <row r="81" spans="2:5" ht="14.25" customHeight="1">
      <c r="B81" s="247" t="s">
        <v>87</v>
      </c>
      <c r="C81" s="248"/>
      <c r="D81" s="249"/>
      <c r="E81" s="67">
        <f ca="1">E79/E80</f>
        <v>121.62068965517241</v>
      </c>
    </row>
    <row r="82" spans="2:5" ht="14.25" customHeight="1"/>
    <row r="83" spans="2:5" ht="14.25" customHeight="1"/>
    <row r="84" spans="2:5" ht="14.25" customHeight="1"/>
    <row r="85" spans="2:5" ht="14.25" customHeight="1"/>
    <row r="86" spans="2:5" ht="14.25" customHeight="1"/>
    <row r="87" spans="2:5" ht="14.25" customHeight="1"/>
    <row r="88" spans="2:5" ht="14.25" customHeight="1"/>
    <row r="89" spans="2:5" ht="14.25" customHeight="1"/>
    <row r="90" spans="2:5" ht="14.25" customHeight="1"/>
    <row r="91" spans="2:5" ht="14.25" customHeight="1"/>
    <row r="92" spans="2:5" ht="14.25" customHeight="1"/>
    <row r="93" spans="2:5" ht="14.25" customHeight="1"/>
    <row r="94" spans="2:5" ht="14.25" customHeight="1"/>
    <row r="95" spans="2:5" ht="14.25" customHeight="1"/>
    <row r="96" spans="2:5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80:D80"/>
    <mergeCell ref="B81:D81"/>
    <mergeCell ref="B71:D71"/>
    <mergeCell ref="B72:D72"/>
    <mergeCell ref="B73:D73"/>
    <mergeCell ref="B75:D75"/>
    <mergeCell ref="B76:D76"/>
    <mergeCell ref="B77:D77"/>
    <mergeCell ref="B79:D79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Dash Board</vt:lpstr>
      <vt:lpstr>Holagarh Trip Detail</vt:lpstr>
      <vt:lpstr>Manoj Bhai</vt:lpstr>
      <vt:lpstr>Diesel</vt:lpstr>
      <vt:lpstr>PC log</vt:lpstr>
      <vt:lpstr>Camp Expence</vt:lpstr>
      <vt:lpstr>Staff Salary</vt:lpstr>
      <vt:lpstr>Repair and Mintinance</vt:lpstr>
      <vt:lpstr>Trip Detail</vt:lpstr>
      <vt:lpstr>Trip Detail March(2024)</vt:lpstr>
      <vt:lpstr>Hamriz_PC_March_2024</vt:lpstr>
      <vt:lpstr>Ganika PC Details March2024</vt:lpstr>
      <vt:lpstr>Diesel Purchase Record</vt:lpstr>
      <vt:lpstr>Site_PC_Reading</vt:lpstr>
      <vt:lpstr>Hamriz_Site_Details_March-2024</vt:lpstr>
      <vt:lpstr>Random_Loading_Details_March-20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Hamriz</cp:lastModifiedBy>
  <dcterms:created xsi:type="dcterms:W3CDTF">2023-10-15T07:02:19Z</dcterms:created>
  <dcterms:modified xsi:type="dcterms:W3CDTF">2024-03-13T19:05:42Z</dcterms:modified>
</cp:coreProperties>
</file>