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mo0-my.sharepoint.com/personal/mxi08950_ucmo_edu1/Documents/Desktop/Imran/Training/Inceptez-24/Time Series/"/>
    </mc:Choice>
  </mc:AlternateContent>
  <xr:revisionPtr revIDLastSave="326" documentId="13_ncr:1_{2B91DCC3-B0B9-41EB-9902-BE0195DCEAAC}" xr6:coauthVersionLast="47" xr6:coauthVersionMax="47" xr10:uidLastSave="{B8F24C58-FB73-4703-B25A-F08E5E11020B}"/>
  <bookViews>
    <workbookView xWindow="-110" yWindow="-110" windowWidth="19420" windowHeight="10300" tabRatio="674" activeTab="2" xr2:uid="{63B8B66C-C240-4B88-A1F9-410B248F259D}"/>
  </bookViews>
  <sheets>
    <sheet name="Data" sheetId="4" r:id="rId1"/>
    <sheet name="Sheet1" sheetId="5" r:id="rId2"/>
    <sheet name="Decomposition_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" l="1"/>
  <c r="D27" i="6"/>
  <c r="D28" i="6"/>
  <c r="D29" i="6"/>
  <c r="D30" i="6"/>
  <c r="D31" i="6"/>
  <c r="D26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F31" i="6"/>
  <c r="F30" i="6"/>
  <c r="F29" i="6"/>
  <c r="F28" i="6"/>
  <c r="F27" i="6"/>
  <c r="F2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P8" i="5" l="1"/>
  <c r="P5" i="5"/>
  <c r="P6" i="5"/>
  <c r="P7" i="5"/>
  <c r="P4" i="5"/>
  <c r="C13" i="6"/>
  <c r="D13" i="6" s="1"/>
  <c r="C3" i="6"/>
  <c r="C15" i="6" s="1"/>
  <c r="D15" i="6" s="1"/>
  <c r="C4" i="6"/>
  <c r="C16" i="6" s="1"/>
  <c r="D16" i="6" s="1"/>
  <c r="C5" i="6"/>
  <c r="D5" i="6" s="1"/>
  <c r="H5" i="6" s="1"/>
  <c r="C6" i="6"/>
  <c r="D6" i="6" s="1"/>
  <c r="H6" i="6" s="1"/>
  <c r="C7" i="6"/>
  <c r="D7" i="6" s="1"/>
  <c r="H7" i="6" s="1"/>
  <c r="C8" i="6"/>
  <c r="D8" i="6" s="1"/>
  <c r="C9" i="6"/>
  <c r="D9" i="6" s="1"/>
  <c r="C10" i="6"/>
  <c r="D10" i="6" s="1"/>
  <c r="C11" i="6"/>
  <c r="D11" i="6" s="1"/>
  <c r="C12" i="6"/>
  <c r="D12" i="6" s="1"/>
  <c r="C2" i="6"/>
  <c r="D2" i="6" s="1"/>
  <c r="B39" i="4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D3" i="5"/>
  <c r="C3" i="5"/>
  <c r="B4" i="5"/>
  <c r="B5" i="5"/>
  <c r="B6" i="5"/>
  <c r="B7" i="5"/>
  <c r="B8" i="5"/>
  <c r="B9" i="5"/>
  <c r="B10" i="5"/>
  <c r="B3" i="5"/>
  <c r="C38" i="4"/>
  <c r="C37" i="4"/>
  <c r="C36" i="4"/>
  <c r="C35" i="4"/>
  <c r="C34" i="4"/>
  <c r="C33" i="4"/>
  <c r="C32" i="4"/>
  <c r="C31" i="4"/>
  <c r="C30" i="4"/>
  <c r="C29" i="4"/>
  <c r="C28" i="4"/>
  <c r="C27" i="4"/>
  <c r="B38" i="4"/>
  <c r="B37" i="4"/>
  <c r="B36" i="4"/>
  <c r="B35" i="4"/>
  <c r="B34" i="4"/>
  <c r="B33" i="4"/>
  <c r="B32" i="4"/>
  <c r="B31" i="4"/>
  <c r="B30" i="4"/>
  <c r="B29" i="4"/>
  <c r="B28" i="4"/>
  <c r="B27" i="4"/>
  <c r="G12" i="6" l="1"/>
  <c r="I12" i="6" s="1"/>
  <c r="H12" i="6"/>
  <c r="G10" i="6"/>
  <c r="I10" i="6" s="1"/>
  <c r="H10" i="6"/>
  <c r="G16" i="6"/>
  <c r="I16" i="6" s="1"/>
  <c r="H16" i="6"/>
  <c r="G11" i="6"/>
  <c r="I11" i="6" s="1"/>
  <c r="H11" i="6"/>
  <c r="G9" i="6"/>
  <c r="I9" i="6" s="1"/>
  <c r="H9" i="6"/>
  <c r="G15" i="6"/>
  <c r="I15" i="6" s="1"/>
  <c r="H15" i="6"/>
  <c r="G8" i="6"/>
  <c r="I8" i="6" s="1"/>
  <c r="H8" i="6"/>
  <c r="G13" i="6"/>
  <c r="I13" i="6" s="1"/>
  <c r="H13" i="6"/>
  <c r="G6" i="6"/>
  <c r="I6" i="6" s="1"/>
  <c r="G5" i="6"/>
  <c r="I5" i="6" s="1"/>
  <c r="G2" i="6"/>
  <c r="I2" i="6" s="1"/>
  <c r="G7" i="6"/>
  <c r="I7" i="6" s="1"/>
  <c r="C18" i="6"/>
  <c r="D18" i="6" s="1"/>
  <c r="C24" i="6"/>
  <c r="D24" i="6" s="1"/>
  <c r="C23" i="6"/>
  <c r="D23" i="6" s="1"/>
  <c r="C17" i="6"/>
  <c r="D17" i="6" s="1"/>
  <c r="C25" i="6"/>
  <c r="D25" i="6" s="1"/>
  <c r="C19" i="6"/>
  <c r="D19" i="6" s="1"/>
  <c r="D4" i="6"/>
  <c r="H4" i="6" s="1"/>
  <c r="D3" i="6"/>
  <c r="H3" i="6" s="1"/>
  <c r="C22" i="6"/>
  <c r="D22" i="6" s="1"/>
  <c r="C21" i="6"/>
  <c r="D21" i="6" s="1"/>
  <c r="C14" i="6"/>
  <c r="D14" i="6" s="1"/>
  <c r="C20" i="6"/>
  <c r="D20" i="6" s="1"/>
  <c r="G19" i="6" l="1"/>
  <c r="I19" i="6" s="1"/>
  <c r="H19" i="6"/>
  <c r="G14" i="6"/>
  <c r="I14" i="6" s="1"/>
  <c r="H14" i="6"/>
  <c r="G25" i="6"/>
  <c r="I25" i="6" s="1"/>
  <c r="H25" i="6"/>
  <c r="G31" i="6"/>
  <c r="H31" i="6"/>
  <c r="G30" i="6"/>
  <c r="H30" i="6"/>
  <c r="G21" i="6"/>
  <c r="I21" i="6" s="1"/>
  <c r="H21" i="6"/>
  <c r="G17" i="6"/>
  <c r="I17" i="6" s="1"/>
  <c r="H17" i="6"/>
  <c r="G20" i="6"/>
  <c r="I20" i="6" s="1"/>
  <c r="H20" i="6"/>
  <c r="G22" i="6"/>
  <c r="I22" i="6" s="1"/>
  <c r="H22" i="6"/>
  <c r="G23" i="6"/>
  <c r="I23" i="6" s="1"/>
  <c r="H23" i="6"/>
  <c r="G26" i="6"/>
  <c r="H26" i="6"/>
  <c r="G24" i="6"/>
  <c r="I24" i="6" s="1"/>
  <c r="H24" i="6"/>
  <c r="G18" i="6"/>
  <c r="I18" i="6" s="1"/>
  <c r="H18" i="6"/>
  <c r="G29" i="6"/>
  <c r="H29" i="6"/>
  <c r="G3" i="6"/>
  <c r="I3" i="6" s="1"/>
  <c r="G4" i="6"/>
  <c r="I4" i="6" s="1"/>
  <c r="G27" i="6" l="1"/>
  <c r="H27" i="6"/>
  <c r="G28" i="6"/>
  <c r="H28" i="6"/>
</calcChain>
</file>

<file path=xl/sharedStrings.xml><?xml version="1.0" encoding="utf-8"?>
<sst xmlns="http://schemas.openxmlformats.org/spreadsheetml/2006/main" count="76" uniqueCount="59">
  <si>
    <t>Date</t>
  </si>
  <si>
    <t>Decomposition 1</t>
  </si>
  <si>
    <t>Decomposition 2</t>
  </si>
  <si>
    <t>X1</t>
  </si>
  <si>
    <t>X2</t>
  </si>
  <si>
    <t>X3</t>
  </si>
  <si>
    <t>Y</t>
  </si>
  <si>
    <t>Units sold</t>
  </si>
  <si>
    <t>Volume</t>
  </si>
  <si>
    <t>Time Series</t>
  </si>
  <si>
    <t>Trend</t>
  </si>
  <si>
    <t>Seasonality Index</t>
  </si>
  <si>
    <t>sum_months</t>
  </si>
  <si>
    <t>SI</t>
  </si>
  <si>
    <t>Week</t>
  </si>
  <si>
    <t>Jan</t>
  </si>
  <si>
    <t>Feb</t>
  </si>
  <si>
    <t>Mar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</si>
  <si>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</si>
  <si>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</si>
  <si>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</si>
  <si>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</si>
  <si>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</si>
  <si>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</si>
  <si>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</si>
  <si>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</si>
  <si>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</si>
  <si>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</si>
  <si>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</si>
  <si>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</si>
  <si>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</si>
  <si>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</si>
  <si>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</si>
  <si>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</si>
  <si>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</si>
  <si>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</si>
  <si>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</si>
  <si>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</si>
  <si>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</si>
  <si>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</si>
  <si>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</si>
  <si>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</si>
  <si>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</si>
  <si>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</si>
  <si>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mx + b</t>
  </si>
  <si>
    <t>X -&gt;</t>
  </si>
  <si>
    <t>1, 2, 3, 4, 5, ….. 24</t>
  </si>
  <si>
    <t>m (slope)</t>
  </si>
  <si>
    <t>b (intercept)</t>
  </si>
  <si>
    <t>Trend ID</t>
  </si>
  <si>
    <t>Trend line</t>
  </si>
  <si>
    <t>Trend * S.I.</t>
  </si>
  <si>
    <t>Fitted &amp; Pred</t>
  </si>
  <si>
    <t>Trend * SI</t>
  </si>
  <si>
    <t>Deseasonalized</t>
  </si>
  <si>
    <t>Error</t>
  </si>
  <si>
    <t>Square Error</t>
  </si>
  <si>
    <t>MSE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</si>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</sst>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00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0" fontId="0" fillId="0" borderId="0" xfId="1" applyNumberFormat="1" applyFont="1"/>
    <xf numFmtId="170" fontId="0" fillId="0" borderId="0" xfId="0" applyNumberFormat="1"/>
    <xf numFmtId="170" fontId="0" fillId="0" borderId="1" xfId="1" applyNumberFormat="1" applyFont="1" applyBorder="1"/>
    <xf numFmtId="2" fontId="0" fillId="0" borderId="1" xfId="0" applyNumberFormat="1" applyBorder="1"/>
    <xf numFmtId="2" fontId="0" fillId="2" borderId="1" xfId="0" applyNumberFormat="1" applyFill="1" applyBorder="1"/>
    <xf numFmtId="170" fontId="0" fillId="2" borderId="1" xfId="1" applyNumberFormat="1" applyFont="1" applyFill="1" applyBorder="1"/>
    <xf numFmtId="168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809506145778885E-2"/>
                  <c:y val="-0.31664031742125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Data!$A$3:$A$38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Data!$B$3:$B$38</c:f>
              <c:numCache>
                <c:formatCode>General</c:formatCode>
                <c:ptCount val="36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  <c:pt idx="24">
                  <c:v>207572</c:v>
                </c:pt>
                <c:pt idx="25">
                  <c:v>182283</c:v>
                </c:pt>
                <c:pt idx="26">
                  <c:v>177225</c:v>
                </c:pt>
                <c:pt idx="27">
                  <c:v>187280</c:v>
                </c:pt>
                <c:pt idx="28">
                  <c:v>196622</c:v>
                </c:pt>
                <c:pt idx="29">
                  <c:v>196471</c:v>
                </c:pt>
                <c:pt idx="30">
                  <c:v>187797</c:v>
                </c:pt>
                <c:pt idx="31">
                  <c:v>185135</c:v>
                </c:pt>
                <c:pt idx="32">
                  <c:v>201510</c:v>
                </c:pt>
                <c:pt idx="33">
                  <c:v>212006</c:v>
                </c:pt>
                <c:pt idx="34">
                  <c:v>239156</c:v>
                </c:pt>
                <c:pt idx="35">
                  <c:v>260756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7-447B-BCDA-0275CEC5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61679"/>
        <c:axId val="1360962159"/>
      </c:lineChart>
      <c:dateAx>
        <c:axId val="1360961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2159"/>
        <c:crosses val="autoZero"/>
        <c:auto val="1"/>
        <c:lblOffset val="100"/>
        <c:baseTimeUnit val="months"/>
      </c:dateAx>
      <c:valAx>
        <c:axId val="1360962159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Series for Volume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62846344208841"/>
                  <c:y val="-0.29866378134603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9-4B89-B675-E587BE30F3A0}"/>
            </c:ext>
          </c:extLst>
        </c:ser>
        <c:ser>
          <c:idx val="1"/>
          <c:order val="1"/>
          <c:tx>
            <c:v>Fitted and 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Decomposition_1!$G$2:$G$31</c:f>
              <c:numCache>
                <c:formatCode>_(* #,##0_);_(* \(#,##0\);_(* "-"??_);_(@_)</c:formatCode>
                <c:ptCount val="30"/>
                <c:pt idx="0">
                  <c:v>173501.89180228443</c:v>
                </c:pt>
                <c:pt idx="1">
                  <c:v>165243.70372084729</c:v>
                </c:pt>
                <c:pt idx="2">
                  <c:v>164387.86090395419</c:v>
                </c:pt>
                <c:pt idx="3">
                  <c:v>172678.06150729378</c:v>
                </c:pt>
                <c:pt idx="4">
                  <c:v>183677.19625672005</c:v>
                </c:pt>
                <c:pt idx="5">
                  <c:v>184713.43099907675</c:v>
                </c:pt>
                <c:pt idx="6">
                  <c:v>173181.90754592314</c:v>
                </c:pt>
                <c:pt idx="7">
                  <c:v>169353.06745273154</c:v>
                </c:pt>
                <c:pt idx="8">
                  <c:v>196728.39376283204</c:v>
                </c:pt>
                <c:pt idx="9">
                  <c:v>205492.87190376956</c:v>
                </c:pt>
                <c:pt idx="10">
                  <c:v>221906.99871924875</c:v>
                </c:pt>
                <c:pt idx="11">
                  <c:v>246482.80022647919</c:v>
                </c:pt>
                <c:pt idx="12">
                  <c:v>192441.05073281805</c:v>
                </c:pt>
                <c:pt idx="13">
                  <c:v>183118.8122173415</c:v>
                </c:pt>
                <c:pt idx="14">
                  <c:v>182011.52047271095</c:v>
                </c:pt>
                <c:pt idx="15">
                  <c:v>191026.56992059934</c:v>
                </c:pt>
                <c:pt idx="16">
                  <c:v>203023.15004322983</c:v>
                </c:pt>
                <c:pt idx="17">
                  <c:v>203999.25247176134</c:v>
                </c:pt>
                <c:pt idx="18">
                  <c:v>191107.76040256405</c:v>
                </c:pt>
                <c:pt idx="19">
                  <c:v>186732.68963612861</c:v>
                </c:pt>
                <c:pt idx="20">
                  <c:v>216746.17916074811</c:v>
                </c:pt>
                <c:pt idx="21">
                  <c:v>226226.66170566357</c:v>
                </c:pt>
                <c:pt idx="22">
                  <c:v>244110.2503232478</c:v>
                </c:pt>
                <c:pt idx="23">
                  <c:v>270941.08771434752</c:v>
                </c:pt>
                <c:pt idx="24">
                  <c:v>211380.20966335171</c:v>
                </c:pt>
                <c:pt idx="25">
                  <c:v>200993.92071383577</c:v>
                </c:pt>
                <c:pt idx="26">
                  <c:v>199635.18004146771</c:v>
                </c:pt>
                <c:pt idx="27">
                  <c:v>209375.07833390488</c:v>
                </c:pt>
                <c:pt idx="28">
                  <c:v>222369.10382973962</c:v>
                </c:pt>
                <c:pt idx="29">
                  <c:v>223285.07394444593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9-4B89-B675-E587BE30F3A0}"/>
            </c:ext>
          </c:extLst>
        </c:ser>
        <c:ser>
          <c:idx val="2"/>
          <c:order val="2"/>
          <c:tx>
            <c:v>Deseasonalized trend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Decomposition_1!$H$2:$H$25</c:f>
              <c:numCache>
                <c:formatCode>_(* #,##0_);_(* \(#,##0\);_(* "-"??_);_(@_)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9-4B89-B675-E587BE30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5599"/>
        <c:axId val="197407039"/>
      </c:lineChart>
      <c:catAx>
        <c:axId val="1974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039"/>
        <c:crosses val="autoZero"/>
        <c:auto val="1"/>
        <c:lblAlgn val="ctr"/>
        <c:lblOffset val="100"/>
        <c:noMultiLvlLbl val="0"/>
      </c:catAx>
      <c:valAx>
        <c:axId val="197407039"/>
        <c:scaling>
          <c:orientation val="minMax"/>
          <c:max val="3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21</xdr:row>
      <xdr:rowOff>82550</xdr:rowOff>
    </xdr:from>
    <xdr:to>
      <xdr:col>16</xdr:col>
      <xdr:colOff>101599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3D85-98D3-E5F0-A193-7B573A67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</xdr:colOff>
      <xdr:row>1</xdr:row>
      <xdr:rowOff>31750</xdr:rowOff>
    </xdr:from>
    <xdr:to>
      <xdr:col>17</xdr:col>
      <xdr:colOff>349251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D442B-1E5A-7ECF-AF90-679E8E11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9"/>
  <sheetViews>
    <sheetView workbookViewId="0">
      <selection activeCell="B3" sqref="B3"/>
    </sheetView>
  </sheetViews>
  <sheetFormatPr defaultRowHeight="14.5" x14ac:dyDescent="0.35"/>
  <cols>
    <col min="1" max="1" width="9.7265625" bestFit="1" customWidth="1"/>
    <col min="2" max="2" width="16.81640625" bestFit="1" customWidth="1"/>
    <col min="3" max="3" width="16" customWidth="1"/>
  </cols>
  <sheetData>
    <row r="1" spans="1:3" x14ac:dyDescent="0.35">
      <c r="A1" s="3" t="s">
        <v>0</v>
      </c>
      <c r="B1" s="5" t="s">
        <v>7</v>
      </c>
      <c r="C1" s="5"/>
    </row>
    <row r="2" spans="1:3" x14ac:dyDescent="0.35">
      <c r="A2" s="1"/>
      <c r="B2" s="4" t="s">
        <v>1</v>
      </c>
      <c r="C2" s="4" t="s">
        <v>2</v>
      </c>
    </row>
    <row r="3" spans="1:3" x14ac:dyDescent="0.35">
      <c r="A3" s="2">
        <v>42736</v>
      </c>
      <c r="B3" s="1">
        <v>176732</v>
      </c>
      <c r="C3" s="1">
        <v>1942.21</v>
      </c>
    </row>
    <row r="4" spans="1:3" x14ac:dyDescent="0.35">
      <c r="A4" s="2">
        <v>42767</v>
      </c>
      <c r="B4" s="1">
        <v>180486</v>
      </c>
      <c r="C4" s="1">
        <v>1749.93</v>
      </c>
    </row>
    <row r="5" spans="1:3" x14ac:dyDescent="0.35">
      <c r="A5" s="2">
        <v>42795</v>
      </c>
      <c r="B5" s="1">
        <v>180455</v>
      </c>
      <c r="C5" s="1">
        <v>2399.42</v>
      </c>
    </row>
    <row r="6" spans="1:3" x14ac:dyDescent="0.35">
      <c r="A6" s="2">
        <v>42826</v>
      </c>
      <c r="B6" s="1">
        <v>185070</v>
      </c>
      <c r="C6" s="1">
        <v>2126.85</v>
      </c>
    </row>
    <row r="7" spans="1:3" x14ac:dyDescent="0.35">
      <c r="A7" s="2">
        <v>42856</v>
      </c>
      <c r="B7" s="1">
        <v>195915</v>
      </c>
      <c r="C7" s="1">
        <v>2242.5</v>
      </c>
    </row>
    <row r="8" spans="1:3" x14ac:dyDescent="0.35">
      <c r="A8" s="2">
        <v>42887</v>
      </c>
      <c r="B8" s="1">
        <v>194849</v>
      </c>
      <c r="C8" s="1">
        <v>2436.44</v>
      </c>
    </row>
    <row r="9" spans="1:3" x14ac:dyDescent="0.35">
      <c r="A9" s="2">
        <v>42917</v>
      </c>
      <c r="B9" s="1">
        <v>175999</v>
      </c>
      <c r="C9" s="1">
        <v>2016.88</v>
      </c>
    </row>
    <row r="10" spans="1:3" x14ac:dyDescent="0.35">
      <c r="A10" s="2">
        <v>42948</v>
      </c>
      <c r="B10" s="1">
        <v>167606</v>
      </c>
      <c r="C10" s="1">
        <v>1755.23</v>
      </c>
    </row>
    <row r="11" spans="1:3" x14ac:dyDescent="0.35">
      <c r="A11" s="2">
        <v>42979</v>
      </c>
      <c r="B11" s="1">
        <v>204624</v>
      </c>
      <c r="C11" s="1">
        <v>2149.94</v>
      </c>
    </row>
    <row r="12" spans="1:3" x14ac:dyDescent="0.35">
      <c r="A12" s="2">
        <v>43009</v>
      </c>
      <c r="B12" s="1">
        <v>208619</v>
      </c>
      <c r="C12" s="1">
        <v>2905.47</v>
      </c>
    </row>
    <row r="13" spans="1:3" x14ac:dyDescent="0.35">
      <c r="A13" s="2">
        <v>43040</v>
      </c>
      <c r="B13" s="1">
        <v>211209</v>
      </c>
      <c r="C13" s="1">
        <v>2338.88</v>
      </c>
    </row>
    <row r="14" spans="1:3" x14ac:dyDescent="0.35">
      <c r="A14" s="2">
        <v>43070</v>
      </c>
      <c r="B14" s="1">
        <v>235248</v>
      </c>
      <c r="C14" s="1">
        <v>1501.86</v>
      </c>
    </row>
    <row r="15" spans="1:3" x14ac:dyDescent="0.35">
      <c r="A15" s="2">
        <v>43101</v>
      </c>
      <c r="B15" s="1">
        <v>206572</v>
      </c>
      <c r="C15" s="1">
        <v>1917.32</v>
      </c>
    </row>
    <row r="16" spans="1:3" x14ac:dyDescent="0.35">
      <c r="A16" s="2">
        <v>43132</v>
      </c>
      <c r="B16" s="1">
        <v>181283</v>
      </c>
      <c r="C16" s="1">
        <v>1854.92</v>
      </c>
    </row>
    <row r="17" spans="1:3" x14ac:dyDescent="0.35">
      <c r="A17" s="2">
        <v>43160</v>
      </c>
      <c r="B17" s="1">
        <v>176225</v>
      </c>
      <c r="C17" s="1">
        <v>1795.07</v>
      </c>
    </row>
    <row r="18" spans="1:3" x14ac:dyDescent="0.35">
      <c r="A18" s="2">
        <v>43191</v>
      </c>
      <c r="B18" s="1">
        <v>186280</v>
      </c>
      <c r="C18" s="1">
        <v>1791.56</v>
      </c>
    </row>
    <row r="19" spans="1:3" x14ac:dyDescent="0.35">
      <c r="A19" s="2">
        <v>43221</v>
      </c>
      <c r="B19" s="1">
        <v>195622</v>
      </c>
      <c r="C19" s="1">
        <v>1876.14</v>
      </c>
    </row>
    <row r="20" spans="1:3" x14ac:dyDescent="0.35">
      <c r="A20" s="2">
        <v>43252</v>
      </c>
      <c r="B20" s="1">
        <v>195471</v>
      </c>
      <c r="C20" s="1">
        <v>1563.61</v>
      </c>
    </row>
    <row r="21" spans="1:3" x14ac:dyDescent="0.35">
      <c r="A21" s="2">
        <v>43282</v>
      </c>
      <c r="B21" s="1">
        <v>186797</v>
      </c>
      <c r="C21" s="1">
        <v>1830.67</v>
      </c>
    </row>
    <row r="22" spans="1:3" x14ac:dyDescent="0.35">
      <c r="A22" s="2">
        <v>43313</v>
      </c>
      <c r="B22" s="1">
        <v>184135</v>
      </c>
      <c r="C22" s="1">
        <v>1508.25</v>
      </c>
    </row>
    <row r="23" spans="1:3" x14ac:dyDescent="0.35">
      <c r="A23" s="2">
        <v>43344</v>
      </c>
      <c r="B23" s="1">
        <v>200510</v>
      </c>
      <c r="C23" s="1">
        <v>1956.76</v>
      </c>
    </row>
    <row r="24" spans="1:3" x14ac:dyDescent="0.35">
      <c r="A24" s="2">
        <v>43374</v>
      </c>
      <c r="B24" s="1">
        <v>211006</v>
      </c>
      <c r="C24" s="1">
        <v>2133.19</v>
      </c>
    </row>
    <row r="25" spans="1:3" x14ac:dyDescent="0.35">
      <c r="A25" s="2">
        <v>43405</v>
      </c>
      <c r="B25" s="1">
        <v>238156</v>
      </c>
      <c r="C25" s="1">
        <v>1813.04</v>
      </c>
    </row>
    <row r="26" spans="1:3" x14ac:dyDescent="0.35">
      <c r="A26" s="2">
        <v>43435</v>
      </c>
      <c r="B26" s="1">
        <v>259756</v>
      </c>
      <c r="C26" s="1">
        <v>1203.3900000000001</v>
      </c>
    </row>
    <row r="27" spans="1:3" x14ac:dyDescent="0.35">
      <c r="A27" s="2">
        <v>43466</v>
      </c>
      <c r="B27" s="1">
        <f>B15+1000</f>
        <v>207572</v>
      </c>
      <c r="C27" s="1">
        <f>C15+100</f>
        <v>2017.32</v>
      </c>
    </row>
    <row r="28" spans="1:3" x14ac:dyDescent="0.35">
      <c r="A28" s="2">
        <v>43497</v>
      </c>
      <c r="B28" s="1">
        <f t="shared" ref="B28:B38" si="0">B16+1000</f>
        <v>182283</v>
      </c>
      <c r="C28" s="1">
        <f t="shared" ref="C28:C38" si="1">C16+100</f>
        <v>1954.92</v>
      </c>
    </row>
    <row r="29" spans="1:3" x14ac:dyDescent="0.35">
      <c r="A29" s="2">
        <v>43525</v>
      </c>
      <c r="B29" s="1">
        <f t="shared" si="0"/>
        <v>177225</v>
      </c>
      <c r="C29" s="1">
        <f t="shared" si="1"/>
        <v>1895.07</v>
      </c>
    </row>
    <row r="30" spans="1:3" x14ac:dyDescent="0.35">
      <c r="A30" s="2">
        <v>43556</v>
      </c>
      <c r="B30" s="1">
        <f t="shared" si="0"/>
        <v>187280</v>
      </c>
      <c r="C30" s="1">
        <f t="shared" si="1"/>
        <v>1891.56</v>
      </c>
    </row>
    <row r="31" spans="1:3" x14ac:dyDescent="0.35">
      <c r="A31" s="2">
        <v>43586</v>
      </c>
      <c r="B31" s="1">
        <f t="shared" si="0"/>
        <v>196622</v>
      </c>
      <c r="C31" s="1">
        <f t="shared" si="1"/>
        <v>1976.14</v>
      </c>
    </row>
    <row r="32" spans="1:3" x14ac:dyDescent="0.35">
      <c r="A32" s="2">
        <v>43617</v>
      </c>
      <c r="B32" s="1">
        <f t="shared" si="0"/>
        <v>196471</v>
      </c>
      <c r="C32" s="1">
        <f t="shared" si="1"/>
        <v>1663.61</v>
      </c>
    </row>
    <row r="33" spans="1:3" x14ac:dyDescent="0.35">
      <c r="A33" s="2">
        <v>43647</v>
      </c>
      <c r="B33" s="1">
        <f t="shared" si="0"/>
        <v>187797</v>
      </c>
      <c r="C33" s="1">
        <f t="shared" si="1"/>
        <v>1930.67</v>
      </c>
    </row>
    <row r="34" spans="1:3" x14ac:dyDescent="0.35">
      <c r="A34" s="2">
        <v>43678</v>
      </c>
      <c r="B34" s="1">
        <f t="shared" si="0"/>
        <v>185135</v>
      </c>
      <c r="C34" s="1">
        <f t="shared" si="1"/>
        <v>1608.25</v>
      </c>
    </row>
    <row r="35" spans="1:3" x14ac:dyDescent="0.35">
      <c r="A35" s="2">
        <v>43709</v>
      </c>
      <c r="B35" s="1">
        <f t="shared" si="0"/>
        <v>201510</v>
      </c>
      <c r="C35" s="1">
        <f t="shared" si="1"/>
        <v>2056.7600000000002</v>
      </c>
    </row>
    <row r="36" spans="1:3" x14ac:dyDescent="0.35">
      <c r="A36" s="2">
        <v>43739</v>
      </c>
      <c r="B36" s="1">
        <f t="shared" si="0"/>
        <v>212006</v>
      </c>
      <c r="C36" s="1">
        <f t="shared" si="1"/>
        <v>2233.19</v>
      </c>
    </row>
    <row r="37" spans="1:3" x14ac:dyDescent="0.35">
      <c r="A37" s="2">
        <v>43770</v>
      </c>
      <c r="B37" s="1">
        <f t="shared" si="0"/>
        <v>239156</v>
      </c>
      <c r="C37" s="1">
        <f t="shared" si="1"/>
        <v>1913.04</v>
      </c>
    </row>
    <row r="38" spans="1:3" x14ac:dyDescent="0.35">
      <c r="A38" s="2">
        <v>43800</v>
      </c>
      <c r="B38" s="1">
        <f t="shared" si="0"/>
        <v>260756</v>
      </c>
      <c r="C38" s="1">
        <f t="shared" si="1"/>
        <v>1303.3900000000001</v>
      </c>
    </row>
    <row r="39" spans="1:3" x14ac:dyDescent="0.35">
      <c r="B39" s="6">
        <f>AVEDEV(B36:B38)</f>
        <v>16866.666666666668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DE3-37B9-4CDF-BDD7-19D064E99B8A}">
  <dimension ref="B1:S19"/>
  <sheetViews>
    <sheetView workbookViewId="0">
      <selection activeCell="E6" sqref="E6"/>
    </sheetView>
  </sheetViews>
  <sheetFormatPr defaultRowHeight="14.5" x14ac:dyDescent="0.35"/>
  <cols>
    <col min="2" max="4" width="11.81640625" bestFit="1" customWidth="1"/>
    <col min="8" max="8" width="11.6328125" bestFit="1" customWidth="1"/>
    <col min="9" max="9" width="15.36328125" bestFit="1" customWidth="1"/>
  </cols>
  <sheetData>
    <row r="1" spans="2:19" x14ac:dyDescent="0.35">
      <c r="B1" s="7" t="s">
        <v>58</v>
      </c>
      <c r="C1" s="7"/>
      <c r="D1" s="7"/>
      <c r="E1" s="1"/>
    </row>
    <row r="2" spans="2:19" x14ac:dyDescent="0.35">
      <c r="B2" s="1" t="s">
        <v>3</v>
      </c>
      <c r="C2" s="1" t="s">
        <v>4</v>
      </c>
      <c r="D2" s="1" t="s">
        <v>5</v>
      </c>
      <c r="E2" s="1" t="s">
        <v>6</v>
      </c>
    </row>
    <row r="3" spans="2:19" x14ac:dyDescent="0.35">
      <c r="B3" s="20">
        <f ca="1">RAND()</f>
        <v>0.59254399992341211</v>
      </c>
      <c r="C3" s="20">
        <f ca="1">RAND()</f>
        <v>0.24835071024920885</v>
      </c>
      <c r="D3" s="20">
        <f ca="1">RAND()</f>
        <v>0.80740202060207134</v>
      </c>
      <c r="E3" s="1"/>
    </row>
    <row r="4" spans="2:19" x14ac:dyDescent="0.35">
      <c r="B4" s="20">
        <f t="shared" ref="B4:D10" ca="1" si="0">RAND()</f>
        <v>6.8555075548927147E-2</v>
      </c>
      <c r="C4" s="20">
        <f t="shared" ca="1" si="0"/>
        <v>0.58084310729183286</v>
      </c>
      <c r="D4" s="20">
        <f t="shared" ca="1" si="0"/>
        <v>0.55921688366698918</v>
      </c>
      <c r="E4" s="1"/>
      <c r="H4" s="7" t="s">
        <v>9</v>
      </c>
      <c r="I4" s="7"/>
      <c r="L4" t="s">
        <v>13</v>
      </c>
      <c r="M4" t="s">
        <v>14</v>
      </c>
      <c r="N4">
        <v>1</v>
      </c>
      <c r="O4">
        <v>2.5387507775445298E-2</v>
      </c>
      <c r="P4">
        <f>SUM(O4,O9,O14,)</f>
        <v>1.4115688622362839</v>
      </c>
      <c r="S4">
        <v>12</v>
      </c>
    </row>
    <row r="5" spans="2:19" x14ac:dyDescent="0.35">
      <c r="B5" s="20">
        <f t="shared" ca="1" si="0"/>
        <v>0.14220113386099476</v>
      </c>
      <c r="C5" s="20">
        <f t="shared" ca="1" si="0"/>
        <v>5.5996223851238813E-2</v>
      </c>
      <c r="D5" s="20">
        <f t="shared" ca="1" si="0"/>
        <v>0.73472203638866052</v>
      </c>
      <c r="E5" s="1"/>
      <c r="H5" s="1">
        <v>1</v>
      </c>
      <c r="I5" s="1" t="s">
        <v>10</v>
      </c>
      <c r="L5" t="s">
        <v>15</v>
      </c>
      <c r="M5" t="s">
        <v>14</v>
      </c>
      <c r="N5">
        <v>2</v>
      </c>
      <c r="O5">
        <v>0.71176522597124225</v>
      </c>
      <c r="P5">
        <f t="shared" ref="P5:P7" si="1">SUM(O5,O10,O15,)</f>
        <v>1.5228101377704042</v>
      </c>
      <c r="S5">
        <v>4</v>
      </c>
    </row>
    <row r="6" spans="2:19" x14ac:dyDescent="0.35">
      <c r="B6" s="20">
        <f t="shared" ca="1" si="0"/>
        <v>5.3752621129098732E-2</v>
      </c>
      <c r="C6" s="20">
        <f t="shared" ca="1" si="0"/>
        <v>0.33361295517732037</v>
      </c>
      <c r="D6" s="20">
        <f t="shared" ca="1" si="0"/>
        <v>0.36375540066354484</v>
      </c>
      <c r="E6" s="1"/>
      <c r="H6" s="1">
        <v>2</v>
      </c>
      <c r="I6" s="4" t="s">
        <v>11</v>
      </c>
      <c r="M6" t="s">
        <v>14</v>
      </c>
      <c r="N6">
        <v>3</v>
      </c>
      <c r="O6">
        <v>0.83363503001885264</v>
      </c>
      <c r="P6">
        <f t="shared" si="1"/>
        <v>1.9190979205149983</v>
      </c>
    </row>
    <row r="7" spans="2:19" x14ac:dyDescent="0.35">
      <c r="B7" s="20">
        <f t="shared" ca="1" si="0"/>
        <v>0.75359507980490492</v>
      </c>
      <c r="C7" s="20">
        <f t="shared" ca="1" si="0"/>
        <v>0.83994882456510667</v>
      </c>
      <c r="D7" s="20">
        <f t="shared" ca="1" si="0"/>
        <v>0.26846497289125903</v>
      </c>
      <c r="E7" s="1"/>
      <c r="H7" t="s">
        <v>52</v>
      </c>
      <c r="I7" t="s">
        <v>51</v>
      </c>
      <c r="M7" t="s">
        <v>14</v>
      </c>
      <c r="N7">
        <v>4</v>
      </c>
      <c r="O7">
        <v>0.94291491030482666</v>
      </c>
      <c r="P7">
        <f t="shared" si="1"/>
        <v>2.1354093430012724</v>
      </c>
    </row>
    <row r="8" spans="2:19" x14ac:dyDescent="0.35">
      <c r="B8" s="20">
        <f t="shared" ca="1" si="0"/>
        <v>0.96079063733232173</v>
      </c>
      <c r="C8" s="20">
        <f t="shared" ca="1" si="0"/>
        <v>0.56719229895629308</v>
      </c>
      <c r="D8" s="20">
        <f t="shared" ca="1" si="0"/>
        <v>0.93397197582514702</v>
      </c>
      <c r="E8" s="1"/>
      <c r="M8" t="s">
        <v>14</v>
      </c>
      <c r="N8">
        <v>5</v>
      </c>
      <c r="O8">
        <v>0</v>
      </c>
      <c r="P8">
        <f>SUM(O13,O18,)</f>
        <v>1.3192274777511488</v>
      </c>
    </row>
    <row r="9" spans="2:19" x14ac:dyDescent="0.35">
      <c r="B9" s="20">
        <f t="shared" ca="1" si="0"/>
        <v>3.9897048910263466E-3</v>
      </c>
      <c r="C9" s="20">
        <f t="shared" ca="1" si="0"/>
        <v>0.69132597911100813</v>
      </c>
      <c r="D9" s="20">
        <f t="shared" ca="1" si="0"/>
        <v>0.51452012400445568</v>
      </c>
      <c r="E9" s="1"/>
      <c r="L9" t="s">
        <v>16</v>
      </c>
      <c r="M9" t="s">
        <v>14</v>
      </c>
      <c r="N9">
        <v>1</v>
      </c>
      <c r="O9">
        <v>0.92779116244588478</v>
      </c>
      <c r="P9">
        <v>1.4115688622362839</v>
      </c>
    </row>
    <row r="10" spans="2:19" x14ac:dyDescent="0.35">
      <c r="B10" s="20">
        <f t="shared" ca="1" si="0"/>
        <v>0.2332152000356057</v>
      </c>
      <c r="C10" s="20">
        <f t="shared" ca="1" si="0"/>
        <v>0.96809036771110946</v>
      </c>
      <c r="D10" s="20">
        <f t="shared" ca="1" si="0"/>
        <v>0.98485626749844379</v>
      </c>
      <c r="E10" s="1"/>
      <c r="K10">
        <v>2017</v>
      </c>
      <c r="M10" t="s">
        <v>14</v>
      </c>
      <c r="N10">
        <v>2</v>
      </c>
      <c r="O10">
        <v>0.25136524346569045</v>
      </c>
      <c r="P10">
        <v>1.5228101377704042</v>
      </c>
    </row>
    <row r="11" spans="2:19" x14ac:dyDescent="0.35">
      <c r="M11" t="s">
        <v>14</v>
      </c>
      <c r="N11">
        <v>3</v>
      </c>
      <c r="O11">
        <v>0.24333209662521582</v>
      </c>
      <c r="P11">
        <v>1.9190979205149983</v>
      </c>
    </row>
    <row r="12" spans="2:19" x14ac:dyDescent="0.35">
      <c r="M12" t="s">
        <v>14</v>
      </c>
      <c r="N12">
        <v>4</v>
      </c>
      <c r="O12">
        <v>0.82802835768366556</v>
      </c>
      <c r="P12">
        <v>2.1354093430012724</v>
      </c>
    </row>
    <row r="13" spans="2:19" x14ac:dyDescent="0.35">
      <c r="M13" t="s">
        <v>14</v>
      </c>
      <c r="N13">
        <v>5</v>
      </c>
      <c r="O13">
        <v>0.94101669038308056</v>
      </c>
      <c r="P13">
        <v>1.3192274777511488</v>
      </c>
    </row>
    <row r="14" spans="2:19" x14ac:dyDescent="0.35">
      <c r="L14" t="s">
        <v>17</v>
      </c>
      <c r="M14" t="s">
        <v>14</v>
      </c>
      <c r="N14">
        <v>1</v>
      </c>
      <c r="O14">
        <v>0.45839019201495379</v>
      </c>
      <c r="P14">
        <v>1.4115688622362839</v>
      </c>
    </row>
    <row r="15" spans="2:19" x14ac:dyDescent="0.35">
      <c r="M15" t="s">
        <v>14</v>
      </c>
      <c r="N15">
        <v>2</v>
      </c>
      <c r="O15">
        <v>0.55967966833347138</v>
      </c>
      <c r="P15">
        <v>1.5228101377704042</v>
      </c>
    </row>
    <row r="16" spans="2:19" x14ac:dyDescent="0.35">
      <c r="M16" t="s">
        <v>14</v>
      </c>
      <c r="N16">
        <v>3</v>
      </c>
      <c r="O16">
        <v>0.84213079387093004</v>
      </c>
      <c r="P16">
        <v>1.9190979205149983</v>
      </c>
    </row>
    <row r="17" spans="12:16" x14ac:dyDescent="0.35">
      <c r="M17" t="s">
        <v>14</v>
      </c>
      <c r="N17">
        <v>4</v>
      </c>
      <c r="O17">
        <v>0.36446607501278006</v>
      </c>
      <c r="P17">
        <v>2.1354093430012724</v>
      </c>
    </row>
    <row r="18" spans="12:16" x14ac:dyDescent="0.35">
      <c r="M18" t="s">
        <v>14</v>
      </c>
      <c r="N18">
        <v>5</v>
      </c>
      <c r="O18">
        <v>0.37821078736806824</v>
      </c>
      <c r="P18">
        <v>1.3192274777511488</v>
      </c>
    </row>
    <row r="19" spans="12:16" x14ac:dyDescent="0.35">
      <c r="L19" t="s">
        <v>18</v>
      </c>
    </row>
  </sheetData>
  <mergeCells count="2">
    <mergeCell ref="H4:I4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455E-98F5-46A0-9EA4-B65C8CCFA5FF}">
  <dimension ref="A1:U39"/>
  <sheetViews>
    <sheetView tabSelected="1" workbookViewId="0">
      <selection activeCell="E14" sqref="E14"/>
    </sheetView>
  </sheetViews>
  <sheetFormatPr defaultColWidth="11.81640625" defaultRowHeight="14.5" x14ac:dyDescent="0.35"/>
  <cols>
    <col min="3" max="3" width="15.08984375" customWidth="1"/>
    <col min="6" max="7" width="11.81640625" style="14"/>
    <col min="8" max="8" width="13.81640625" bestFit="1" customWidth="1"/>
    <col min="13" max="13" width="17.26953125" bestFit="1" customWidth="1"/>
    <col min="15" max="15" width="13.54296875" bestFit="1" customWidth="1"/>
    <col min="18" max="18" width="12.453125" bestFit="1" customWidth="1"/>
  </cols>
  <sheetData>
    <row r="1" spans="1:13" x14ac:dyDescent="0.35">
      <c r="A1" s="3" t="s">
        <v>0</v>
      </c>
      <c r="B1" s="3" t="s">
        <v>8</v>
      </c>
      <c r="C1" s="1" t="s">
        <v>12</v>
      </c>
      <c r="D1" s="1" t="s">
        <v>13</v>
      </c>
      <c r="E1" s="1" t="s">
        <v>49</v>
      </c>
      <c r="F1" s="16" t="s">
        <v>50</v>
      </c>
      <c r="G1" s="16" t="s">
        <v>53</v>
      </c>
      <c r="H1" s="1" t="s">
        <v>54</v>
      </c>
      <c r="I1" t="s">
        <v>55</v>
      </c>
      <c r="J1" t="s">
        <v>56</v>
      </c>
      <c r="K1" t="s">
        <v>57</v>
      </c>
    </row>
    <row r="2" spans="1:13" x14ac:dyDescent="0.35">
      <c r="A2" s="2">
        <v>42736</v>
      </c>
      <c r="B2" s="1">
        <v>176732</v>
      </c>
      <c r="C2" s="1">
        <f>SUM(B2,B14)</f>
        <v>383304</v>
      </c>
      <c r="D2" s="17">
        <f>C2*12/SUM($B$2:$B$25)</f>
        <v>0.97067145005143896</v>
      </c>
      <c r="E2" s="1">
        <v>1</v>
      </c>
      <c r="F2" s="16">
        <f>$M$38 *E2 + $M$39</f>
        <v>178744.2</v>
      </c>
      <c r="G2" s="16">
        <f>F2*D2</f>
        <v>173501.89180228443</v>
      </c>
      <c r="H2" s="16">
        <f>B2/D2</f>
        <v>182071.90495881424</v>
      </c>
      <c r="I2" s="15">
        <f>B2-G2</f>
        <v>3230.10819771557</v>
      </c>
      <c r="J2" s="15">
        <f>I2*I2</f>
        <v>10433598.968949327</v>
      </c>
      <c r="K2" s="15">
        <f>AVERAGE(J2:J25)</f>
        <v>95770213.040819362</v>
      </c>
    </row>
    <row r="3" spans="1:13" x14ac:dyDescent="0.35">
      <c r="A3" s="2">
        <v>42767</v>
      </c>
      <c r="B3" s="1">
        <v>180486</v>
      </c>
      <c r="C3" s="1">
        <f t="shared" ref="C3:C13" si="0">SUM(B3,B15)</f>
        <v>361769</v>
      </c>
      <c r="D3" s="17">
        <f t="shared" ref="D3:D25" si="1">C3*12/SUM($B$2:$B$25)</f>
        <v>0.91613664301353237</v>
      </c>
      <c r="E3" s="1">
        <v>2</v>
      </c>
      <c r="F3" s="16">
        <f t="shared" ref="F3:F31" si="2">$M$38 *E3 + $M$39</f>
        <v>180370.15</v>
      </c>
      <c r="G3" s="16">
        <f t="shared" ref="G3:G31" si="3">F3*D3</f>
        <v>165243.70372084729</v>
      </c>
      <c r="H3" s="16">
        <f t="shared" ref="H3:H31" si="4">B3/D3</f>
        <v>197007.72955255979</v>
      </c>
      <c r="I3" s="15">
        <f t="shared" ref="I3:I25" si="5">B3-G3</f>
        <v>15242.29627915271</v>
      </c>
      <c r="J3" s="15">
        <f t="shared" ref="J3:J31" si="6">I3*I3</f>
        <v>232327595.86147255</v>
      </c>
    </row>
    <row r="4" spans="1:13" x14ac:dyDescent="0.35">
      <c r="A4" s="2">
        <v>42795</v>
      </c>
      <c r="B4" s="1">
        <v>180455</v>
      </c>
      <c r="C4" s="1">
        <f t="shared" si="0"/>
        <v>356680</v>
      </c>
      <c r="D4" s="17">
        <f t="shared" si="1"/>
        <v>0.90324936031021652</v>
      </c>
      <c r="E4" s="1">
        <v>3</v>
      </c>
      <c r="F4" s="16">
        <f t="shared" si="2"/>
        <v>181996.1</v>
      </c>
      <c r="G4" s="16">
        <f t="shared" si="3"/>
        <v>164387.86090395419</v>
      </c>
      <c r="H4" s="16">
        <f t="shared" si="4"/>
        <v>199784.2544145546</v>
      </c>
      <c r="I4" s="15">
        <f t="shared" si="5"/>
        <v>16067.139096045808</v>
      </c>
      <c r="J4" s="15">
        <f t="shared" si="6"/>
        <v>258152958.73168373</v>
      </c>
    </row>
    <row r="5" spans="1:13" x14ac:dyDescent="0.35">
      <c r="A5" s="2">
        <v>42826</v>
      </c>
      <c r="B5" s="1">
        <v>185070</v>
      </c>
      <c r="C5" s="1">
        <f t="shared" si="0"/>
        <v>371350</v>
      </c>
      <c r="D5" s="17">
        <f t="shared" si="1"/>
        <v>0.94039937745654067</v>
      </c>
      <c r="E5" s="1">
        <v>4</v>
      </c>
      <c r="F5" s="16">
        <f t="shared" si="2"/>
        <v>183622.05</v>
      </c>
      <c r="G5" s="16">
        <f t="shared" si="3"/>
        <v>172678.06150729378</v>
      </c>
      <c r="H5" s="16">
        <f t="shared" si="4"/>
        <v>196799.36464925273</v>
      </c>
      <c r="I5" s="15">
        <f t="shared" si="5"/>
        <v>12391.93849270622</v>
      </c>
      <c r="J5" s="15">
        <f t="shared" si="6"/>
        <v>153560139.60701412</v>
      </c>
    </row>
    <row r="6" spans="1:13" x14ac:dyDescent="0.35">
      <c r="A6" s="2">
        <v>42856</v>
      </c>
      <c r="B6" s="1">
        <v>195915</v>
      </c>
      <c r="C6" s="1">
        <f t="shared" si="0"/>
        <v>391537</v>
      </c>
      <c r="D6" s="17">
        <f t="shared" si="1"/>
        <v>0.99152053602047008</v>
      </c>
      <c r="E6" s="1">
        <v>5</v>
      </c>
      <c r="F6" s="16">
        <f t="shared" si="2"/>
        <v>185248</v>
      </c>
      <c r="G6" s="16">
        <f t="shared" si="3"/>
        <v>183677.19625672005</v>
      </c>
      <c r="H6" s="16">
        <f t="shared" si="4"/>
        <v>197590.4611984308</v>
      </c>
      <c r="I6" s="15">
        <f t="shared" si="5"/>
        <v>12237.803743279947</v>
      </c>
      <c r="J6" s="15">
        <f t="shared" si="6"/>
        <v>149763840.45903668</v>
      </c>
    </row>
    <row r="7" spans="1:13" x14ac:dyDescent="0.35">
      <c r="A7" s="2">
        <v>42887</v>
      </c>
      <c r="B7" s="1">
        <v>194849</v>
      </c>
      <c r="C7" s="1">
        <f t="shared" si="0"/>
        <v>390320</v>
      </c>
      <c r="D7" s="17">
        <f t="shared" si="1"/>
        <v>0.9884386293492311</v>
      </c>
      <c r="E7" s="1">
        <v>6</v>
      </c>
      <c r="F7" s="16">
        <f t="shared" si="2"/>
        <v>186873.95</v>
      </c>
      <c r="G7" s="16">
        <f t="shared" si="3"/>
        <v>184713.43099907675</v>
      </c>
      <c r="H7" s="16">
        <f t="shared" si="4"/>
        <v>197128.07069092881</v>
      </c>
      <c r="I7" s="15">
        <f t="shared" si="5"/>
        <v>10135.569000923249</v>
      </c>
      <c r="J7" s="15">
        <f t="shared" si="6"/>
        <v>102729758.97247632</v>
      </c>
    </row>
    <row r="8" spans="1:13" x14ac:dyDescent="0.35">
      <c r="A8" s="2">
        <v>42917</v>
      </c>
      <c r="B8" s="1">
        <v>175999</v>
      </c>
      <c r="C8" s="1">
        <f t="shared" si="0"/>
        <v>362796</v>
      </c>
      <c r="D8" s="17">
        <f t="shared" si="1"/>
        <v>0.9187373974517925</v>
      </c>
      <c r="E8" s="1">
        <v>7</v>
      </c>
      <c r="F8" s="16">
        <f t="shared" si="2"/>
        <v>188499.9</v>
      </c>
      <c r="G8" s="16">
        <f t="shared" si="3"/>
        <v>173181.90754592314</v>
      </c>
      <c r="H8" s="16">
        <f t="shared" si="4"/>
        <v>191566.165139408</v>
      </c>
      <c r="I8" s="15">
        <f t="shared" si="5"/>
        <v>2817.092454076861</v>
      </c>
      <c r="J8" s="15">
        <f t="shared" si="6"/>
        <v>7936009.8948167916</v>
      </c>
    </row>
    <row r="9" spans="1:13" x14ac:dyDescent="0.35">
      <c r="A9" s="2">
        <v>42948</v>
      </c>
      <c r="B9" s="1">
        <v>167606</v>
      </c>
      <c r="C9" s="1">
        <f t="shared" si="0"/>
        <v>351741</v>
      </c>
      <c r="D9" s="17">
        <f t="shared" si="1"/>
        <v>0.89074193463293672</v>
      </c>
      <c r="E9" s="1">
        <v>8</v>
      </c>
      <c r="F9" s="16">
        <f t="shared" si="2"/>
        <v>190125.85</v>
      </c>
      <c r="G9" s="16">
        <f t="shared" si="3"/>
        <v>169353.06745273154</v>
      </c>
      <c r="H9" s="16">
        <f t="shared" si="4"/>
        <v>188164.48792103661</v>
      </c>
      <c r="I9" s="15">
        <f t="shared" si="5"/>
        <v>-1747.0674527315423</v>
      </c>
      <c r="J9" s="15">
        <f t="shared" si="6"/>
        <v>3052244.68439388</v>
      </c>
    </row>
    <row r="10" spans="1:13" x14ac:dyDescent="0.35">
      <c r="A10" s="2">
        <v>42979</v>
      </c>
      <c r="B10" s="1">
        <v>204624</v>
      </c>
      <c r="C10" s="1">
        <f t="shared" si="0"/>
        <v>405134</v>
      </c>
      <c r="D10" s="17">
        <f t="shared" si="1"/>
        <v>1.0259533092405497</v>
      </c>
      <c r="E10" s="1">
        <v>9</v>
      </c>
      <c r="F10" s="16">
        <f t="shared" si="2"/>
        <v>191751.8</v>
      </c>
      <c r="G10" s="16">
        <f t="shared" si="3"/>
        <v>196728.39376283204</v>
      </c>
      <c r="H10" s="16">
        <f t="shared" si="4"/>
        <v>199447.67286872986</v>
      </c>
      <c r="I10" s="15">
        <f t="shared" si="5"/>
        <v>7895.6062371679582</v>
      </c>
      <c r="J10" s="15">
        <f t="shared" si="6"/>
        <v>62340597.852405563</v>
      </c>
    </row>
    <row r="11" spans="1:13" x14ac:dyDescent="0.35">
      <c r="A11" s="2">
        <v>43009</v>
      </c>
      <c r="B11" s="1">
        <v>208619</v>
      </c>
      <c r="C11" s="1">
        <f t="shared" si="0"/>
        <v>419625</v>
      </c>
      <c r="D11" s="17">
        <f t="shared" si="1"/>
        <v>1.0626500303358042</v>
      </c>
      <c r="E11" s="1">
        <v>10</v>
      </c>
      <c r="F11" s="16">
        <f t="shared" si="2"/>
        <v>193377.75</v>
      </c>
      <c r="G11" s="16">
        <f t="shared" si="3"/>
        <v>205492.87190376956</v>
      </c>
      <c r="H11" s="16">
        <f t="shared" si="4"/>
        <v>196319.57280806275</v>
      </c>
      <c r="I11" s="15">
        <f t="shared" si="5"/>
        <v>3126.1280962304445</v>
      </c>
      <c r="J11" s="15">
        <f t="shared" si="6"/>
        <v>9772676.8740413841</v>
      </c>
    </row>
    <row r="12" spans="1:13" x14ac:dyDescent="0.35">
      <c r="A12" s="2">
        <v>43040</v>
      </c>
      <c r="B12" s="1">
        <v>211209</v>
      </c>
      <c r="C12" s="1">
        <f t="shared" si="0"/>
        <v>449365</v>
      </c>
      <c r="D12" s="17">
        <f t="shared" si="1"/>
        <v>1.1379630166978818</v>
      </c>
      <c r="E12" s="1">
        <v>11</v>
      </c>
      <c r="F12" s="16">
        <f t="shared" si="2"/>
        <v>195003.7</v>
      </c>
      <c r="G12" s="16">
        <f t="shared" si="3"/>
        <v>221906.99871924875</v>
      </c>
      <c r="H12" s="16">
        <f t="shared" si="4"/>
        <v>185602.69261902908</v>
      </c>
      <c r="I12" s="15">
        <f t="shared" si="5"/>
        <v>-10697.998719248746</v>
      </c>
      <c r="J12" s="15">
        <f t="shared" si="6"/>
        <v>114447176.59704781</v>
      </c>
    </row>
    <row r="13" spans="1:13" x14ac:dyDescent="0.35">
      <c r="A13" s="2">
        <v>43070</v>
      </c>
      <c r="B13" s="1">
        <v>235248</v>
      </c>
      <c r="C13" s="1">
        <f>SUM(B13,B25)</f>
        <v>495004</v>
      </c>
      <c r="D13" s="17">
        <f t="shared" si="1"/>
        <v>1.2535383154396054</v>
      </c>
      <c r="E13" s="1">
        <v>12</v>
      </c>
      <c r="F13" s="16">
        <f t="shared" si="2"/>
        <v>196629.65</v>
      </c>
      <c r="G13" s="16">
        <f t="shared" si="3"/>
        <v>246482.80022647919</v>
      </c>
      <c r="H13" s="16">
        <f t="shared" si="4"/>
        <v>187667.1794571357</v>
      </c>
      <c r="I13" s="15">
        <f t="shared" si="5"/>
        <v>-11234.800226479187</v>
      </c>
      <c r="J13" s="15">
        <f t="shared" si="6"/>
        <v>126220736.12889679</v>
      </c>
    </row>
    <row r="14" spans="1:13" x14ac:dyDescent="0.35">
      <c r="A14" s="2">
        <v>43101</v>
      </c>
      <c r="B14" s="1">
        <v>206572</v>
      </c>
      <c r="C14" s="1">
        <f>C2</f>
        <v>383304</v>
      </c>
      <c r="D14" s="17">
        <f t="shared" si="1"/>
        <v>0.97067145005143896</v>
      </c>
      <c r="E14" s="1">
        <v>13</v>
      </c>
      <c r="F14" s="16">
        <f t="shared" si="2"/>
        <v>198255.6</v>
      </c>
      <c r="G14" s="16">
        <f t="shared" si="3"/>
        <v>192441.05073281805</v>
      </c>
      <c r="H14" s="16">
        <f t="shared" si="4"/>
        <v>212813.51170785242</v>
      </c>
      <c r="I14" s="15">
        <f t="shared" si="5"/>
        <v>14130.949267181946</v>
      </c>
      <c r="J14" s="15">
        <f t="shared" si="6"/>
        <v>199683727.19166997</v>
      </c>
    </row>
    <row r="15" spans="1:13" x14ac:dyDescent="0.35">
      <c r="A15" s="2">
        <v>43132</v>
      </c>
      <c r="B15" s="1">
        <v>181283</v>
      </c>
      <c r="C15" s="1">
        <f t="shared" ref="C15:C25" si="7">C3</f>
        <v>361769</v>
      </c>
      <c r="D15" s="17">
        <f t="shared" si="1"/>
        <v>0.91613664301353237</v>
      </c>
      <c r="E15" s="1">
        <v>14</v>
      </c>
      <c r="F15" s="16">
        <f t="shared" si="2"/>
        <v>199881.55</v>
      </c>
      <c r="G15" s="16">
        <f t="shared" si="3"/>
        <v>183118.8122173415</v>
      </c>
      <c r="H15" s="16">
        <f t="shared" si="4"/>
        <v>197877.6871141069</v>
      </c>
      <c r="I15" s="15">
        <f t="shared" si="5"/>
        <v>-1835.8122173415031</v>
      </c>
      <c r="J15" s="15">
        <f t="shared" si="6"/>
        <v>3370206.4973403262</v>
      </c>
    </row>
    <row r="16" spans="1:13" x14ac:dyDescent="0.35">
      <c r="A16" s="2">
        <v>43160</v>
      </c>
      <c r="B16" s="1">
        <v>176225</v>
      </c>
      <c r="C16" s="1">
        <f t="shared" si="7"/>
        <v>356680</v>
      </c>
      <c r="D16" s="17">
        <f t="shared" si="1"/>
        <v>0.90324936031021652</v>
      </c>
      <c r="E16" s="1">
        <v>15</v>
      </c>
      <c r="F16" s="16">
        <f t="shared" si="2"/>
        <v>201507.5</v>
      </c>
      <c r="G16" s="16">
        <f t="shared" si="3"/>
        <v>182011.52047271095</v>
      </c>
      <c r="H16" s="16">
        <f t="shared" si="4"/>
        <v>195101.16225211209</v>
      </c>
      <c r="I16" s="15">
        <f t="shared" si="5"/>
        <v>-5786.5204727109522</v>
      </c>
      <c r="J16" s="15">
        <f t="shared" si="6"/>
        <v>33483819.18110298</v>
      </c>
      <c r="M16" t="s">
        <v>19</v>
      </c>
    </row>
    <row r="17" spans="1:21" ht="15" thickBot="1" x14ac:dyDescent="0.4">
      <c r="A17" s="2">
        <v>43191</v>
      </c>
      <c r="B17" s="1">
        <v>186280</v>
      </c>
      <c r="C17" s="1">
        <f t="shared" si="7"/>
        <v>371350</v>
      </c>
      <c r="D17" s="17">
        <f t="shared" si="1"/>
        <v>0.94039937745654067</v>
      </c>
      <c r="E17" s="1">
        <v>16</v>
      </c>
      <c r="F17" s="16">
        <f t="shared" si="2"/>
        <v>203133.45</v>
      </c>
      <c r="G17" s="16">
        <f t="shared" si="3"/>
        <v>191026.56992059934</v>
      </c>
      <c r="H17" s="16">
        <f t="shared" si="4"/>
        <v>198086.05201741392</v>
      </c>
      <c r="I17" s="15">
        <f t="shared" si="5"/>
        <v>-4746.5699205993442</v>
      </c>
      <c r="J17" s="15">
        <f t="shared" si="6"/>
        <v>22529926.011138465</v>
      </c>
    </row>
    <row r="18" spans="1:21" x14ac:dyDescent="0.35">
      <c r="A18" s="2">
        <v>43221</v>
      </c>
      <c r="B18" s="1">
        <v>195622</v>
      </c>
      <c r="C18" s="1">
        <f t="shared" si="7"/>
        <v>391537</v>
      </c>
      <c r="D18" s="17">
        <f t="shared" si="1"/>
        <v>0.99152053602047008</v>
      </c>
      <c r="E18" s="1">
        <v>17</v>
      </c>
      <c r="F18" s="16">
        <f t="shared" si="2"/>
        <v>204759.4</v>
      </c>
      <c r="G18" s="16">
        <f t="shared" si="3"/>
        <v>203023.15004322983</v>
      </c>
      <c r="H18" s="16">
        <f t="shared" si="4"/>
        <v>197294.95546823586</v>
      </c>
      <c r="I18" s="15">
        <f t="shared" si="5"/>
        <v>-7401.1500432298344</v>
      </c>
      <c r="J18" s="15">
        <f t="shared" si="6"/>
        <v>54777021.96240098</v>
      </c>
      <c r="M18" s="11" t="s">
        <v>20</v>
      </c>
      <c r="N18" s="11"/>
    </row>
    <row r="19" spans="1:21" x14ac:dyDescent="0.35">
      <c r="A19" s="2">
        <v>43252</v>
      </c>
      <c r="B19" s="1">
        <v>195471</v>
      </c>
      <c r="C19" s="1">
        <f t="shared" si="7"/>
        <v>390320</v>
      </c>
      <c r="D19" s="17">
        <f t="shared" si="1"/>
        <v>0.9884386293492311</v>
      </c>
      <c r="E19" s="1">
        <v>18</v>
      </c>
      <c r="F19" s="16">
        <f t="shared" si="2"/>
        <v>206385.35</v>
      </c>
      <c r="G19" s="16">
        <f t="shared" si="3"/>
        <v>203999.25247176134</v>
      </c>
      <c r="H19" s="16">
        <f t="shared" si="4"/>
        <v>197757.34597573784</v>
      </c>
      <c r="I19" s="15">
        <f t="shared" si="5"/>
        <v>-8528.2524717613414</v>
      </c>
      <c r="J19" s="15">
        <f t="shared" si="6"/>
        <v>72731090.222103432</v>
      </c>
      <c r="M19" s="8" t="s">
        <v>21</v>
      </c>
      <c r="N19" s="8">
        <v>0.51954754788374469</v>
      </c>
    </row>
    <row r="20" spans="1:21" x14ac:dyDescent="0.35">
      <c r="A20" s="2">
        <v>43282</v>
      </c>
      <c r="B20" s="1">
        <v>186797</v>
      </c>
      <c r="C20" s="1">
        <f t="shared" si="7"/>
        <v>362796</v>
      </c>
      <c r="D20" s="17">
        <f t="shared" si="1"/>
        <v>0.9187373974517925</v>
      </c>
      <c r="E20" s="1">
        <v>19</v>
      </c>
      <c r="F20" s="16">
        <f t="shared" si="2"/>
        <v>208011.3</v>
      </c>
      <c r="G20" s="16">
        <f t="shared" si="3"/>
        <v>191107.76040256405</v>
      </c>
      <c r="H20" s="16">
        <f t="shared" si="4"/>
        <v>203319.25152725866</v>
      </c>
      <c r="I20" s="15">
        <f t="shared" si="5"/>
        <v>-4310.7604025640467</v>
      </c>
      <c r="J20" s="15">
        <f t="shared" si="6"/>
        <v>18582655.248314142</v>
      </c>
      <c r="M20" s="8" t="s">
        <v>22</v>
      </c>
      <c r="N20" s="8">
        <v>0.26992965451201195</v>
      </c>
    </row>
    <row r="21" spans="1:21" x14ac:dyDescent="0.35">
      <c r="A21" s="2">
        <v>43313</v>
      </c>
      <c r="B21" s="1">
        <v>184135</v>
      </c>
      <c r="C21" s="1">
        <f t="shared" si="7"/>
        <v>351741</v>
      </c>
      <c r="D21" s="17">
        <f t="shared" si="1"/>
        <v>0.89074193463293672</v>
      </c>
      <c r="E21" s="1">
        <v>20</v>
      </c>
      <c r="F21" s="16">
        <f t="shared" si="2"/>
        <v>209637.25</v>
      </c>
      <c r="G21" s="16">
        <f t="shared" si="3"/>
        <v>186732.68963612861</v>
      </c>
      <c r="H21" s="16">
        <f t="shared" si="4"/>
        <v>206720.92874563008</v>
      </c>
      <c r="I21" s="15">
        <f t="shared" si="5"/>
        <v>-2597.6896361286053</v>
      </c>
      <c r="J21" s="15">
        <f t="shared" si="6"/>
        <v>6747991.4456499657</v>
      </c>
      <c r="M21" s="8" t="s">
        <v>23</v>
      </c>
      <c r="N21" s="8">
        <v>0.23674463880801253</v>
      </c>
    </row>
    <row r="22" spans="1:21" x14ac:dyDescent="0.35">
      <c r="A22" s="2">
        <v>43344</v>
      </c>
      <c r="B22" s="1">
        <v>200510</v>
      </c>
      <c r="C22" s="1">
        <f t="shared" si="7"/>
        <v>405134</v>
      </c>
      <c r="D22" s="17">
        <f t="shared" si="1"/>
        <v>1.0259533092405497</v>
      </c>
      <c r="E22" s="1">
        <v>21</v>
      </c>
      <c r="F22" s="16">
        <f t="shared" si="2"/>
        <v>211263.2</v>
      </c>
      <c r="G22" s="16">
        <f t="shared" si="3"/>
        <v>216746.17916074811</v>
      </c>
      <c r="H22" s="16">
        <f t="shared" si="4"/>
        <v>195437.74379793683</v>
      </c>
      <c r="I22" s="15">
        <f t="shared" si="5"/>
        <v>-16236.179160748114</v>
      </c>
      <c r="J22" s="15">
        <f t="shared" si="6"/>
        <v>263613513.73991132</v>
      </c>
      <c r="M22" s="8" t="s">
        <v>24</v>
      </c>
      <c r="N22" s="8">
        <v>19333.18677905092</v>
      </c>
    </row>
    <row r="23" spans="1:21" ht="15" thickBot="1" x14ac:dyDescent="0.4">
      <c r="A23" s="2">
        <v>43374</v>
      </c>
      <c r="B23" s="1">
        <v>211006</v>
      </c>
      <c r="C23" s="1">
        <f t="shared" si="7"/>
        <v>419625</v>
      </c>
      <c r="D23" s="17">
        <f t="shared" si="1"/>
        <v>1.0626500303358042</v>
      </c>
      <c r="E23" s="1">
        <v>22</v>
      </c>
      <c r="F23" s="16">
        <f t="shared" si="2"/>
        <v>212889.15</v>
      </c>
      <c r="G23" s="16">
        <f t="shared" si="3"/>
        <v>226226.66170566357</v>
      </c>
      <c r="H23" s="16">
        <f t="shared" si="4"/>
        <v>198565.84385860391</v>
      </c>
      <c r="I23" s="15">
        <f t="shared" si="5"/>
        <v>-15220.661705663573</v>
      </c>
      <c r="J23" s="15">
        <f t="shared" si="6"/>
        <v>231668542.75825354</v>
      </c>
      <c r="M23" s="9" t="s">
        <v>25</v>
      </c>
      <c r="N23" s="9">
        <v>24</v>
      </c>
    </row>
    <row r="24" spans="1:21" x14ac:dyDescent="0.35">
      <c r="A24" s="2">
        <v>43405</v>
      </c>
      <c r="B24" s="1">
        <v>238156</v>
      </c>
      <c r="C24" s="1">
        <f t="shared" si="7"/>
        <v>449365</v>
      </c>
      <c r="D24" s="17">
        <f t="shared" si="1"/>
        <v>1.1379630166978818</v>
      </c>
      <c r="E24" s="1">
        <v>23</v>
      </c>
      <c r="F24" s="16">
        <f t="shared" si="2"/>
        <v>214515.1</v>
      </c>
      <c r="G24" s="16">
        <f t="shared" si="3"/>
        <v>244110.2503232478</v>
      </c>
      <c r="H24" s="16">
        <f t="shared" si="4"/>
        <v>209282.72404763757</v>
      </c>
      <c r="I24" s="15">
        <f t="shared" si="5"/>
        <v>-5954.2503232478048</v>
      </c>
      <c r="J24" s="15">
        <f t="shared" si="6"/>
        <v>35453096.911896586</v>
      </c>
    </row>
    <row r="25" spans="1:21" ht="15" thickBot="1" x14ac:dyDescent="0.4">
      <c r="A25" s="2">
        <v>43435</v>
      </c>
      <c r="B25" s="1">
        <v>259756</v>
      </c>
      <c r="C25" s="1">
        <f t="shared" si="7"/>
        <v>495004</v>
      </c>
      <c r="D25" s="17">
        <f t="shared" si="1"/>
        <v>1.2535383154396054</v>
      </c>
      <c r="E25" s="1">
        <v>24</v>
      </c>
      <c r="F25" s="16">
        <f t="shared" si="2"/>
        <v>216141.05</v>
      </c>
      <c r="G25" s="16">
        <f t="shared" si="3"/>
        <v>270941.08771434752</v>
      </c>
      <c r="H25" s="16">
        <f t="shared" si="4"/>
        <v>207218.23720953095</v>
      </c>
      <c r="I25" s="15">
        <f t="shared" si="5"/>
        <v>-11185.087714347523</v>
      </c>
      <c r="J25" s="15">
        <f t="shared" si="6"/>
        <v>125106187.17764789</v>
      </c>
      <c r="M25" t="s">
        <v>26</v>
      </c>
    </row>
    <row r="26" spans="1:21" x14ac:dyDescent="0.35">
      <c r="D26" s="18">
        <f>D14</f>
        <v>0.97067145005143896</v>
      </c>
      <c r="E26" s="4">
        <v>25</v>
      </c>
      <c r="F26" s="19">
        <f t="shared" si="2"/>
        <v>217767</v>
      </c>
      <c r="G26" s="19">
        <f t="shared" si="3"/>
        <v>211380.20966335171</v>
      </c>
      <c r="H26">
        <f t="shared" si="4"/>
        <v>0</v>
      </c>
      <c r="I26" s="15"/>
      <c r="J26" s="15">
        <f t="shared" si="6"/>
        <v>0</v>
      </c>
      <c r="M26" s="10"/>
      <c r="N26" s="10" t="s">
        <v>31</v>
      </c>
      <c r="O26" s="10" t="s">
        <v>32</v>
      </c>
      <c r="P26" s="10" t="s">
        <v>33</v>
      </c>
      <c r="Q26" s="10" t="s">
        <v>34</v>
      </c>
      <c r="R26" s="10" t="s">
        <v>35</v>
      </c>
    </row>
    <row r="27" spans="1:21" x14ac:dyDescent="0.35">
      <c r="D27" s="18">
        <f t="shared" ref="D27:D31" si="8">D15</f>
        <v>0.91613664301353237</v>
      </c>
      <c r="E27" s="4">
        <v>26</v>
      </c>
      <c r="F27" s="19">
        <f t="shared" si="2"/>
        <v>219392.95</v>
      </c>
      <c r="G27" s="19">
        <f t="shared" si="3"/>
        <v>200993.92071383577</v>
      </c>
      <c r="H27">
        <f t="shared" si="4"/>
        <v>0</v>
      </c>
      <c r="I27" s="15"/>
      <c r="J27" s="15">
        <f t="shared" si="6"/>
        <v>0</v>
      </c>
      <c r="M27" s="8" t="s">
        <v>27</v>
      </c>
      <c r="N27" s="8">
        <v>1</v>
      </c>
      <c r="O27" s="8">
        <v>3040293176.2176085</v>
      </c>
      <c r="P27" s="8">
        <v>3040293176.2176085</v>
      </c>
      <c r="Q27" s="8">
        <v>8.1340824702240528</v>
      </c>
      <c r="R27" s="8">
        <v>9.2695057370037488E-3</v>
      </c>
    </row>
    <row r="28" spans="1:21" x14ac:dyDescent="0.35">
      <c r="D28" s="18">
        <f t="shared" si="8"/>
        <v>0.90324936031021652</v>
      </c>
      <c r="E28" s="4">
        <v>27</v>
      </c>
      <c r="F28" s="19">
        <f t="shared" si="2"/>
        <v>221018.9</v>
      </c>
      <c r="G28" s="19">
        <f t="shared" si="3"/>
        <v>199635.18004146771</v>
      </c>
      <c r="H28">
        <f t="shared" si="4"/>
        <v>0</v>
      </c>
      <c r="I28" s="15"/>
      <c r="J28" s="15">
        <f t="shared" si="6"/>
        <v>0</v>
      </c>
      <c r="M28" s="8" t="s">
        <v>28</v>
      </c>
      <c r="N28" s="8">
        <v>22</v>
      </c>
      <c r="O28" s="8">
        <v>8222986442.7407255</v>
      </c>
      <c r="P28" s="8">
        <v>373772111.03366935</v>
      </c>
      <c r="Q28" s="8"/>
      <c r="R28" s="8"/>
    </row>
    <row r="29" spans="1:21" ht="15" thickBot="1" x14ac:dyDescent="0.4">
      <c r="D29" s="18">
        <f t="shared" si="8"/>
        <v>0.94039937745654067</v>
      </c>
      <c r="E29" s="4">
        <v>28</v>
      </c>
      <c r="F29" s="19">
        <f t="shared" si="2"/>
        <v>222644.85</v>
      </c>
      <c r="G29" s="19">
        <f t="shared" si="3"/>
        <v>209375.07833390488</v>
      </c>
      <c r="H29">
        <f t="shared" si="4"/>
        <v>0</v>
      </c>
      <c r="I29" s="15"/>
      <c r="J29" s="15">
        <f t="shared" si="6"/>
        <v>0</v>
      </c>
      <c r="M29" s="9" t="s">
        <v>29</v>
      </c>
      <c r="N29" s="9">
        <v>23</v>
      </c>
      <c r="O29" s="9">
        <v>11263279618.958334</v>
      </c>
      <c r="P29" s="9"/>
      <c r="Q29" s="9"/>
      <c r="R29" s="9"/>
    </row>
    <row r="30" spans="1:21" ht="15" thickBot="1" x14ac:dyDescent="0.4">
      <c r="D30" s="18">
        <f t="shared" si="8"/>
        <v>0.99152053602047008</v>
      </c>
      <c r="E30" s="4">
        <v>29</v>
      </c>
      <c r="F30" s="19">
        <f t="shared" si="2"/>
        <v>224270.8</v>
      </c>
      <c r="G30" s="19">
        <f t="shared" si="3"/>
        <v>222369.10382973962</v>
      </c>
      <c r="H30">
        <f t="shared" si="4"/>
        <v>0</v>
      </c>
      <c r="I30" s="15"/>
      <c r="J30" s="15">
        <f t="shared" si="6"/>
        <v>0</v>
      </c>
    </row>
    <row r="31" spans="1:21" x14ac:dyDescent="0.35">
      <c r="D31" s="18">
        <f t="shared" si="8"/>
        <v>0.9884386293492311</v>
      </c>
      <c r="E31" s="4">
        <v>30</v>
      </c>
      <c r="F31" s="19">
        <f t="shared" si="2"/>
        <v>225896.75</v>
      </c>
      <c r="G31" s="19">
        <f t="shared" si="3"/>
        <v>223285.07394444593</v>
      </c>
      <c r="H31">
        <f t="shared" si="4"/>
        <v>0</v>
      </c>
      <c r="I31" s="15"/>
      <c r="J31" s="15">
        <f t="shared" si="6"/>
        <v>0</v>
      </c>
      <c r="M31" s="10"/>
      <c r="N31" s="10" t="s">
        <v>36</v>
      </c>
      <c r="O31" s="10" t="s">
        <v>24</v>
      </c>
      <c r="P31" s="10" t="s">
        <v>37</v>
      </c>
      <c r="Q31" s="10" t="s">
        <v>38</v>
      </c>
      <c r="R31" s="10" t="s">
        <v>39</v>
      </c>
      <c r="S31" s="10" t="s">
        <v>40</v>
      </c>
      <c r="T31" s="10" t="s">
        <v>41</v>
      </c>
      <c r="U31" s="10" t="s">
        <v>42</v>
      </c>
    </row>
    <row r="32" spans="1:21" x14ac:dyDescent="0.35">
      <c r="M32" s="8" t="s">
        <v>30</v>
      </c>
      <c r="N32" s="8">
        <v>177118.257246377</v>
      </c>
      <c r="O32" s="8">
        <v>8146.0476414189588</v>
      </c>
      <c r="P32" s="8">
        <v>21.742845738565386</v>
      </c>
      <c r="Q32" s="8">
        <v>2.3079513227227791E-16</v>
      </c>
      <c r="R32" s="8">
        <v>160224.38843297493</v>
      </c>
      <c r="S32" s="8">
        <v>194012.12605977873</v>
      </c>
      <c r="T32" s="8">
        <v>160224.38843297493</v>
      </c>
      <c r="U32" s="8">
        <v>194012.12605977873</v>
      </c>
    </row>
    <row r="33" spans="12:21" ht="15" thickBot="1" x14ac:dyDescent="0.4">
      <c r="M33" s="9" t="s">
        <v>43</v>
      </c>
      <c r="N33" s="9">
        <v>1625.95608695652</v>
      </c>
      <c r="O33" s="9">
        <v>570.10457548225259</v>
      </c>
      <c r="P33" s="9">
        <v>2.8520312884370767</v>
      </c>
      <c r="Q33" s="9">
        <v>9.2695057370037488E-3</v>
      </c>
      <c r="R33" s="9">
        <v>443.63156197502008</v>
      </c>
      <c r="S33" s="9">
        <v>2808.280611938023</v>
      </c>
      <c r="T33" s="9">
        <v>443.63156197502008</v>
      </c>
      <c r="U33" s="9">
        <v>2808.280611938023</v>
      </c>
    </row>
    <row r="36" spans="12:21" x14ac:dyDescent="0.35">
      <c r="L36" s="12" t="s">
        <v>44</v>
      </c>
      <c r="M36" s="13"/>
    </row>
    <row r="37" spans="12:21" x14ac:dyDescent="0.35">
      <c r="L37" s="1" t="s">
        <v>45</v>
      </c>
      <c r="M37" s="1" t="s">
        <v>46</v>
      </c>
    </row>
    <row r="38" spans="12:21" x14ac:dyDescent="0.35">
      <c r="L38" s="1" t="s">
        <v>47</v>
      </c>
      <c r="M38" s="1">
        <v>1625.95</v>
      </c>
    </row>
    <row r="39" spans="12:21" x14ac:dyDescent="0.35">
      <c r="L39" s="1" t="s">
        <v>48</v>
      </c>
      <c r="M39" s="1">
        <v>177118.25</v>
      </c>
    </row>
  </sheetData>
  <mergeCells count="1">
    <mergeCell ref="L36:M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Decomposition_1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Mohamed Imran Iqbal</cp:lastModifiedBy>
  <dcterms:created xsi:type="dcterms:W3CDTF">2019-12-19T01:24:14Z</dcterms:created>
  <dcterms:modified xsi:type="dcterms:W3CDTF">2025-02-23T15:45:07Z</dcterms:modified>
</cp:coreProperties>
</file>