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mo0-my.sharepoint.com/personal/mxi08950_ucmo_edu1/Documents/Desktop/Imran/Training/Inceptez-24/Time Series/"/>
    </mc:Choice>
  </mc:AlternateContent>
  <xr:revisionPtr revIDLastSave="158" documentId="13_ncr:1_{2B91DCC3-B0B9-41EB-9902-BE0195DCEAAC}" xr6:coauthVersionLast="47" xr6:coauthVersionMax="47" xr10:uidLastSave="{17B5D9D6-F642-4ADD-9FAA-D42F8530C15F}"/>
  <bookViews>
    <workbookView xWindow="-110" yWindow="-110" windowWidth="19420" windowHeight="10300" tabRatio="674" activeTab="5" xr2:uid="{63B8B66C-C240-4B88-A1F9-410B248F259D}"/>
  </bookViews>
  <sheets>
    <sheet name="Data" sheetId="4" r:id="rId1"/>
    <sheet name="Data_w_extra_var" sheetId="5" r:id="rId2"/>
    <sheet name="Decomposition_1 (2)" sheetId="7" state="hidden" r:id="rId3"/>
    <sheet name="Decomposition_1" sheetId="2" state="hidden" r:id="rId4"/>
    <sheet name="Decomposition_2 (2)" sheetId="6" state="hidden" r:id="rId5"/>
    <sheet name="Decomposition_2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3" l="1"/>
  <c r="M2" i="3" s="1"/>
  <c r="C2" i="2"/>
  <c r="D2" i="2" s="1"/>
  <c r="U2" i="3"/>
  <c r="N36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N26" i="3" s="1"/>
  <c r="K27" i="3"/>
  <c r="N27" i="3" s="1"/>
  <c r="K28" i="3"/>
  <c r="N28" i="3" s="1"/>
  <c r="K29" i="3"/>
  <c r="N29" i="3"/>
  <c r="K30" i="3"/>
  <c r="N30" i="3" s="1"/>
  <c r="K31" i="3"/>
  <c r="K32" i="3"/>
  <c r="N32" i="3"/>
  <c r="K33" i="3"/>
  <c r="N33" i="3"/>
  <c r="K34" i="3"/>
  <c r="N34" i="3" s="1"/>
  <c r="K35" i="3"/>
  <c r="N35" i="3" s="1"/>
  <c r="K36" i="3"/>
  <c r="K37" i="3"/>
  <c r="N37" i="3" s="1"/>
  <c r="L2" i="3"/>
  <c r="K2" i="3"/>
  <c r="N31" i="3" l="1"/>
  <c r="N2" i="3"/>
  <c r="F25" i="7" l="1"/>
  <c r="D25" i="7"/>
  <c r="H25" i="7" s="1"/>
  <c r="G24" i="7"/>
  <c r="F24" i="7"/>
  <c r="D24" i="7"/>
  <c r="H24" i="7" s="1"/>
  <c r="F23" i="7"/>
  <c r="D23" i="7"/>
  <c r="H23" i="7" s="1"/>
  <c r="F22" i="7"/>
  <c r="D22" i="7"/>
  <c r="H22" i="7" s="1"/>
  <c r="G21" i="7"/>
  <c r="F21" i="7"/>
  <c r="D21" i="7"/>
  <c r="H21" i="7" s="1"/>
  <c r="F20" i="7"/>
  <c r="D20" i="7"/>
  <c r="H20" i="7" s="1"/>
  <c r="F19" i="7"/>
  <c r="D19" i="7"/>
  <c r="H19" i="7" s="1"/>
  <c r="G18" i="7"/>
  <c r="F18" i="7"/>
  <c r="D18" i="7"/>
  <c r="H18" i="7" s="1"/>
  <c r="F17" i="7"/>
  <c r="D17" i="7"/>
  <c r="H17" i="7" s="1"/>
  <c r="F16" i="7"/>
  <c r="D16" i="7"/>
  <c r="H16" i="7" s="1"/>
  <c r="G15" i="7"/>
  <c r="F15" i="7"/>
  <c r="D15" i="7"/>
  <c r="H15" i="7" s="1"/>
  <c r="F14" i="7"/>
  <c r="D14" i="7"/>
  <c r="H14" i="7" s="1"/>
  <c r="F13" i="7"/>
  <c r="D13" i="7"/>
  <c r="H13" i="7" s="1"/>
  <c r="C13" i="7"/>
  <c r="F12" i="7"/>
  <c r="C12" i="7"/>
  <c r="D12" i="7" s="1"/>
  <c r="F11" i="7"/>
  <c r="C11" i="7"/>
  <c r="D11" i="7" s="1"/>
  <c r="F10" i="7"/>
  <c r="C10" i="7"/>
  <c r="D10" i="7" s="1"/>
  <c r="F9" i="7"/>
  <c r="D9" i="7"/>
  <c r="G9" i="7" s="1"/>
  <c r="C9" i="7"/>
  <c r="F8" i="7"/>
  <c r="C8" i="7"/>
  <c r="D8" i="7" s="1"/>
  <c r="F7" i="7"/>
  <c r="D7" i="7"/>
  <c r="H7" i="7" s="1"/>
  <c r="C7" i="7"/>
  <c r="F6" i="7"/>
  <c r="C6" i="7"/>
  <c r="D6" i="7" s="1"/>
  <c r="F5" i="7"/>
  <c r="C5" i="7"/>
  <c r="D5" i="7" s="1"/>
  <c r="H4" i="7"/>
  <c r="F4" i="7"/>
  <c r="D4" i="7"/>
  <c r="G4" i="7" s="1"/>
  <c r="C4" i="7"/>
  <c r="F3" i="7"/>
  <c r="D3" i="7"/>
  <c r="H3" i="7" s="1"/>
  <c r="C3" i="7"/>
  <c r="F2" i="7"/>
  <c r="C2" i="7"/>
  <c r="D2" i="7" s="1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J25" i="6"/>
  <c r="C25" i="6"/>
  <c r="J24" i="6"/>
  <c r="C24" i="6"/>
  <c r="J23" i="6"/>
  <c r="C23" i="6"/>
  <c r="J22" i="6"/>
  <c r="C22" i="6"/>
  <c r="J21" i="6"/>
  <c r="C21" i="6"/>
  <c r="J20" i="6"/>
  <c r="C20" i="6"/>
  <c r="J19" i="6"/>
  <c r="C19" i="6"/>
  <c r="J18" i="6"/>
  <c r="C18" i="6"/>
  <c r="J17" i="6"/>
  <c r="C17" i="6"/>
  <c r="J16" i="6"/>
  <c r="C16" i="6"/>
  <c r="J15" i="6"/>
  <c r="C15" i="6"/>
  <c r="J14" i="6"/>
  <c r="C14" i="6"/>
  <c r="J13" i="6"/>
  <c r="C13" i="6"/>
  <c r="D13" i="6" s="1"/>
  <c r="J12" i="6"/>
  <c r="D12" i="6"/>
  <c r="D24" i="6" s="1"/>
  <c r="C12" i="6"/>
  <c r="J11" i="6"/>
  <c r="C11" i="6"/>
  <c r="D11" i="6" s="1"/>
  <c r="J10" i="6"/>
  <c r="C10" i="6"/>
  <c r="D10" i="6" s="1"/>
  <c r="J9" i="6"/>
  <c r="D9" i="6"/>
  <c r="C9" i="6"/>
  <c r="J8" i="6"/>
  <c r="C8" i="6"/>
  <c r="D8" i="6" s="1"/>
  <c r="J7" i="6"/>
  <c r="C7" i="6"/>
  <c r="D7" i="6" s="1"/>
  <c r="J6" i="6"/>
  <c r="D6" i="6"/>
  <c r="D18" i="6" s="1"/>
  <c r="C6" i="6"/>
  <c r="J5" i="6"/>
  <c r="C5" i="6"/>
  <c r="D5" i="6" s="1"/>
  <c r="J4" i="6"/>
  <c r="C4" i="6"/>
  <c r="D4" i="6" s="1"/>
  <c r="J3" i="6"/>
  <c r="D3" i="6"/>
  <c r="C3" i="6"/>
  <c r="N2" i="6"/>
  <c r="O2" i="6" s="1"/>
  <c r="J2" i="6"/>
  <c r="C2" i="6"/>
  <c r="D2" i="6" s="1"/>
  <c r="C37" i="5"/>
  <c r="C36" i="5"/>
  <c r="C35" i="5"/>
  <c r="C34" i="5"/>
  <c r="C33" i="5"/>
  <c r="C32" i="5"/>
  <c r="C31" i="5"/>
  <c r="C30" i="5"/>
  <c r="C29" i="5"/>
  <c r="C28" i="5"/>
  <c r="C27" i="5"/>
  <c r="C26" i="5"/>
  <c r="C38" i="4"/>
  <c r="C37" i="4"/>
  <c r="C36" i="4"/>
  <c r="C35" i="4"/>
  <c r="C34" i="4"/>
  <c r="C33" i="4"/>
  <c r="C32" i="4"/>
  <c r="C31" i="4"/>
  <c r="C30" i="4"/>
  <c r="C29" i="4"/>
  <c r="C28" i="4"/>
  <c r="C27" i="4"/>
  <c r="B38" i="4"/>
  <c r="B37" i="4"/>
  <c r="B36" i="4"/>
  <c r="B35" i="4"/>
  <c r="B34" i="4"/>
  <c r="B33" i="4"/>
  <c r="B32" i="4"/>
  <c r="B31" i="4"/>
  <c r="B30" i="4"/>
  <c r="B29" i="4"/>
  <c r="B28" i="4"/>
  <c r="B27" i="4"/>
  <c r="G12" i="7" l="1"/>
  <c r="H12" i="7"/>
  <c r="H5" i="7"/>
  <c r="G5" i="7"/>
  <c r="G8" i="7"/>
  <c r="H8" i="7"/>
  <c r="G6" i="7"/>
  <c r="H6" i="7"/>
  <c r="H11" i="7"/>
  <c r="G11" i="7"/>
  <c r="H2" i="7"/>
  <c r="G2" i="7"/>
  <c r="H10" i="7"/>
  <c r="G10" i="7"/>
  <c r="G14" i="7"/>
  <c r="G17" i="7"/>
  <c r="G20" i="7"/>
  <c r="G23" i="7"/>
  <c r="G3" i="7"/>
  <c r="H9" i="7"/>
  <c r="G7" i="7"/>
  <c r="G13" i="7"/>
  <c r="G16" i="7"/>
  <c r="G19" i="7"/>
  <c r="G22" i="7"/>
  <c r="G25" i="7"/>
  <c r="D16" i="6"/>
  <c r="P4" i="6"/>
  <c r="E4" i="6"/>
  <c r="P13" i="6"/>
  <c r="E13" i="6"/>
  <c r="D25" i="6"/>
  <c r="P2" i="6"/>
  <c r="E2" i="6"/>
  <c r="D14" i="6"/>
  <c r="P7" i="6"/>
  <c r="E7" i="6"/>
  <c r="D19" i="6"/>
  <c r="P5" i="6"/>
  <c r="E5" i="6"/>
  <c r="D17" i="6"/>
  <c r="D22" i="6"/>
  <c r="P10" i="6"/>
  <c r="E10" i="6"/>
  <c r="P8" i="6"/>
  <c r="E8" i="6"/>
  <c r="D20" i="6"/>
  <c r="D23" i="6"/>
  <c r="P11" i="6"/>
  <c r="E11" i="6"/>
  <c r="N3" i="6"/>
  <c r="P3" i="6"/>
  <c r="D15" i="6"/>
  <c r="E3" i="6"/>
  <c r="P6" i="6"/>
  <c r="E6" i="6"/>
  <c r="P9" i="6"/>
  <c r="D21" i="6"/>
  <c r="E9" i="6"/>
  <c r="P12" i="6"/>
  <c r="E12" i="6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D13" i="3" s="1"/>
  <c r="D25" i="3" s="1"/>
  <c r="C12" i="3"/>
  <c r="C11" i="3"/>
  <c r="C10" i="3"/>
  <c r="D10" i="3" s="1"/>
  <c r="C9" i="3"/>
  <c r="C8" i="3"/>
  <c r="C7" i="3"/>
  <c r="D7" i="3" s="1"/>
  <c r="C6" i="3"/>
  <c r="D6" i="3" s="1"/>
  <c r="C5" i="3"/>
  <c r="C4" i="3"/>
  <c r="C3" i="3"/>
  <c r="C2" i="3"/>
  <c r="R2" i="3"/>
  <c r="S2" i="3" s="1"/>
  <c r="D12" i="3"/>
  <c r="D24" i="3" s="1"/>
  <c r="D8" i="3"/>
  <c r="D20" i="3" s="1"/>
  <c r="D4" i="3"/>
  <c r="D16" i="3" s="1"/>
  <c r="D3" i="3" l="1"/>
  <c r="T3" i="3" s="1"/>
  <c r="D11" i="3"/>
  <c r="T11" i="3" s="1"/>
  <c r="E15" i="6"/>
  <c r="E25" i="6"/>
  <c r="E17" i="6"/>
  <c r="E16" i="6"/>
  <c r="O3" i="6"/>
  <c r="N4" i="6"/>
  <c r="E14" i="6"/>
  <c r="E24" i="6"/>
  <c r="E19" i="6"/>
  <c r="E21" i="6"/>
  <c r="E20" i="6"/>
  <c r="E18" i="6"/>
  <c r="E23" i="6"/>
  <c r="E22" i="6"/>
  <c r="T7" i="3"/>
  <c r="E7" i="3"/>
  <c r="E19" i="3" s="1"/>
  <c r="R3" i="3"/>
  <c r="S3" i="3" s="1"/>
  <c r="T12" i="3"/>
  <c r="D5" i="3"/>
  <c r="D17" i="3" s="1"/>
  <c r="D9" i="3"/>
  <c r="D21" i="3" s="1"/>
  <c r="T4" i="3"/>
  <c r="E3" i="3"/>
  <c r="E15" i="3" s="1"/>
  <c r="T8" i="3"/>
  <c r="D2" i="3"/>
  <c r="E10" i="3"/>
  <c r="E22" i="3" s="1"/>
  <c r="T10" i="3"/>
  <c r="D22" i="3"/>
  <c r="E6" i="3"/>
  <c r="E18" i="3" s="1"/>
  <c r="D18" i="3"/>
  <c r="T6" i="3"/>
  <c r="D15" i="3"/>
  <c r="D19" i="3"/>
  <c r="E4" i="3"/>
  <c r="E16" i="3" s="1"/>
  <c r="E8" i="3"/>
  <c r="E20" i="3" s="1"/>
  <c r="E12" i="3"/>
  <c r="E24" i="3" s="1"/>
  <c r="T13" i="3"/>
  <c r="E13" i="3"/>
  <c r="E25" i="3" s="1"/>
  <c r="T5" i="3" l="1"/>
  <c r="E11" i="3"/>
  <c r="E23" i="3" s="1"/>
  <c r="D23" i="3"/>
  <c r="D14" i="3"/>
  <c r="T2" i="3"/>
  <c r="G2" i="6"/>
  <c r="F2" i="6"/>
  <c r="O4" i="6"/>
  <c r="N5" i="6"/>
  <c r="E9" i="3"/>
  <c r="E21" i="3" s="1"/>
  <c r="E5" i="3"/>
  <c r="E17" i="3" s="1"/>
  <c r="T9" i="3"/>
  <c r="R4" i="3"/>
  <c r="S4" i="3" s="1"/>
  <c r="E2" i="3"/>
  <c r="E14" i="3" s="1"/>
  <c r="F3" i="6" l="1"/>
  <c r="O5" i="6"/>
  <c r="N6" i="6"/>
  <c r="Q2" i="6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R5" i="3"/>
  <c r="S5" i="3" s="1"/>
  <c r="G3" i="3"/>
  <c r="F2" i="3"/>
  <c r="G4" i="3" l="1"/>
  <c r="M3" i="3"/>
  <c r="N3" i="3" s="1"/>
  <c r="Q3" i="6"/>
  <c r="R2" i="6"/>
  <c r="H26" i="6" s="1"/>
  <c r="O6" i="6"/>
  <c r="N7" i="6"/>
  <c r="F4" i="6"/>
  <c r="R6" i="3"/>
  <c r="S6" i="3" s="1"/>
  <c r="U3" i="3"/>
  <c r="V2" i="3"/>
  <c r="H26" i="3" s="1"/>
  <c r="F3" i="3"/>
  <c r="H2" i="3"/>
  <c r="G5" i="3" l="1"/>
  <c r="M4" i="3"/>
  <c r="N4" i="3" s="1"/>
  <c r="O7" i="6"/>
  <c r="N8" i="6"/>
  <c r="Q4" i="6"/>
  <c r="R3" i="6"/>
  <c r="H27" i="6" s="1"/>
  <c r="F5" i="6"/>
  <c r="R7" i="3"/>
  <c r="S7" i="3" s="1"/>
  <c r="U4" i="3"/>
  <c r="V3" i="3"/>
  <c r="H27" i="3" s="1"/>
  <c r="F4" i="3"/>
  <c r="H3" i="3"/>
  <c r="G6" i="3" l="1"/>
  <c r="M5" i="3"/>
  <c r="N5" i="3" s="1"/>
  <c r="F6" i="6"/>
  <c r="Q5" i="6"/>
  <c r="R4" i="6"/>
  <c r="H28" i="6" s="1"/>
  <c r="O8" i="6"/>
  <c r="N9" i="6"/>
  <c r="R8" i="3"/>
  <c r="S8" i="3" s="1"/>
  <c r="U5" i="3"/>
  <c r="V4" i="3"/>
  <c r="H28" i="3" s="1"/>
  <c r="F5" i="3"/>
  <c r="H4" i="3"/>
  <c r="G7" i="3" l="1"/>
  <c r="M6" i="3"/>
  <c r="N6" i="3" s="1"/>
  <c r="O9" i="6"/>
  <c r="N10" i="6"/>
  <c r="Q6" i="6"/>
  <c r="R5" i="6"/>
  <c r="H29" i="6" s="1"/>
  <c r="F7" i="6"/>
  <c r="R9" i="3"/>
  <c r="S9" i="3" s="1"/>
  <c r="U6" i="3"/>
  <c r="V5" i="3"/>
  <c r="H29" i="3" s="1"/>
  <c r="F6" i="3"/>
  <c r="H5" i="3"/>
  <c r="G8" i="3" l="1"/>
  <c r="M7" i="3"/>
  <c r="N7" i="3" s="1"/>
  <c r="F8" i="6"/>
  <c r="Q7" i="6"/>
  <c r="R6" i="6"/>
  <c r="H30" i="6" s="1"/>
  <c r="O10" i="6"/>
  <c r="N11" i="6"/>
  <c r="R10" i="3"/>
  <c r="S10" i="3" s="1"/>
  <c r="U7" i="3"/>
  <c r="V6" i="3"/>
  <c r="H30" i="3" s="1"/>
  <c r="F7" i="3"/>
  <c r="H6" i="3"/>
  <c r="G9" i="3" l="1"/>
  <c r="M8" i="3"/>
  <c r="N8" i="3" s="1"/>
  <c r="O11" i="6"/>
  <c r="N12" i="6"/>
  <c r="Q8" i="6"/>
  <c r="R7" i="6"/>
  <c r="H31" i="6" s="1"/>
  <c r="F9" i="6"/>
  <c r="R11" i="3"/>
  <c r="S11" i="3" s="1"/>
  <c r="U8" i="3"/>
  <c r="V7" i="3"/>
  <c r="H31" i="3" s="1"/>
  <c r="F8" i="3"/>
  <c r="H7" i="3"/>
  <c r="G10" i="3" l="1"/>
  <c r="M9" i="3"/>
  <c r="N9" i="3" s="1"/>
  <c r="F10" i="6"/>
  <c r="Q9" i="6"/>
  <c r="R8" i="6"/>
  <c r="H32" i="6" s="1"/>
  <c r="O12" i="6"/>
  <c r="N13" i="6"/>
  <c r="O13" i="6" s="1"/>
  <c r="R12" i="3"/>
  <c r="S12" i="3" s="1"/>
  <c r="U9" i="3"/>
  <c r="V8" i="3"/>
  <c r="H32" i="3" s="1"/>
  <c r="F9" i="3"/>
  <c r="H8" i="3"/>
  <c r="G11" i="3" l="1"/>
  <c r="M10" i="3"/>
  <c r="N10" i="3" s="1"/>
  <c r="Q10" i="6"/>
  <c r="R9" i="6"/>
  <c r="H33" i="6" s="1"/>
  <c r="F11" i="6"/>
  <c r="R13" i="3"/>
  <c r="S13" i="3" s="1"/>
  <c r="U10" i="3"/>
  <c r="V9" i="3"/>
  <c r="H33" i="3" s="1"/>
  <c r="F10" i="3"/>
  <c r="H9" i="3"/>
  <c r="G12" i="3" l="1"/>
  <c r="M11" i="3"/>
  <c r="N11" i="3" s="1"/>
  <c r="F12" i="6"/>
  <c r="Q11" i="6"/>
  <c r="R10" i="6"/>
  <c r="H34" i="6" s="1"/>
  <c r="U11" i="3"/>
  <c r="V10" i="3"/>
  <c r="H34" i="3" s="1"/>
  <c r="F11" i="3"/>
  <c r="H10" i="3"/>
  <c r="G13" i="3" l="1"/>
  <c r="M12" i="3"/>
  <c r="N12" i="3" s="1"/>
  <c r="Q12" i="6"/>
  <c r="R11" i="6"/>
  <c r="H35" i="6" s="1"/>
  <c r="F13" i="6"/>
  <c r="U12" i="3"/>
  <c r="V11" i="3"/>
  <c r="H35" i="3" s="1"/>
  <c r="F12" i="3"/>
  <c r="H11" i="3"/>
  <c r="G14" i="3" l="1"/>
  <c r="M13" i="3"/>
  <c r="N13" i="3" s="1"/>
  <c r="F14" i="6"/>
  <c r="Q13" i="6"/>
  <c r="R13" i="6" s="1"/>
  <c r="H37" i="6" s="1"/>
  <c r="R12" i="6"/>
  <c r="H36" i="6" s="1"/>
  <c r="U13" i="3"/>
  <c r="V13" i="3" s="1"/>
  <c r="H37" i="3" s="1"/>
  <c r="V12" i="3"/>
  <c r="H36" i="3" s="1"/>
  <c r="F13" i="3"/>
  <c r="H12" i="3"/>
  <c r="G15" i="3" l="1"/>
  <c r="M14" i="3"/>
  <c r="N14" i="3" s="1"/>
  <c r="F15" i="6"/>
  <c r="F14" i="3"/>
  <c r="H13" i="3"/>
  <c r="G16" i="3" l="1"/>
  <c r="M15" i="3"/>
  <c r="N15" i="3" s="1"/>
  <c r="F16" i="6"/>
  <c r="F15" i="3"/>
  <c r="H14" i="3"/>
  <c r="G17" i="3" l="1"/>
  <c r="M16" i="3"/>
  <c r="N16" i="3" s="1"/>
  <c r="F17" i="6"/>
  <c r="F16" i="3"/>
  <c r="H15" i="3"/>
  <c r="G18" i="3" l="1"/>
  <c r="M17" i="3"/>
  <c r="N17" i="3" s="1"/>
  <c r="F18" i="6"/>
  <c r="F17" i="3"/>
  <c r="H16" i="3"/>
  <c r="G19" i="3" l="1"/>
  <c r="M18" i="3"/>
  <c r="N18" i="3" s="1"/>
  <c r="F19" i="6"/>
  <c r="F18" i="3"/>
  <c r="H17" i="3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25" i="2"/>
  <c r="H25" i="2" s="1"/>
  <c r="D24" i="2"/>
  <c r="H24" i="2" s="1"/>
  <c r="D23" i="2"/>
  <c r="H23" i="2" s="1"/>
  <c r="D22" i="2"/>
  <c r="H22" i="2" s="1"/>
  <c r="D21" i="2"/>
  <c r="H21" i="2" s="1"/>
  <c r="D20" i="2"/>
  <c r="H20" i="2" s="1"/>
  <c r="D19" i="2"/>
  <c r="H19" i="2" s="1"/>
  <c r="D18" i="2"/>
  <c r="H18" i="2" s="1"/>
  <c r="D17" i="2"/>
  <c r="H17" i="2" s="1"/>
  <c r="D16" i="2"/>
  <c r="H16" i="2" s="1"/>
  <c r="D15" i="2"/>
  <c r="H15" i="2" s="1"/>
  <c r="D14" i="2"/>
  <c r="H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G20" i="3" l="1"/>
  <c r="M19" i="3"/>
  <c r="N19" i="3" s="1"/>
  <c r="F20" i="6"/>
  <c r="F19" i="3"/>
  <c r="H18" i="3"/>
  <c r="H6" i="2"/>
  <c r="G6" i="2"/>
  <c r="H3" i="2"/>
  <c r="G3" i="2"/>
  <c r="H7" i="2"/>
  <c r="G7" i="2"/>
  <c r="H11" i="2"/>
  <c r="G11" i="2"/>
  <c r="H2" i="2"/>
  <c r="G2" i="2"/>
  <c r="H4" i="2"/>
  <c r="G4" i="2"/>
  <c r="H8" i="2"/>
  <c r="G8" i="2"/>
  <c r="H12" i="2"/>
  <c r="G12" i="2"/>
  <c r="H10" i="2"/>
  <c r="G10" i="2"/>
  <c r="H5" i="2"/>
  <c r="G5" i="2"/>
  <c r="H9" i="2"/>
  <c r="G9" i="2"/>
  <c r="H13" i="2"/>
  <c r="G13" i="2"/>
  <c r="G14" i="2"/>
  <c r="G18" i="2"/>
  <c r="G22" i="2"/>
  <c r="G15" i="2"/>
  <c r="G19" i="2"/>
  <c r="G23" i="2"/>
  <c r="G16" i="2"/>
  <c r="G20" i="2"/>
  <c r="G24" i="2"/>
  <c r="G17" i="2"/>
  <c r="G21" i="2"/>
  <c r="G25" i="2"/>
  <c r="G21" i="3" l="1"/>
  <c r="M20" i="3"/>
  <c r="N20" i="3" s="1"/>
  <c r="F21" i="6"/>
  <c r="F20" i="3"/>
  <c r="H19" i="3"/>
  <c r="G22" i="3" l="1"/>
  <c r="M21" i="3"/>
  <c r="N21" i="3" s="1"/>
  <c r="F22" i="6"/>
  <c r="F21" i="3"/>
  <c r="H20" i="3"/>
  <c r="G23" i="3" l="1"/>
  <c r="M22" i="3"/>
  <c r="N22" i="3" s="1"/>
  <c r="F23" i="6"/>
  <c r="F22" i="3"/>
  <c r="H21" i="3"/>
  <c r="G24" i="3" l="1"/>
  <c r="M23" i="3"/>
  <c r="N23" i="3" s="1"/>
  <c r="F24" i="6"/>
  <c r="F23" i="3"/>
  <c r="H22" i="3"/>
  <c r="G25" i="3" l="1"/>
  <c r="M25" i="3" s="1"/>
  <c r="N25" i="3" s="1"/>
  <c r="M24" i="3"/>
  <c r="N24" i="3" s="1"/>
  <c r="F25" i="6"/>
  <c r="F24" i="3"/>
  <c r="H23" i="3"/>
  <c r="F25" i="3" l="1"/>
  <c r="H25" i="3" s="1"/>
  <c r="H24" i="3"/>
</calcChain>
</file>

<file path=xl/sharedStrings.xml><?xml version="1.0" encoding="utf-8"?>
<sst xmlns="http://schemas.openxmlformats.org/spreadsheetml/2006/main" count="193" uniqueCount="47">
  <si>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</si>
  <si>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</si>
  <si>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</si>
  <si>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</si>
  <si>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</si>
  <si>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</si>
  <si>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</si>
  <si>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</si>
  <si>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</si>
  <si>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</si>
  <si>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</si>
  <si>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</si>
  <si>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</si>
  <si>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</si>
  <si>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</si>
  <si>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</si>
  <si>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</si>
  <si>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</si>
  <si>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</si>
  <si>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</si>
  <si>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</si>
  <si>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</si>
  <si>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</si>
  <si>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</si>
  <si>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</si>
  <si>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Date</t>
  </si>
  <si>
    <t>Marketing_Spends</t>
  </si>
  <si>
    <t>sum_months</t>
  </si>
  <si>
    <t>SI</t>
  </si>
  <si>
    <t>Trend</t>
  </si>
  <si>
    <t>Trend ID</t>
  </si>
  <si>
    <t>SI * Trend</t>
  </si>
  <si>
    <t>Deseasonalized</t>
  </si>
  <si>
    <t>SI_by_Year</t>
  </si>
  <si>
    <t>Final_SI</t>
  </si>
  <si>
    <t xml:space="preserve">Desonalized </t>
  </si>
  <si>
    <t>Level Index 1</t>
  </si>
  <si>
    <t>Level Index 2</t>
  </si>
  <si>
    <t>Delevelled series</t>
  </si>
  <si>
    <t>X</t>
  </si>
  <si>
    <t>Trend *SI * Level Index</t>
  </si>
  <si>
    <t>Decomposition 1</t>
  </si>
  <si>
    <t>Decomposition 2</t>
  </si>
  <si>
    <t>Marketing spends</t>
  </si>
  <si>
    <t>Variable_1</t>
  </si>
  <si>
    <t>Volume</t>
  </si>
  <si>
    <t>Trend *SI * Level Index (Final Fit and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</si>
</sst>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4" borderId="0" xfId="0" applyFill="1"/>
    <xf numFmtId="0" fontId="0" fillId="0" borderId="3" xfId="0" applyBorder="1"/>
    <xf numFmtId="14" fontId="0" fillId="0" borderId="3" xfId="0" applyNumberFormat="1" applyBorder="1"/>
    <xf numFmtId="0" fontId="3" fillId="0" borderId="3" xfId="0" applyFont="1" applyBorder="1"/>
    <xf numFmtId="0" fontId="0" fillId="3" borderId="3" xfId="0" applyFill="1" applyBorder="1"/>
    <xf numFmtId="0" fontId="0" fillId="2" borderId="3" xfId="0" applyFill="1" applyBorder="1"/>
    <xf numFmtId="0" fontId="1" fillId="3" borderId="3" xfId="0" applyFont="1" applyFill="1" applyBorder="1"/>
    <xf numFmtId="0" fontId="0" fillId="5" borderId="3" xfId="0" applyFill="1" applyBorder="1"/>
    <xf numFmtId="43" fontId="0" fillId="0" borderId="3" xfId="1" applyFont="1" applyBorder="1"/>
    <xf numFmtId="0" fontId="0" fillId="2" borderId="0" xfId="0" applyFill="1"/>
    <xf numFmtId="0" fontId="0" fillId="3" borderId="3" xfId="0" applyFill="1" applyBorder="1" applyAlignment="1">
      <alignment horizontal="center"/>
    </xf>
    <xf numFmtId="0" fontId="0" fillId="0" borderId="3" xfId="0" applyFill="1" applyBorder="1"/>
    <xf numFmtId="14" fontId="0" fillId="0" borderId="3" xfId="0" applyNumberFormat="1" applyFill="1" applyBorder="1"/>
    <xf numFmtId="0" fontId="0" fillId="0" borderId="0" xfId="0" applyFill="1"/>
    <xf numFmtId="165" fontId="0" fillId="0" borderId="3" xfId="2" applyNumberFormat="1" applyFont="1" applyFill="1" applyBorder="1"/>
    <xf numFmtId="2" fontId="0" fillId="0" borderId="3" xfId="0" applyNumberFormat="1" applyFill="1" applyBorder="1"/>
    <xf numFmtId="165" fontId="4" fillId="0" borderId="3" xfId="2" applyNumberFormat="1" applyFont="1" applyFill="1" applyBorder="1"/>
    <xf numFmtId="2" fontId="0" fillId="0" borderId="3" xfId="0" applyNumberFormat="1" applyBorder="1"/>
    <xf numFmtId="0" fontId="0" fillId="3" borderId="3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165" fontId="0" fillId="2" borderId="3" xfId="2" applyNumberFormat="1" applyFont="1" applyFill="1" applyBorder="1"/>
    <xf numFmtId="2" fontId="0" fillId="2" borderId="3" xfId="0" applyNumberForma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Decomposition</a:t>
            </a:r>
            <a:r>
              <a:rPr lang="en-US" baseline="0"/>
              <a:t> model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339333651988304E-2"/>
                  <c:y val="-0.42116878518156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'Decomposition_1 (2)'!$B$2:$B$25</c:f>
              <c:numCache>
                <c:formatCode>General</c:formatCode>
                <c:ptCount val="24"/>
                <c:pt idx="0">
                  <c:v>176732</c:v>
                </c:pt>
                <c:pt idx="1">
                  <c:v>180486</c:v>
                </c:pt>
                <c:pt idx="2">
                  <c:v>180455</c:v>
                </c:pt>
                <c:pt idx="3">
                  <c:v>185070</c:v>
                </c:pt>
                <c:pt idx="4">
                  <c:v>195915</c:v>
                </c:pt>
                <c:pt idx="5">
                  <c:v>194849</c:v>
                </c:pt>
                <c:pt idx="6">
                  <c:v>175999</c:v>
                </c:pt>
                <c:pt idx="7">
                  <c:v>167606</c:v>
                </c:pt>
                <c:pt idx="8">
                  <c:v>204624</c:v>
                </c:pt>
                <c:pt idx="9">
                  <c:v>208619</c:v>
                </c:pt>
                <c:pt idx="10">
                  <c:v>211209</c:v>
                </c:pt>
                <c:pt idx="11">
                  <c:v>235248</c:v>
                </c:pt>
                <c:pt idx="12">
                  <c:v>206572</c:v>
                </c:pt>
                <c:pt idx="13">
                  <c:v>181283</c:v>
                </c:pt>
                <c:pt idx="14">
                  <c:v>176225</c:v>
                </c:pt>
                <c:pt idx="15">
                  <c:v>186280</c:v>
                </c:pt>
                <c:pt idx="16">
                  <c:v>195622</c:v>
                </c:pt>
                <c:pt idx="17">
                  <c:v>195471</c:v>
                </c:pt>
                <c:pt idx="18">
                  <c:v>186797</c:v>
                </c:pt>
                <c:pt idx="19">
                  <c:v>184135</c:v>
                </c:pt>
                <c:pt idx="20">
                  <c:v>200510</c:v>
                </c:pt>
                <c:pt idx="21">
                  <c:v>211006</c:v>
                </c:pt>
                <c:pt idx="22">
                  <c:v>238156</c:v>
                </c:pt>
                <c:pt idx="23">
                  <c:v>259756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2-4E64-A2A5-47CF5E59FA82}"/>
            </c:ext>
          </c:extLst>
        </c:ser>
        <c:ser>
          <c:idx val="1"/>
          <c:order val="1"/>
          <c:tx>
            <c:v>Fitted lines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'Decomposition_1 (2)'!$G$2:$G$25</c:f>
              <c:numCache>
                <c:formatCode>General</c:formatCode>
                <c:ptCount val="24"/>
                <c:pt idx="0">
                  <c:v>173501.69766799439</c:v>
                </c:pt>
                <c:pt idx="1">
                  <c:v>165243.56630035082</c:v>
                </c:pt>
                <c:pt idx="2">
                  <c:v>164387.77057901816</c:v>
                </c:pt>
                <c:pt idx="3">
                  <c:v>172678.01448732492</c:v>
                </c:pt>
                <c:pt idx="4">
                  <c:v>183677.19625672005</c:v>
                </c:pt>
                <c:pt idx="5">
                  <c:v>184713.48042100822</c:v>
                </c:pt>
                <c:pt idx="6">
                  <c:v>173181.9994196629</c:v>
                </c:pt>
                <c:pt idx="7">
                  <c:v>169353.20106402173</c:v>
                </c:pt>
                <c:pt idx="8">
                  <c:v>196728.5989534939</c:v>
                </c:pt>
                <c:pt idx="9">
                  <c:v>205493.13756627715</c:v>
                </c:pt>
                <c:pt idx="10">
                  <c:v>221907.34010815373</c:v>
                </c:pt>
                <c:pt idx="11">
                  <c:v>246483.23896488961</c:v>
                </c:pt>
                <c:pt idx="12">
                  <c:v>192441.43900139807</c:v>
                </c:pt>
                <c:pt idx="13">
                  <c:v>183119.22447883087</c:v>
                </c:pt>
                <c:pt idx="14">
                  <c:v>182011.97209739112</c:v>
                </c:pt>
                <c:pt idx="15">
                  <c:v>191027.08714025695</c:v>
                </c:pt>
                <c:pt idx="16">
                  <c:v>203023.74495555146</c:v>
                </c:pt>
                <c:pt idx="17">
                  <c:v>203999.89495687041</c:v>
                </c:pt>
                <c:pt idx="18">
                  <c:v>191108.40351874227</c:v>
                </c:pt>
                <c:pt idx="19">
                  <c:v>186733.35769257959</c:v>
                </c:pt>
                <c:pt idx="20">
                  <c:v>216746.99992339549</c:v>
                </c:pt>
                <c:pt idx="21">
                  <c:v>226227.56495818935</c:v>
                </c:pt>
                <c:pt idx="22">
                  <c:v>244111.27448996282</c:v>
                </c:pt>
                <c:pt idx="23">
                  <c:v>270942.27857574716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72-4E64-A2A5-47CF5E59FA82}"/>
            </c:ext>
          </c:extLst>
        </c:ser>
        <c:ser>
          <c:idx val="2"/>
          <c:order val="2"/>
          <c:tx>
            <c:v>deseasonalized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'Decomposition_1 (2)'!$H$2:$H$25</c:f>
              <c:numCache>
                <c:formatCode>General</c:formatCode>
                <c:ptCount val="24"/>
                <c:pt idx="0">
                  <c:v>182071.90495881424</c:v>
                </c:pt>
                <c:pt idx="1">
                  <c:v>197007.72955255979</c:v>
                </c:pt>
                <c:pt idx="2">
                  <c:v>199784.2544145546</c:v>
                </c:pt>
                <c:pt idx="3">
                  <c:v>196799.36464925273</c:v>
                </c:pt>
                <c:pt idx="4">
                  <c:v>197590.4611984308</c:v>
                </c:pt>
                <c:pt idx="5">
                  <c:v>197128.07069092881</c:v>
                </c:pt>
                <c:pt idx="6">
                  <c:v>191566.165139408</c:v>
                </c:pt>
                <c:pt idx="7">
                  <c:v>188164.48792103661</c:v>
                </c:pt>
                <c:pt idx="8">
                  <c:v>199447.67286872986</c:v>
                </c:pt>
                <c:pt idx="9">
                  <c:v>196319.57280806275</c:v>
                </c:pt>
                <c:pt idx="10">
                  <c:v>185602.69261902908</c:v>
                </c:pt>
                <c:pt idx="11">
                  <c:v>187667.1794571357</c:v>
                </c:pt>
                <c:pt idx="12">
                  <c:v>212813.51170785242</c:v>
                </c:pt>
                <c:pt idx="13">
                  <c:v>197877.6871141069</c:v>
                </c:pt>
                <c:pt idx="14">
                  <c:v>195101.16225211209</c:v>
                </c:pt>
                <c:pt idx="15">
                  <c:v>198086.05201741392</c:v>
                </c:pt>
                <c:pt idx="16">
                  <c:v>197294.95546823586</c:v>
                </c:pt>
                <c:pt idx="17">
                  <c:v>197757.34597573784</c:v>
                </c:pt>
                <c:pt idx="18">
                  <c:v>203319.25152725866</c:v>
                </c:pt>
                <c:pt idx="19">
                  <c:v>206720.92874563008</c:v>
                </c:pt>
                <c:pt idx="20">
                  <c:v>195437.74379793683</c:v>
                </c:pt>
                <c:pt idx="21">
                  <c:v>198565.84385860391</c:v>
                </c:pt>
                <c:pt idx="22">
                  <c:v>209282.72404763757</c:v>
                </c:pt>
                <c:pt idx="23">
                  <c:v>207218.23720953095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72-4E64-A2A5-47CF5E59F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231208"/>
        <c:axId val="382225632"/>
      </c:lineChart>
      <c:catAx>
        <c:axId val="38223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25632"/>
        <c:crosses val="autoZero"/>
        <c:auto val="1"/>
        <c:lblAlgn val="ctr"/>
        <c:lblOffset val="100"/>
        <c:noMultiLvlLbl val="0"/>
      </c:catAx>
      <c:valAx>
        <c:axId val="382225632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3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137700057695536"/>
          <c:y val="0.14908240771766665"/>
          <c:w val="0.64631295621131701"/>
          <c:h val="7.839773257694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'Decomposition_1 (2)'!$B$1</c:f>
              <c:strCache>
                <c:ptCount val="1"/>
                <c:pt idx="0">
                  <c:v>Marketing_Spends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'Decomposition_1 (2)'!$B$2:$B$25</c:f>
              <c:numCache>
                <c:formatCode>General</c:formatCode>
                <c:ptCount val="24"/>
                <c:pt idx="0">
                  <c:v>176732</c:v>
                </c:pt>
                <c:pt idx="1">
                  <c:v>180486</c:v>
                </c:pt>
                <c:pt idx="2">
                  <c:v>180455</c:v>
                </c:pt>
                <c:pt idx="3">
                  <c:v>185070</c:v>
                </c:pt>
                <c:pt idx="4">
                  <c:v>195915</c:v>
                </c:pt>
                <c:pt idx="5">
                  <c:v>194849</c:v>
                </c:pt>
                <c:pt idx="6">
                  <c:v>175999</c:v>
                </c:pt>
                <c:pt idx="7">
                  <c:v>167606</c:v>
                </c:pt>
                <c:pt idx="8">
                  <c:v>204624</c:v>
                </c:pt>
                <c:pt idx="9">
                  <c:v>208619</c:v>
                </c:pt>
                <c:pt idx="10">
                  <c:v>211209</c:v>
                </c:pt>
                <c:pt idx="11">
                  <c:v>235248</c:v>
                </c:pt>
                <c:pt idx="12">
                  <c:v>206572</c:v>
                </c:pt>
                <c:pt idx="13">
                  <c:v>181283</c:v>
                </c:pt>
                <c:pt idx="14">
                  <c:v>176225</c:v>
                </c:pt>
                <c:pt idx="15">
                  <c:v>186280</c:v>
                </c:pt>
                <c:pt idx="16">
                  <c:v>195622</c:v>
                </c:pt>
                <c:pt idx="17">
                  <c:v>195471</c:v>
                </c:pt>
                <c:pt idx="18">
                  <c:v>186797</c:v>
                </c:pt>
                <c:pt idx="19">
                  <c:v>184135</c:v>
                </c:pt>
                <c:pt idx="20">
                  <c:v>200510</c:v>
                </c:pt>
                <c:pt idx="21">
                  <c:v>211006</c:v>
                </c:pt>
                <c:pt idx="22">
                  <c:v>238156</c:v>
                </c:pt>
                <c:pt idx="23">
                  <c:v>259756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C-4BDB-B4E1-FEE081B61D6B}"/>
            </c:ext>
          </c:extLst>
        </c:ser>
        <c:ser>
          <c:idx val="1"/>
          <c:order val="1"/>
          <c:tx>
            <c:v>Fitted values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817801255855675E-2"/>
                  <c:y val="-0.151012981485422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'Decomposition_1 (2)'!$G$2:$G$25</c:f>
              <c:numCache>
                <c:formatCode>General</c:formatCode>
                <c:ptCount val="24"/>
                <c:pt idx="0">
                  <c:v>173501.69766799439</c:v>
                </c:pt>
                <c:pt idx="1">
                  <c:v>165243.56630035082</c:v>
                </c:pt>
                <c:pt idx="2">
                  <c:v>164387.77057901816</c:v>
                </c:pt>
                <c:pt idx="3">
                  <c:v>172678.01448732492</c:v>
                </c:pt>
                <c:pt idx="4">
                  <c:v>183677.19625672005</c:v>
                </c:pt>
                <c:pt idx="5">
                  <c:v>184713.48042100822</c:v>
                </c:pt>
                <c:pt idx="6">
                  <c:v>173181.9994196629</c:v>
                </c:pt>
                <c:pt idx="7">
                  <c:v>169353.20106402173</c:v>
                </c:pt>
                <c:pt idx="8">
                  <c:v>196728.5989534939</c:v>
                </c:pt>
                <c:pt idx="9">
                  <c:v>205493.13756627715</c:v>
                </c:pt>
                <c:pt idx="10">
                  <c:v>221907.34010815373</c:v>
                </c:pt>
                <c:pt idx="11">
                  <c:v>246483.23896488961</c:v>
                </c:pt>
                <c:pt idx="12">
                  <c:v>192441.43900139807</c:v>
                </c:pt>
                <c:pt idx="13">
                  <c:v>183119.22447883087</c:v>
                </c:pt>
                <c:pt idx="14">
                  <c:v>182011.97209739112</c:v>
                </c:pt>
                <c:pt idx="15">
                  <c:v>191027.08714025695</c:v>
                </c:pt>
                <c:pt idx="16">
                  <c:v>203023.74495555146</c:v>
                </c:pt>
                <c:pt idx="17">
                  <c:v>203999.89495687041</c:v>
                </c:pt>
                <c:pt idx="18">
                  <c:v>191108.40351874227</c:v>
                </c:pt>
                <c:pt idx="19">
                  <c:v>186733.35769257959</c:v>
                </c:pt>
                <c:pt idx="20">
                  <c:v>216746.99992339549</c:v>
                </c:pt>
                <c:pt idx="21">
                  <c:v>226227.56495818935</c:v>
                </c:pt>
                <c:pt idx="22">
                  <c:v>244111.27448996282</c:v>
                </c:pt>
                <c:pt idx="23">
                  <c:v>270942.27857574716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C-4BDB-B4E1-FEE081B61D6B}"/>
            </c:ext>
          </c:extLst>
        </c:ser>
        <c:ser>
          <c:idx val="2"/>
          <c:order val="2"/>
          <c:tx>
            <c:v>Deseasonalized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'Decomposition_1 (2)'!$H$2:$H$25</c:f>
              <c:numCache>
                <c:formatCode>General</c:formatCode>
                <c:ptCount val="24"/>
                <c:pt idx="0">
                  <c:v>182071.90495881424</c:v>
                </c:pt>
                <c:pt idx="1">
                  <c:v>197007.72955255979</c:v>
                </c:pt>
                <c:pt idx="2">
                  <c:v>199784.2544145546</c:v>
                </c:pt>
                <c:pt idx="3">
                  <c:v>196799.36464925273</c:v>
                </c:pt>
                <c:pt idx="4">
                  <c:v>197590.4611984308</c:v>
                </c:pt>
                <c:pt idx="5">
                  <c:v>197128.07069092881</c:v>
                </c:pt>
                <c:pt idx="6">
                  <c:v>191566.165139408</c:v>
                </c:pt>
                <c:pt idx="7">
                  <c:v>188164.48792103661</c:v>
                </c:pt>
                <c:pt idx="8">
                  <c:v>199447.67286872986</c:v>
                </c:pt>
                <c:pt idx="9">
                  <c:v>196319.57280806275</c:v>
                </c:pt>
                <c:pt idx="10">
                  <c:v>185602.69261902908</c:v>
                </c:pt>
                <c:pt idx="11">
                  <c:v>187667.1794571357</c:v>
                </c:pt>
                <c:pt idx="12">
                  <c:v>212813.51170785242</c:v>
                </c:pt>
                <c:pt idx="13">
                  <c:v>197877.6871141069</c:v>
                </c:pt>
                <c:pt idx="14">
                  <c:v>195101.16225211209</c:v>
                </c:pt>
                <c:pt idx="15">
                  <c:v>198086.05201741392</c:v>
                </c:pt>
                <c:pt idx="16">
                  <c:v>197294.95546823586</c:v>
                </c:pt>
                <c:pt idx="17">
                  <c:v>197757.34597573784</c:v>
                </c:pt>
                <c:pt idx="18">
                  <c:v>203319.25152725866</c:v>
                </c:pt>
                <c:pt idx="19">
                  <c:v>206720.92874563008</c:v>
                </c:pt>
                <c:pt idx="20">
                  <c:v>195437.74379793683</c:v>
                </c:pt>
                <c:pt idx="21">
                  <c:v>198565.84385860391</c:v>
                </c:pt>
                <c:pt idx="22">
                  <c:v>209282.72404763757</c:v>
                </c:pt>
                <c:pt idx="23">
                  <c:v>207218.23720953095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C-4BDB-B4E1-FEE081B61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812864"/>
        <c:axId val="1208810464"/>
      </c:lineChart>
      <c:catAx>
        <c:axId val="12088128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10464"/>
        <c:crosses val="autoZero"/>
        <c:auto val="1"/>
        <c:lblAlgn val="ctr"/>
        <c:lblOffset val="100"/>
        <c:noMultiLvlLbl val="0"/>
      </c:catAx>
      <c:valAx>
        <c:axId val="1208810464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1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Decomposition</a:t>
            </a:r>
            <a:r>
              <a:rPr lang="en-US" baseline="0"/>
              <a:t> model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339333651988304E-2"/>
                  <c:y val="-0.42116878518156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Decomposition_1!$B$2:$B$25</c:f>
              <c:numCache>
                <c:formatCode>General</c:formatCode>
                <c:ptCount val="24"/>
                <c:pt idx="0">
                  <c:v>176732</c:v>
                </c:pt>
                <c:pt idx="1">
                  <c:v>180486</c:v>
                </c:pt>
                <c:pt idx="2">
                  <c:v>180455</c:v>
                </c:pt>
                <c:pt idx="3">
                  <c:v>185070</c:v>
                </c:pt>
                <c:pt idx="4">
                  <c:v>195915</c:v>
                </c:pt>
                <c:pt idx="5">
                  <c:v>194849</c:v>
                </c:pt>
                <c:pt idx="6">
                  <c:v>175999</c:v>
                </c:pt>
                <c:pt idx="7">
                  <c:v>167606</c:v>
                </c:pt>
                <c:pt idx="8">
                  <c:v>204624</c:v>
                </c:pt>
                <c:pt idx="9">
                  <c:v>208619</c:v>
                </c:pt>
                <c:pt idx="10">
                  <c:v>211209</c:v>
                </c:pt>
                <c:pt idx="11">
                  <c:v>235248</c:v>
                </c:pt>
                <c:pt idx="12">
                  <c:v>206572</c:v>
                </c:pt>
                <c:pt idx="13">
                  <c:v>181283</c:v>
                </c:pt>
                <c:pt idx="14">
                  <c:v>176225</c:v>
                </c:pt>
                <c:pt idx="15">
                  <c:v>186280</c:v>
                </c:pt>
                <c:pt idx="16">
                  <c:v>195622</c:v>
                </c:pt>
                <c:pt idx="17">
                  <c:v>195471</c:v>
                </c:pt>
                <c:pt idx="18">
                  <c:v>186797</c:v>
                </c:pt>
                <c:pt idx="19">
                  <c:v>184135</c:v>
                </c:pt>
                <c:pt idx="20">
                  <c:v>200510</c:v>
                </c:pt>
                <c:pt idx="21">
                  <c:v>211006</c:v>
                </c:pt>
                <c:pt idx="22">
                  <c:v>238156</c:v>
                </c:pt>
                <c:pt idx="23">
                  <c:v>259756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A-4F64-A643-1245AC4A53B3}"/>
            </c:ext>
          </c:extLst>
        </c:ser>
        <c:ser>
          <c:idx val="1"/>
          <c:order val="1"/>
          <c:tx>
            <c:v>Fitted lines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Decomposition_1!$G$2:$G$25</c:f>
              <c:numCache>
                <c:formatCode>General</c:formatCode>
                <c:ptCount val="24"/>
                <c:pt idx="0">
                  <c:v>173501.69766799439</c:v>
                </c:pt>
                <c:pt idx="1">
                  <c:v>165243.56630035082</c:v>
                </c:pt>
                <c:pt idx="2">
                  <c:v>164387.77057901816</c:v>
                </c:pt>
                <c:pt idx="3">
                  <c:v>172678.01448732492</c:v>
                </c:pt>
                <c:pt idx="4">
                  <c:v>183677.19625672005</c:v>
                </c:pt>
                <c:pt idx="5">
                  <c:v>184713.48042100822</c:v>
                </c:pt>
                <c:pt idx="6">
                  <c:v>173181.9994196629</c:v>
                </c:pt>
                <c:pt idx="7">
                  <c:v>169353.20106402173</c:v>
                </c:pt>
                <c:pt idx="8">
                  <c:v>196728.5989534939</c:v>
                </c:pt>
                <c:pt idx="9">
                  <c:v>205493.13756627715</c:v>
                </c:pt>
                <c:pt idx="10">
                  <c:v>221907.34010815373</c:v>
                </c:pt>
                <c:pt idx="11">
                  <c:v>246483.23896488961</c:v>
                </c:pt>
                <c:pt idx="12">
                  <c:v>192441.43900139807</c:v>
                </c:pt>
                <c:pt idx="13">
                  <c:v>183119.22447883087</c:v>
                </c:pt>
                <c:pt idx="14">
                  <c:v>182011.97209739112</c:v>
                </c:pt>
                <c:pt idx="15">
                  <c:v>191027.08714025695</c:v>
                </c:pt>
                <c:pt idx="16">
                  <c:v>203023.74495555146</c:v>
                </c:pt>
                <c:pt idx="17">
                  <c:v>203999.89495687041</c:v>
                </c:pt>
                <c:pt idx="18">
                  <c:v>191108.40351874227</c:v>
                </c:pt>
                <c:pt idx="19">
                  <c:v>186733.35769257959</c:v>
                </c:pt>
                <c:pt idx="20">
                  <c:v>216746.99992339549</c:v>
                </c:pt>
                <c:pt idx="21">
                  <c:v>226227.56495818935</c:v>
                </c:pt>
                <c:pt idx="22">
                  <c:v>244111.27448996282</c:v>
                </c:pt>
                <c:pt idx="23">
                  <c:v>270942.27857574716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A-4F64-A643-1245AC4A53B3}"/>
            </c:ext>
          </c:extLst>
        </c:ser>
        <c:ser>
          <c:idx val="2"/>
          <c:order val="2"/>
          <c:tx>
            <c:v>deseasonalized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Decomposition_1!$H$2:$H$25</c:f>
              <c:numCache>
                <c:formatCode>General</c:formatCode>
                <c:ptCount val="24"/>
                <c:pt idx="0">
                  <c:v>182071.90495881424</c:v>
                </c:pt>
                <c:pt idx="1">
                  <c:v>197007.72955255979</c:v>
                </c:pt>
                <c:pt idx="2">
                  <c:v>199784.2544145546</c:v>
                </c:pt>
                <c:pt idx="3">
                  <c:v>196799.36464925273</c:v>
                </c:pt>
                <c:pt idx="4">
                  <c:v>197590.4611984308</c:v>
                </c:pt>
                <c:pt idx="5">
                  <c:v>197128.07069092881</c:v>
                </c:pt>
                <c:pt idx="6">
                  <c:v>191566.165139408</c:v>
                </c:pt>
                <c:pt idx="7">
                  <c:v>188164.48792103661</c:v>
                </c:pt>
                <c:pt idx="8">
                  <c:v>199447.67286872986</c:v>
                </c:pt>
                <c:pt idx="9">
                  <c:v>196319.57280806275</c:v>
                </c:pt>
                <c:pt idx="10">
                  <c:v>185602.69261902908</c:v>
                </c:pt>
                <c:pt idx="11">
                  <c:v>187667.1794571357</c:v>
                </c:pt>
                <c:pt idx="12">
                  <c:v>212813.51170785242</c:v>
                </c:pt>
                <c:pt idx="13">
                  <c:v>197877.6871141069</c:v>
                </c:pt>
                <c:pt idx="14">
                  <c:v>195101.16225211209</c:v>
                </c:pt>
                <c:pt idx="15">
                  <c:v>198086.05201741392</c:v>
                </c:pt>
                <c:pt idx="16">
                  <c:v>197294.95546823586</c:v>
                </c:pt>
                <c:pt idx="17">
                  <c:v>197757.34597573784</c:v>
                </c:pt>
                <c:pt idx="18">
                  <c:v>203319.25152725866</c:v>
                </c:pt>
                <c:pt idx="19">
                  <c:v>206720.92874563008</c:v>
                </c:pt>
                <c:pt idx="20">
                  <c:v>195437.74379793683</c:v>
                </c:pt>
                <c:pt idx="21">
                  <c:v>198565.84385860391</c:v>
                </c:pt>
                <c:pt idx="22">
                  <c:v>209282.72404763757</c:v>
                </c:pt>
                <c:pt idx="23">
                  <c:v>207218.23720953095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0A-4F64-A643-1245AC4A5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231208"/>
        <c:axId val="382225632"/>
      </c:lineChart>
      <c:catAx>
        <c:axId val="38223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25632"/>
        <c:crosses val="autoZero"/>
        <c:auto val="1"/>
        <c:lblAlgn val="ctr"/>
        <c:lblOffset val="100"/>
        <c:noMultiLvlLbl val="0"/>
      </c:catAx>
      <c:valAx>
        <c:axId val="382225632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3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137700057695536"/>
          <c:y val="0.14908240771766665"/>
          <c:w val="0.64631295621131701"/>
          <c:h val="7.839773257694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Decomposition</a:t>
            </a:r>
            <a:r>
              <a:rPr lang="en-US" baseline="0"/>
              <a:t> model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645406824146981"/>
                  <c:y val="-0.456215959811042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'Decomposition_2 (2)'!$B$2:$B$25</c:f>
              <c:numCache>
                <c:formatCode>General</c:formatCode>
                <c:ptCount val="24"/>
                <c:pt idx="0">
                  <c:v>1942.21</c:v>
                </c:pt>
                <c:pt idx="1">
                  <c:v>1749.93</c:v>
                </c:pt>
                <c:pt idx="2">
                  <c:v>2399.42</c:v>
                </c:pt>
                <c:pt idx="3">
                  <c:v>2126.85</c:v>
                </c:pt>
                <c:pt idx="4">
                  <c:v>2242.5</c:v>
                </c:pt>
                <c:pt idx="5">
                  <c:v>2436.44</c:v>
                </c:pt>
                <c:pt idx="6">
                  <c:v>2016.88</c:v>
                </c:pt>
                <c:pt idx="7">
                  <c:v>1755.23</c:v>
                </c:pt>
                <c:pt idx="8">
                  <c:v>2149.94</c:v>
                </c:pt>
                <c:pt idx="9">
                  <c:v>2905.47</c:v>
                </c:pt>
                <c:pt idx="10">
                  <c:v>2338.88</c:v>
                </c:pt>
                <c:pt idx="11">
                  <c:v>1501.86</c:v>
                </c:pt>
                <c:pt idx="12">
                  <c:v>1917.32</c:v>
                </c:pt>
                <c:pt idx="13">
                  <c:v>1854.92</c:v>
                </c:pt>
                <c:pt idx="14">
                  <c:v>1795.07</c:v>
                </c:pt>
                <c:pt idx="15">
                  <c:v>1791.56</c:v>
                </c:pt>
                <c:pt idx="16">
                  <c:v>1876.14</c:v>
                </c:pt>
                <c:pt idx="17">
                  <c:v>1563.61</c:v>
                </c:pt>
                <c:pt idx="18">
                  <c:v>1830.67</c:v>
                </c:pt>
                <c:pt idx="19">
                  <c:v>1508.25</c:v>
                </c:pt>
                <c:pt idx="20">
                  <c:v>1956.76</c:v>
                </c:pt>
                <c:pt idx="21">
                  <c:v>2133.19</c:v>
                </c:pt>
                <c:pt idx="22">
                  <c:v>1813.04</c:v>
                </c:pt>
                <c:pt idx="23">
                  <c:v>1203.3900000000001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1-42AB-B57E-DBC0421E1B40}"/>
            </c:ext>
          </c:extLst>
        </c:ser>
        <c:ser>
          <c:idx val="1"/>
          <c:order val="1"/>
          <c:tx>
            <c:v>Fitted &amp; 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'Decomposition_2 (2)'!$H$2:$H$37</c:f>
              <c:numCache>
                <c:formatCode>General</c:formatCode>
                <c:ptCount val="36"/>
                <c:pt idx="0">
                  <c:v>1774.2629632946955</c:v>
                </c:pt>
                <c:pt idx="1">
                  <c:v>1598.6098245597987</c:v>
                </c:pt>
                <c:pt idx="2">
                  <c:v>2191.9370404789174</c:v>
                </c:pt>
                <c:pt idx="3">
                  <c:v>1942.9367491071116</c:v>
                </c:pt>
                <c:pt idx="4">
                  <c:v>2048.5862472072304</c:v>
                </c:pt>
                <c:pt idx="5">
                  <c:v>2225.7558422053889</c:v>
                </c:pt>
                <c:pt idx="6">
                  <c:v>1842.4760893053819</c:v>
                </c:pt>
                <c:pt idx="7">
                  <c:v>1603.4515222678024</c:v>
                </c:pt>
                <c:pt idx="8">
                  <c:v>1964.0301076123581</c:v>
                </c:pt>
                <c:pt idx="9">
                  <c:v>2654.2278188063283</c:v>
                </c:pt>
                <c:pt idx="10">
                  <c:v>2136.6320632633433</c:v>
                </c:pt>
                <c:pt idx="11">
                  <c:v>1371.9909659891418</c:v>
                </c:pt>
                <c:pt idx="12">
                  <c:v>1751.5252546244667</c:v>
                </c:pt>
                <c:pt idx="13">
                  <c:v>1694.5211155717438</c:v>
                </c:pt>
                <c:pt idx="14">
                  <c:v>1639.8464725860792</c:v>
                </c:pt>
                <c:pt idx="15">
                  <c:v>1636.6399897643637</c:v>
                </c:pt>
                <c:pt idx="16">
                  <c:v>1713.9061769611476</c:v>
                </c:pt>
                <c:pt idx="17">
                  <c:v>1428.4013119267322</c:v>
                </c:pt>
                <c:pt idx="18">
                  <c:v>1672.3680647379533</c:v>
                </c:pt>
                <c:pt idx="19">
                  <c:v>1377.8284090748296</c:v>
                </c:pt>
                <c:pt idx="20">
                  <c:v>1787.55479379497</c:v>
                </c:pt>
                <c:pt idx="21">
                  <c:v>1948.7285157993274</c:v>
                </c:pt>
                <c:pt idx="22">
                  <c:v>1656.2625683998201</c:v>
                </c:pt>
                <c:pt idx="23">
                  <c:v>1099.3303027989784</c:v>
                </c:pt>
                <c:pt idx="24">
                  <c:v>1987.4437308545444</c:v>
                </c:pt>
                <c:pt idx="25">
                  <c:v>1865.8972139841624</c:v>
                </c:pt>
                <c:pt idx="26">
                  <c:v>2140.480328718143</c:v>
                </c:pt>
                <c:pt idx="27">
                  <c:v>2014.3060652367428</c:v>
                </c:pt>
                <c:pt idx="28">
                  <c:v>2120.5244825916407</c:v>
                </c:pt>
                <c:pt idx="29">
                  <c:v>2038.4818738513632</c:v>
                </c:pt>
                <c:pt idx="30">
                  <c:v>1995.8457806998449</c:v>
                </c:pt>
                <c:pt idx="31">
                  <c:v>1691.7241867645548</c:v>
                </c:pt>
                <c:pt idx="32">
                  <c:v>2138.4599296567094</c:v>
                </c:pt>
                <c:pt idx="33">
                  <c:v>2602.7179647850171</c:v>
                </c:pt>
                <c:pt idx="34">
                  <c:v>2153.9920056491142</c:v>
                </c:pt>
                <c:pt idx="35">
                  <c:v>1408.1999351918887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A1-42AB-B57E-DBC0421E1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381656"/>
        <c:axId val="381379688"/>
      </c:lineChart>
      <c:catAx>
        <c:axId val="38138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79688"/>
        <c:crosses val="autoZero"/>
        <c:auto val="1"/>
        <c:lblAlgn val="ctr"/>
        <c:lblOffset val="100"/>
        <c:noMultiLvlLbl val="0"/>
      </c:catAx>
      <c:valAx>
        <c:axId val="381379688"/>
        <c:scaling>
          <c:orientation val="minMax"/>
          <c:max val="3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214730971128608"/>
          <c:y val="0.20054535884258706"/>
          <c:w val="0.5683445725814682"/>
          <c:h val="0.10613276574418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Decomposition</a:t>
            </a:r>
            <a:r>
              <a:rPr lang="en-US" baseline="0"/>
              <a:t> model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Decomposition_2!$B$2:$B$25</c:f>
              <c:numCache>
                <c:formatCode>_("$"* #,##0_);_("$"* \(#,##0\);_("$"* "-"??_);_(@_)</c:formatCode>
                <c:ptCount val="24"/>
                <c:pt idx="0">
                  <c:v>1942.21</c:v>
                </c:pt>
                <c:pt idx="1">
                  <c:v>1749.93</c:v>
                </c:pt>
                <c:pt idx="2">
                  <c:v>2399.42</c:v>
                </c:pt>
                <c:pt idx="3">
                  <c:v>2126.85</c:v>
                </c:pt>
                <c:pt idx="4">
                  <c:v>2242.5</c:v>
                </c:pt>
                <c:pt idx="5">
                  <c:v>2436.44</c:v>
                </c:pt>
                <c:pt idx="6">
                  <c:v>2016.88</c:v>
                </c:pt>
                <c:pt idx="7">
                  <c:v>1755.23</c:v>
                </c:pt>
                <c:pt idx="8">
                  <c:v>2149.94</c:v>
                </c:pt>
                <c:pt idx="9">
                  <c:v>2905.47</c:v>
                </c:pt>
                <c:pt idx="10">
                  <c:v>2338.88</c:v>
                </c:pt>
                <c:pt idx="11">
                  <c:v>1501.86</c:v>
                </c:pt>
                <c:pt idx="12">
                  <c:v>1917.32</c:v>
                </c:pt>
                <c:pt idx="13">
                  <c:v>1854.92</c:v>
                </c:pt>
                <c:pt idx="14">
                  <c:v>1795.07</c:v>
                </c:pt>
                <c:pt idx="15">
                  <c:v>1791.56</c:v>
                </c:pt>
                <c:pt idx="16">
                  <c:v>1876.14</c:v>
                </c:pt>
                <c:pt idx="17">
                  <c:v>1563.61</c:v>
                </c:pt>
                <c:pt idx="18">
                  <c:v>1830.67</c:v>
                </c:pt>
                <c:pt idx="19">
                  <c:v>1508.25</c:v>
                </c:pt>
                <c:pt idx="20">
                  <c:v>1956.76</c:v>
                </c:pt>
                <c:pt idx="21">
                  <c:v>2133.19</c:v>
                </c:pt>
                <c:pt idx="22">
                  <c:v>1813.04</c:v>
                </c:pt>
                <c:pt idx="23">
                  <c:v>1203.3900000000001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D-4500-87B2-223D7738A317}"/>
            </c:ext>
          </c:extLst>
        </c:ser>
        <c:ser>
          <c:idx val="2"/>
          <c:order val="1"/>
          <c:tx>
            <c:v>Fit and Pred new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5732897593928893E-2"/>
                  <c:y val="-0.46084728324561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Decomposition_2!$N$2:$N$37</c:f>
              <c:numCache>
                <c:formatCode>_("$"* #,##0_);_("$"* \(#,##0\);_("$"* "-"??_);_(@_)</c:formatCode>
                <c:ptCount val="36"/>
                <c:pt idx="0">
                  <c:v>1897.8239557620468</c:v>
                </c:pt>
                <c:pt idx="1">
                  <c:v>1781.9161243697445</c:v>
                </c:pt>
                <c:pt idx="2">
                  <c:v>2044.3210187938862</c:v>
                </c:pt>
                <c:pt idx="3">
                  <c:v>1923.9840981540306</c:v>
                </c:pt>
                <c:pt idx="4">
                  <c:v>2025.6169760055686</c:v>
                </c:pt>
                <c:pt idx="5">
                  <c:v>1947.4161418174604</c:v>
                </c:pt>
                <c:pt idx="6">
                  <c:v>1906.8503989859628</c:v>
                </c:pt>
                <c:pt idx="7">
                  <c:v>1616.4295732365024</c:v>
                </c:pt>
                <c:pt idx="8">
                  <c:v>2043.4583513403654</c:v>
                </c:pt>
                <c:pt idx="9">
                  <c:v>2487.3052504479565</c:v>
                </c:pt>
                <c:pt idx="10">
                  <c:v>2058.6533646909375</c:v>
                </c:pt>
                <c:pt idx="11">
                  <c:v>1345.9858110994319</c:v>
                </c:pt>
                <c:pt idx="12">
                  <c:v>1942.6338433082956</c:v>
                </c:pt>
                <c:pt idx="13">
                  <c:v>1823.9066691769533</c:v>
                </c:pt>
                <c:pt idx="14">
                  <c:v>2092.4006737560144</c:v>
                </c:pt>
                <c:pt idx="15">
                  <c:v>1969.1450816953868</c:v>
                </c:pt>
                <c:pt idx="16">
                  <c:v>2073.0707292986044</c:v>
                </c:pt>
                <c:pt idx="17">
                  <c:v>1992.9490078344118</c:v>
                </c:pt>
                <c:pt idx="18">
                  <c:v>1951.3480898429038</c:v>
                </c:pt>
                <c:pt idx="19">
                  <c:v>1654.0768800005285</c:v>
                </c:pt>
                <c:pt idx="20">
                  <c:v>2090.9591404985376</c:v>
                </c:pt>
                <c:pt idx="21">
                  <c:v>2545.0116076164868</c:v>
                </c:pt>
                <c:pt idx="22">
                  <c:v>2106.3226851700256</c:v>
                </c:pt>
                <c:pt idx="23">
                  <c:v>1377.0928731456604</c:v>
                </c:pt>
                <c:pt idx="24">
                  <c:v>1987.4437308545444</c:v>
                </c:pt>
                <c:pt idx="25">
                  <c:v>1865.8972139841624</c:v>
                </c:pt>
                <c:pt idx="26">
                  <c:v>2140.480328718143</c:v>
                </c:pt>
                <c:pt idx="27">
                  <c:v>2014.3060652367428</c:v>
                </c:pt>
                <c:pt idx="28">
                  <c:v>2120.5244825916407</c:v>
                </c:pt>
                <c:pt idx="29">
                  <c:v>2038.4818738513632</c:v>
                </c:pt>
                <c:pt idx="30">
                  <c:v>1995.8457806998449</c:v>
                </c:pt>
                <c:pt idx="31">
                  <c:v>1691.7241867645548</c:v>
                </c:pt>
                <c:pt idx="32">
                  <c:v>2138.4599296567094</c:v>
                </c:pt>
                <c:pt idx="33">
                  <c:v>2602.7179647850171</c:v>
                </c:pt>
                <c:pt idx="34">
                  <c:v>2153.9920056491142</c:v>
                </c:pt>
                <c:pt idx="35">
                  <c:v>1408.1999351918887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8-4961-9638-9C2C62683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381656"/>
        <c:axId val="381379688"/>
      </c:lineChart>
      <c:catAx>
        <c:axId val="38138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79688"/>
        <c:crosses val="autoZero"/>
        <c:auto val="1"/>
        <c:lblAlgn val="ctr"/>
        <c:lblOffset val="100"/>
        <c:noMultiLvlLbl val="0"/>
      </c:catAx>
      <c:valAx>
        <c:axId val="381379688"/>
        <c:scaling>
          <c:orientation val="minMax"/>
          <c:max val="3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128384369781076"/>
          <c:y val="0.12032669762869454"/>
          <c:w val="0.51783989396868568"/>
          <c:h val="6.4966748776686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</xdr:colOff>
      <xdr:row>2</xdr:row>
      <xdr:rowOff>82549</xdr:rowOff>
    </xdr:from>
    <xdr:to>
      <xdr:col>22</xdr:col>
      <xdr:colOff>47624</xdr:colOff>
      <xdr:row>16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078C6-1E08-4B27-801F-536CBEE6B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18</xdr:row>
      <xdr:rowOff>6350</xdr:rowOff>
    </xdr:from>
    <xdr:to>
      <xdr:col>22</xdr:col>
      <xdr:colOff>57150</xdr:colOff>
      <xdr:row>33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AE3EBE-B92B-F7BF-9DF6-F609C67CC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</xdr:colOff>
      <xdr:row>2</xdr:row>
      <xdr:rowOff>82549</xdr:rowOff>
    </xdr:from>
    <xdr:to>
      <xdr:col>18</xdr:col>
      <xdr:colOff>44450</xdr:colOff>
      <xdr:row>16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B94FB9-DE47-4730-9324-D3DDCBCF8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13</xdr:row>
      <xdr:rowOff>66674</xdr:rowOff>
    </xdr:from>
    <xdr:to>
      <xdr:col>19</xdr:col>
      <xdr:colOff>733425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30ADB-5114-4E1D-8931-E989048AD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625474</xdr:colOff>
      <xdr:row>0</xdr:row>
      <xdr:rowOff>22224</xdr:rowOff>
    </xdr:from>
    <xdr:to>
      <xdr:col>24</xdr:col>
      <xdr:colOff>812799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4D8754-C68C-4FAA-B04D-E65B60D87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C00C-2E53-42E1-B557-C69C5686AE6E}">
  <dimension ref="A1:C38"/>
  <sheetViews>
    <sheetView workbookViewId="0">
      <selection activeCell="B3" sqref="B3:B26"/>
    </sheetView>
  </sheetViews>
  <sheetFormatPr defaultRowHeight="14.5" x14ac:dyDescent="0.35"/>
  <cols>
    <col min="1" max="1" width="9.7265625" bestFit="1" customWidth="1"/>
    <col min="2" max="2" width="16.81640625" bestFit="1" customWidth="1"/>
    <col min="3" max="3" width="16" bestFit="1" customWidth="1"/>
  </cols>
  <sheetData>
    <row r="1" spans="1:3" x14ac:dyDescent="0.35">
      <c r="A1" s="8" t="s">
        <v>25</v>
      </c>
      <c r="B1" s="14" t="s">
        <v>43</v>
      </c>
      <c r="C1" s="14"/>
    </row>
    <row r="2" spans="1:3" x14ac:dyDescent="0.35">
      <c r="A2" s="5"/>
      <c r="B2" s="9" t="s">
        <v>41</v>
      </c>
      <c r="C2" s="9" t="s">
        <v>42</v>
      </c>
    </row>
    <row r="3" spans="1:3" x14ac:dyDescent="0.35">
      <c r="A3" s="6">
        <v>42736</v>
      </c>
      <c r="B3" s="5">
        <v>176732</v>
      </c>
      <c r="C3" s="5">
        <v>1942.21</v>
      </c>
    </row>
    <row r="4" spans="1:3" x14ac:dyDescent="0.35">
      <c r="A4" s="6">
        <v>42767</v>
      </c>
      <c r="B4" s="5">
        <v>180486</v>
      </c>
      <c r="C4" s="5">
        <v>1749.93</v>
      </c>
    </row>
    <row r="5" spans="1:3" x14ac:dyDescent="0.35">
      <c r="A5" s="6">
        <v>42795</v>
      </c>
      <c r="B5" s="5">
        <v>180455</v>
      </c>
      <c r="C5" s="5">
        <v>2399.42</v>
      </c>
    </row>
    <row r="6" spans="1:3" x14ac:dyDescent="0.35">
      <c r="A6" s="6">
        <v>42826</v>
      </c>
      <c r="B6" s="5">
        <v>185070</v>
      </c>
      <c r="C6" s="5">
        <v>2126.85</v>
      </c>
    </row>
    <row r="7" spans="1:3" x14ac:dyDescent="0.35">
      <c r="A7" s="6">
        <v>42856</v>
      </c>
      <c r="B7" s="5">
        <v>195915</v>
      </c>
      <c r="C7" s="5">
        <v>2242.5</v>
      </c>
    </row>
    <row r="8" spans="1:3" x14ac:dyDescent="0.35">
      <c r="A8" s="6">
        <v>42887</v>
      </c>
      <c r="B8" s="5">
        <v>194849</v>
      </c>
      <c r="C8" s="5">
        <v>2436.44</v>
      </c>
    </row>
    <row r="9" spans="1:3" x14ac:dyDescent="0.35">
      <c r="A9" s="6">
        <v>42917</v>
      </c>
      <c r="B9" s="5">
        <v>175999</v>
      </c>
      <c r="C9" s="5">
        <v>2016.88</v>
      </c>
    </row>
    <row r="10" spans="1:3" x14ac:dyDescent="0.35">
      <c r="A10" s="6">
        <v>42948</v>
      </c>
      <c r="B10" s="5">
        <v>167606</v>
      </c>
      <c r="C10" s="5">
        <v>1755.23</v>
      </c>
    </row>
    <row r="11" spans="1:3" x14ac:dyDescent="0.35">
      <c r="A11" s="6">
        <v>42979</v>
      </c>
      <c r="B11" s="5">
        <v>204624</v>
      </c>
      <c r="C11" s="5">
        <v>2149.94</v>
      </c>
    </row>
    <row r="12" spans="1:3" x14ac:dyDescent="0.35">
      <c r="A12" s="6">
        <v>43009</v>
      </c>
      <c r="B12" s="5">
        <v>208619</v>
      </c>
      <c r="C12" s="5">
        <v>2905.47</v>
      </c>
    </row>
    <row r="13" spans="1:3" x14ac:dyDescent="0.35">
      <c r="A13" s="6">
        <v>43040</v>
      </c>
      <c r="B13" s="5">
        <v>211209</v>
      </c>
      <c r="C13" s="5">
        <v>2338.88</v>
      </c>
    </row>
    <row r="14" spans="1:3" x14ac:dyDescent="0.35">
      <c r="A14" s="6">
        <v>43070</v>
      </c>
      <c r="B14" s="5">
        <v>235248</v>
      </c>
      <c r="C14" s="5">
        <v>1501.86</v>
      </c>
    </row>
    <row r="15" spans="1:3" x14ac:dyDescent="0.35">
      <c r="A15" s="6">
        <v>43101</v>
      </c>
      <c r="B15" s="5">
        <v>206572</v>
      </c>
      <c r="C15" s="5">
        <v>1917.32</v>
      </c>
    </row>
    <row r="16" spans="1:3" x14ac:dyDescent="0.35">
      <c r="A16" s="6">
        <v>43132</v>
      </c>
      <c r="B16" s="5">
        <v>181283</v>
      </c>
      <c r="C16" s="5">
        <v>1854.92</v>
      </c>
    </row>
    <row r="17" spans="1:3" x14ac:dyDescent="0.35">
      <c r="A17" s="6">
        <v>43160</v>
      </c>
      <c r="B17" s="5">
        <v>176225</v>
      </c>
      <c r="C17" s="5">
        <v>1795.07</v>
      </c>
    </row>
    <row r="18" spans="1:3" x14ac:dyDescent="0.35">
      <c r="A18" s="6">
        <v>43191</v>
      </c>
      <c r="B18" s="5">
        <v>186280</v>
      </c>
      <c r="C18" s="5">
        <v>1791.56</v>
      </c>
    </row>
    <row r="19" spans="1:3" x14ac:dyDescent="0.35">
      <c r="A19" s="6">
        <v>43221</v>
      </c>
      <c r="B19" s="5">
        <v>195622</v>
      </c>
      <c r="C19" s="5">
        <v>1876.14</v>
      </c>
    </row>
    <row r="20" spans="1:3" x14ac:dyDescent="0.35">
      <c r="A20" s="6">
        <v>43252</v>
      </c>
      <c r="B20" s="5">
        <v>195471</v>
      </c>
      <c r="C20" s="5">
        <v>1563.61</v>
      </c>
    </row>
    <row r="21" spans="1:3" x14ac:dyDescent="0.35">
      <c r="A21" s="6">
        <v>43282</v>
      </c>
      <c r="B21" s="5">
        <v>186797</v>
      </c>
      <c r="C21" s="5">
        <v>1830.67</v>
      </c>
    </row>
    <row r="22" spans="1:3" x14ac:dyDescent="0.35">
      <c r="A22" s="6">
        <v>43313</v>
      </c>
      <c r="B22" s="5">
        <v>184135</v>
      </c>
      <c r="C22" s="5">
        <v>1508.25</v>
      </c>
    </row>
    <row r="23" spans="1:3" x14ac:dyDescent="0.35">
      <c r="A23" s="6">
        <v>43344</v>
      </c>
      <c r="B23" s="5">
        <v>200510</v>
      </c>
      <c r="C23" s="5">
        <v>1956.76</v>
      </c>
    </row>
    <row r="24" spans="1:3" x14ac:dyDescent="0.35">
      <c r="A24" s="6">
        <v>43374</v>
      </c>
      <c r="B24" s="5">
        <v>211006</v>
      </c>
      <c r="C24" s="5">
        <v>2133.19</v>
      </c>
    </row>
    <row r="25" spans="1:3" x14ac:dyDescent="0.35">
      <c r="A25" s="6">
        <v>43405</v>
      </c>
      <c r="B25" s="5">
        <v>238156</v>
      </c>
      <c r="C25" s="5">
        <v>1813.04</v>
      </c>
    </row>
    <row r="26" spans="1:3" x14ac:dyDescent="0.35">
      <c r="A26" s="6">
        <v>43435</v>
      </c>
      <c r="B26" s="5">
        <v>259756</v>
      </c>
      <c r="C26" s="5">
        <v>1203.3900000000001</v>
      </c>
    </row>
    <row r="27" spans="1:3" x14ac:dyDescent="0.35">
      <c r="A27" s="6">
        <v>43466</v>
      </c>
      <c r="B27" s="5">
        <f>B15+1000</f>
        <v>207572</v>
      </c>
      <c r="C27" s="5">
        <f>C15+100</f>
        <v>2017.32</v>
      </c>
    </row>
    <row r="28" spans="1:3" x14ac:dyDescent="0.35">
      <c r="A28" s="6">
        <v>43497</v>
      </c>
      <c r="B28" s="5">
        <f t="shared" ref="B28:B38" si="0">B16+1000</f>
        <v>182283</v>
      </c>
      <c r="C28" s="5">
        <f t="shared" ref="C28:C38" si="1">C16+100</f>
        <v>1954.92</v>
      </c>
    </row>
    <row r="29" spans="1:3" x14ac:dyDescent="0.35">
      <c r="A29" s="6">
        <v>43525</v>
      </c>
      <c r="B29" s="5">
        <f t="shared" si="0"/>
        <v>177225</v>
      </c>
      <c r="C29" s="5">
        <f t="shared" si="1"/>
        <v>1895.07</v>
      </c>
    </row>
    <row r="30" spans="1:3" x14ac:dyDescent="0.35">
      <c r="A30" s="6">
        <v>43556</v>
      </c>
      <c r="B30" s="5">
        <f t="shared" si="0"/>
        <v>187280</v>
      </c>
      <c r="C30" s="5">
        <f t="shared" si="1"/>
        <v>1891.56</v>
      </c>
    </row>
    <row r="31" spans="1:3" x14ac:dyDescent="0.35">
      <c r="A31" s="6">
        <v>43586</v>
      </c>
      <c r="B31" s="5">
        <f t="shared" si="0"/>
        <v>196622</v>
      </c>
      <c r="C31" s="5">
        <f t="shared" si="1"/>
        <v>1976.14</v>
      </c>
    </row>
    <row r="32" spans="1:3" x14ac:dyDescent="0.35">
      <c r="A32" s="6">
        <v>43617</v>
      </c>
      <c r="B32" s="5">
        <f t="shared" si="0"/>
        <v>196471</v>
      </c>
      <c r="C32" s="5">
        <f t="shared" si="1"/>
        <v>1663.61</v>
      </c>
    </row>
    <row r="33" spans="1:3" x14ac:dyDescent="0.35">
      <c r="A33" s="6">
        <v>43647</v>
      </c>
      <c r="B33" s="5">
        <f t="shared" si="0"/>
        <v>187797</v>
      </c>
      <c r="C33" s="5">
        <f t="shared" si="1"/>
        <v>1930.67</v>
      </c>
    </row>
    <row r="34" spans="1:3" x14ac:dyDescent="0.35">
      <c r="A34" s="6">
        <v>43678</v>
      </c>
      <c r="B34" s="5">
        <f t="shared" si="0"/>
        <v>185135</v>
      </c>
      <c r="C34" s="5">
        <f t="shared" si="1"/>
        <v>1608.25</v>
      </c>
    </row>
    <row r="35" spans="1:3" x14ac:dyDescent="0.35">
      <c r="A35" s="6">
        <v>43709</v>
      </c>
      <c r="B35" s="5">
        <f t="shared" si="0"/>
        <v>201510</v>
      </c>
      <c r="C35" s="5">
        <f t="shared" si="1"/>
        <v>2056.7600000000002</v>
      </c>
    </row>
    <row r="36" spans="1:3" x14ac:dyDescent="0.35">
      <c r="A36" s="6">
        <v>43739</v>
      </c>
      <c r="B36" s="5">
        <f t="shared" si="0"/>
        <v>212006</v>
      </c>
      <c r="C36" s="5">
        <f t="shared" si="1"/>
        <v>2233.19</v>
      </c>
    </row>
    <row r="37" spans="1:3" x14ac:dyDescent="0.35">
      <c r="A37" s="6">
        <v>43770</v>
      </c>
      <c r="B37" s="5">
        <f t="shared" si="0"/>
        <v>239156</v>
      </c>
      <c r="C37" s="5">
        <f t="shared" si="1"/>
        <v>1913.04</v>
      </c>
    </row>
    <row r="38" spans="1:3" x14ac:dyDescent="0.35">
      <c r="A38" s="6">
        <v>43800</v>
      </c>
      <c r="B38" s="5">
        <f t="shared" si="0"/>
        <v>260756</v>
      </c>
      <c r="C38" s="5">
        <f t="shared" si="1"/>
        <v>1303.3900000000001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F7F2-340E-45BD-8C46-D2A275884367}">
  <dimension ref="A1:D37"/>
  <sheetViews>
    <sheetView workbookViewId="0">
      <selection activeCell="D15" sqref="D15"/>
    </sheetView>
  </sheetViews>
  <sheetFormatPr defaultRowHeight="14.5" x14ac:dyDescent="0.35"/>
  <cols>
    <col min="1" max="1" width="9.7265625" bestFit="1" customWidth="1"/>
    <col min="2" max="2" width="10.453125" bestFit="1" customWidth="1"/>
    <col min="3" max="3" width="16.81640625" bestFit="1" customWidth="1"/>
    <col min="4" max="4" width="16" bestFit="1" customWidth="1"/>
  </cols>
  <sheetData>
    <row r="1" spans="1:4" x14ac:dyDescent="0.35">
      <c r="A1" s="8" t="s">
        <v>25</v>
      </c>
      <c r="B1" s="11" t="s">
        <v>44</v>
      </c>
      <c r="C1" s="8" t="s">
        <v>45</v>
      </c>
      <c r="D1" s="8"/>
    </row>
    <row r="2" spans="1:4" x14ac:dyDescent="0.35">
      <c r="A2" s="6">
        <v>42736</v>
      </c>
      <c r="B2" s="12">
        <v>47.858809523809526</v>
      </c>
      <c r="C2" s="5">
        <v>176732</v>
      </c>
      <c r="D2" s="5"/>
    </row>
    <row r="3" spans="1:4" x14ac:dyDescent="0.35">
      <c r="A3" s="6">
        <v>42767</v>
      </c>
      <c r="B3" s="12">
        <v>58.131500000000003</v>
      </c>
      <c r="C3" s="5">
        <v>180486</v>
      </c>
      <c r="D3" s="5"/>
    </row>
    <row r="4" spans="1:4" x14ac:dyDescent="0.35">
      <c r="A4" s="6">
        <v>42795</v>
      </c>
      <c r="B4" s="12">
        <v>55.923863636363627</v>
      </c>
      <c r="C4" s="5">
        <v>180455</v>
      </c>
      <c r="D4" s="5"/>
    </row>
    <row r="5" spans="1:4" x14ac:dyDescent="0.35">
      <c r="A5" s="6">
        <v>42826</v>
      </c>
      <c r="B5" s="12">
        <v>59.762750000000004</v>
      </c>
      <c r="C5" s="5">
        <v>185070</v>
      </c>
      <c r="D5" s="5"/>
    </row>
    <row r="6" spans="1:4" x14ac:dyDescent="0.35">
      <c r="A6" s="6">
        <v>42856</v>
      </c>
      <c r="B6" s="12">
        <v>64.3178947368</v>
      </c>
      <c r="C6" s="5">
        <v>195915</v>
      </c>
      <c r="D6" s="5"/>
    </row>
    <row r="7" spans="1:4" x14ac:dyDescent="0.35">
      <c r="A7" s="6">
        <v>42887</v>
      </c>
      <c r="B7" s="12">
        <v>61.685454545500001</v>
      </c>
      <c r="C7" s="5">
        <v>194849</v>
      </c>
      <c r="D7" s="5"/>
    </row>
    <row r="8" spans="1:4" x14ac:dyDescent="0.35">
      <c r="A8" s="6">
        <v>42917</v>
      </c>
      <c r="B8" s="12">
        <v>56.535869565200002</v>
      </c>
      <c r="C8" s="5">
        <v>175999</v>
      </c>
      <c r="D8" s="5"/>
    </row>
    <row r="9" spans="1:4" x14ac:dyDescent="0.35">
      <c r="A9" s="6">
        <v>42948</v>
      </c>
      <c r="B9" s="12">
        <v>46.643749999999997</v>
      </c>
      <c r="C9" s="5">
        <v>167606</v>
      </c>
      <c r="D9" s="5"/>
    </row>
    <row r="10" spans="1:4" x14ac:dyDescent="0.35">
      <c r="A10" s="6">
        <v>42979</v>
      </c>
      <c r="B10" s="12">
        <v>47.607727272700004</v>
      </c>
      <c r="C10" s="5">
        <v>204624</v>
      </c>
      <c r="D10" s="5"/>
    </row>
    <row r="11" spans="1:4" x14ac:dyDescent="0.35">
      <c r="A11" s="6">
        <v>43009</v>
      </c>
      <c r="B11" s="12">
        <v>48.560454545500001</v>
      </c>
      <c r="C11" s="5">
        <v>208619</v>
      </c>
      <c r="D11" s="5"/>
    </row>
    <row r="12" spans="1:4" x14ac:dyDescent="0.35">
      <c r="A12" s="6">
        <v>43040</v>
      </c>
      <c r="B12" s="12">
        <v>44.294047619000004</v>
      </c>
      <c r="C12" s="5">
        <v>211209</v>
      </c>
      <c r="D12" s="5"/>
    </row>
    <row r="13" spans="1:4" x14ac:dyDescent="0.35">
      <c r="A13" s="6">
        <v>43070</v>
      </c>
      <c r="B13" s="12">
        <v>38.21</v>
      </c>
      <c r="C13" s="5">
        <v>235248</v>
      </c>
      <c r="D13" s="5"/>
    </row>
    <row r="14" spans="1:4" x14ac:dyDescent="0.35">
      <c r="A14" s="6">
        <v>43101</v>
      </c>
      <c r="B14" s="12">
        <v>30.69425</v>
      </c>
      <c r="C14" s="5">
        <v>206572</v>
      </c>
      <c r="D14" s="5"/>
    </row>
    <row r="15" spans="1:4" x14ac:dyDescent="0.35">
      <c r="A15" s="6">
        <v>43132</v>
      </c>
      <c r="B15" s="12">
        <v>32.478571428599999</v>
      </c>
      <c r="C15" s="5">
        <v>181283</v>
      </c>
      <c r="D15" s="5"/>
    </row>
    <row r="16" spans="1:4" x14ac:dyDescent="0.35">
      <c r="A16" s="6">
        <v>43160</v>
      </c>
      <c r="B16" s="12">
        <v>38.490238095199999</v>
      </c>
      <c r="C16" s="5">
        <v>176225</v>
      </c>
      <c r="D16" s="5"/>
    </row>
    <row r="17" spans="1:4" x14ac:dyDescent="0.35">
      <c r="A17" s="6">
        <v>43191</v>
      </c>
      <c r="B17" s="12">
        <v>41.481666666700001</v>
      </c>
      <c r="C17" s="5">
        <v>186280</v>
      </c>
      <c r="D17" s="5"/>
    </row>
    <row r="18" spans="1:4" x14ac:dyDescent="0.35">
      <c r="A18" s="6">
        <v>43221</v>
      </c>
      <c r="B18" s="12">
        <v>46.875250000000001</v>
      </c>
      <c r="C18" s="5">
        <v>195622</v>
      </c>
      <c r="D18" s="5"/>
    </row>
    <row r="19" spans="1:4" x14ac:dyDescent="0.35">
      <c r="A19" s="6">
        <v>43252</v>
      </c>
      <c r="B19" s="12">
        <v>48.339318181800003</v>
      </c>
      <c r="C19" s="5">
        <v>195471</v>
      </c>
      <c r="D19" s="5"/>
    </row>
    <row r="20" spans="1:4" x14ac:dyDescent="0.35">
      <c r="A20" s="6">
        <v>43282</v>
      </c>
      <c r="B20" s="12">
        <v>45.1014285714</v>
      </c>
      <c r="C20" s="5">
        <v>186797</v>
      </c>
      <c r="D20" s="5"/>
    </row>
    <row r="21" spans="1:4" x14ac:dyDescent="0.35">
      <c r="A21" s="6">
        <v>43313</v>
      </c>
      <c r="B21" s="12">
        <v>45.771590909099999</v>
      </c>
      <c r="C21" s="5">
        <v>184135</v>
      </c>
      <c r="D21" s="5"/>
    </row>
    <row r="22" spans="1:4" x14ac:dyDescent="0.35">
      <c r="A22" s="6">
        <v>43344</v>
      </c>
      <c r="B22" s="12">
        <v>46.669318181800001</v>
      </c>
      <c r="C22" s="5">
        <v>200510</v>
      </c>
      <c r="D22" s="5"/>
    </row>
    <row r="23" spans="1:4" x14ac:dyDescent="0.35">
      <c r="A23" s="6">
        <v>43374</v>
      </c>
      <c r="B23" s="12">
        <v>49.662142857100001</v>
      </c>
      <c r="C23" s="5">
        <v>211006</v>
      </c>
      <c r="D23" s="5"/>
    </row>
    <row r="24" spans="1:4" x14ac:dyDescent="0.35">
      <c r="A24" s="6">
        <v>43405</v>
      </c>
      <c r="B24" s="12">
        <v>45.126136363600004</v>
      </c>
      <c r="C24" s="5">
        <v>238156</v>
      </c>
      <c r="D24" s="5"/>
    </row>
    <row r="25" spans="1:4" x14ac:dyDescent="0.35">
      <c r="A25" s="6">
        <v>43435</v>
      </c>
      <c r="B25" s="12">
        <v>53.596000000000004</v>
      </c>
      <c r="C25" s="5">
        <v>259756</v>
      </c>
      <c r="D25" s="5"/>
    </row>
    <row r="26" spans="1:4" x14ac:dyDescent="0.35">
      <c r="A26" s="6">
        <v>43466</v>
      </c>
      <c r="B26" s="12">
        <v>47.607727272700004</v>
      </c>
      <c r="C26" s="5">
        <f>C14+1000</f>
        <v>207572</v>
      </c>
      <c r="D26" s="5"/>
    </row>
    <row r="27" spans="1:4" x14ac:dyDescent="0.35">
      <c r="A27" s="6">
        <v>43497</v>
      </c>
      <c r="B27" s="12">
        <v>48.560454545500001</v>
      </c>
      <c r="C27" s="5">
        <f t="shared" ref="C27:C37" si="0">C15+1000</f>
        <v>182283</v>
      </c>
      <c r="D27" s="5"/>
    </row>
    <row r="28" spans="1:4" x14ac:dyDescent="0.35">
      <c r="A28" s="6">
        <v>43525</v>
      </c>
      <c r="B28" s="12">
        <v>44.294047619000004</v>
      </c>
      <c r="C28" s="5">
        <f t="shared" si="0"/>
        <v>177225</v>
      </c>
      <c r="D28" s="5"/>
    </row>
    <row r="29" spans="1:4" x14ac:dyDescent="0.35">
      <c r="A29" s="6">
        <v>43556</v>
      </c>
      <c r="B29" s="12">
        <v>38.21</v>
      </c>
      <c r="C29" s="5">
        <f t="shared" si="0"/>
        <v>187280</v>
      </c>
      <c r="D29" s="5"/>
    </row>
    <row r="30" spans="1:4" x14ac:dyDescent="0.35">
      <c r="A30" s="6">
        <v>43586</v>
      </c>
      <c r="B30" s="12">
        <v>30.69425</v>
      </c>
      <c r="C30" s="5">
        <f t="shared" si="0"/>
        <v>196622</v>
      </c>
      <c r="D30" s="5"/>
    </row>
    <row r="31" spans="1:4" x14ac:dyDescent="0.35">
      <c r="A31" s="6">
        <v>43617</v>
      </c>
      <c r="B31" s="12">
        <v>32.478571428599999</v>
      </c>
      <c r="C31" s="5">
        <f t="shared" si="0"/>
        <v>196471</v>
      </c>
      <c r="D31" s="5"/>
    </row>
    <row r="32" spans="1:4" x14ac:dyDescent="0.35">
      <c r="A32" s="6">
        <v>43647</v>
      </c>
      <c r="B32" s="12">
        <v>38.490238095199999</v>
      </c>
      <c r="C32" s="5">
        <f t="shared" si="0"/>
        <v>187797</v>
      </c>
      <c r="D32" s="5"/>
    </row>
    <row r="33" spans="1:4" x14ac:dyDescent="0.35">
      <c r="A33" s="6">
        <v>43678</v>
      </c>
      <c r="B33" s="12">
        <v>41.481666666700001</v>
      </c>
      <c r="C33" s="5">
        <f t="shared" si="0"/>
        <v>185135</v>
      </c>
      <c r="D33" s="5"/>
    </row>
    <row r="34" spans="1:4" x14ac:dyDescent="0.35">
      <c r="A34" s="6">
        <v>43709</v>
      </c>
      <c r="B34" s="12">
        <v>46.875250000000001</v>
      </c>
      <c r="C34" s="5">
        <f t="shared" si="0"/>
        <v>201510</v>
      </c>
      <c r="D34" s="5"/>
    </row>
    <row r="35" spans="1:4" x14ac:dyDescent="0.35">
      <c r="A35" s="6">
        <v>43739</v>
      </c>
      <c r="B35" s="12">
        <v>48.339318181800003</v>
      </c>
      <c r="C35" s="5">
        <f t="shared" si="0"/>
        <v>212006</v>
      </c>
      <c r="D35" s="5"/>
    </row>
    <row r="36" spans="1:4" x14ac:dyDescent="0.35">
      <c r="A36" s="6">
        <v>43770</v>
      </c>
      <c r="B36" s="12">
        <v>45.1014285714</v>
      </c>
      <c r="C36" s="5">
        <f t="shared" si="0"/>
        <v>239156</v>
      </c>
      <c r="D36" s="5"/>
    </row>
    <row r="37" spans="1:4" x14ac:dyDescent="0.35">
      <c r="A37" s="6">
        <v>43800</v>
      </c>
      <c r="B37" s="12">
        <v>45.771590909099999</v>
      </c>
      <c r="C37" s="5">
        <f t="shared" si="0"/>
        <v>260756</v>
      </c>
      <c r="D3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DC038-1836-49AE-903D-C41547EC4213}">
  <dimension ref="A1:S57"/>
  <sheetViews>
    <sheetView topLeftCell="K46" workbookViewId="0">
      <selection activeCell="X26" sqref="X26"/>
    </sheetView>
  </sheetViews>
  <sheetFormatPr defaultRowHeight="14.5" x14ac:dyDescent="0.35"/>
  <cols>
    <col min="1" max="1" width="9.7265625" bestFit="1" customWidth="1"/>
    <col min="2" max="2" width="17.81640625" bestFit="1" customWidth="1"/>
    <col min="3" max="3" width="12.453125" bestFit="1" customWidth="1"/>
    <col min="4" max="4" width="12" bestFit="1" customWidth="1"/>
    <col min="5" max="5" width="8.453125" bestFit="1" customWidth="1"/>
    <col min="6" max="6" width="7" bestFit="1" customWidth="1"/>
    <col min="7" max="7" width="12" bestFit="1" customWidth="1"/>
    <col min="8" max="8" width="15" bestFit="1" customWidth="1"/>
    <col min="11" max="11" width="18" bestFit="1" customWidth="1"/>
    <col min="12" max="12" width="12" bestFit="1" customWidth="1"/>
    <col min="13" max="13" width="14.54296875" bestFit="1" customWidth="1"/>
    <col min="14" max="15" width="12" bestFit="1" customWidth="1"/>
    <col min="16" max="16" width="13.453125" bestFit="1" customWidth="1"/>
    <col min="17" max="17" width="12" bestFit="1" customWidth="1"/>
    <col min="18" max="18" width="12.453125" bestFit="1" customWidth="1"/>
    <col min="19" max="19" width="12.54296875" bestFit="1" customWidth="1"/>
  </cols>
  <sheetData>
    <row r="1" spans="1:12" x14ac:dyDescent="0.35">
      <c r="A1" s="10" t="s">
        <v>25</v>
      </c>
      <c r="B1" s="10" t="s">
        <v>26</v>
      </c>
      <c r="C1" s="10" t="s">
        <v>27</v>
      </c>
      <c r="D1" s="10" t="s">
        <v>28</v>
      </c>
      <c r="E1" s="10" t="s">
        <v>30</v>
      </c>
      <c r="F1" s="10" t="s">
        <v>29</v>
      </c>
      <c r="G1" s="10" t="s">
        <v>31</v>
      </c>
      <c r="H1" s="10" t="s">
        <v>32</v>
      </c>
    </row>
    <row r="2" spans="1:12" x14ac:dyDescent="0.35">
      <c r="A2" s="6">
        <v>42736</v>
      </c>
      <c r="B2" s="5">
        <v>176732</v>
      </c>
      <c r="C2" s="5">
        <f>SUM(B2,B14)</f>
        <v>383304</v>
      </c>
      <c r="D2" s="5">
        <f>C2*12/SUM($B$2:$B$25)</f>
        <v>0.97067145005143896</v>
      </c>
      <c r="E2" s="5">
        <v>1</v>
      </c>
      <c r="F2" s="5">
        <f xml:space="preserve"> 1626 *E2  + 177118</f>
        <v>178744</v>
      </c>
      <c r="G2" s="5">
        <f>D2*F2</f>
        <v>173501.69766799439</v>
      </c>
      <c r="H2" s="5">
        <f>B2/D2</f>
        <v>182071.90495881424</v>
      </c>
    </row>
    <row r="3" spans="1:12" x14ac:dyDescent="0.35">
      <c r="A3" s="6">
        <v>42767</v>
      </c>
      <c r="B3" s="5">
        <v>180486</v>
      </c>
      <c r="C3" s="5">
        <f t="shared" ref="C3:C13" si="0">SUM(B3,B15)</f>
        <v>361769</v>
      </c>
      <c r="D3" s="5">
        <f t="shared" ref="D3:D25" si="1">C3*12/SUM($B$2:$B$25)</f>
        <v>0.91613664301353237</v>
      </c>
      <c r="E3" s="5">
        <v>2</v>
      </c>
      <c r="F3" s="5">
        <f t="shared" ref="F3:F25" si="2" xml:space="preserve"> 1626 *E3  + 177118</f>
        <v>180370</v>
      </c>
      <c r="G3" s="5">
        <f t="shared" ref="G3:G25" si="3">D3*F3</f>
        <v>165243.56630035082</v>
      </c>
      <c r="H3" s="5">
        <f t="shared" ref="H3:H25" si="4">B3/D3</f>
        <v>197007.72955255979</v>
      </c>
    </row>
    <row r="4" spans="1:12" x14ac:dyDescent="0.35">
      <c r="A4" s="6">
        <v>42795</v>
      </c>
      <c r="B4" s="5">
        <v>180455</v>
      </c>
      <c r="C4" s="5">
        <f t="shared" si="0"/>
        <v>356680</v>
      </c>
      <c r="D4" s="5">
        <f t="shared" si="1"/>
        <v>0.90324936031021652</v>
      </c>
      <c r="E4" s="5">
        <v>3</v>
      </c>
      <c r="F4" s="5">
        <f t="shared" si="2"/>
        <v>181996</v>
      </c>
      <c r="G4" s="5">
        <f t="shared" si="3"/>
        <v>164387.77057901816</v>
      </c>
      <c r="H4" s="5">
        <f t="shared" si="4"/>
        <v>199784.2544145546</v>
      </c>
    </row>
    <row r="5" spans="1:12" x14ac:dyDescent="0.35">
      <c r="A5" s="6">
        <v>42826</v>
      </c>
      <c r="B5" s="5">
        <v>185070</v>
      </c>
      <c r="C5" s="5">
        <f t="shared" si="0"/>
        <v>371350</v>
      </c>
      <c r="D5" s="5">
        <f t="shared" si="1"/>
        <v>0.94039937745654067</v>
      </c>
      <c r="E5" s="5">
        <v>4</v>
      </c>
      <c r="F5" s="5">
        <f t="shared" si="2"/>
        <v>183622</v>
      </c>
      <c r="G5" s="5">
        <f t="shared" si="3"/>
        <v>172678.01448732492</v>
      </c>
      <c r="H5" s="5">
        <f t="shared" si="4"/>
        <v>196799.36464925273</v>
      </c>
    </row>
    <row r="6" spans="1:12" x14ac:dyDescent="0.35">
      <c r="A6" s="6">
        <v>42856</v>
      </c>
      <c r="B6" s="5">
        <v>195915</v>
      </c>
      <c r="C6" s="5">
        <f t="shared" si="0"/>
        <v>391537</v>
      </c>
      <c r="D6" s="5">
        <f t="shared" si="1"/>
        <v>0.99152053602047008</v>
      </c>
      <c r="E6" s="5">
        <v>5</v>
      </c>
      <c r="F6" s="5">
        <f t="shared" si="2"/>
        <v>185248</v>
      </c>
      <c r="G6" s="5">
        <f t="shared" si="3"/>
        <v>183677.19625672005</v>
      </c>
      <c r="H6" s="5">
        <f t="shared" si="4"/>
        <v>197590.4611984308</v>
      </c>
    </row>
    <row r="7" spans="1:12" x14ac:dyDescent="0.35">
      <c r="A7" s="6">
        <v>42887</v>
      </c>
      <c r="B7" s="5">
        <v>194849</v>
      </c>
      <c r="C7" s="5">
        <f t="shared" si="0"/>
        <v>390320</v>
      </c>
      <c r="D7" s="5">
        <f t="shared" si="1"/>
        <v>0.9884386293492311</v>
      </c>
      <c r="E7" s="5">
        <v>6</v>
      </c>
      <c r="F7" s="5">
        <f t="shared" si="2"/>
        <v>186874</v>
      </c>
      <c r="G7" s="5">
        <f t="shared" si="3"/>
        <v>184713.48042100822</v>
      </c>
      <c r="H7" s="5">
        <f t="shared" si="4"/>
        <v>197128.07069092881</v>
      </c>
    </row>
    <row r="8" spans="1:12" x14ac:dyDescent="0.35">
      <c r="A8" s="6">
        <v>42917</v>
      </c>
      <c r="B8" s="5">
        <v>175999</v>
      </c>
      <c r="C8" s="5">
        <f t="shared" si="0"/>
        <v>362796</v>
      </c>
      <c r="D8" s="5">
        <f t="shared" si="1"/>
        <v>0.9187373974517925</v>
      </c>
      <c r="E8" s="5">
        <v>7</v>
      </c>
      <c r="F8" s="5">
        <f t="shared" si="2"/>
        <v>188500</v>
      </c>
      <c r="G8" s="5">
        <f t="shared" si="3"/>
        <v>173181.9994196629</v>
      </c>
      <c r="H8" s="5">
        <f t="shared" si="4"/>
        <v>191566.165139408</v>
      </c>
      <c r="K8" t="s">
        <v>0</v>
      </c>
    </row>
    <row r="9" spans="1:12" ht="15" thickBot="1" x14ac:dyDescent="0.4">
      <c r="A9" s="6">
        <v>42948</v>
      </c>
      <c r="B9" s="5">
        <v>167606</v>
      </c>
      <c r="C9" s="5">
        <f t="shared" si="0"/>
        <v>351741</v>
      </c>
      <c r="D9" s="5">
        <f t="shared" si="1"/>
        <v>0.89074193463293672</v>
      </c>
      <c r="E9" s="5">
        <v>8</v>
      </c>
      <c r="F9" s="5">
        <f t="shared" si="2"/>
        <v>190126</v>
      </c>
      <c r="G9" s="5">
        <f t="shared" si="3"/>
        <v>169353.20106402173</v>
      </c>
      <c r="H9" s="5">
        <f t="shared" si="4"/>
        <v>188164.48792103661</v>
      </c>
    </row>
    <row r="10" spans="1:12" x14ac:dyDescent="0.35">
      <c r="A10" s="6">
        <v>42979</v>
      </c>
      <c r="B10" s="5">
        <v>204624</v>
      </c>
      <c r="C10" s="5">
        <f t="shared" si="0"/>
        <v>405134</v>
      </c>
      <c r="D10" s="5">
        <f t="shared" si="1"/>
        <v>1.0259533092405497</v>
      </c>
      <c r="E10" s="5">
        <v>9</v>
      </c>
      <c r="F10" s="5">
        <f t="shared" si="2"/>
        <v>191752</v>
      </c>
      <c r="G10" s="5">
        <f t="shared" si="3"/>
        <v>196728.5989534939</v>
      </c>
      <c r="H10" s="5">
        <f t="shared" si="4"/>
        <v>199447.67286872986</v>
      </c>
      <c r="K10" s="3" t="s">
        <v>1</v>
      </c>
      <c r="L10" s="3"/>
    </row>
    <row r="11" spans="1:12" x14ac:dyDescent="0.35">
      <c r="A11" s="6">
        <v>43009</v>
      </c>
      <c r="B11" s="5">
        <v>208619</v>
      </c>
      <c r="C11" s="5">
        <f t="shared" si="0"/>
        <v>419625</v>
      </c>
      <c r="D11" s="5">
        <f t="shared" si="1"/>
        <v>1.0626500303358042</v>
      </c>
      <c r="E11" s="5">
        <v>10</v>
      </c>
      <c r="F11" s="5">
        <f t="shared" si="2"/>
        <v>193378</v>
      </c>
      <c r="G11" s="5">
        <f t="shared" si="3"/>
        <v>205493.13756627715</v>
      </c>
      <c r="H11" s="5">
        <f t="shared" si="4"/>
        <v>196319.57280806275</v>
      </c>
      <c r="K11" t="s">
        <v>2</v>
      </c>
      <c r="L11">
        <v>0.51954754788374469</v>
      </c>
    </row>
    <row r="12" spans="1:12" x14ac:dyDescent="0.35">
      <c r="A12" s="6">
        <v>43040</v>
      </c>
      <c r="B12" s="5">
        <v>211209</v>
      </c>
      <c r="C12" s="5">
        <f t="shared" si="0"/>
        <v>449365</v>
      </c>
      <c r="D12" s="5">
        <f t="shared" si="1"/>
        <v>1.1379630166978818</v>
      </c>
      <c r="E12" s="5">
        <v>11</v>
      </c>
      <c r="F12" s="5">
        <f t="shared" si="2"/>
        <v>195004</v>
      </c>
      <c r="G12" s="5">
        <f t="shared" si="3"/>
        <v>221907.34010815373</v>
      </c>
      <c r="H12" s="5">
        <f t="shared" si="4"/>
        <v>185602.69261902908</v>
      </c>
      <c r="K12" t="s">
        <v>3</v>
      </c>
      <c r="L12">
        <v>0.26992965451201195</v>
      </c>
    </row>
    <row r="13" spans="1:12" x14ac:dyDescent="0.35">
      <c r="A13" s="6">
        <v>43070</v>
      </c>
      <c r="B13" s="5">
        <v>235248</v>
      </c>
      <c r="C13" s="5">
        <f t="shared" si="0"/>
        <v>495004</v>
      </c>
      <c r="D13" s="5">
        <f t="shared" si="1"/>
        <v>1.2535383154396054</v>
      </c>
      <c r="E13" s="5">
        <v>12</v>
      </c>
      <c r="F13" s="5">
        <f t="shared" si="2"/>
        <v>196630</v>
      </c>
      <c r="G13" s="5">
        <f t="shared" si="3"/>
        <v>246483.23896488961</v>
      </c>
      <c r="H13" s="5">
        <f t="shared" si="4"/>
        <v>187667.1794571357</v>
      </c>
      <c r="K13" t="s">
        <v>4</v>
      </c>
      <c r="L13">
        <v>0.23674463880801253</v>
      </c>
    </row>
    <row r="14" spans="1:12" x14ac:dyDescent="0.35">
      <c r="A14" s="6">
        <v>43101</v>
      </c>
      <c r="B14" s="5">
        <v>206572</v>
      </c>
      <c r="C14" s="5">
        <v>383304</v>
      </c>
      <c r="D14" s="5">
        <f t="shared" si="1"/>
        <v>0.97067145005143896</v>
      </c>
      <c r="E14" s="5">
        <v>13</v>
      </c>
      <c r="F14" s="5">
        <f t="shared" si="2"/>
        <v>198256</v>
      </c>
      <c r="G14" s="5">
        <f t="shared" si="3"/>
        <v>192441.43900139807</v>
      </c>
      <c r="H14" s="5">
        <f t="shared" si="4"/>
        <v>212813.51170785242</v>
      </c>
      <c r="K14" t="s">
        <v>5</v>
      </c>
      <c r="L14">
        <v>19333.18677905092</v>
      </c>
    </row>
    <row r="15" spans="1:12" ht="15" thickBot="1" x14ac:dyDescent="0.4">
      <c r="A15" s="6">
        <v>43132</v>
      </c>
      <c r="B15" s="5">
        <v>181283</v>
      </c>
      <c r="C15" s="5">
        <v>361769</v>
      </c>
      <c r="D15" s="5">
        <f t="shared" si="1"/>
        <v>0.91613664301353237</v>
      </c>
      <c r="E15" s="5">
        <v>14</v>
      </c>
      <c r="F15" s="5">
        <f t="shared" si="2"/>
        <v>199882</v>
      </c>
      <c r="G15" s="5">
        <f t="shared" si="3"/>
        <v>183119.22447883087</v>
      </c>
      <c r="H15" s="5">
        <f t="shared" si="4"/>
        <v>197877.6871141069</v>
      </c>
      <c r="K15" s="1" t="s">
        <v>6</v>
      </c>
      <c r="L15" s="1">
        <v>24</v>
      </c>
    </row>
    <row r="16" spans="1:12" x14ac:dyDescent="0.35">
      <c r="A16" s="6">
        <v>43160</v>
      </c>
      <c r="B16" s="5">
        <v>176225</v>
      </c>
      <c r="C16" s="5">
        <v>356680</v>
      </c>
      <c r="D16" s="5">
        <f t="shared" si="1"/>
        <v>0.90324936031021652</v>
      </c>
      <c r="E16" s="5">
        <v>15</v>
      </c>
      <c r="F16" s="5">
        <f t="shared" si="2"/>
        <v>201508</v>
      </c>
      <c r="G16" s="5">
        <f t="shared" si="3"/>
        <v>182011.97209739112</v>
      </c>
      <c r="H16" s="5">
        <f t="shared" si="4"/>
        <v>195101.16225211209</v>
      </c>
    </row>
    <row r="17" spans="1:19" ht="15" thickBot="1" x14ac:dyDescent="0.4">
      <c r="A17" s="6">
        <v>43191</v>
      </c>
      <c r="B17" s="5">
        <v>186280</v>
      </c>
      <c r="C17" s="5">
        <v>371350</v>
      </c>
      <c r="D17" s="5">
        <f t="shared" si="1"/>
        <v>0.94039937745654067</v>
      </c>
      <c r="E17" s="5">
        <v>16</v>
      </c>
      <c r="F17" s="5">
        <f t="shared" si="2"/>
        <v>203134</v>
      </c>
      <c r="G17" s="5">
        <f t="shared" si="3"/>
        <v>191027.08714025695</v>
      </c>
      <c r="H17" s="5">
        <f t="shared" si="4"/>
        <v>198086.05201741392</v>
      </c>
      <c r="K17" t="s">
        <v>7</v>
      </c>
    </row>
    <row r="18" spans="1:19" x14ac:dyDescent="0.35">
      <c r="A18" s="6">
        <v>43221</v>
      </c>
      <c r="B18" s="5">
        <v>195622</v>
      </c>
      <c r="C18" s="5">
        <v>391537</v>
      </c>
      <c r="D18" s="5">
        <f t="shared" si="1"/>
        <v>0.99152053602047008</v>
      </c>
      <c r="E18" s="5">
        <v>17</v>
      </c>
      <c r="F18" s="5">
        <f t="shared" si="2"/>
        <v>204760</v>
      </c>
      <c r="G18" s="5">
        <f t="shared" si="3"/>
        <v>203023.74495555146</v>
      </c>
      <c r="H18" s="5">
        <f t="shared" si="4"/>
        <v>197294.95546823586</v>
      </c>
      <c r="K18" s="2"/>
      <c r="L18" s="2" t="s">
        <v>12</v>
      </c>
      <c r="M18" s="2" t="s">
        <v>13</v>
      </c>
      <c r="N18" s="2" t="s">
        <v>14</v>
      </c>
      <c r="O18" s="2" t="s">
        <v>15</v>
      </c>
      <c r="P18" s="2" t="s">
        <v>16</v>
      </c>
    </row>
    <row r="19" spans="1:19" x14ac:dyDescent="0.35">
      <c r="A19" s="6">
        <v>43252</v>
      </c>
      <c r="B19" s="5">
        <v>195471</v>
      </c>
      <c r="C19" s="5">
        <v>390320</v>
      </c>
      <c r="D19" s="5">
        <f t="shared" si="1"/>
        <v>0.9884386293492311</v>
      </c>
      <c r="E19" s="5">
        <v>18</v>
      </c>
      <c r="F19" s="5">
        <f t="shared" si="2"/>
        <v>206386</v>
      </c>
      <c r="G19" s="5">
        <f t="shared" si="3"/>
        <v>203999.89495687041</v>
      </c>
      <c r="H19" s="5">
        <f t="shared" si="4"/>
        <v>197757.34597573784</v>
      </c>
      <c r="K19" t="s">
        <v>8</v>
      </c>
      <c r="L19">
        <v>1</v>
      </c>
      <c r="M19">
        <v>3040293176.2176085</v>
      </c>
      <c r="N19">
        <v>3040293176.2176085</v>
      </c>
      <c r="O19">
        <v>8.1340824702240528</v>
      </c>
      <c r="P19">
        <v>9.2695057370037488E-3</v>
      </c>
    </row>
    <row r="20" spans="1:19" x14ac:dyDescent="0.35">
      <c r="A20" s="6">
        <v>43282</v>
      </c>
      <c r="B20" s="5">
        <v>186797</v>
      </c>
      <c r="C20" s="5">
        <v>362796</v>
      </c>
      <c r="D20" s="5">
        <f t="shared" si="1"/>
        <v>0.9187373974517925</v>
      </c>
      <c r="E20" s="5">
        <v>19</v>
      </c>
      <c r="F20" s="5">
        <f t="shared" si="2"/>
        <v>208012</v>
      </c>
      <c r="G20" s="5">
        <f t="shared" si="3"/>
        <v>191108.40351874227</v>
      </c>
      <c r="H20" s="5">
        <f t="shared" si="4"/>
        <v>203319.25152725866</v>
      </c>
      <c r="K20" t="s">
        <v>9</v>
      </c>
      <c r="L20">
        <v>22</v>
      </c>
      <c r="M20">
        <v>8222986442.7407255</v>
      </c>
      <c r="N20">
        <v>373772111.03366935</v>
      </c>
    </row>
    <row r="21" spans="1:19" ht="15" thickBot="1" x14ac:dyDescent="0.4">
      <c r="A21" s="6">
        <v>43313</v>
      </c>
      <c r="B21" s="5">
        <v>184135</v>
      </c>
      <c r="C21" s="5">
        <v>351741</v>
      </c>
      <c r="D21" s="5">
        <f t="shared" si="1"/>
        <v>0.89074193463293672</v>
      </c>
      <c r="E21" s="5">
        <v>20</v>
      </c>
      <c r="F21" s="5">
        <f t="shared" si="2"/>
        <v>209638</v>
      </c>
      <c r="G21" s="5">
        <f t="shared" si="3"/>
        <v>186733.35769257959</v>
      </c>
      <c r="H21" s="5">
        <f t="shared" si="4"/>
        <v>206720.92874563008</v>
      </c>
      <c r="K21" s="1" t="s">
        <v>10</v>
      </c>
      <c r="L21" s="1">
        <v>23</v>
      </c>
      <c r="M21" s="1">
        <v>11263279618.958334</v>
      </c>
      <c r="N21" s="1"/>
      <c r="O21" s="1"/>
      <c r="P21" s="1"/>
    </row>
    <row r="22" spans="1:19" ht="15" thickBot="1" x14ac:dyDescent="0.4">
      <c r="A22" s="6">
        <v>43344</v>
      </c>
      <c r="B22" s="5">
        <v>200510</v>
      </c>
      <c r="C22" s="5">
        <v>405134</v>
      </c>
      <c r="D22" s="5">
        <f t="shared" si="1"/>
        <v>1.0259533092405497</v>
      </c>
      <c r="E22" s="5">
        <v>21</v>
      </c>
      <c r="F22" s="5">
        <f t="shared" si="2"/>
        <v>211264</v>
      </c>
      <c r="G22" s="5">
        <f t="shared" si="3"/>
        <v>216746.99992339549</v>
      </c>
      <c r="H22" s="5">
        <f t="shared" si="4"/>
        <v>195437.74379793683</v>
      </c>
    </row>
    <row r="23" spans="1:19" x14ac:dyDescent="0.35">
      <c r="A23" s="6">
        <v>43374</v>
      </c>
      <c r="B23" s="5">
        <v>211006</v>
      </c>
      <c r="C23" s="5">
        <v>419625</v>
      </c>
      <c r="D23" s="5">
        <f t="shared" si="1"/>
        <v>1.0626500303358042</v>
      </c>
      <c r="E23" s="5">
        <v>22</v>
      </c>
      <c r="F23" s="5">
        <f t="shared" si="2"/>
        <v>212890</v>
      </c>
      <c r="G23" s="5">
        <f t="shared" si="3"/>
        <v>226227.56495818935</v>
      </c>
      <c r="H23" s="5">
        <f t="shared" si="4"/>
        <v>198565.84385860391</v>
      </c>
      <c r="K23" s="2"/>
      <c r="L23" s="2" t="s">
        <v>17</v>
      </c>
      <c r="M23" s="2" t="s">
        <v>5</v>
      </c>
      <c r="N23" s="2" t="s">
        <v>18</v>
      </c>
      <c r="O23" s="2" t="s">
        <v>19</v>
      </c>
      <c r="P23" s="2" t="s">
        <v>20</v>
      </c>
      <c r="Q23" s="2" t="s">
        <v>21</v>
      </c>
      <c r="R23" s="2" t="s">
        <v>22</v>
      </c>
      <c r="S23" s="2" t="s">
        <v>23</v>
      </c>
    </row>
    <row r="24" spans="1:19" x14ac:dyDescent="0.35">
      <c r="A24" s="6">
        <v>43405</v>
      </c>
      <c r="B24" s="5">
        <v>238156</v>
      </c>
      <c r="C24" s="5">
        <v>449365</v>
      </c>
      <c r="D24" s="5">
        <f t="shared" si="1"/>
        <v>1.1379630166978818</v>
      </c>
      <c r="E24" s="5">
        <v>23</v>
      </c>
      <c r="F24" s="5">
        <f t="shared" si="2"/>
        <v>214516</v>
      </c>
      <c r="G24" s="5">
        <f t="shared" si="3"/>
        <v>244111.27448996282</v>
      </c>
      <c r="H24" s="5">
        <f t="shared" si="4"/>
        <v>209282.72404763757</v>
      </c>
      <c r="K24" t="s">
        <v>11</v>
      </c>
      <c r="L24">
        <v>177118.25724637683</v>
      </c>
      <c r="M24">
        <v>8146.0476414189588</v>
      </c>
      <c r="N24">
        <v>21.742845738565386</v>
      </c>
      <c r="O24">
        <v>2.3079513227227791E-16</v>
      </c>
      <c r="P24">
        <v>160224.38843297493</v>
      </c>
      <c r="Q24">
        <v>194012.12605977873</v>
      </c>
      <c r="R24">
        <v>160224.38843297493</v>
      </c>
      <c r="S24">
        <v>194012.12605977873</v>
      </c>
    </row>
    <row r="25" spans="1:19" ht="15" thickBot="1" x14ac:dyDescent="0.4">
      <c r="A25" s="6">
        <v>43435</v>
      </c>
      <c r="B25" s="5">
        <v>259756</v>
      </c>
      <c r="C25" s="5">
        <v>495004</v>
      </c>
      <c r="D25" s="5">
        <f t="shared" si="1"/>
        <v>1.2535383154396054</v>
      </c>
      <c r="E25" s="5">
        <v>24</v>
      </c>
      <c r="F25" s="5">
        <f t="shared" si="2"/>
        <v>216142</v>
      </c>
      <c r="G25" s="5">
        <f t="shared" si="3"/>
        <v>270942.27857574716</v>
      </c>
      <c r="H25" s="5">
        <f t="shared" si="4"/>
        <v>207218.23720953095</v>
      </c>
      <c r="K25" s="1" t="s">
        <v>24</v>
      </c>
      <c r="L25" s="1">
        <v>1625.9560869565214</v>
      </c>
      <c r="M25" s="1">
        <v>570.10457548225259</v>
      </c>
      <c r="N25" s="1">
        <v>2.8520312884370767</v>
      </c>
      <c r="O25" s="1">
        <v>9.2695057370037488E-3</v>
      </c>
      <c r="P25" s="1">
        <v>443.63156197502008</v>
      </c>
      <c r="Q25" s="1">
        <v>2808.280611938023</v>
      </c>
      <c r="R25" s="1">
        <v>443.63156197502008</v>
      </c>
      <c r="S25" s="1">
        <v>2808.280611938023</v>
      </c>
    </row>
    <row r="40" spans="11:12" x14ac:dyDescent="0.35">
      <c r="K40" t="s">
        <v>0</v>
      </c>
    </row>
    <row r="41" spans="11:12" ht="15" thickBot="1" x14ac:dyDescent="0.4"/>
    <row r="42" spans="11:12" x14ac:dyDescent="0.35">
      <c r="K42" s="3" t="s">
        <v>1</v>
      </c>
      <c r="L42" s="3"/>
    </row>
    <row r="43" spans="11:12" x14ac:dyDescent="0.35">
      <c r="K43" t="s">
        <v>2</v>
      </c>
      <c r="L43">
        <v>0.51954754788374469</v>
      </c>
    </row>
    <row r="44" spans="11:12" x14ac:dyDescent="0.35">
      <c r="K44" t="s">
        <v>3</v>
      </c>
      <c r="L44">
        <v>0.26992965451201195</v>
      </c>
    </row>
    <row r="45" spans="11:12" x14ac:dyDescent="0.35">
      <c r="K45" t="s">
        <v>4</v>
      </c>
      <c r="L45">
        <v>0.23674463880801253</v>
      </c>
    </row>
    <row r="46" spans="11:12" x14ac:dyDescent="0.35">
      <c r="K46" t="s">
        <v>5</v>
      </c>
      <c r="L46">
        <v>19333.18677905092</v>
      </c>
    </row>
    <row r="47" spans="11:12" ht="15" thickBot="1" x14ac:dyDescent="0.4">
      <c r="K47" s="1" t="s">
        <v>6</v>
      </c>
      <c r="L47" s="1">
        <v>24</v>
      </c>
    </row>
    <row r="49" spans="11:19" ht="15" thickBot="1" x14ac:dyDescent="0.4">
      <c r="K49" t="s">
        <v>7</v>
      </c>
    </row>
    <row r="50" spans="11:19" x14ac:dyDescent="0.35">
      <c r="K50" s="2"/>
      <c r="L50" s="2" t="s">
        <v>12</v>
      </c>
      <c r="M50" s="2" t="s">
        <v>13</v>
      </c>
      <c r="N50" s="2" t="s">
        <v>14</v>
      </c>
      <c r="O50" s="2" t="s">
        <v>15</v>
      </c>
      <c r="P50" s="2" t="s">
        <v>16</v>
      </c>
    </row>
    <row r="51" spans="11:19" x14ac:dyDescent="0.35">
      <c r="K51" t="s">
        <v>8</v>
      </c>
      <c r="L51">
        <v>1</v>
      </c>
      <c r="M51">
        <v>3040293176.2176085</v>
      </c>
      <c r="N51">
        <v>3040293176.2176085</v>
      </c>
      <c r="O51">
        <v>8.1340824702240528</v>
      </c>
      <c r="P51">
        <v>9.2695057370037488E-3</v>
      </c>
    </row>
    <row r="52" spans="11:19" x14ac:dyDescent="0.35">
      <c r="K52" t="s">
        <v>9</v>
      </c>
      <c r="L52">
        <v>22</v>
      </c>
      <c r="M52">
        <v>8222986442.7407255</v>
      </c>
      <c r="N52">
        <v>373772111.03366935</v>
      </c>
    </row>
    <row r="53" spans="11:19" ht="15" thickBot="1" x14ac:dyDescent="0.4">
      <c r="K53" s="1" t="s">
        <v>10</v>
      </c>
      <c r="L53" s="1">
        <v>23</v>
      </c>
      <c r="M53" s="1">
        <v>11263279618.958334</v>
      </c>
      <c r="N53" s="1"/>
      <c r="O53" s="1"/>
      <c r="P53" s="1"/>
    </row>
    <row r="54" spans="11:19" ht="15" thickBot="1" x14ac:dyDescent="0.4"/>
    <row r="55" spans="11:19" x14ac:dyDescent="0.35">
      <c r="K55" s="2"/>
      <c r="L55" s="2" t="s">
        <v>17</v>
      </c>
      <c r="M55" s="2" t="s">
        <v>5</v>
      </c>
      <c r="N55" s="2" t="s">
        <v>18</v>
      </c>
      <c r="O55" s="2" t="s">
        <v>19</v>
      </c>
      <c r="P55" s="2" t="s">
        <v>20</v>
      </c>
      <c r="Q55" s="2" t="s">
        <v>21</v>
      </c>
      <c r="R55" s="2" t="s">
        <v>22</v>
      </c>
      <c r="S55" s="2" t="s">
        <v>23</v>
      </c>
    </row>
    <row r="56" spans="11:19" x14ac:dyDescent="0.35">
      <c r="K56" t="s">
        <v>11</v>
      </c>
      <c r="L56">
        <v>177118.25724637683</v>
      </c>
      <c r="M56">
        <v>8146.0476414189588</v>
      </c>
      <c r="N56">
        <v>21.742845738565386</v>
      </c>
      <c r="O56">
        <v>2.3079513227227791E-16</v>
      </c>
      <c r="P56">
        <v>160224.38843297493</v>
      </c>
      <c r="Q56">
        <v>194012.12605977873</v>
      </c>
      <c r="R56">
        <v>160224.38843297493</v>
      </c>
      <c r="S56">
        <v>194012.12605977873</v>
      </c>
    </row>
    <row r="57" spans="11:19" ht="15" thickBot="1" x14ac:dyDescent="0.4">
      <c r="K57" s="1" t="s">
        <v>24</v>
      </c>
      <c r="L57" s="1">
        <v>1625.9560869565214</v>
      </c>
      <c r="M57" s="1">
        <v>570.10457548225259</v>
      </c>
      <c r="N57" s="1">
        <v>2.8520312884370767</v>
      </c>
      <c r="O57" s="1">
        <v>9.2695057370037488E-3</v>
      </c>
      <c r="P57" s="1">
        <v>443.63156197502008</v>
      </c>
      <c r="Q57" s="1">
        <v>2808.280611938023</v>
      </c>
      <c r="R57" s="1">
        <v>443.63156197502008</v>
      </c>
      <c r="S57" s="1">
        <v>2808.280611938023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CB594-47EA-4323-9738-484B6D9CCAB3}">
  <dimension ref="A1:U25"/>
  <sheetViews>
    <sheetView topLeftCell="H4" workbookViewId="0">
      <selection activeCell="B21" sqref="B18:B21"/>
    </sheetView>
  </sheetViews>
  <sheetFormatPr defaultRowHeight="14.5" x14ac:dyDescent="0.35"/>
  <cols>
    <col min="1" max="1" width="9.7265625" bestFit="1" customWidth="1"/>
    <col min="2" max="2" width="17.81640625" bestFit="1" customWidth="1"/>
    <col min="3" max="3" width="12.453125" bestFit="1" customWidth="1"/>
    <col min="4" max="4" width="12" bestFit="1" customWidth="1"/>
    <col min="5" max="5" width="8.453125" bestFit="1" customWidth="1"/>
    <col min="6" max="6" width="7" bestFit="1" customWidth="1"/>
    <col min="7" max="7" width="12" bestFit="1" customWidth="1"/>
    <col min="8" max="8" width="15" bestFit="1" customWidth="1"/>
    <col min="11" max="11" width="18" bestFit="1" customWidth="1"/>
    <col min="12" max="12" width="12" bestFit="1" customWidth="1"/>
    <col min="13" max="13" width="14.54296875" bestFit="1" customWidth="1"/>
    <col min="14" max="15" width="12" bestFit="1" customWidth="1"/>
    <col min="16" max="16" width="13.453125" bestFit="1" customWidth="1"/>
    <col min="17" max="17" width="12" bestFit="1" customWidth="1"/>
    <col min="18" max="18" width="12.453125" bestFit="1" customWidth="1"/>
    <col min="19" max="19" width="12.54296875" bestFit="1" customWidth="1"/>
  </cols>
  <sheetData>
    <row r="1" spans="1:21" x14ac:dyDescent="0.35">
      <c r="A1" s="10" t="s">
        <v>25</v>
      </c>
      <c r="B1" s="10" t="s">
        <v>26</v>
      </c>
      <c r="C1" s="10" t="s">
        <v>27</v>
      </c>
      <c r="D1" s="10" t="s">
        <v>28</v>
      </c>
      <c r="E1" s="10" t="s">
        <v>30</v>
      </c>
      <c r="F1" s="10" t="s">
        <v>29</v>
      </c>
      <c r="G1" s="10" t="s">
        <v>31</v>
      </c>
      <c r="H1" s="10" t="s">
        <v>32</v>
      </c>
    </row>
    <row r="2" spans="1:21" x14ac:dyDescent="0.35">
      <c r="A2" s="6">
        <v>42736</v>
      </c>
      <c r="B2" s="5">
        <v>176732</v>
      </c>
      <c r="C2" s="5">
        <f>SUM(B2,B14)</f>
        <v>383304</v>
      </c>
      <c r="D2" s="5">
        <f>C2*12/SUM($B$2:$B$25)</f>
        <v>0.97067145005143896</v>
      </c>
      <c r="E2" s="5">
        <v>1</v>
      </c>
      <c r="F2" s="5">
        <f xml:space="preserve"> 1626 *E2  + 177118</f>
        <v>178744</v>
      </c>
      <c r="G2" s="5">
        <f>D2*F2</f>
        <v>173501.69766799439</v>
      </c>
      <c r="H2" s="5">
        <f>B2/D2</f>
        <v>182071.90495881424</v>
      </c>
    </row>
    <row r="3" spans="1:21" x14ac:dyDescent="0.35">
      <c r="A3" s="6">
        <v>42767</v>
      </c>
      <c r="B3" s="5">
        <v>180486</v>
      </c>
      <c r="C3" s="5">
        <f t="shared" ref="C3:C13" si="0">SUM(B3,B15)</f>
        <v>361769</v>
      </c>
      <c r="D3" s="5">
        <f t="shared" ref="D3:D25" si="1">C3*12/SUM($B$2:$B$25)</f>
        <v>0.91613664301353237</v>
      </c>
      <c r="E3" s="5">
        <v>2</v>
      </c>
      <c r="F3" s="5">
        <f t="shared" ref="F3:F25" si="2" xml:space="preserve"> 1626 *E3  + 177118</f>
        <v>180370</v>
      </c>
      <c r="G3" s="5">
        <f t="shared" ref="G3:G25" si="3">D3*F3</f>
        <v>165243.56630035082</v>
      </c>
      <c r="H3" s="5">
        <f t="shared" ref="H3:H25" si="4">B3/D3</f>
        <v>197007.72955255979</v>
      </c>
    </row>
    <row r="4" spans="1:21" x14ac:dyDescent="0.35">
      <c r="A4" s="6">
        <v>42795</v>
      </c>
      <c r="B4" s="5">
        <v>180455</v>
      </c>
      <c r="C4" s="5">
        <f t="shared" si="0"/>
        <v>356680</v>
      </c>
      <c r="D4" s="5">
        <f t="shared" si="1"/>
        <v>0.90324936031021652</v>
      </c>
      <c r="E4" s="5">
        <v>3</v>
      </c>
      <c r="F4" s="5">
        <f t="shared" si="2"/>
        <v>181996</v>
      </c>
      <c r="G4" s="5">
        <f t="shared" si="3"/>
        <v>164387.77057901816</v>
      </c>
      <c r="H4" s="5">
        <f t="shared" si="4"/>
        <v>199784.2544145546</v>
      </c>
    </row>
    <row r="5" spans="1:21" x14ac:dyDescent="0.35">
      <c r="A5" s="6">
        <v>42826</v>
      </c>
      <c r="B5" s="5">
        <v>185070</v>
      </c>
      <c r="C5" s="5">
        <f t="shared" si="0"/>
        <v>371350</v>
      </c>
      <c r="D5" s="5">
        <f t="shared" si="1"/>
        <v>0.94039937745654067</v>
      </c>
      <c r="E5" s="5">
        <v>4</v>
      </c>
      <c r="F5" s="5">
        <f t="shared" si="2"/>
        <v>183622</v>
      </c>
      <c r="G5" s="5">
        <f t="shared" si="3"/>
        <v>172678.01448732492</v>
      </c>
      <c r="H5" s="5">
        <f t="shared" si="4"/>
        <v>196799.36464925273</v>
      </c>
    </row>
    <row r="6" spans="1:21" x14ac:dyDescent="0.35">
      <c r="A6" s="6">
        <v>42856</v>
      </c>
      <c r="B6" s="5">
        <v>195915</v>
      </c>
      <c r="C6" s="5">
        <f t="shared" si="0"/>
        <v>391537</v>
      </c>
      <c r="D6" s="5">
        <f t="shared" si="1"/>
        <v>0.99152053602047008</v>
      </c>
      <c r="E6" s="5">
        <v>5</v>
      </c>
      <c r="F6" s="5">
        <f t="shared" si="2"/>
        <v>185248</v>
      </c>
      <c r="G6" s="5">
        <f t="shared" si="3"/>
        <v>183677.19625672005</v>
      </c>
      <c r="H6" s="5">
        <f t="shared" si="4"/>
        <v>197590.4611984308</v>
      </c>
    </row>
    <row r="7" spans="1:21" x14ac:dyDescent="0.35">
      <c r="A7" s="6">
        <v>42887</v>
      </c>
      <c r="B7" s="5">
        <v>194849</v>
      </c>
      <c r="C7" s="5">
        <f t="shared" si="0"/>
        <v>390320</v>
      </c>
      <c r="D7" s="5">
        <f t="shared" si="1"/>
        <v>0.9884386293492311</v>
      </c>
      <c r="E7" s="5">
        <v>6</v>
      </c>
      <c r="F7" s="5">
        <f t="shared" si="2"/>
        <v>186874</v>
      </c>
      <c r="G7" s="5">
        <f t="shared" si="3"/>
        <v>184713.48042100822</v>
      </c>
      <c r="H7" s="5">
        <f t="shared" si="4"/>
        <v>197128.07069092881</v>
      </c>
    </row>
    <row r="8" spans="1:21" x14ac:dyDescent="0.35">
      <c r="A8" s="6">
        <v>42917</v>
      </c>
      <c r="B8" s="5">
        <v>175999</v>
      </c>
      <c r="C8" s="5">
        <f t="shared" si="0"/>
        <v>362796</v>
      </c>
      <c r="D8" s="5">
        <f t="shared" si="1"/>
        <v>0.9187373974517925</v>
      </c>
      <c r="E8" s="5">
        <v>7</v>
      </c>
      <c r="F8" s="5">
        <f t="shared" si="2"/>
        <v>188500</v>
      </c>
      <c r="G8" s="5">
        <f t="shared" si="3"/>
        <v>173181.9994196629</v>
      </c>
      <c r="H8" s="5">
        <f t="shared" si="4"/>
        <v>191566.165139408</v>
      </c>
      <c r="K8" t="s">
        <v>0</v>
      </c>
    </row>
    <row r="9" spans="1:21" ht="15" thickBot="1" x14ac:dyDescent="0.4">
      <c r="A9" s="6">
        <v>42948</v>
      </c>
      <c r="B9" s="5">
        <v>167606</v>
      </c>
      <c r="C9" s="5">
        <f t="shared" si="0"/>
        <v>351741</v>
      </c>
      <c r="D9" s="5">
        <f t="shared" si="1"/>
        <v>0.89074193463293672</v>
      </c>
      <c r="E9" s="5">
        <v>8</v>
      </c>
      <c r="F9" s="5">
        <f t="shared" si="2"/>
        <v>190126</v>
      </c>
      <c r="G9" s="5">
        <f t="shared" si="3"/>
        <v>169353.20106402173</v>
      </c>
      <c r="H9" s="5">
        <f t="shared" si="4"/>
        <v>188164.48792103661</v>
      </c>
    </row>
    <row r="10" spans="1:21" x14ac:dyDescent="0.35">
      <c r="A10" s="6">
        <v>42979</v>
      </c>
      <c r="B10" s="5">
        <v>204624</v>
      </c>
      <c r="C10" s="5">
        <f t="shared" si="0"/>
        <v>405134</v>
      </c>
      <c r="D10" s="5">
        <f t="shared" si="1"/>
        <v>1.0259533092405497</v>
      </c>
      <c r="E10" s="5">
        <v>9</v>
      </c>
      <c r="F10" s="5">
        <f t="shared" si="2"/>
        <v>191752</v>
      </c>
      <c r="G10" s="5">
        <f t="shared" si="3"/>
        <v>196728.5989534939</v>
      </c>
      <c r="H10" s="5">
        <f t="shared" si="4"/>
        <v>199447.67286872986</v>
      </c>
      <c r="K10" s="3" t="s">
        <v>1</v>
      </c>
      <c r="L10" s="3"/>
    </row>
    <row r="11" spans="1:21" x14ac:dyDescent="0.35">
      <c r="A11" s="6">
        <v>43009</v>
      </c>
      <c r="B11" s="5">
        <v>208619</v>
      </c>
      <c r="C11" s="5">
        <f t="shared" si="0"/>
        <v>419625</v>
      </c>
      <c r="D11" s="5">
        <f t="shared" si="1"/>
        <v>1.0626500303358042</v>
      </c>
      <c r="E11" s="5">
        <v>10</v>
      </c>
      <c r="F11" s="5">
        <f t="shared" si="2"/>
        <v>193378</v>
      </c>
      <c r="G11" s="5">
        <f t="shared" si="3"/>
        <v>205493.13756627715</v>
      </c>
      <c r="H11" s="5">
        <f t="shared" si="4"/>
        <v>196319.57280806275</v>
      </c>
      <c r="K11" t="s">
        <v>2</v>
      </c>
      <c r="L11">
        <v>0.51954754788374469</v>
      </c>
    </row>
    <row r="12" spans="1:21" x14ac:dyDescent="0.35">
      <c r="A12" s="6">
        <v>43040</v>
      </c>
      <c r="B12" s="5">
        <v>211209</v>
      </c>
      <c r="C12" s="5">
        <f t="shared" si="0"/>
        <v>449365</v>
      </c>
      <c r="D12" s="5">
        <f t="shared" si="1"/>
        <v>1.1379630166978818</v>
      </c>
      <c r="E12" s="5">
        <v>11</v>
      </c>
      <c r="F12" s="5">
        <f t="shared" si="2"/>
        <v>195004</v>
      </c>
      <c r="G12" s="5">
        <f t="shared" si="3"/>
        <v>221907.34010815373</v>
      </c>
      <c r="H12" s="5">
        <f t="shared" si="4"/>
        <v>185602.69261902908</v>
      </c>
      <c r="K12" t="s">
        <v>3</v>
      </c>
      <c r="L12">
        <v>0.26992965451201195</v>
      </c>
      <c r="U12">
        <v>350</v>
      </c>
    </row>
    <row r="13" spans="1:21" x14ac:dyDescent="0.35">
      <c r="A13" s="6">
        <v>43070</v>
      </c>
      <c r="B13" s="5">
        <v>235248</v>
      </c>
      <c r="C13" s="5">
        <f t="shared" si="0"/>
        <v>495004</v>
      </c>
      <c r="D13" s="5">
        <f t="shared" si="1"/>
        <v>1.2535383154396054</v>
      </c>
      <c r="E13" s="5">
        <v>12</v>
      </c>
      <c r="F13" s="5">
        <f t="shared" si="2"/>
        <v>196630</v>
      </c>
      <c r="G13" s="5">
        <f t="shared" si="3"/>
        <v>246483.23896488961</v>
      </c>
      <c r="H13" s="5">
        <f t="shared" si="4"/>
        <v>187667.1794571357</v>
      </c>
      <c r="K13" t="s">
        <v>4</v>
      </c>
      <c r="L13">
        <v>0.23674463880801253</v>
      </c>
      <c r="U13">
        <v>320</v>
      </c>
    </row>
    <row r="14" spans="1:21" x14ac:dyDescent="0.35">
      <c r="A14" s="6">
        <v>43101</v>
      </c>
      <c r="B14" s="5">
        <v>206572</v>
      </c>
      <c r="C14" s="5">
        <v>383304</v>
      </c>
      <c r="D14" s="5">
        <f t="shared" si="1"/>
        <v>0.97067145005143896</v>
      </c>
      <c r="E14" s="5">
        <v>13</v>
      </c>
      <c r="F14" s="5">
        <f t="shared" si="2"/>
        <v>198256</v>
      </c>
      <c r="G14" s="5">
        <f t="shared" si="3"/>
        <v>192441.43900139807</v>
      </c>
      <c r="H14" s="5">
        <f t="shared" si="4"/>
        <v>212813.51170785242</v>
      </c>
      <c r="K14" t="s">
        <v>5</v>
      </c>
      <c r="L14">
        <v>19333.18677905092</v>
      </c>
    </row>
    <row r="15" spans="1:21" ht="15" thickBot="1" x14ac:dyDescent="0.4">
      <c r="A15" s="6">
        <v>43132</v>
      </c>
      <c r="B15" s="5">
        <v>181283</v>
      </c>
      <c r="C15" s="5">
        <v>361769</v>
      </c>
      <c r="D15" s="5">
        <f t="shared" si="1"/>
        <v>0.91613664301353237</v>
      </c>
      <c r="E15" s="5">
        <v>14</v>
      </c>
      <c r="F15" s="5">
        <f t="shared" si="2"/>
        <v>199882</v>
      </c>
      <c r="G15" s="5">
        <f t="shared" si="3"/>
        <v>183119.22447883087</v>
      </c>
      <c r="H15" s="5">
        <f t="shared" si="4"/>
        <v>197877.6871141069</v>
      </c>
      <c r="K15" s="1" t="s">
        <v>6</v>
      </c>
      <c r="L15" s="1">
        <v>24</v>
      </c>
    </row>
    <row r="16" spans="1:21" x14ac:dyDescent="0.35">
      <c r="A16" s="6">
        <v>43160</v>
      </c>
      <c r="B16" s="5">
        <v>176225</v>
      </c>
      <c r="C16" s="5">
        <v>356680</v>
      </c>
      <c r="D16" s="5">
        <f t="shared" si="1"/>
        <v>0.90324936031021652</v>
      </c>
      <c r="E16" s="5">
        <v>15</v>
      </c>
      <c r="F16" s="5">
        <f t="shared" si="2"/>
        <v>201508</v>
      </c>
      <c r="G16" s="5">
        <f t="shared" si="3"/>
        <v>182011.97209739112</v>
      </c>
      <c r="H16" s="5">
        <f t="shared" si="4"/>
        <v>195101.16225211209</v>
      </c>
    </row>
    <row r="17" spans="1:19" ht="15" thickBot="1" x14ac:dyDescent="0.4">
      <c r="A17" s="6">
        <v>43191</v>
      </c>
      <c r="B17" s="5">
        <v>186280</v>
      </c>
      <c r="C17" s="5">
        <v>371350</v>
      </c>
      <c r="D17" s="5">
        <f t="shared" si="1"/>
        <v>0.94039937745654067</v>
      </c>
      <c r="E17" s="5">
        <v>16</v>
      </c>
      <c r="F17" s="5">
        <f t="shared" si="2"/>
        <v>203134</v>
      </c>
      <c r="G17" s="5">
        <f t="shared" si="3"/>
        <v>191027.08714025695</v>
      </c>
      <c r="H17" s="5">
        <f t="shared" si="4"/>
        <v>198086.05201741392</v>
      </c>
      <c r="K17" t="s">
        <v>7</v>
      </c>
    </row>
    <row r="18" spans="1:19" x14ac:dyDescent="0.35">
      <c r="A18" s="6">
        <v>43221</v>
      </c>
      <c r="B18" s="5">
        <v>195622</v>
      </c>
      <c r="C18" s="5">
        <v>391537</v>
      </c>
      <c r="D18" s="5">
        <f t="shared" si="1"/>
        <v>0.99152053602047008</v>
      </c>
      <c r="E18" s="5">
        <v>17</v>
      </c>
      <c r="F18" s="5">
        <f t="shared" si="2"/>
        <v>204760</v>
      </c>
      <c r="G18" s="5">
        <f t="shared" si="3"/>
        <v>203023.74495555146</v>
      </c>
      <c r="H18" s="5">
        <f t="shared" si="4"/>
        <v>197294.95546823586</v>
      </c>
      <c r="K18" s="2"/>
      <c r="L18" s="2" t="s">
        <v>12</v>
      </c>
      <c r="M18" s="2" t="s">
        <v>13</v>
      </c>
      <c r="N18" s="2" t="s">
        <v>14</v>
      </c>
      <c r="O18" s="2" t="s">
        <v>15</v>
      </c>
      <c r="P18" s="2" t="s">
        <v>16</v>
      </c>
    </row>
    <row r="19" spans="1:19" x14ac:dyDescent="0.35">
      <c r="A19" s="6">
        <v>43252</v>
      </c>
      <c r="B19" s="5">
        <v>195471</v>
      </c>
      <c r="C19" s="5">
        <v>390320</v>
      </c>
      <c r="D19" s="5">
        <f t="shared" si="1"/>
        <v>0.9884386293492311</v>
      </c>
      <c r="E19" s="5">
        <v>18</v>
      </c>
      <c r="F19" s="5">
        <f t="shared" si="2"/>
        <v>206386</v>
      </c>
      <c r="G19" s="5">
        <f t="shared" si="3"/>
        <v>203999.89495687041</v>
      </c>
      <c r="H19" s="5">
        <f t="shared" si="4"/>
        <v>197757.34597573784</v>
      </c>
      <c r="K19" t="s">
        <v>8</v>
      </c>
      <c r="L19">
        <v>1</v>
      </c>
      <c r="M19">
        <v>3040293176.2176085</v>
      </c>
      <c r="N19">
        <v>3040293176.2176085</v>
      </c>
      <c r="O19">
        <v>8.1340824702240528</v>
      </c>
      <c r="P19">
        <v>9.2695057370037488E-3</v>
      </c>
    </row>
    <row r="20" spans="1:19" x14ac:dyDescent="0.35">
      <c r="A20" s="6">
        <v>43282</v>
      </c>
      <c r="B20" s="5">
        <v>186797</v>
      </c>
      <c r="C20" s="5">
        <v>362796</v>
      </c>
      <c r="D20" s="5">
        <f t="shared" si="1"/>
        <v>0.9187373974517925</v>
      </c>
      <c r="E20" s="5">
        <v>19</v>
      </c>
      <c r="F20" s="5">
        <f t="shared" si="2"/>
        <v>208012</v>
      </c>
      <c r="G20" s="5">
        <f t="shared" si="3"/>
        <v>191108.40351874227</v>
      </c>
      <c r="H20" s="5">
        <f t="shared" si="4"/>
        <v>203319.25152725866</v>
      </c>
      <c r="K20" t="s">
        <v>9</v>
      </c>
      <c r="L20">
        <v>22</v>
      </c>
      <c r="M20">
        <v>8222986442.7407255</v>
      </c>
      <c r="N20">
        <v>373772111.03366935</v>
      </c>
    </row>
    <row r="21" spans="1:19" ht="15" thickBot="1" x14ac:dyDescent="0.4">
      <c r="A21" s="6">
        <v>43313</v>
      </c>
      <c r="B21" s="5">
        <v>184135</v>
      </c>
      <c r="C21" s="5">
        <v>351741</v>
      </c>
      <c r="D21" s="5">
        <f t="shared" si="1"/>
        <v>0.89074193463293672</v>
      </c>
      <c r="E21" s="5">
        <v>20</v>
      </c>
      <c r="F21" s="5">
        <f t="shared" si="2"/>
        <v>209638</v>
      </c>
      <c r="G21" s="5">
        <f t="shared" si="3"/>
        <v>186733.35769257959</v>
      </c>
      <c r="H21" s="5">
        <f t="shared" si="4"/>
        <v>206720.92874563008</v>
      </c>
      <c r="K21" s="1" t="s">
        <v>10</v>
      </c>
      <c r="L21" s="1">
        <v>23</v>
      </c>
      <c r="M21" s="1">
        <v>11263279618.958334</v>
      </c>
      <c r="N21" s="1"/>
      <c r="O21" s="1"/>
      <c r="P21" s="1"/>
    </row>
    <row r="22" spans="1:19" ht="15" thickBot="1" x14ac:dyDescent="0.4">
      <c r="A22" s="6">
        <v>43344</v>
      </c>
      <c r="B22" s="5">
        <v>200510</v>
      </c>
      <c r="C22" s="5">
        <v>405134</v>
      </c>
      <c r="D22" s="5">
        <f t="shared" si="1"/>
        <v>1.0259533092405497</v>
      </c>
      <c r="E22" s="5">
        <v>21</v>
      </c>
      <c r="F22" s="5">
        <f t="shared" si="2"/>
        <v>211264</v>
      </c>
      <c r="G22" s="5">
        <f t="shared" si="3"/>
        <v>216746.99992339549</v>
      </c>
      <c r="H22" s="5">
        <f t="shared" si="4"/>
        <v>195437.74379793683</v>
      </c>
    </row>
    <row r="23" spans="1:19" x14ac:dyDescent="0.35">
      <c r="A23" s="6">
        <v>43374</v>
      </c>
      <c r="B23" s="5">
        <v>211006</v>
      </c>
      <c r="C23" s="5">
        <v>419625</v>
      </c>
      <c r="D23" s="5">
        <f t="shared" si="1"/>
        <v>1.0626500303358042</v>
      </c>
      <c r="E23" s="5">
        <v>22</v>
      </c>
      <c r="F23" s="5">
        <f t="shared" si="2"/>
        <v>212890</v>
      </c>
      <c r="G23" s="5">
        <f t="shared" si="3"/>
        <v>226227.56495818935</v>
      </c>
      <c r="H23" s="5">
        <f t="shared" si="4"/>
        <v>198565.84385860391</v>
      </c>
      <c r="K23" s="2"/>
      <c r="L23" s="2" t="s">
        <v>17</v>
      </c>
      <c r="M23" s="2" t="s">
        <v>5</v>
      </c>
      <c r="N23" s="2" t="s">
        <v>18</v>
      </c>
      <c r="O23" s="2" t="s">
        <v>19</v>
      </c>
      <c r="P23" s="2" t="s">
        <v>20</v>
      </c>
      <c r="Q23" s="2" t="s">
        <v>21</v>
      </c>
      <c r="R23" s="2" t="s">
        <v>22</v>
      </c>
      <c r="S23" s="2" t="s">
        <v>23</v>
      </c>
    </row>
    <row r="24" spans="1:19" x14ac:dyDescent="0.35">
      <c r="A24" s="6">
        <v>43405</v>
      </c>
      <c r="B24" s="5">
        <v>238156</v>
      </c>
      <c r="C24" s="5">
        <v>449365</v>
      </c>
      <c r="D24" s="5">
        <f t="shared" si="1"/>
        <v>1.1379630166978818</v>
      </c>
      <c r="E24" s="5">
        <v>23</v>
      </c>
      <c r="F24" s="5">
        <f t="shared" si="2"/>
        <v>214516</v>
      </c>
      <c r="G24" s="5">
        <f t="shared" si="3"/>
        <v>244111.27448996282</v>
      </c>
      <c r="H24" s="5">
        <f t="shared" si="4"/>
        <v>209282.72404763757</v>
      </c>
      <c r="K24" t="s">
        <v>11</v>
      </c>
      <c r="L24">
        <v>177118.25724637683</v>
      </c>
      <c r="M24">
        <v>8146.0476414189588</v>
      </c>
      <c r="N24">
        <v>21.742845738565386</v>
      </c>
      <c r="O24">
        <v>2.3079513227227791E-16</v>
      </c>
      <c r="P24">
        <v>160224.38843297493</v>
      </c>
      <c r="Q24">
        <v>194012.12605977873</v>
      </c>
      <c r="R24">
        <v>160224.38843297493</v>
      </c>
      <c r="S24">
        <v>194012.12605977873</v>
      </c>
    </row>
    <row r="25" spans="1:19" ht="15" thickBot="1" x14ac:dyDescent="0.4">
      <c r="A25" s="6">
        <v>43435</v>
      </c>
      <c r="B25" s="5">
        <v>259756</v>
      </c>
      <c r="C25" s="5">
        <v>495004</v>
      </c>
      <c r="D25" s="5">
        <f t="shared" si="1"/>
        <v>1.2535383154396054</v>
      </c>
      <c r="E25" s="5">
        <v>24</v>
      </c>
      <c r="F25" s="5">
        <f t="shared" si="2"/>
        <v>216142</v>
      </c>
      <c r="G25" s="5">
        <f t="shared" si="3"/>
        <v>270942.27857574716</v>
      </c>
      <c r="H25" s="5">
        <f t="shared" si="4"/>
        <v>207218.23720953095</v>
      </c>
      <c r="K25" s="1" t="s">
        <v>24</v>
      </c>
      <c r="L25" s="1">
        <v>1625.9560869565214</v>
      </c>
      <c r="M25" s="1">
        <v>570.10457548225259</v>
      </c>
      <c r="N25" s="1">
        <v>2.8520312884370767</v>
      </c>
      <c r="O25" s="1">
        <v>9.2695057370037488E-3</v>
      </c>
      <c r="P25" s="1">
        <v>443.63156197502008</v>
      </c>
      <c r="Q25" s="1">
        <v>2808.280611938023</v>
      </c>
      <c r="R25" s="1">
        <v>443.63156197502008</v>
      </c>
      <c r="S25" s="1">
        <v>2808.280611938023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BCFCE-5DC3-4E9F-A748-631A980C295B}">
  <dimension ref="A1:W37"/>
  <sheetViews>
    <sheetView topLeftCell="I11" workbookViewId="0">
      <selection activeCell="L13" sqref="L13"/>
    </sheetView>
  </sheetViews>
  <sheetFormatPr defaultRowHeight="14.5" x14ac:dyDescent="0.35"/>
  <cols>
    <col min="1" max="1" width="9.7265625" bestFit="1" customWidth="1"/>
    <col min="2" max="2" width="17.7265625" bestFit="1" customWidth="1"/>
    <col min="3" max="4" width="12" bestFit="1" customWidth="1"/>
    <col min="5" max="5" width="12.26953125" bestFit="1" customWidth="1"/>
    <col min="6" max="7" width="12.54296875" bestFit="1" customWidth="1"/>
    <col min="8" max="8" width="16.54296875" bestFit="1" customWidth="1"/>
    <col min="9" max="9" width="8.453125" bestFit="1" customWidth="1"/>
    <col min="10" max="10" width="12" bestFit="1" customWidth="1"/>
    <col min="12" max="12" width="18" bestFit="1" customWidth="1"/>
    <col min="13" max="13" width="12.7265625" bestFit="1" customWidth="1"/>
    <col min="14" max="14" width="14.54296875" bestFit="1" customWidth="1"/>
    <col min="15" max="16" width="12" bestFit="1" customWidth="1"/>
    <col min="17" max="17" width="13.453125" bestFit="1" customWidth="1"/>
    <col min="18" max="18" width="21.54296875" bestFit="1" customWidth="1"/>
    <col min="19" max="19" width="12.7265625" bestFit="1" customWidth="1"/>
    <col min="20" max="21" width="12.54296875" bestFit="1" customWidth="1"/>
  </cols>
  <sheetData>
    <row r="1" spans="1:18" x14ac:dyDescent="0.35">
      <c r="A1" s="8" t="s">
        <v>25</v>
      </c>
      <c r="B1" s="8" t="s">
        <v>26</v>
      </c>
      <c r="C1" s="8" t="s">
        <v>33</v>
      </c>
      <c r="D1" s="10" t="s">
        <v>34</v>
      </c>
      <c r="E1" s="10" t="s">
        <v>35</v>
      </c>
      <c r="F1" s="10" t="s">
        <v>36</v>
      </c>
      <c r="G1" s="10" t="s">
        <v>37</v>
      </c>
      <c r="H1" s="10" t="s">
        <v>38</v>
      </c>
      <c r="I1" s="10" t="s">
        <v>30</v>
      </c>
      <c r="J1" s="10" t="s">
        <v>29</v>
      </c>
      <c r="N1" s="8" t="s">
        <v>39</v>
      </c>
      <c r="O1" s="8" t="s">
        <v>29</v>
      </c>
      <c r="P1" s="8" t="s">
        <v>28</v>
      </c>
      <c r="Q1" s="8" t="s">
        <v>37</v>
      </c>
      <c r="R1" s="8" t="s">
        <v>40</v>
      </c>
    </row>
    <row r="2" spans="1:18" x14ac:dyDescent="0.35">
      <c r="A2" s="6">
        <v>42736</v>
      </c>
      <c r="B2" s="7">
        <v>1942.21</v>
      </c>
      <c r="C2" s="5">
        <f>B2/AVERAGE($B$2:$B$13)</f>
        <v>0.911635591718719</v>
      </c>
      <c r="D2" s="5">
        <f>AVERAGE(C2,C14)</f>
        <v>0.99733367428481023</v>
      </c>
      <c r="E2" s="5">
        <f>B2/D2</f>
        <v>1947.4024091212625</v>
      </c>
      <c r="F2" s="5">
        <f>AVERAGE(E14:E16)/AVERAGE(E11:E13)</f>
        <v>0.91352786943466235</v>
      </c>
      <c r="G2" s="5">
        <f>AVERAGE(AVERAGE(E20:E22)/AVERAGE(E17:E19), AVERAGE(E23:E25)/AVERAGE(E20:E22))</f>
        <v>1.0021888074871741</v>
      </c>
      <c r="H2" s="5">
        <f>B2*F2</f>
        <v>1774.2629632946955</v>
      </c>
      <c r="I2" s="5">
        <v>1</v>
      </c>
      <c r="J2" s="5">
        <f>$M$33*I2 + $M$32</f>
        <v>1898.7417207405922</v>
      </c>
      <c r="N2" s="5">
        <f>I25+1</f>
        <v>25</v>
      </c>
      <c r="O2" s="5">
        <f>$M$33 * N2 + $M$32</f>
        <v>1988.4048348850156</v>
      </c>
      <c r="P2" s="5">
        <f>D2</f>
        <v>0.99733367428481023</v>
      </c>
      <c r="Q2" s="5">
        <f>G2</f>
        <v>1.0021888074871741</v>
      </c>
      <c r="R2" s="5">
        <f>O2*P2*Q2</f>
        <v>1987.4437308545444</v>
      </c>
    </row>
    <row r="3" spans="1:18" x14ac:dyDescent="0.35">
      <c r="A3" s="6">
        <v>42767</v>
      </c>
      <c r="B3" s="7">
        <v>1749.93</v>
      </c>
      <c r="C3" s="5">
        <f t="shared" ref="C3:C13" si="0">B3/AVERAGE($B$2:$B$13)</f>
        <v>0.82138310018810423</v>
      </c>
      <c r="D3" s="5">
        <f t="shared" ref="D3:D13" si="1">AVERAGE(C3,C15)</f>
        <v>0.93458356249101093</v>
      </c>
      <c r="E3" s="5">
        <f t="shared" ref="E3:E13" si="2">B3/D3</f>
        <v>1872.4168391489673</v>
      </c>
      <c r="F3" s="5">
        <f>F2</f>
        <v>0.91352786943466235</v>
      </c>
      <c r="G3" s="5">
        <f>G2</f>
        <v>1.0021888074871741</v>
      </c>
      <c r="H3" s="5">
        <f t="shared" ref="H3:H25" si="3">B3*F3</f>
        <v>1598.6098245597987</v>
      </c>
      <c r="I3" s="5">
        <v>2</v>
      </c>
      <c r="J3" s="5">
        <f t="shared" ref="J3:J25" si="4">$M$33*I3 + $M$32</f>
        <v>1902.4776838299433</v>
      </c>
      <c r="N3" s="5">
        <f>N2+1</f>
        <v>26</v>
      </c>
      <c r="O3" s="5">
        <f t="shared" ref="O3:O13" si="5">$M$33 * N3 + $M$32</f>
        <v>1992.1407979743667</v>
      </c>
      <c r="P3" s="5">
        <f t="shared" ref="P3:P13" si="6">D3</f>
        <v>0.93458356249101093</v>
      </c>
      <c r="Q3" s="5">
        <f>Q2</f>
        <v>1.0021888074871741</v>
      </c>
      <c r="R3" s="5">
        <f t="shared" ref="R3:R13" si="7">O3*P3*Q3</f>
        <v>1865.8972139841624</v>
      </c>
    </row>
    <row r="4" spans="1:18" x14ac:dyDescent="0.35">
      <c r="A4" s="6">
        <v>42795</v>
      </c>
      <c r="B4" s="7">
        <v>2399.42</v>
      </c>
      <c r="C4" s="5">
        <f t="shared" si="0"/>
        <v>1.126241071501912</v>
      </c>
      <c r="D4" s="5">
        <f t="shared" si="1"/>
        <v>1.0701088881830871</v>
      </c>
      <c r="E4" s="5">
        <f t="shared" si="2"/>
        <v>2242.2204193387452</v>
      </c>
      <c r="F4" s="5">
        <f t="shared" ref="F4:G19" si="8">F3</f>
        <v>0.91352786943466235</v>
      </c>
      <c r="G4" s="5">
        <f t="shared" si="8"/>
        <v>1.0021888074871741</v>
      </c>
      <c r="H4" s="5">
        <f t="shared" si="3"/>
        <v>2191.9370404789174</v>
      </c>
      <c r="I4" s="5">
        <v>3</v>
      </c>
      <c r="J4" s="5">
        <f t="shared" si="4"/>
        <v>1906.2136469192942</v>
      </c>
      <c r="N4" s="5">
        <f t="shared" ref="N4:N13" si="9">N3+1</f>
        <v>27</v>
      </c>
      <c r="O4" s="5">
        <f>$M$33 * N4 + $M$32</f>
        <v>1995.8767610637176</v>
      </c>
      <c r="P4" s="5">
        <f t="shared" si="6"/>
        <v>1.0701088881830871</v>
      </c>
      <c r="Q4" s="5">
        <f t="shared" ref="Q4:Q13" si="10">Q3</f>
        <v>1.0021888074871741</v>
      </c>
      <c r="R4" s="5">
        <f t="shared" si="7"/>
        <v>2140.480328718143</v>
      </c>
    </row>
    <row r="5" spans="1:18" x14ac:dyDescent="0.35">
      <c r="A5" s="6">
        <v>42826</v>
      </c>
      <c r="B5" s="7">
        <v>2126.85</v>
      </c>
      <c r="C5" s="5">
        <f t="shared" si="0"/>
        <v>0.9983020158721031</v>
      </c>
      <c r="D5" s="5">
        <f t="shared" si="1"/>
        <v>1.0051480179040801</v>
      </c>
      <c r="E5" s="5">
        <f t="shared" si="2"/>
        <v>2115.9570154004546</v>
      </c>
      <c r="F5" s="5">
        <f t="shared" si="8"/>
        <v>0.91352786943466235</v>
      </c>
      <c r="G5" s="5">
        <f t="shared" si="8"/>
        <v>1.0021888074871741</v>
      </c>
      <c r="H5" s="5">
        <f t="shared" si="3"/>
        <v>1942.9367491071116</v>
      </c>
      <c r="I5" s="5">
        <v>4</v>
      </c>
      <c r="J5" s="5">
        <f t="shared" si="4"/>
        <v>1909.9496100086451</v>
      </c>
      <c r="N5" s="5">
        <f t="shared" si="9"/>
        <v>28</v>
      </c>
      <c r="O5" s="5">
        <f t="shared" si="5"/>
        <v>1999.6127241530685</v>
      </c>
      <c r="P5" s="5">
        <f t="shared" si="6"/>
        <v>1.0051480179040801</v>
      </c>
      <c r="Q5" s="5">
        <f t="shared" si="10"/>
        <v>1.0021888074871741</v>
      </c>
      <c r="R5" s="5">
        <f t="shared" si="7"/>
        <v>2014.3060652367428</v>
      </c>
    </row>
    <row r="6" spans="1:18" x14ac:dyDescent="0.35">
      <c r="A6" s="6">
        <v>42856</v>
      </c>
      <c r="B6" s="7">
        <v>2242.5</v>
      </c>
      <c r="C6" s="5">
        <f t="shared" si="0"/>
        <v>1.0525858761046576</v>
      </c>
      <c r="D6" s="5">
        <f t="shared" si="1"/>
        <v>1.0561781946339766</v>
      </c>
      <c r="E6" s="5">
        <f t="shared" si="2"/>
        <v>2123.2212626555397</v>
      </c>
      <c r="F6" s="5">
        <f t="shared" si="8"/>
        <v>0.91352786943466235</v>
      </c>
      <c r="G6" s="5">
        <f t="shared" si="8"/>
        <v>1.0021888074871741</v>
      </c>
      <c r="H6" s="5">
        <f t="shared" si="3"/>
        <v>2048.5862472072304</v>
      </c>
      <c r="I6" s="5">
        <v>5</v>
      </c>
      <c r="J6" s="5">
        <f t="shared" si="4"/>
        <v>1913.6855730979962</v>
      </c>
      <c r="N6" s="5">
        <f t="shared" si="9"/>
        <v>29</v>
      </c>
      <c r="O6" s="5">
        <f t="shared" si="5"/>
        <v>2003.3486872424196</v>
      </c>
      <c r="P6" s="5">
        <f t="shared" si="6"/>
        <v>1.0561781946339766</v>
      </c>
      <c r="Q6" s="5">
        <f t="shared" si="10"/>
        <v>1.0021888074871741</v>
      </c>
      <c r="R6" s="5">
        <f t="shared" si="7"/>
        <v>2120.5244825916407</v>
      </c>
    </row>
    <row r="7" spans="1:18" x14ac:dyDescent="0.35">
      <c r="A7" s="6">
        <v>42887</v>
      </c>
      <c r="B7" s="7">
        <v>2436.44</v>
      </c>
      <c r="C7" s="5">
        <f t="shared" si="0"/>
        <v>1.1436175393428907</v>
      </c>
      <c r="D7" s="5">
        <f t="shared" si="1"/>
        <v>1.0134250062228916</v>
      </c>
      <c r="E7" s="5">
        <f t="shared" si="2"/>
        <v>2404.164082235141</v>
      </c>
      <c r="F7" s="5">
        <f t="shared" si="8"/>
        <v>0.91352786943466235</v>
      </c>
      <c r="G7" s="5">
        <f t="shared" si="8"/>
        <v>1.0021888074871741</v>
      </c>
      <c r="H7" s="5">
        <f t="shared" si="3"/>
        <v>2225.7558422053889</v>
      </c>
      <c r="I7" s="5">
        <v>6</v>
      </c>
      <c r="J7" s="5">
        <f t="shared" si="4"/>
        <v>1917.4215361873471</v>
      </c>
      <c r="N7" s="5">
        <f t="shared" si="9"/>
        <v>30</v>
      </c>
      <c r="O7" s="5">
        <f t="shared" si="5"/>
        <v>2007.0846503317705</v>
      </c>
      <c r="P7" s="5">
        <f t="shared" si="6"/>
        <v>1.0134250062228916</v>
      </c>
      <c r="Q7" s="5">
        <f t="shared" si="10"/>
        <v>1.0021888074871741</v>
      </c>
      <c r="R7" s="5">
        <f t="shared" si="7"/>
        <v>2038.4818738513632</v>
      </c>
    </row>
    <row r="8" spans="1:18" x14ac:dyDescent="0.35">
      <c r="A8" s="6">
        <v>42917</v>
      </c>
      <c r="B8" s="7">
        <v>2016.88</v>
      </c>
      <c r="C8" s="5">
        <f t="shared" si="0"/>
        <v>0.94668423714513361</v>
      </c>
      <c r="D8" s="5">
        <f t="shared" si="1"/>
        <v>0.99038511252095307</v>
      </c>
      <c r="E8" s="5">
        <f t="shared" si="2"/>
        <v>2036.4603369957563</v>
      </c>
      <c r="F8" s="5">
        <f t="shared" si="8"/>
        <v>0.91352786943466235</v>
      </c>
      <c r="G8" s="5">
        <f t="shared" si="8"/>
        <v>1.0021888074871741</v>
      </c>
      <c r="H8" s="5">
        <f t="shared" si="3"/>
        <v>1842.4760893053819</v>
      </c>
      <c r="I8" s="5">
        <v>7</v>
      </c>
      <c r="J8" s="5">
        <f t="shared" si="4"/>
        <v>1921.1574992766982</v>
      </c>
      <c r="N8" s="5">
        <f t="shared" si="9"/>
        <v>31</v>
      </c>
      <c r="O8" s="5">
        <f t="shared" si="5"/>
        <v>2010.8206134211214</v>
      </c>
      <c r="P8" s="5">
        <f t="shared" si="6"/>
        <v>0.99038511252095307</v>
      </c>
      <c r="Q8" s="5">
        <f t="shared" si="10"/>
        <v>1.0021888074871741</v>
      </c>
      <c r="R8" s="5">
        <f t="shared" si="7"/>
        <v>1995.8457806998449</v>
      </c>
    </row>
    <row r="9" spans="1:18" x14ac:dyDescent="0.35">
      <c r="A9" s="6">
        <v>42948</v>
      </c>
      <c r="B9" s="7">
        <v>1755.23</v>
      </c>
      <c r="C9" s="5">
        <f t="shared" si="0"/>
        <v>0.82387081708592125</v>
      </c>
      <c r="D9" s="5">
        <f t="shared" si="1"/>
        <v>0.83791611266912946</v>
      </c>
      <c r="E9" s="5">
        <f t="shared" si="2"/>
        <v>2094.756233304578</v>
      </c>
      <c r="F9" s="5">
        <f t="shared" si="8"/>
        <v>0.91352786943466235</v>
      </c>
      <c r="G9" s="5">
        <f t="shared" si="8"/>
        <v>1.0021888074871741</v>
      </c>
      <c r="H9" s="5">
        <f t="shared" si="3"/>
        <v>1603.4515222678024</v>
      </c>
      <c r="I9" s="5">
        <v>8</v>
      </c>
      <c r="J9" s="5">
        <f t="shared" si="4"/>
        <v>1924.8934623660491</v>
      </c>
      <c r="N9" s="5">
        <f t="shared" si="9"/>
        <v>32</v>
      </c>
      <c r="O9" s="5">
        <f t="shared" si="5"/>
        <v>2014.5565765104725</v>
      </c>
      <c r="P9" s="5">
        <f t="shared" si="6"/>
        <v>0.83791611266912946</v>
      </c>
      <c r="Q9" s="5">
        <f t="shared" si="10"/>
        <v>1.0021888074871741</v>
      </c>
      <c r="R9" s="5">
        <f t="shared" si="7"/>
        <v>1691.7241867645548</v>
      </c>
    </row>
    <row r="10" spans="1:18" x14ac:dyDescent="0.35">
      <c r="A10" s="6">
        <v>42979</v>
      </c>
      <c r="B10" s="7">
        <v>2149.94</v>
      </c>
      <c r="C10" s="5">
        <f t="shared" si="0"/>
        <v>1.0091400126967438</v>
      </c>
      <c r="D10" s="5">
        <f t="shared" si="1"/>
        <v>1.057225071891831</v>
      </c>
      <c r="E10" s="5">
        <f t="shared" si="2"/>
        <v>2033.5688749348626</v>
      </c>
      <c r="F10" s="5">
        <f t="shared" si="8"/>
        <v>0.91352786943466235</v>
      </c>
      <c r="G10" s="5">
        <f t="shared" si="8"/>
        <v>1.0021888074871741</v>
      </c>
      <c r="H10" s="5">
        <f t="shared" si="3"/>
        <v>1964.0301076123581</v>
      </c>
      <c r="I10" s="5">
        <v>9</v>
      </c>
      <c r="J10" s="5">
        <f t="shared" si="4"/>
        <v>1928.6294254554</v>
      </c>
      <c r="N10" s="5">
        <f t="shared" si="9"/>
        <v>33</v>
      </c>
      <c r="O10" s="5">
        <f t="shared" si="5"/>
        <v>2018.2925395998234</v>
      </c>
      <c r="P10" s="5">
        <f t="shared" si="6"/>
        <v>1.057225071891831</v>
      </c>
      <c r="Q10" s="5">
        <f t="shared" si="10"/>
        <v>1.0021888074871741</v>
      </c>
      <c r="R10" s="5">
        <f t="shared" si="7"/>
        <v>2138.4599296567094</v>
      </c>
    </row>
    <row r="11" spans="1:18" x14ac:dyDescent="0.35">
      <c r="A11" s="6">
        <v>43009</v>
      </c>
      <c r="B11" s="7">
        <v>2905.47</v>
      </c>
      <c r="C11" s="5">
        <f t="shared" si="0"/>
        <v>1.3637710971887624</v>
      </c>
      <c r="D11" s="5">
        <f t="shared" si="1"/>
        <v>1.2843704007308985</v>
      </c>
      <c r="E11" s="5">
        <f t="shared" si="2"/>
        <v>2262.1745240676519</v>
      </c>
      <c r="F11" s="5">
        <f t="shared" si="8"/>
        <v>0.91352786943466235</v>
      </c>
      <c r="G11" s="5">
        <f t="shared" si="8"/>
        <v>1.0021888074871741</v>
      </c>
      <c r="H11" s="5">
        <f t="shared" si="3"/>
        <v>2654.2278188063283</v>
      </c>
      <c r="I11" s="5">
        <v>10</v>
      </c>
      <c r="J11" s="5">
        <f t="shared" si="4"/>
        <v>1932.3653885447511</v>
      </c>
      <c r="N11" s="5">
        <f t="shared" si="9"/>
        <v>34</v>
      </c>
      <c r="O11" s="5">
        <f t="shared" si="5"/>
        <v>2022.0285026891743</v>
      </c>
      <c r="P11" s="5">
        <f t="shared" si="6"/>
        <v>1.2843704007308985</v>
      </c>
      <c r="Q11" s="5">
        <f t="shared" si="10"/>
        <v>1.0021888074871741</v>
      </c>
      <c r="R11" s="5">
        <f t="shared" si="7"/>
        <v>2602.7179647850171</v>
      </c>
    </row>
    <row r="12" spans="1:18" x14ac:dyDescent="0.35">
      <c r="A12" s="6">
        <v>43040</v>
      </c>
      <c r="B12" s="7">
        <v>2338.88</v>
      </c>
      <c r="C12" s="5">
        <f t="shared" si="0"/>
        <v>1.097824773201187</v>
      </c>
      <c r="D12" s="5">
        <f t="shared" si="1"/>
        <v>1.0609760735284297</v>
      </c>
      <c r="E12" s="5">
        <f t="shared" si="2"/>
        <v>2204.4606455843209</v>
      </c>
      <c r="F12" s="5">
        <f t="shared" si="8"/>
        <v>0.91352786943466235</v>
      </c>
      <c r="G12" s="5">
        <f t="shared" si="8"/>
        <v>1.0021888074871741</v>
      </c>
      <c r="H12" s="5">
        <f t="shared" si="3"/>
        <v>2136.6320632633433</v>
      </c>
      <c r="I12" s="5">
        <v>11</v>
      </c>
      <c r="J12" s="5">
        <f t="shared" si="4"/>
        <v>1936.101351634102</v>
      </c>
      <c r="N12" s="5">
        <f t="shared" si="9"/>
        <v>35</v>
      </c>
      <c r="O12" s="5">
        <f t="shared" si="5"/>
        <v>2025.7644657785254</v>
      </c>
      <c r="P12" s="5">
        <f t="shared" si="6"/>
        <v>1.0609760735284297</v>
      </c>
      <c r="Q12" s="5">
        <f t="shared" si="10"/>
        <v>1.0021888074871741</v>
      </c>
      <c r="R12" s="5">
        <f t="shared" si="7"/>
        <v>2153.9920056491142</v>
      </c>
    </row>
    <row r="13" spans="1:18" x14ac:dyDescent="0.35">
      <c r="A13" s="6">
        <v>43070</v>
      </c>
      <c r="B13" s="7">
        <v>1501.86</v>
      </c>
      <c r="C13" s="5">
        <f t="shared" si="0"/>
        <v>0.70494386795386443</v>
      </c>
      <c r="D13" s="5">
        <f t="shared" si="1"/>
        <v>0.69234988493890159</v>
      </c>
      <c r="E13" s="5">
        <f t="shared" si="2"/>
        <v>2169.2211303429854</v>
      </c>
      <c r="F13" s="5">
        <f t="shared" si="8"/>
        <v>0.91352786943466235</v>
      </c>
      <c r="G13" s="5">
        <f t="shared" si="8"/>
        <v>1.0021888074871741</v>
      </c>
      <c r="H13" s="5">
        <f t="shared" si="3"/>
        <v>1371.9909659891418</v>
      </c>
      <c r="I13" s="5">
        <v>12</v>
      </c>
      <c r="J13" s="5">
        <f t="shared" si="4"/>
        <v>1939.8373147234529</v>
      </c>
      <c r="N13" s="5">
        <f t="shared" si="9"/>
        <v>36</v>
      </c>
      <c r="O13" s="5">
        <f t="shared" si="5"/>
        <v>2029.5004288678763</v>
      </c>
      <c r="P13" s="5">
        <f t="shared" si="6"/>
        <v>0.69234988493890159</v>
      </c>
      <c r="Q13" s="5">
        <f t="shared" si="10"/>
        <v>1.0021888074871741</v>
      </c>
      <c r="R13" s="5">
        <f t="shared" si="7"/>
        <v>1408.1999351918887</v>
      </c>
    </row>
    <row r="14" spans="1:18" x14ac:dyDescent="0.35">
      <c r="A14" s="6">
        <v>43101</v>
      </c>
      <c r="B14" s="7">
        <v>1917.32</v>
      </c>
      <c r="C14" s="5">
        <f>B14/AVERAGE($B$14:$B$25)</f>
        <v>1.0830317568509014</v>
      </c>
      <c r="D14" s="5">
        <f>D2</f>
        <v>0.99733367428481023</v>
      </c>
      <c r="E14" s="5">
        <f>E2</f>
        <v>1947.4024091212625</v>
      </c>
      <c r="F14" s="5">
        <f t="shared" si="8"/>
        <v>0.91352786943466235</v>
      </c>
      <c r="G14" s="5">
        <f t="shared" si="8"/>
        <v>1.0021888074871741</v>
      </c>
      <c r="H14" s="5">
        <f t="shared" si="3"/>
        <v>1751.5252546244667</v>
      </c>
      <c r="I14" s="5">
        <v>13</v>
      </c>
      <c r="J14" s="5">
        <f t="shared" si="4"/>
        <v>1943.573277812804</v>
      </c>
    </row>
    <row r="15" spans="1:18" x14ac:dyDescent="0.35">
      <c r="A15" s="6">
        <v>43132</v>
      </c>
      <c r="B15" s="7">
        <v>1854.92</v>
      </c>
      <c r="C15" s="5">
        <f t="shared" ref="C15:C25" si="11">B15/AVERAGE($B$14:$B$25)</f>
        <v>1.0477840247939176</v>
      </c>
      <c r="D15" s="5">
        <f t="shared" ref="D15:E25" si="12">D3</f>
        <v>0.93458356249101093</v>
      </c>
      <c r="E15" s="5">
        <f t="shared" si="12"/>
        <v>1872.4168391489673</v>
      </c>
      <c r="F15" s="5">
        <f t="shared" si="8"/>
        <v>0.91352786943466235</v>
      </c>
      <c r="G15" s="5">
        <f t="shared" si="8"/>
        <v>1.0021888074871741</v>
      </c>
      <c r="H15" s="5">
        <f t="shared" si="3"/>
        <v>1694.5211155717438</v>
      </c>
      <c r="I15" s="5">
        <v>14</v>
      </c>
      <c r="J15" s="5">
        <f t="shared" si="4"/>
        <v>1947.3092409021549</v>
      </c>
    </row>
    <row r="16" spans="1:18" x14ac:dyDescent="0.35">
      <c r="A16" s="6">
        <v>43160</v>
      </c>
      <c r="B16" s="7">
        <v>1795.07</v>
      </c>
      <c r="C16" s="5">
        <f t="shared" si="11"/>
        <v>1.0139767048642623</v>
      </c>
      <c r="D16" s="5">
        <f t="shared" si="12"/>
        <v>1.0701088881830871</v>
      </c>
      <c r="E16" s="5">
        <f t="shared" si="12"/>
        <v>2242.2204193387452</v>
      </c>
      <c r="F16" s="5">
        <f t="shared" si="8"/>
        <v>0.91352786943466235</v>
      </c>
      <c r="G16" s="5">
        <f t="shared" si="8"/>
        <v>1.0021888074871741</v>
      </c>
      <c r="H16" s="5">
        <f t="shared" si="3"/>
        <v>1639.8464725860792</v>
      </c>
      <c r="I16" s="5">
        <v>15</v>
      </c>
      <c r="J16" s="5">
        <f t="shared" si="4"/>
        <v>1951.0452039915058</v>
      </c>
      <c r="L16" t="s">
        <v>0</v>
      </c>
    </row>
    <row r="17" spans="1:23" ht="15" thickBot="1" x14ac:dyDescent="0.4">
      <c r="A17" s="6">
        <v>43191</v>
      </c>
      <c r="B17" s="7">
        <v>1791.56</v>
      </c>
      <c r="C17" s="5">
        <f t="shared" si="11"/>
        <v>1.0119940199360571</v>
      </c>
      <c r="D17" s="5">
        <f t="shared" si="12"/>
        <v>1.0051480179040801</v>
      </c>
      <c r="E17" s="5">
        <f t="shared" si="12"/>
        <v>2115.9570154004546</v>
      </c>
      <c r="F17" s="5">
        <f t="shared" si="8"/>
        <v>0.91352786943466235</v>
      </c>
      <c r="G17" s="5">
        <f t="shared" si="8"/>
        <v>1.0021888074871741</v>
      </c>
      <c r="H17" s="5">
        <f t="shared" si="3"/>
        <v>1636.6399897643637</v>
      </c>
      <c r="I17" s="5">
        <v>16</v>
      </c>
      <c r="J17" s="5">
        <f t="shared" si="4"/>
        <v>1954.7811670808569</v>
      </c>
    </row>
    <row r="18" spans="1:23" x14ac:dyDescent="0.35">
      <c r="A18" s="6">
        <v>43221</v>
      </c>
      <c r="B18" s="7">
        <v>1876.14</v>
      </c>
      <c r="C18" s="5">
        <f t="shared" si="11"/>
        <v>1.0597705131632957</v>
      </c>
      <c r="D18" s="5">
        <f t="shared" si="12"/>
        <v>1.0561781946339766</v>
      </c>
      <c r="E18" s="5">
        <f t="shared" si="12"/>
        <v>2123.2212626555397</v>
      </c>
      <c r="F18" s="5">
        <f t="shared" si="8"/>
        <v>0.91352786943466235</v>
      </c>
      <c r="G18" s="5">
        <f t="shared" si="8"/>
        <v>1.0021888074871741</v>
      </c>
      <c r="H18" s="5">
        <f t="shared" si="3"/>
        <v>1713.9061769611476</v>
      </c>
      <c r="I18" s="5">
        <v>17</v>
      </c>
      <c r="J18" s="5">
        <f t="shared" si="4"/>
        <v>1958.5171301702078</v>
      </c>
      <c r="L18" s="3" t="s">
        <v>1</v>
      </c>
      <c r="M18" s="3"/>
    </row>
    <row r="19" spans="1:23" x14ac:dyDescent="0.35">
      <c r="A19" s="6">
        <v>43252</v>
      </c>
      <c r="B19" s="7">
        <v>1563.61</v>
      </c>
      <c r="C19" s="5">
        <f t="shared" si="11"/>
        <v>0.88323247310289243</v>
      </c>
      <c r="D19" s="5">
        <f t="shared" si="12"/>
        <v>1.0134250062228916</v>
      </c>
      <c r="E19" s="5">
        <f t="shared" si="12"/>
        <v>2404.164082235141</v>
      </c>
      <c r="F19" s="5">
        <f t="shared" si="8"/>
        <v>0.91352786943466235</v>
      </c>
      <c r="G19" s="5">
        <f t="shared" si="8"/>
        <v>1.0021888074871741</v>
      </c>
      <c r="H19" s="5">
        <f t="shared" si="3"/>
        <v>1428.4013119267322</v>
      </c>
      <c r="I19" s="5">
        <v>18</v>
      </c>
      <c r="J19" s="5">
        <f t="shared" si="4"/>
        <v>1962.2530932595589</v>
      </c>
      <c r="L19" t="s">
        <v>2</v>
      </c>
      <c r="M19">
        <v>0.20390707010288742</v>
      </c>
    </row>
    <row r="20" spans="1:23" x14ac:dyDescent="0.35">
      <c r="A20" s="6">
        <v>43282</v>
      </c>
      <c r="B20" s="7">
        <v>1830.67</v>
      </c>
      <c r="C20" s="5">
        <f t="shared" si="11"/>
        <v>1.0340859878967725</v>
      </c>
      <c r="D20" s="5">
        <f t="shared" si="12"/>
        <v>0.99038511252095307</v>
      </c>
      <c r="E20" s="5">
        <f t="shared" si="12"/>
        <v>2036.4603369957563</v>
      </c>
      <c r="F20" s="5">
        <f t="shared" ref="F20:G25" si="13">F19</f>
        <v>0.91352786943466235</v>
      </c>
      <c r="G20" s="5">
        <f t="shared" si="13"/>
        <v>1.0021888074871741</v>
      </c>
      <c r="H20" s="5">
        <f t="shared" si="3"/>
        <v>1672.3680647379533</v>
      </c>
      <c r="I20" s="5">
        <v>19</v>
      </c>
      <c r="J20" s="5">
        <f t="shared" si="4"/>
        <v>1965.9890563489098</v>
      </c>
      <c r="L20" t="s">
        <v>3</v>
      </c>
      <c r="M20">
        <v>4.1578093237943842E-2</v>
      </c>
    </row>
    <row r="21" spans="1:23" x14ac:dyDescent="0.35">
      <c r="A21" s="6">
        <v>43313</v>
      </c>
      <c r="B21" s="7">
        <v>1508.25</v>
      </c>
      <c r="C21" s="5">
        <f t="shared" si="11"/>
        <v>0.85196140825233768</v>
      </c>
      <c r="D21" s="5">
        <f t="shared" si="12"/>
        <v>0.83791611266912946</v>
      </c>
      <c r="E21" s="5">
        <f t="shared" si="12"/>
        <v>2094.756233304578</v>
      </c>
      <c r="F21" s="5">
        <f t="shared" si="13"/>
        <v>0.91352786943466235</v>
      </c>
      <c r="G21" s="5">
        <f t="shared" si="13"/>
        <v>1.0021888074871741</v>
      </c>
      <c r="H21" s="5">
        <f t="shared" si="3"/>
        <v>1377.8284090748296</v>
      </c>
      <c r="I21" s="5">
        <v>20</v>
      </c>
      <c r="J21" s="5">
        <f t="shared" si="4"/>
        <v>1969.7250194382607</v>
      </c>
      <c r="L21" t="s">
        <v>4</v>
      </c>
      <c r="M21">
        <v>-1.9865388876041641E-3</v>
      </c>
    </row>
    <row r="22" spans="1:23" x14ac:dyDescent="0.35">
      <c r="A22" s="6">
        <v>43344</v>
      </c>
      <c r="B22" s="7">
        <v>1956.76</v>
      </c>
      <c r="C22" s="5">
        <f t="shared" si="11"/>
        <v>1.105310131086918</v>
      </c>
      <c r="D22" s="5">
        <f t="shared" si="12"/>
        <v>1.057225071891831</v>
      </c>
      <c r="E22" s="5">
        <f t="shared" si="12"/>
        <v>2033.5688749348626</v>
      </c>
      <c r="F22" s="5">
        <f t="shared" si="13"/>
        <v>0.91352786943466235</v>
      </c>
      <c r="G22" s="5">
        <f t="shared" si="13"/>
        <v>1.0021888074871741</v>
      </c>
      <c r="H22" s="5">
        <f t="shared" si="3"/>
        <v>1787.55479379497</v>
      </c>
      <c r="I22" s="5">
        <v>21</v>
      </c>
      <c r="J22" s="5">
        <f t="shared" si="4"/>
        <v>1973.4609825276118</v>
      </c>
      <c r="L22" t="s">
        <v>5</v>
      </c>
      <c r="M22">
        <v>129.68395240618702</v>
      </c>
    </row>
    <row r="23" spans="1:23" ht="15" thickBot="1" x14ac:dyDescent="0.4">
      <c r="A23" s="6">
        <v>43374</v>
      </c>
      <c r="B23" s="7">
        <v>2133.19</v>
      </c>
      <c r="C23" s="5">
        <f t="shared" si="11"/>
        <v>1.2049697042730345</v>
      </c>
      <c r="D23" s="5">
        <f t="shared" si="12"/>
        <v>1.2843704007308985</v>
      </c>
      <c r="E23" s="5">
        <f t="shared" si="12"/>
        <v>2262.1745240676519</v>
      </c>
      <c r="F23" s="5">
        <f t="shared" si="13"/>
        <v>0.91352786943466235</v>
      </c>
      <c r="G23" s="5">
        <f t="shared" si="13"/>
        <v>1.0021888074871741</v>
      </c>
      <c r="H23" s="5">
        <f t="shared" si="3"/>
        <v>1948.7285157993274</v>
      </c>
      <c r="I23" s="5">
        <v>22</v>
      </c>
      <c r="J23" s="5">
        <f t="shared" si="4"/>
        <v>1977.1969456169627</v>
      </c>
      <c r="L23" s="1" t="s">
        <v>6</v>
      </c>
      <c r="M23" s="1">
        <v>24</v>
      </c>
    </row>
    <row r="24" spans="1:23" x14ac:dyDescent="0.35">
      <c r="A24" s="6">
        <v>43405</v>
      </c>
      <c r="B24" s="7">
        <v>1813.04</v>
      </c>
      <c r="C24" s="5">
        <f t="shared" si="11"/>
        <v>1.0241273738556727</v>
      </c>
      <c r="D24" s="5">
        <f t="shared" si="12"/>
        <v>1.0609760735284297</v>
      </c>
      <c r="E24" s="5">
        <f t="shared" si="12"/>
        <v>2204.4606455843209</v>
      </c>
      <c r="F24" s="5">
        <f t="shared" si="13"/>
        <v>0.91352786943466235</v>
      </c>
      <c r="G24" s="5">
        <f t="shared" si="13"/>
        <v>1.0021888074871741</v>
      </c>
      <c r="H24" s="5">
        <f t="shared" si="3"/>
        <v>1656.2625683998201</v>
      </c>
      <c r="I24" s="5">
        <v>23</v>
      </c>
      <c r="J24" s="5">
        <f t="shared" si="4"/>
        <v>1980.9329087063136</v>
      </c>
    </row>
    <row r="25" spans="1:23" ht="15" thickBot="1" x14ac:dyDescent="0.4">
      <c r="A25" s="6">
        <v>43435</v>
      </c>
      <c r="B25" s="7">
        <v>1203.3900000000001</v>
      </c>
      <c r="C25" s="5">
        <f t="shared" si="11"/>
        <v>0.67975590192393875</v>
      </c>
      <c r="D25" s="5">
        <f t="shared" si="12"/>
        <v>0.69234988493890159</v>
      </c>
      <c r="E25" s="5">
        <f t="shared" si="12"/>
        <v>2169.2211303429854</v>
      </c>
      <c r="F25" s="5">
        <f t="shared" si="13"/>
        <v>0.91352786943466235</v>
      </c>
      <c r="G25" s="5">
        <f t="shared" si="13"/>
        <v>1.0021888074871741</v>
      </c>
      <c r="H25" s="5">
        <f t="shared" si="3"/>
        <v>1099.3303027989784</v>
      </c>
      <c r="I25" s="5">
        <v>24</v>
      </c>
      <c r="J25" s="5">
        <f t="shared" si="4"/>
        <v>1984.6688717956647</v>
      </c>
      <c r="L25" t="s">
        <v>7</v>
      </c>
    </row>
    <row r="26" spans="1:23" x14ac:dyDescent="0.35">
      <c r="H26" s="4">
        <f>R2</f>
        <v>1987.4437308545444</v>
      </c>
      <c r="L26" s="2"/>
      <c r="M26" s="2" t="s">
        <v>12</v>
      </c>
      <c r="N26" s="2" t="s">
        <v>13</v>
      </c>
      <c r="O26" s="2" t="s">
        <v>14</v>
      </c>
      <c r="P26" s="2" t="s">
        <v>15</v>
      </c>
      <c r="Q26" s="2" t="s">
        <v>16</v>
      </c>
    </row>
    <row r="27" spans="1:23" x14ac:dyDescent="0.35">
      <c r="H27" s="4">
        <f t="shared" ref="H27:H37" si="14">R3</f>
        <v>1865.8972139841624</v>
      </c>
      <c r="L27" t="s">
        <v>8</v>
      </c>
      <c r="M27">
        <v>1</v>
      </c>
      <c r="N27">
        <v>16051.033235741779</v>
      </c>
      <c r="O27">
        <v>16051.033235741779</v>
      </c>
      <c r="P27">
        <v>0.95440019137819854</v>
      </c>
      <c r="Q27">
        <v>0.33922280374652636</v>
      </c>
    </row>
    <row r="28" spans="1:23" x14ac:dyDescent="0.35">
      <c r="H28" s="4">
        <f t="shared" si="14"/>
        <v>2140.480328718143</v>
      </c>
      <c r="L28" t="s">
        <v>9</v>
      </c>
      <c r="M28">
        <v>22</v>
      </c>
      <c r="N28">
        <v>369994.40525718394</v>
      </c>
      <c r="O28">
        <v>16817.927511690181</v>
      </c>
    </row>
    <row r="29" spans="1:23" ht="15" thickBot="1" x14ac:dyDescent="0.4">
      <c r="H29" s="4">
        <f t="shared" si="14"/>
        <v>2014.3060652367428</v>
      </c>
      <c r="L29" s="1" t="s">
        <v>10</v>
      </c>
      <c r="M29" s="1">
        <v>23</v>
      </c>
      <c r="N29" s="1">
        <v>386045.43849292572</v>
      </c>
      <c r="O29" s="1"/>
      <c r="P29" s="1"/>
      <c r="Q29" s="1"/>
    </row>
    <row r="30" spans="1:23" ht="15" thickBot="1" x14ac:dyDescent="0.4">
      <c r="H30" s="4">
        <f t="shared" si="14"/>
        <v>2120.5244825916407</v>
      </c>
    </row>
    <row r="31" spans="1:23" x14ac:dyDescent="0.35">
      <c r="H31" s="4">
        <f t="shared" si="14"/>
        <v>2038.4818738513632</v>
      </c>
      <c r="L31" s="2"/>
      <c r="M31" s="2" t="s">
        <v>17</v>
      </c>
      <c r="N31" s="2" t="s">
        <v>5</v>
      </c>
      <c r="O31" s="2" t="s">
        <v>18</v>
      </c>
      <c r="P31" s="2" t="s">
        <v>19</v>
      </c>
      <c r="Q31" s="2" t="s">
        <v>20</v>
      </c>
      <c r="R31" s="2" t="s">
        <v>21</v>
      </c>
      <c r="S31" s="2" t="s">
        <v>22</v>
      </c>
      <c r="T31" s="2" t="s">
        <v>23</v>
      </c>
      <c r="U31" s="2" t="s">
        <v>23</v>
      </c>
      <c r="V31" s="2" t="s">
        <v>22</v>
      </c>
      <c r="W31" s="2" t="s">
        <v>23</v>
      </c>
    </row>
    <row r="32" spans="1:23" x14ac:dyDescent="0.35">
      <c r="H32" s="4">
        <f t="shared" si="14"/>
        <v>1995.8457806998449</v>
      </c>
      <c r="L32" t="s">
        <v>11</v>
      </c>
      <c r="M32">
        <v>1895.0057576512413</v>
      </c>
      <c r="N32">
        <v>54.642396346835909</v>
      </c>
      <c r="O32">
        <v>34.680136383897306</v>
      </c>
      <c r="P32">
        <v>1.065803922961985E-20</v>
      </c>
      <c r="Q32">
        <v>1781.684363501801</v>
      </c>
      <c r="R32">
        <v>2008.3271518006816</v>
      </c>
      <c r="S32">
        <v>1781.684363501801</v>
      </c>
      <c r="T32">
        <v>2008.3271518006816</v>
      </c>
      <c r="U32">
        <v>202437.59311001436</v>
      </c>
      <c r="V32">
        <v>2304903.0103914463</v>
      </c>
      <c r="W32">
        <v>2429251.1173201711</v>
      </c>
    </row>
    <row r="33" spans="8:23" ht="15" thickBot="1" x14ac:dyDescent="0.4">
      <c r="H33" s="4">
        <f t="shared" si="14"/>
        <v>1691.7241867645548</v>
      </c>
      <c r="L33" s="1" t="s">
        <v>24</v>
      </c>
      <c r="M33" s="1">
        <v>3.7359630893509728</v>
      </c>
      <c r="N33" s="1">
        <v>3.8241711249333585</v>
      </c>
      <c r="O33" s="1">
        <v>0.9769340772939592</v>
      </c>
      <c r="P33" s="1">
        <v>0.33922280374652614</v>
      </c>
      <c r="Q33" s="1">
        <v>-4.1948824137045611</v>
      </c>
      <c r="R33" s="1">
        <v>11.666808592406507</v>
      </c>
      <c r="S33" s="1">
        <v>-4.1948824137045611</v>
      </c>
      <c r="T33" s="1">
        <v>11.666808592406507</v>
      </c>
      <c r="U33" s="1">
        <v>288.39948730190793</v>
      </c>
      <c r="V33" s="1">
        <v>-5241.7607939890122</v>
      </c>
      <c r="W33" s="1">
        <v>3460.7938476229037</v>
      </c>
    </row>
    <row r="34" spans="8:23" x14ac:dyDescent="0.35">
      <c r="H34" s="4">
        <f t="shared" si="14"/>
        <v>2138.4599296567094</v>
      </c>
    </row>
    <row r="35" spans="8:23" x14ac:dyDescent="0.35">
      <c r="H35" s="4">
        <f t="shared" si="14"/>
        <v>2602.7179647850171</v>
      </c>
    </row>
    <row r="36" spans="8:23" x14ac:dyDescent="0.35">
      <c r="H36" s="4">
        <f t="shared" si="14"/>
        <v>2153.9920056491142</v>
      </c>
    </row>
    <row r="37" spans="8:23" x14ac:dyDescent="0.35">
      <c r="H37" s="4">
        <f t="shared" si="14"/>
        <v>1408.1999351918887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D278-802D-42B3-B20E-041164FDDE60}">
  <dimension ref="A1:AA37"/>
  <sheetViews>
    <sheetView tabSelected="1" workbookViewId="0"/>
  </sheetViews>
  <sheetFormatPr defaultRowHeight="14.5" x14ac:dyDescent="0.35"/>
  <cols>
    <col min="1" max="1" width="9.7265625" style="17" bestFit="1" customWidth="1"/>
    <col min="2" max="2" width="17.7265625" style="17" bestFit="1" customWidth="1"/>
    <col min="3" max="4" width="12" style="17" bestFit="1" customWidth="1"/>
    <col min="5" max="5" width="12.26953125" style="17" customWidth="1"/>
    <col min="6" max="7" width="12.54296875" bestFit="1" customWidth="1"/>
    <col min="8" max="8" width="16.54296875" hidden="1" customWidth="1"/>
    <col min="9" max="9" width="8.453125" style="17" bestFit="1" customWidth="1"/>
    <col min="10" max="10" width="12" style="17" hidden="1" customWidth="1"/>
    <col min="11" max="11" width="10.08984375" style="17" bestFit="1" customWidth="1"/>
    <col min="12" max="12" width="8.7265625" style="17"/>
    <col min="13" max="13" width="11.54296875" style="17" bestFit="1" customWidth="1"/>
    <col min="14" max="14" width="21.453125" style="17" customWidth="1"/>
    <col min="16" max="16" width="18" bestFit="1" customWidth="1"/>
    <col min="17" max="17" width="12.7265625" bestFit="1" customWidth="1"/>
    <col min="18" max="18" width="14.54296875" bestFit="1" customWidth="1"/>
    <col min="19" max="20" width="12" bestFit="1" customWidth="1"/>
    <col min="21" max="21" width="13.453125" bestFit="1" customWidth="1"/>
    <col min="22" max="22" width="21.54296875" bestFit="1" customWidth="1"/>
    <col min="23" max="23" width="12.7265625" bestFit="1" customWidth="1"/>
    <col min="24" max="25" width="12.54296875" bestFit="1" customWidth="1"/>
  </cols>
  <sheetData>
    <row r="1" spans="1:22" s="24" customFormat="1" ht="29" x14ac:dyDescent="0.35">
      <c r="A1" s="23" t="s">
        <v>25</v>
      </c>
      <c r="B1" s="23" t="s">
        <v>26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30</v>
      </c>
      <c r="J1" s="23" t="s">
        <v>29</v>
      </c>
      <c r="K1" s="23" t="s">
        <v>29</v>
      </c>
      <c r="L1" s="23" t="s">
        <v>28</v>
      </c>
      <c r="M1" s="23" t="s">
        <v>37</v>
      </c>
      <c r="N1" s="25" t="s">
        <v>46</v>
      </c>
      <c r="R1" s="22" t="s">
        <v>39</v>
      </c>
      <c r="S1" s="22" t="s">
        <v>29</v>
      </c>
      <c r="T1" s="22" t="s">
        <v>28</v>
      </c>
      <c r="U1" s="22" t="s">
        <v>37</v>
      </c>
      <c r="V1" s="22" t="s">
        <v>40</v>
      </c>
    </row>
    <row r="2" spans="1:22" x14ac:dyDescent="0.35">
      <c r="A2" s="16">
        <v>42736</v>
      </c>
      <c r="B2" s="20">
        <v>1942.21</v>
      </c>
      <c r="C2" s="19">
        <f>B2/AVERAGE($B$2:$B$13)</f>
        <v>0.911635591718719</v>
      </c>
      <c r="D2" s="19">
        <f>AVERAGE(C2,C14)</f>
        <v>0.99733367428481023</v>
      </c>
      <c r="E2" s="18">
        <f>B2/D2</f>
        <v>1947.4024091212625</v>
      </c>
      <c r="F2" s="21">
        <f>AVERAGE(E14:E16)/AVERAGE(E11:E13)</f>
        <v>0.91352786943466235</v>
      </c>
      <c r="G2" s="21">
        <f>AVERAGE(AVERAGE(E20:E22)/AVERAGE(E17:E19), AVERAGE(E23:E25)/AVERAGE(E20:E22))</f>
        <v>1.0021888074871741</v>
      </c>
      <c r="H2" s="5">
        <f>E2*F2</f>
        <v>1779.0063737364756</v>
      </c>
      <c r="I2" s="15">
        <v>1</v>
      </c>
      <c r="J2" s="15">
        <f>$Q$33*I2 + $Q$32</f>
        <v>1898.7417207405922</v>
      </c>
      <c r="K2" s="18">
        <f>$Q$33 * I2 + $Q$32</f>
        <v>1898.7417207405922</v>
      </c>
      <c r="L2" s="19">
        <f>D2</f>
        <v>0.99733367428481023</v>
      </c>
      <c r="M2" s="19">
        <f>G2</f>
        <v>1.0021888074871741</v>
      </c>
      <c r="N2" s="18">
        <f>K2*L2*M2</f>
        <v>1897.8239557620468</v>
      </c>
      <c r="R2" s="5">
        <f>I25+1</f>
        <v>25</v>
      </c>
      <c r="S2" s="5">
        <f>$Q$33 * R2 + $Q$32</f>
        <v>1988.4048348850156</v>
      </c>
      <c r="T2" s="5">
        <f>D2</f>
        <v>0.99733367428481023</v>
      </c>
      <c r="U2" s="5">
        <f>G2</f>
        <v>1.0021888074871741</v>
      </c>
      <c r="V2" s="5">
        <f>S2*T2*U2</f>
        <v>1987.4437308545444</v>
      </c>
    </row>
    <row r="3" spans="1:22" x14ac:dyDescent="0.35">
      <c r="A3" s="16">
        <v>42767</v>
      </c>
      <c r="B3" s="20">
        <v>1749.93</v>
      </c>
      <c r="C3" s="19">
        <f t="shared" ref="C3:C13" si="0">B3/AVERAGE($B$2:$B$13)</f>
        <v>0.82138310018810423</v>
      </c>
      <c r="D3" s="19">
        <f t="shared" ref="D3:D13" si="1">AVERAGE(C3,C15)</f>
        <v>0.93458356249101093</v>
      </c>
      <c r="E3" s="18">
        <f t="shared" ref="E3:E13" si="2">B3/D3</f>
        <v>1872.4168391489673</v>
      </c>
      <c r="F3" s="21">
        <f>F2</f>
        <v>0.91352786943466235</v>
      </c>
      <c r="G3" s="21">
        <f>G2</f>
        <v>1.0021888074871741</v>
      </c>
      <c r="H3" s="5">
        <f t="shared" ref="H3:H25" si="3">E3*F3</f>
        <v>1710.5049657613411</v>
      </c>
      <c r="I3" s="15">
        <v>2</v>
      </c>
      <c r="J3" s="15">
        <f t="shared" ref="J3:J25" si="4">$Q$33*I3 + $Q$32</f>
        <v>1902.4776838299433</v>
      </c>
      <c r="K3" s="18">
        <f t="shared" ref="K3:K37" si="5">$Q$33 * I3 + $Q$32</f>
        <v>1902.4776838299433</v>
      </c>
      <c r="L3" s="19">
        <f t="shared" ref="L3:L25" si="6">D3</f>
        <v>0.93458356249101093</v>
      </c>
      <c r="M3" s="19">
        <f t="shared" ref="M3:M25" si="7">G3</f>
        <v>1.0021888074871741</v>
      </c>
      <c r="N3" s="18">
        <f t="shared" ref="N3:N37" si="8">K3*L3*M3</f>
        <v>1781.9161243697445</v>
      </c>
      <c r="R3" s="5">
        <f>R2+1</f>
        <v>26</v>
      </c>
      <c r="S3" s="5">
        <f t="shared" ref="S3:S13" si="9">$Q$33 * R3 + $Q$32</f>
        <v>1992.1407979743667</v>
      </c>
      <c r="T3" s="5">
        <f t="shared" ref="T3:T13" si="10">D3</f>
        <v>0.93458356249101093</v>
      </c>
      <c r="U3" s="5">
        <f>U2</f>
        <v>1.0021888074871741</v>
      </c>
      <c r="V3" s="5">
        <f t="shared" ref="V3:V13" si="11">S3*T3*U3</f>
        <v>1865.8972139841624</v>
      </c>
    </row>
    <row r="4" spans="1:22" x14ac:dyDescent="0.35">
      <c r="A4" s="16">
        <v>42795</v>
      </c>
      <c r="B4" s="20">
        <v>2399.42</v>
      </c>
      <c r="C4" s="19">
        <f t="shared" si="0"/>
        <v>1.126241071501912</v>
      </c>
      <c r="D4" s="19">
        <f t="shared" si="1"/>
        <v>1.0701088881830871</v>
      </c>
      <c r="E4" s="18">
        <f t="shared" si="2"/>
        <v>2242.2204193387452</v>
      </c>
      <c r="F4" s="21">
        <f t="shared" ref="F4:F25" si="12">F3</f>
        <v>0.91352786943466235</v>
      </c>
      <c r="G4" s="21">
        <f t="shared" ref="G4:G25" si="13">G3</f>
        <v>1.0021888074871741</v>
      </c>
      <c r="H4" s="5">
        <f t="shared" si="3"/>
        <v>2048.330842481419</v>
      </c>
      <c r="I4" s="15">
        <v>3</v>
      </c>
      <c r="J4" s="15">
        <f t="shared" si="4"/>
        <v>1906.2136469192942</v>
      </c>
      <c r="K4" s="18">
        <f t="shared" si="5"/>
        <v>1906.2136469192942</v>
      </c>
      <c r="L4" s="19">
        <f t="shared" si="6"/>
        <v>1.0701088881830871</v>
      </c>
      <c r="M4" s="19">
        <f t="shared" si="7"/>
        <v>1.0021888074871741</v>
      </c>
      <c r="N4" s="18">
        <f t="shared" si="8"/>
        <v>2044.3210187938862</v>
      </c>
      <c r="R4" s="5">
        <f t="shared" ref="R4:R13" si="14">R3+1</f>
        <v>27</v>
      </c>
      <c r="S4" s="5">
        <f>$Q$33 * R4 + $Q$32</f>
        <v>1995.8767610637176</v>
      </c>
      <c r="T4" s="5">
        <f t="shared" si="10"/>
        <v>1.0701088881830871</v>
      </c>
      <c r="U4" s="5">
        <f t="shared" ref="U4:U13" si="15">U3</f>
        <v>1.0021888074871741</v>
      </c>
      <c r="V4" s="5">
        <f t="shared" si="11"/>
        <v>2140.480328718143</v>
      </c>
    </row>
    <row r="5" spans="1:22" x14ac:dyDescent="0.35">
      <c r="A5" s="16">
        <v>42826</v>
      </c>
      <c r="B5" s="20">
        <v>2126.85</v>
      </c>
      <c r="C5" s="19">
        <f t="shared" si="0"/>
        <v>0.9983020158721031</v>
      </c>
      <c r="D5" s="19">
        <f t="shared" si="1"/>
        <v>1.0051480179040801</v>
      </c>
      <c r="E5" s="18">
        <f t="shared" si="2"/>
        <v>2115.9570154004546</v>
      </c>
      <c r="F5" s="21">
        <f t="shared" si="12"/>
        <v>0.91352786943466235</v>
      </c>
      <c r="G5" s="21">
        <f t="shared" si="13"/>
        <v>1.0021888074871741</v>
      </c>
      <c r="H5" s="5">
        <f t="shared" si="3"/>
        <v>1932.9857040941042</v>
      </c>
      <c r="I5" s="15">
        <v>4</v>
      </c>
      <c r="J5" s="15">
        <f t="shared" si="4"/>
        <v>1909.9496100086451</v>
      </c>
      <c r="K5" s="18">
        <f t="shared" si="5"/>
        <v>1909.9496100086451</v>
      </c>
      <c r="L5" s="19">
        <f t="shared" si="6"/>
        <v>1.0051480179040801</v>
      </c>
      <c r="M5" s="19">
        <f t="shared" si="7"/>
        <v>1.0021888074871741</v>
      </c>
      <c r="N5" s="18">
        <f t="shared" si="8"/>
        <v>1923.9840981540306</v>
      </c>
      <c r="R5" s="5">
        <f t="shared" si="14"/>
        <v>28</v>
      </c>
      <c r="S5" s="5">
        <f t="shared" si="9"/>
        <v>1999.6127241530685</v>
      </c>
      <c r="T5" s="5">
        <f t="shared" si="10"/>
        <v>1.0051480179040801</v>
      </c>
      <c r="U5" s="5">
        <f t="shared" si="15"/>
        <v>1.0021888074871741</v>
      </c>
      <c r="V5" s="5">
        <f t="shared" si="11"/>
        <v>2014.3060652367428</v>
      </c>
    </row>
    <row r="6" spans="1:22" x14ac:dyDescent="0.35">
      <c r="A6" s="16">
        <v>42856</v>
      </c>
      <c r="B6" s="20">
        <v>2242.5</v>
      </c>
      <c r="C6" s="19">
        <f t="shared" si="0"/>
        <v>1.0525858761046576</v>
      </c>
      <c r="D6" s="19">
        <f t="shared" si="1"/>
        <v>1.0561781946339766</v>
      </c>
      <c r="E6" s="18">
        <f t="shared" si="2"/>
        <v>2123.2212626555397</v>
      </c>
      <c r="F6" s="21">
        <f t="shared" si="12"/>
        <v>0.91352786943466235</v>
      </c>
      <c r="G6" s="21">
        <f t="shared" si="13"/>
        <v>1.0021888074871741</v>
      </c>
      <c r="H6" s="5">
        <f t="shared" si="3"/>
        <v>1939.6217964120888</v>
      </c>
      <c r="I6" s="15">
        <v>5</v>
      </c>
      <c r="J6" s="15">
        <f t="shared" si="4"/>
        <v>1913.6855730979962</v>
      </c>
      <c r="K6" s="18">
        <f t="shared" si="5"/>
        <v>1913.6855730979962</v>
      </c>
      <c r="L6" s="19">
        <f t="shared" si="6"/>
        <v>1.0561781946339766</v>
      </c>
      <c r="M6" s="19">
        <f t="shared" si="7"/>
        <v>1.0021888074871741</v>
      </c>
      <c r="N6" s="18">
        <f t="shared" si="8"/>
        <v>2025.6169760055686</v>
      </c>
      <c r="R6" s="5">
        <f t="shared" si="14"/>
        <v>29</v>
      </c>
      <c r="S6" s="5">
        <f t="shared" si="9"/>
        <v>2003.3486872424196</v>
      </c>
      <c r="T6" s="5">
        <f t="shared" si="10"/>
        <v>1.0561781946339766</v>
      </c>
      <c r="U6" s="5">
        <f t="shared" si="15"/>
        <v>1.0021888074871741</v>
      </c>
      <c r="V6" s="5">
        <f t="shared" si="11"/>
        <v>2120.5244825916407</v>
      </c>
    </row>
    <row r="7" spans="1:22" x14ac:dyDescent="0.35">
      <c r="A7" s="16">
        <v>42887</v>
      </c>
      <c r="B7" s="20">
        <v>2436.44</v>
      </c>
      <c r="C7" s="19">
        <f t="shared" si="0"/>
        <v>1.1436175393428907</v>
      </c>
      <c r="D7" s="19">
        <f t="shared" si="1"/>
        <v>1.0134250062228916</v>
      </c>
      <c r="E7" s="18">
        <f t="shared" si="2"/>
        <v>2404.164082235141</v>
      </c>
      <c r="F7" s="21">
        <f t="shared" si="12"/>
        <v>0.91352786943466235</v>
      </c>
      <c r="G7" s="21">
        <f t="shared" si="13"/>
        <v>1.0021888074871741</v>
      </c>
      <c r="H7" s="5">
        <f t="shared" si="3"/>
        <v>2196.2708918156086</v>
      </c>
      <c r="I7" s="15">
        <v>6</v>
      </c>
      <c r="J7" s="15">
        <f t="shared" si="4"/>
        <v>1917.4215361873471</v>
      </c>
      <c r="K7" s="18">
        <f t="shared" si="5"/>
        <v>1917.4215361873471</v>
      </c>
      <c r="L7" s="19">
        <f t="shared" si="6"/>
        <v>1.0134250062228916</v>
      </c>
      <c r="M7" s="19">
        <f t="shared" si="7"/>
        <v>1.0021888074871741</v>
      </c>
      <c r="N7" s="18">
        <f t="shared" si="8"/>
        <v>1947.4161418174604</v>
      </c>
      <c r="R7" s="5">
        <f t="shared" si="14"/>
        <v>30</v>
      </c>
      <c r="S7" s="5">
        <f t="shared" si="9"/>
        <v>2007.0846503317705</v>
      </c>
      <c r="T7" s="5">
        <f t="shared" si="10"/>
        <v>1.0134250062228916</v>
      </c>
      <c r="U7" s="5">
        <f t="shared" si="15"/>
        <v>1.0021888074871741</v>
      </c>
      <c r="V7" s="5">
        <f t="shared" si="11"/>
        <v>2038.4818738513632</v>
      </c>
    </row>
    <row r="8" spans="1:22" x14ac:dyDescent="0.35">
      <c r="A8" s="16">
        <v>42917</v>
      </c>
      <c r="B8" s="20">
        <v>2016.88</v>
      </c>
      <c r="C8" s="19">
        <f t="shared" si="0"/>
        <v>0.94668423714513361</v>
      </c>
      <c r="D8" s="19">
        <f t="shared" si="1"/>
        <v>0.99038511252095307</v>
      </c>
      <c r="E8" s="18">
        <f t="shared" si="2"/>
        <v>2036.4603369957563</v>
      </c>
      <c r="F8" s="21">
        <f t="shared" si="12"/>
        <v>0.91352786943466235</v>
      </c>
      <c r="G8" s="21">
        <f t="shared" si="13"/>
        <v>1.0021888074871741</v>
      </c>
      <c r="H8" s="5">
        <f t="shared" si="3"/>
        <v>1860.3632728439277</v>
      </c>
      <c r="I8" s="15">
        <v>7</v>
      </c>
      <c r="J8" s="15">
        <f t="shared" si="4"/>
        <v>1921.1574992766982</v>
      </c>
      <c r="K8" s="18">
        <f t="shared" si="5"/>
        <v>1921.1574992766982</v>
      </c>
      <c r="L8" s="19">
        <f t="shared" si="6"/>
        <v>0.99038511252095307</v>
      </c>
      <c r="M8" s="19">
        <f t="shared" si="7"/>
        <v>1.0021888074871741</v>
      </c>
      <c r="N8" s="18">
        <f t="shared" si="8"/>
        <v>1906.8503989859628</v>
      </c>
      <c r="R8" s="5">
        <f t="shared" si="14"/>
        <v>31</v>
      </c>
      <c r="S8" s="5">
        <f t="shared" si="9"/>
        <v>2010.8206134211214</v>
      </c>
      <c r="T8" s="5">
        <f t="shared" si="10"/>
        <v>0.99038511252095307</v>
      </c>
      <c r="U8" s="5">
        <f t="shared" si="15"/>
        <v>1.0021888074871741</v>
      </c>
      <c r="V8" s="5">
        <f t="shared" si="11"/>
        <v>1995.8457806998449</v>
      </c>
    </row>
    <row r="9" spans="1:22" x14ac:dyDescent="0.35">
      <c r="A9" s="16">
        <v>42948</v>
      </c>
      <c r="B9" s="20">
        <v>1755.23</v>
      </c>
      <c r="C9" s="19">
        <f t="shared" si="0"/>
        <v>0.82387081708592125</v>
      </c>
      <c r="D9" s="19">
        <f t="shared" si="1"/>
        <v>0.83791611266912946</v>
      </c>
      <c r="E9" s="18">
        <f t="shared" si="2"/>
        <v>2094.756233304578</v>
      </c>
      <c r="F9" s="21">
        <f t="shared" si="12"/>
        <v>0.91352786943466235</v>
      </c>
      <c r="G9" s="21">
        <f t="shared" si="13"/>
        <v>1.0021888074871741</v>
      </c>
      <c r="H9" s="5">
        <f t="shared" si="3"/>
        <v>1913.6181987957098</v>
      </c>
      <c r="I9" s="15">
        <v>8</v>
      </c>
      <c r="J9" s="15">
        <f t="shared" si="4"/>
        <v>1924.8934623660491</v>
      </c>
      <c r="K9" s="18">
        <f t="shared" si="5"/>
        <v>1924.8934623660491</v>
      </c>
      <c r="L9" s="19">
        <f t="shared" si="6"/>
        <v>0.83791611266912946</v>
      </c>
      <c r="M9" s="19">
        <f t="shared" si="7"/>
        <v>1.0021888074871741</v>
      </c>
      <c r="N9" s="18">
        <f t="shared" si="8"/>
        <v>1616.4295732365024</v>
      </c>
      <c r="R9" s="5">
        <f t="shared" si="14"/>
        <v>32</v>
      </c>
      <c r="S9" s="5">
        <f t="shared" si="9"/>
        <v>2014.5565765104725</v>
      </c>
      <c r="T9" s="5">
        <f t="shared" si="10"/>
        <v>0.83791611266912946</v>
      </c>
      <c r="U9" s="5">
        <f t="shared" si="15"/>
        <v>1.0021888074871741</v>
      </c>
      <c r="V9" s="5">
        <f t="shared" si="11"/>
        <v>1691.7241867645548</v>
      </c>
    </row>
    <row r="10" spans="1:22" x14ac:dyDescent="0.35">
      <c r="A10" s="16">
        <v>42979</v>
      </c>
      <c r="B10" s="20">
        <v>2149.94</v>
      </c>
      <c r="C10" s="19">
        <f t="shared" si="0"/>
        <v>1.0091400126967438</v>
      </c>
      <c r="D10" s="19">
        <f t="shared" si="1"/>
        <v>1.057225071891831</v>
      </c>
      <c r="E10" s="18">
        <f t="shared" si="2"/>
        <v>2033.5688749348626</v>
      </c>
      <c r="F10" s="21">
        <f t="shared" si="12"/>
        <v>0.91352786943466235</v>
      </c>
      <c r="G10" s="21">
        <f t="shared" si="13"/>
        <v>1.0021888074871741</v>
      </c>
      <c r="H10" s="5">
        <f t="shared" si="3"/>
        <v>1857.7218416678884</v>
      </c>
      <c r="I10" s="15">
        <v>9</v>
      </c>
      <c r="J10" s="15">
        <f t="shared" si="4"/>
        <v>1928.6294254554</v>
      </c>
      <c r="K10" s="18">
        <f t="shared" si="5"/>
        <v>1928.6294254554</v>
      </c>
      <c r="L10" s="19">
        <f t="shared" si="6"/>
        <v>1.057225071891831</v>
      </c>
      <c r="M10" s="19">
        <f t="shared" si="7"/>
        <v>1.0021888074871741</v>
      </c>
      <c r="N10" s="18">
        <f t="shared" si="8"/>
        <v>2043.4583513403654</v>
      </c>
      <c r="R10" s="5">
        <f t="shared" si="14"/>
        <v>33</v>
      </c>
      <c r="S10" s="5">
        <f t="shared" si="9"/>
        <v>2018.2925395998234</v>
      </c>
      <c r="T10" s="5">
        <f t="shared" si="10"/>
        <v>1.057225071891831</v>
      </c>
      <c r="U10" s="5">
        <f t="shared" si="15"/>
        <v>1.0021888074871741</v>
      </c>
      <c r="V10" s="5">
        <f t="shared" si="11"/>
        <v>2138.4599296567094</v>
      </c>
    </row>
    <row r="11" spans="1:22" x14ac:dyDescent="0.35">
      <c r="A11" s="16">
        <v>43009</v>
      </c>
      <c r="B11" s="20">
        <v>2905.47</v>
      </c>
      <c r="C11" s="19">
        <f t="shared" si="0"/>
        <v>1.3637710971887624</v>
      </c>
      <c r="D11" s="19">
        <f t="shared" si="1"/>
        <v>1.2843704007308985</v>
      </c>
      <c r="E11" s="18">
        <f t="shared" si="2"/>
        <v>2262.1745240676519</v>
      </c>
      <c r="F11" s="21">
        <f t="shared" si="12"/>
        <v>0.91352786943466235</v>
      </c>
      <c r="G11" s="21">
        <f t="shared" si="13"/>
        <v>1.0021888074871741</v>
      </c>
      <c r="H11" s="5">
        <f t="shared" si="3"/>
        <v>2066.5594732608934</v>
      </c>
      <c r="I11" s="15">
        <v>10</v>
      </c>
      <c r="J11" s="15">
        <f t="shared" si="4"/>
        <v>1932.3653885447511</v>
      </c>
      <c r="K11" s="18">
        <f t="shared" si="5"/>
        <v>1932.3653885447511</v>
      </c>
      <c r="L11" s="19">
        <f t="shared" si="6"/>
        <v>1.2843704007308985</v>
      </c>
      <c r="M11" s="19">
        <f t="shared" si="7"/>
        <v>1.0021888074871741</v>
      </c>
      <c r="N11" s="18">
        <f t="shared" si="8"/>
        <v>2487.3052504479565</v>
      </c>
      <c r="R11" s="5">
        <f t="shared" si="14"/>
        <v>34</v>
      </c>
      <c r="S11" s="5">
        <f t="shared" si="9"/>
        <v>2022.0285026891743</v>
      </c>
      <c r="T11" s="5">
        <f t="shared" si="10"/>
        <v>1.2843704007308985</v>
      </c>
      <c r="U11" s="5">
        <f t="shared" si="15"/>
        <v>1.0021888074871741</v>
      </c>
      <c r="V11" s="5">
        <f t="shared" si="11"/>
        <v>2602.7179647850171</v>
      </c>
    </row>
    <row r="12" spans="1:22" x14ac:dyDescent="0.35">
      <c r="A12" s="16">
        <v>43040</v>
      </c>
      <c r="B12" s="20">
        <v>2338.88</v>
      </c>
      <c r="C12" s="19">
        <f t="shared" si="0"/>
        <v>1.097824773201187</v>
      </c>
      <c r="D12" s="19">
        <f t="shared" si="1"/>
        <v>1.0609760735284297</v>
      </c>
      <c r="E12" s="18">
        <f t="shared" si="2"/>
        <v>2204.4606455843209</v>
      </c>
      <c r="F12" s="21">
        <f t="shared" si="12"/>
        <v>0.91352786943466235</v>
      </c>
      <c r="G12" s="21">
        <f t="shared" si="13"/>
        <v>1.0021888074871741</v>
      </c>
      <c r="H12" s="5">
        <f t="shared" si="3"/>
        <v>2013.836236813205</v>
      </c>
      <c r="I12" s="15">
        <v>11</v>
      </c>
      <c r="J12" s="15">
        <f t="shared" si="4"/>
        <v>1936.101351634102</v>
      </c>
      <c r="K12" s="18">
        <f t="shared" si="5"/>
        <v>1936.101351634102</v>
      </c>
      <c r="L12" s="19">
        <f t="shared" si="6"/>
        <v>1.0609760735284297</v>
      </c>
      <c r="M12" s="19">
        <f t="shared" si="7"/>
        <v>1.0021888074871741</v>
      </c>
      <c r="N12" s="18">
        <f t="shared" si="8"/>
        <v>2058.6533646909375</v>
      </c>
      <c r="R12" s="5">
        <f t="shared" si="14"/>
        <v>35</v>
      </c>
      <c r="S12" s="5">
        <f t="shared" si="9"/>
        <v>2025.7644657785254</v>
      </c>
      <c r="T12" s="5">
        <f t="shared" si="10"/>
        <v>1.0609760735284297</v>
      </c>
      <c r="U12" s="5">
        <f t="shared" si="15"/>
        <v>1.0021888074871741</v>
      </c>
      <c r="V12" s="5">
        <f t="shared" si="11"/>
        <v>2153.9920056491142</v>
      </c>
    </row>
    <row r="13" spans="1:22" x14ac:dyDescent="0.35">
      <c r="A13" s="16">
        <v>43070</v>
      </c>
      <c r="B13" s="20">
        <v>1501.86</v>
      </c>
      <c r="C13" s="19">
        <f t="shared" si="0"/>
        <v>0.70494386795386443</v>
      </c>
      <c r="D13" s="19">
        <f t="shared" si="1"/>
        <v>0.69234988493890159</v>
      </c>
      <c r="E13" s="18">
        <f t="shared" si="2"/>
        <v>2169.2211303429854</v>
      </c>
      <c r="F13" s="21">
        <f t="shared" si="12"/>
        <v>0.91352786943466235</v>
      </c>
      <c r="G13" s="21">
        <f t="shared" si="13"/>
        <v>1.0021888074871741</v>
      </c>
      <c r="H13" s="5">
        <f t="shared" si="3"/>
        <v>1981.6439575348775</v>
      </c>
      <c r="I13" s="15">
        <v>12</v>
      </c>
      <c r="J13" s="15">
        <f t="shared" si="4"/>
        <v>1939.8373147234529</v>
      </c>
      <c r="K13" s="18">
        <f t="shared" si="5"/>
        <v>1939.8373147234529</v>
      </c>
      <c r="L13" s="19">
        <f t="shared" si="6"/>
        <v>0.69234988493890159</v>
      </c>
      <c r="M13" s="19">
        <f t="shared" si="7"/>
        <v>1.0021888074871741</v>
      </c>
      <c r="N13" s="18">
        <f t="shared" si="8"/>
        <v>1345.9858110994319</v>
      </c>
      <c r="R13" s="5">
        <f t="shared" si="14"/>
        <v>36</v>
      </c>
      <c r="S13" s="5">
        <f t="shared" si="9"/>
        <v>2029.5004288678763</v>
      </c>
      <c r="T13" s="5">
        <f t="shared" si="10"/>
        <v>0.69234988493890159</v>
      </c>
      <c r="U13" s="5">
        <f t="shared" si="15"/>
        <v>1.0021888074871741</v>
      </c>
      <c r="V13" s="5">
        <f t="shared" si="11"/>
        <v>1408.1999351918887</v>
      </c>
    </row>
    <row r="14" spans="1:22" x14ac:dyDescent="0.35">
      <c r="A14" s="16">
        <v>43101</v>
      </c>
      <c r="B14" s="20">
        <v>1917.32</v>
      </c>
      <c r="C14" s="19">
        <f>B14/AVERAGE($B$14:$B$25)</f>
        <v>1.0830317568509014</v>
      </c>
      <c r="D14" s="19">
        <f>D2</f>
        <v>0.99733367428481023</v>
      </c>
      <c r="E14" s="18">
        <f>E2</f>
        <v>1947.4024091212625</v>
      </c>
      <c r="F14" s="21">
        <f t="shared" si="12"/>
        <v>0.91352786943466235</v>
      </c>
      <c r="G14" s="21">
        <f t="shared" si="13"/>
        <v>1.0021888074871741</v>
      </c>
      <c r="H14" s="5">
        <f t="shared" si="3"/>
        <v>1779.0063737364756</v>
      </c>
      <c r="I14" s="15">
        <v>13</v>
      </c>
      <c r="J14" s="15">
        <f t="shared" si="4"/>
        <v>1943.573277812804</v>
      </c>
      <c r="K14" s="18">
        <f t="shared" si="5"/>
        <v>1943.573277812804</v>
      </c>
      <c r="L14" s="19">
        <f t="shared" si="6"/>
        <v>0.99733367428481023</v>
      </c>
      <c r="M14" s="19">
        <f t="shared" si="7"/>
        <v>1.0021888074871741</v>
      </c>
      <c r="N14" s="18">
        <f t="shared" si="8"/>
        <v>1942.6338433082956</v>
      </c>
    </row>
    <row r="15" spans="1:22" x14ac:dyDescent="0.35">
      <c r="A15" s="16">
        <v>43132</v>
      </c>
      <c r="B15" s="20">
        <v>1854.92</v>
      </c>
      <c r="C15" s="19">
        <f t="shared" ref="C15:C25" si="16">B15/AVERAGE($B$14:$B$25)</f>
        <v>1.0477840247939176</v>
      </c>
      <c r="D15" s="19">
        <f t="shared" ref="D15:E25" si="17">D3</f>
        <v>0.93458356249101093</v>
      </c>
      <c r="E15" s="18">
        <f t="shared" si="17"/>
        <v>1872.4168391489673</v>
      </c>
      <c r="F15" s="21">
        <f t="shared" si="12"/>
        <v>0.91352786943466235</v>
      </c>
      <c r="G15" s="21">
        <f t="shared" si="13"/>
        <v>1.0021888074871741</v>
      </c>
      <c r="H15" s="5">
        <f t="shared" si="3"/>
        <v>1710.5049657613411</v>
      </c>
      <c r="I15" s="15">
        <v>14</v>
      </c>
      <c r="J15" s="15">
        <f t="shared" si="4"/>
        <v>1947.3092409021549</v>
      </c>
      <c r="K15" s="18">
        <f t="shared" si="5"/>
        <v>1947.3092409021549</v>
      </c>
      <c r="L15" s="19">
        <f t="shared" si="6"/>
        <v>0.93458356249101093</v>
      </c>
      <c r="M15" s="19">
        <f t="shared" si="7"/>
        <v>1.0021888074871741</v>
      </c>
      <c r="N15" s="18">
        <f t="shared" si="8"/>
        <v>1823.9066691769533</v>
      </c>
    </row>
    <row r="16" spans="1:22" x14ac:dyDescent="0.35">
      <c r="A16" s="16">
        <v>43160</v>
      </c>
      <c r="B16" s="20">
        <v>1795.07</v>
      </c>
      <c r="C16" s="19">
        <f t="shared" si="16"/>
        <v>1.0139767048642623</v>
      </c>
      <c r="D16" s="19">
        <f t="shared" si="17"/>
        <v>1.0701088881830871</v>
      </c>
      <c r="E16" s="18">
        <f t="shared" si="17"/>
        <v>2242.2204193387452</v>
      </c>
      <c r="F16" s="21">
        <f t="shared" si="12"/>
        <v>0.91352786943466235</v>
      </c>
      <c r="G16" s="21">
        <f t="shared" si="13"/>
        <v>1.0021888074871741</v>
      </c>
      <c r="H16" s="5">
        <f t="shared" si="3"/>
        <v>2048.330842481419</v>
      </c>
      <c r="I16" s="15">
        <v>15</v>
      </c>
      <c r="J16" s="15">
        <f t="shared" si="4"/>
        <v>1951.0452039915058</v>
      </c>
      <c r="K16" s="18">
        <f t="shared" si="5"/>
        <v>1951.0452039915058</v>
      </c>
      <c r="L16" s="19">
        <f t="shared" si="6"/>
        <v>1.0701088881830871</v>
      </c>
      <c r="M16" s="19">
        <f t="shared" si="7"/>
        <v>1.0021888074871741</v>
      </c>
      <c r="N16" s="18">
        <f t="shared" si="8"/>
        <v>2092.4006737560144</v>
      </c>
      <c r="P16" t="s">
        <v>0</v>
      </c>
    </row>
    <row r="17" spans="1:27" ht="15" thickBot="1" x14ac:dyDescent="0.4">
      <c r="A17" s="16">
        <v>43191</v>
      </c>
      <c r="B17" s="20">
        <v>1791.56</v>
      </c>
      <c r="C17" s="19">
        <f t="shared" si="16"/>
        <v>1.0119940199360571</v>
      </c>
      <c r="D17" s="19">
        <f t="shared" si="17"/>
        <v>1.0051480179040801</v>
      </c>
      <c r="E17" s="18">
        <f t="shared" si="17"/>
        <v>2115.9570154004546</v>
      </c>
      <c r="F17" s="21">
        <f t="shared" si="12"/>
        <v>0.91352786943466235</v>
      </c>
      <c r="G17" s="21">
        <f t="shared" si="13"/>
        <v>1.0021888074871741</v>
      </c>
      <c r="H17" s="5">
        <f t="shared" si="3"/>
        <v>1932.9857040941042</v>
      </c>
      <c r="I17" s="15">
        <v>16</v>
      </c>
      <c r="J17" s="15">
        <f t="shared" si="4"/>
        <v>1954.7811670808569</v>
      </c>
      <c r="K17" s="18">
        <f t="shared" si="5"/>
        <v>1954.7811670808569</v>
      </c>
      <c r="L17" s="19">
        <f t="shared" si="6"/>
        <v>1.0051480179040801</v>
      </c>
      <c r="M17" s="19">
        <f t="shared" si="7"/>
        <v>1.0021888074871741</v>
      </c>
      <c r="N17" s="18">
        <f t="shared" si="8"/>
        <v>1969.1450816953868</v>
      </c>
    </row>
    <row r="18" spans="1:27" x14ac:dyDescent="0.35">
      <c r="A18" s="16">
        <v>43221</v>
      </c>
      <c r="B18" s="20">
        <v>1876.14</v>
      </c>
      <c r="C18" s="19">
        <f t="shared" si="16"/>
        <v>1.0597705131632957</v>
      </c>
      <c r="D18" s="19">
        <f t="shared" si="17"/>
        <v>1.0561781946339766</v>
      </c>
      <c r="E18" s="18">
        <f t="shared" si="17"/>
        <v>2123.2212626555397</v>
      </c>
      <c r="F18" s="21">
        <f t="shared" si="12"/>
        <v>0.91352786943466235</v>
      </c>
      <c r="G18" s="21">
        <f t="shared" si="13"/>
        <v>1.0021888074871741</v>
      </c>
      <c r="H18" s="5">
        <f t="shared" si="3"/>
        <v>1939.6217964120888</v>
      </c>
      <c r="I18" s="15">
        <v>17</v>
      </c>
      <c r="J18" s="15">
        <f t="shared" si="4"/>
        <v>1958.5171301702078</v>
      </c>
      <c r="K18" s="18">
        <f t="shared" si="5"/>
        <v>1958.5171301702078</v>
      </c>
      <c r="L18" s="19">
        <f t="shared" si="6"/>
        <v>1.0561781946339766</v>
      </c>
      <c r="M18" s="19">
        <f t="shared" si="7"/>
        <v>1.0021888074871741</v>
      </c>
      <c r="N18" s="18">
        <f t="shared" si="8"/>
        <v>2073.0707292986044</v>
      </c>
      <c r="P18" s="3" t="s">
        <v>1</v>
      </c>
      <c r="Q18" s="3"/>
    </row>
    <row r="19" spans="1:27" x14ac:dyDescent="0.35">
      <c r="A19" s="16">
        <v>43252</v>
      </c>
      <c r="B19" s="20">
        <v>1563.61</v>
      </c>
      <c r="C19" s="19">
        <f t="shared" si="16"/>
        <v>0.88323247310289243</v>
      </c>
      <c r="D19" s="19">
        <f t="shared" si="17"/>
        <v>1.0134250062228916</v>
      </c>
      <c r="E19" s="18">
        <f t="shared" si="17"/>
        <v>2404.164082235141</v>
      </c>
      <c r="F19" s="21">
        <f t="shared" si="12"/>
        <v>0.91352786943466235</v>
      </c>
      <c r="G19" s="21">
        <f t="shared" si="13"/>
        <v>1.0021888074871741</v>
      </c>
      <c r="H19" s="5">
        <f t="shared" si="3"/>
        <v>2196.2708918156086</v>
      </c>
      <c r="I19" s="15">
        <v>18</v>
      </c>
      <c r="J19" s="15">
        <f t="shared" si="4"/>
        <v>1962.2530932595589</v>
      </c>
      <c r="K19" s="18">
        <f t="shared" si="5"/>
        <v>1962.2530932595589</v>
      </c>
      <c r="L19" s="19">
        <f t="shared" si="6"/>
        <v>1.0134250062228916</v>
      </c>
      <c r="M19" s="19">
        <f t="shared" si="7"/>
        <v>1.0021888074871741</v>
      </c>
      <c r="N19" s="18">
        <f t="shared" si="8"/>
        <v>1992.9490078344118</v>
      </c>
      <c r="P19" t="s">
        <v>2</v>
      </c>
      <c r="Q19">
        <v>0.20390707010288742</v>
      </c>
    </row>
    <row r="20" spans="1:27" x14ac:dyDescent="0.35">
      <c r="A20" s="16">
        <v>43282</v>
      </c>
      <c r="B20" s="20">
        <v>1830.67</v>
      </c>
      <c r="C20" s="19">
        <f t="shared" si="16"/>
        <v>1.0340859878967725</v>
      </c>
      <c r="D20" s="19">
        <f t="shared" si="17"/>
        <v>0.99038511252095307</v>
      </c>
      <c r="E20" s="18">
        <f t="shared" si="17"/>
        <v>2036.4603369957563</v>
      </c>
      <c r="F20" s="21">
        <f t="shared" si="12"/>
        <v>0.91352786943466235</v>
      </c>
      <c r="G20" s="21">
        <f t="shared" si="13"/>
        <v>1.0021888074871741</v>
      </c>
      <c r="H20" s="5">
        <f t="shared" si="3"/>
        <v>1860.3632728439277</v>
      </c>
      <c r="I20" s="15">
        <v>19</v>
      </c>
      <c r="J20" s="15">
        <f t="shared" si="4"/>
        <v>1965.9890563489098</v>
      </c>
      <c r="K20" s="18">
        <f t="shared" si="5"/>
        <v>1965.9890563489098</v>
      </c>
      <c r="L20" s="19">
        <f t="shared" si="6"/>
        <v>0.99038511252095307</v>
      </c>
      <c r="M20" s="19">
        <f t="shared" si="7"/>
        <v>1.0021888074871741</v>
      </c>
      <c r="N20" s="18">
        <f t="shared" si="8"/>
        <v>1951.3480898429038</v>
      </c>
      <c r="P20" t="s">
        <v>3</v>
      </c>
      <c r="Q20">
        <v>4.1578093237943842E-2</v>
      </c>
    </row>
    <row r="21" spans="1:27" x14ac:dyDescent="0.35">
      <c r="A21" s="16">
        <v>43313</v>
      </c>
      <c r="B21" s="20">
        <v>1508.25</v>
      </c>
      <c r="C21" s="19">
        <f t="shared" si="16"/>
        <v>0.85196140825233768</v>
      </c>
      <c r="D21" s="19">
        <f t="shared" si="17"/>
        <v>0.83791611266912946</v>
      </c>
      <c r="E21" s="18">
        <f t="shared" si="17"/>
        <v>2094.756233304578</v>
      </c>
      <c r="F21" s="21">
        <f t="shared" si="12"/>
        <v>0.91352786943466235</v>
      </c>
      <c r="G21" s="21">
        <f t="shared" si="13"/>
        <v>1.0021888074871741</v>
      </c>
      <c r="H21" s="5">
        <f t="shared" si="3"/>
        <v>1913.6181987957098</v>
      </c>
      <c r="I21" s="15">
        <v>20</v>
      </c>
      <c r="J21" s="15">
        <f t="shared" si="4"/>
        <v>1969.7250194382607</v>
      </c>
      <c r="K21" s="18">
        <f t="shared" si="5"/>
        <v>1969.7250194382607</v>
      </c>
      <c r="L21" s="19">
        <f t="shared" si="6"/>
        <v>0.83791611266912946</v>
      </c>
      <c r="M21" s="19">
        <f t="shared" si="7"/>
        <v>1.0021888074871741</v>
      </c>
      <c r="N21" s="18">
        <f t="shared" si="8"/>
        <v>1654.0768800005285</v>
      </c>
      <c r="P21" t="s">
        <v>4</v>
      </c>
      <c r="Q21">
        <v>-1.9865388876041641E-3</v>
      </c>
    </row>
    <row r="22" spans="1:27" x14ac:dyDescent="0.35">
      <c r="A22" s="16">
        <v>43344</v>
      </c>
      <c r="B22" s="20">
        <v>1956.76</v>
      </c>
      <c r="C22" s="19">
        <f t="shared" si="16"/>
        <v>1.105310131086918</v>
      </c>
      <c r="D22" s="19">
        <f t="shared" si="17"/>
        <v>1.057225071891831</v>
      </c>
      <c r="E22" s="18">
        <f t="shared" si="17"/>
        <v>2033.5688749348626</v>
      </c>
      <c r="F22" s="21">
        <f t="shared" si="12"/>
        <v>0.91352786943466235</v>
      </c>
      <c r="G22" s="21">
        <f t="shared" si="13"/>
        <v>1.0021888074871741</v>
      </c>
      <c r="H22" s="5">
        <f t="shared" si="3"/>
        <v>1857.7218416678884</v>
      </c>
      <c r="I22" s="15">
        <v>21</v>
      </c>
      <c r="J22" s="15">
        <f t="shared" si="4"/>
        <v>1973.4609825276118</v>
      </c>
      <c r="K22" s="18">
        <f t="shared" si="5"/>
        <v>1973.4609825276118</v>
      </c>
      <c r="L22" s="19">
        <f t="shared" si="6"/>
        <v>1.057225071891831</v>
      </c>
      <c r="M22" s="19">
        <f t="shared" si="7"/>
        <v>1.0021888074871741</v>
      </c>
      <c r="N22" s="18">
        <f t="shared" si="8"/>
        <v>2090.9591404985376</v>
      </c>
      <c r="P22" t="s">
        <v>5</v>
      </c>
      <c r="Q22">
        <v>129.68395240618702</v>
      </c>
    </row>
    <row r="23" spans="1:27" ht="15" thickBot="1" x14ac:dyDescent="0.4">
      <c r="A23" s="16">
        <v>43374</v>
      </c>
      <c r="B23" s="20">
        <v>2133.19</v>
      </c>
      <c r="C23" s="19">
        <f t="shared" si="16"/>
        <v>1.2049697042730345</v>
      </c>
      <c r="D23" s="19">
        <f t="shared" si="17"/>
        <v>1.2843704007308985</v>
      </c>
      <c r="E23" s="18">
        <f t="shared" si="17"/>
        <v>2262.1745240676519</v>
      </c>
      <c r="F23" s="21">
        <f t="shared" si="12"/>
        <v>0.91352786943466235</v>
      </c>
      <c r="G23" s="21">
        <f t="shared" si="13"/>
        <v>1.0021888074871741</v>
      </c>
      <c r="H23" s="5">
        <f t="shared" si="3"/>
        <v>2066.5594732608934</v>
      </c>
      <c r="I23" s="15">
        <v>22</v>
      </c>
      <c r="J23" s="15">
        <f t="shared" si="4"/>
        <v>1977.1969456169627</v>
      </c>
      <c r="K23" s="18">
        <f t="shared" si="5"/>
        <v>1977.1969456169627</v>
      </c>
      <c r="L23" s="19">
        <f t="shared" si="6"/>
        <v>1.2843704007308985</v>
      </c>
      <c r="M23" s="19">
        <f t="shared" si="7"/>
        <v>1.0021888074871741</v>
      </c>
      <c r="N23" s="18">
        <f t="shared" si="8"/>
        <v>2545.0116076164868</v>
      </c>
      <c r="P23" s="1" t="s">
        <v>6</v>
      </c>
      <c r="Q23" s="1">
        <v>24</v>
      </c>
    </row>
    <row r="24" spans="1:27" x14ac:dyDescent="0.35">
      <c r="A24" s="16">
        <v>43405</v>
      </c>
      <c r="B24" s="20">
        <v>1813.04</v>
      </c>
      <c r="C24" s="19">
        <f t="shared" si="16"/>
        <v>1.0241273738556727</v>
      </c>
      <c r="D24" s="19">
        <f t="shared" si="17"/>
        <v>1.0609760735284297</v>
      </c>
      <c r="E24" s="18">
        <f t="shared" si="17"/>
        <v>2204.4606455843209</v>
      </c>
      <c r="F24" s="21">
        <f t="shared" si="12"/>
        <v>0.91352786943466235</v>
      </c>
      <c r="G24" s="21">
        <f t="shared" si="13"/>
        <v>1.0021888074871741</v>
      </c>
      <c r="H24" s="5">
        <f t="shared" si="3"/>
        <v>2013.836236813205</v>
      </c>
      <c r="I24" s="15">
        <v>23</v>
      </c>
      <c r="J24" s="15">
        <f t="shared" si="4"/>
        <v>1980.9329087063136</v>
      </c>
      <c r="K24" s="18">
        <f t="shared" si="5"/>
        <v>1980.9329087063136</v>
      </c>
      <c r="L24" s="19">
        <f t="shared" si="6"/>
        <v>1.0609760735284297</v>
      </c>
      <c r="M24" s="19">
        <f t="shared" si="7"/>
        <v>1.0021888074871741</v>
      </c>
      <c r="N24" s="18">
        <f t="shared" si="8"/>
        <v>2106.3226851700256</v>
      </c>
    </row>
    <row r="25" spans="1:27" ht="15" thickBot="1" x14ac:dyDescent="0.4">
      <c r="A25" s="16">
        <v>43435</v>
      </c>
      <c r="B25" s="20">
        <v>1203.3900000000001</v>
      </c>
      <c r="C25" s="19">
        <f t="shared" si="16"/>
        <v>0.67975590192393875</v>
      </c>
      <c r="D25" s="19">
        <f t="shared" si="17"/>
        <v>0.69234988493890159</v>
      </c>
      <c r="E25" s="18">
        <f t="shared" si="17"/>
        <v>2169.2211303429854</v>
      </c>
      <c r="F25" s="21">
        <f t="shared" si="12"/>
        <v>0.91352786943466235</v>
      </c>
      <c r="G25" s="21">
        <f t="shared" si="13"/>
        <v>1.0021888074871741</v>
      </c>
      <c r="H25" s="5">
        <f t="shared" si="3"/>
        <v>1981.6439575348775</v>
      </c>
      <c r="I25" s="15">
        <v>24</v>
      </c>
      <c r="J25" s="15">
        <f t="shared" si="4"/>
        <v>1984.6688717956647</v>
      </c>
      <c r="K25" s="18">
        <f t="shared" si="5"/>
        <v>1984.6688717956647</v>
      </c>
      <c r="L25" s="19">
        <f t="shared" si="6"/>
        <v>0.69234988493890159</v>
      </c>
      <c r="M25" s="19">
        <f t="shared" si="7"/>
        <v>1.0021888074871741</v>
      </c>
      <c r="N25" s="18">
        <f t="shared" si="8"/>
        <v>1377.0928731456604</v>
      </c>
      <c r="P25" t="s">
        <v>7</v>
      </c>
    </row>
    <row r="26" spans="1:27" x14ac:dyDescent="0.35">
      <c r="H26" s="4">
        <f>V2</f>
        <v>1987.4437308545444</v>
      </c>
      <c r="I26" s="9">
        <v>25</v>
      </c>
      <c r="J26" s="13"/>
      <c r="K26" s="26">
        <f t="shared" si="5"/>
        <v>1988.4048348850156</v>
      </c>
      <c r="L26" s="27">
        <v>0.99733367428481023</v>
      </c>
      <c r="M26" s="27">
        <v>1.0021888074871741</v>
      </c>
      <c r="N26" s="26">
        <f t="shared" si="8"/>
        <v>1987.4437308545444</v>
      </c>
      <c r="P26" s="2"/>
      <c r="Q26" s="2" t="s">
        <v>12</v>
      </c>
      <c r="R26" s="2" t="s">
        <v>13</v>
      </c>
      <c r="S26" s="2" t="s">
        <v>14</v>
      </c>
      <c r="T26" s="2" t="s">
        <v>15</v>
      </c>
      <c r="U26" s="2" t="s">
        <v>16</v>
      </c>
    </row>
    <row r="27" spans="1:27" x14ac:dyDescent="0.35">
      <c r="H27" s="4">
        <f t="shared" ref="H27:H37" si="18">V3</f>
        <v>1865.8972139841624</v>
      </c>
      <c r="I27" s="9">
        <v>26</v>
      </c>
      <c r="J27" s="13"/>
      <c r="K27" s="26">
        <f t="shared" si="5"/>
        <v>1992.1407979743667</v>
      </c>
      <c r="L27" s="27">
        <v>0.93458356249101093</v>
      </c>
      <c r="M27" s="27">
        <v>1.0021888074871741</v>
      </c>
      <c r="N27" s="26">
        <f t="shared" si="8"/>
        <v>1865.8972139841624</v>
      </c>
      <c r="P27" t="s">
        <v>8</v>
      </c>
      <c r="Q27">
        <v>1</v>
      </c>
      <c r="R27">
        <v>16051.033235741779</v>
      </c>
      <c r="S27">
        <v>16051.033235741779</v>
      </c>
      <c r="T27">
        <v>0.95440019137819854</v>
      </c>
      <c r="U27">
        <v>0.33922280374652636</v>
      </c>
    </row>
    <row r="28" spans="1:27" x14ac:dyDescent="0.35">
      <c r="H28" s="4">
        <f t="shared" si="18"/>
        <v>2140.480328718143</v>
      </c>
      <c r="I28" s="9">
        <v>27</v>
      </c>
      <c r="J28" s="13"/>
      <c r="K28" s="26">
        <f t="shared" si="5"/>
        <v>1995.8767610637176</v>
      </c>
      <c r="L28" s="27">
        <v>1.0701088881830871</v>
      </c>
      <c r="M28" s="27">
        <v>1.0021888074871741</v>
      </c>
      <c r="N28" s="26">
        <f t="shared" si="8"/>
        <v>2140.480328718143</v>
      </c>
      <c r="P28" t="s">
        <v>9</v>
      </c>
      <c r="Q28">
        <v>22</v>
      </c>
      <c r="R28">
        <v>369994.40525718394</v>
      </c>
      <c r="S28">
        <v>16817.927511690181</v>
      </c>
    </row>
    <row r="29" spans="1:27" ht="15" thickBot="1" x14ac:dyDescent="0.4">
      <c r="H29" s="4">
        <f t="shared" si="18"/>
        <v>2014.3060652367428</v>
      </c>
      <c r="I29" s="9">
        <v>28</v>
      </c>
      <c r="J29" s="13"/>
      <c r="K29" s="26">
        <f t="shared" si="5"/>
        <v>1999.6127241530685</v>
      </c>
      <c r="L29" s="27">
        <v>1.0051480179040801</v>
      </c>
      <c r="M29" s="27">
        <v>1.0021888074871741</v>
      </c>
      <c r="N29" s="26">
        <f t="shared" si="8"/>
        <v>2014.3060652367428</v>
      </c>
      <c r="P29" s="1" t="s">
        <v>10</v>
      </c>
      <c r="Q29" s="1">
        <v>23</v>
      </c>
      <c r="R29" s="1">
        <v>386045.43849292572</v>
      </c>
      <c r="S29" s="1"/>
      <c r="T29" s="1"/>
      <c r="U29" s="1"/>
    </row>
    <row r="30" spans="1:27" ht="15" thickBot="1" x14ac:dyDescent="0.4">
      <c r="H30" s="4">
        <f t="shared" si="18"/>
        <v>2120.5244825916407</v>
      </c>
      <c r="I30" s="9">
        <v>29</v>
      </c>
      <c r="J30" s="13"/>
      <c r="K30" s="26">
        <f t="shared" si="5"/>
        <v>2003.3486872424196</v>
      </c>
      <c r="L30" s="27">
        <v>1.0561781946339766</v>
      </c>
      <c r="M30" s="27">
        <v>1.0021888074871741</v>
      </c>
      <c r="N30" s="26">
        <f t="shared" si="8"/>
        <v>2120.5244825916407</v>
      </c>
    </row>
    <row r="31" spans="1:27" x14ac:dyDescent="0.35">
      <c r="H31" s="4">
        <f t="shared" si="18"/>
        <v>2038.4818738513632</v>
      </c>
      <c r="I31" s="9">
        <v>30</v>
      </c>
      <c r="J31" s="13"/>
      <c r="K31" s="26">
        <f t="shared" si="5"/>
        <v>2007.0846503317705</v>
      </c>
      <c r="L31" s="27">
        <v>1.0134250062228916</v>
      </c>
      <c r="M31" s="27">
        <v>1.0021888074871741</v>
      </c>
      <c r="N31" s="26">
        <f t="shared" si="8"/>
        <v>2038.4818738513632</v>
      </c>
      <c r="P31" s="2"/>
      <c r="Q31" s="2" t="s">
        <v>17</v>
      </c>
      <c r="R31" s="2" t="s">
        <v>5</v>
      </c>
      <c r="S31" s="2" t="s">
        <v>18</v>
      </c>
      <c r="T31" s="2" t="s">
        <v>19</v>
      </c>
      <c r="U31" s="2" t="s">
        <v>20</v>
      </c>
      <c r="V31" s="2" t="s">
        <v>21</v>
      </c>
      <c r="W31" s="2" t="s">
        <v>22</v>
      </c>
      <c r="X31" s="2" t="s">
        <v>23</v>
      </c>
      <c r="Y31" s="2" t="s">
        <v>23</v>
      </c>
      <c r="Z31" s="2" t="s">
        <v>22</v>
      </c>
      <c r="AA31" s="2" t="s">
        <v>23</v>
      </c>
    </row>
    <row r="32" spans="1:27" x14ac:dyDescent="0.35">
      <c r="H32" s="4">
        <f t="shared" si="18"/>
        <v>1995.8457806998449</v>
      </c>
      <c r="I32" s="9">
        <v>31</v>
      </c>
      <c r="J32" s="13"/>
      <c r="K32" s="26">
        <f t="shared" si="5"/>
        <v>2010.8206134211214</v>
      </c>
      <c r="L32" s="27">
        <v>0.99038511252095307</v>
      </c>
      <c r="M32" s="27">
        <v>1.0021888074871741</v>
      </c>
      <c r="N32" s="26">
        <f t="shared" si="8"/>
        <v>1995.8457806998449</v>
      </c>
      <c r="P32" t="s">
        <v>11</v>
      </c>
      <c r="Q32">
        <v>1895.0057576512413</v>
      </c>
      <c r="R32">
        <v>54.642396346835909</v>
      </c>
      <c r="S32">
        <v>34.680136383897306</v>
      </c>
      <c r="T32">
        <v>1.065803922961985E-20</v>
      </c>
      <c r="U32">
        <v>1781.684363501801</v>
      </c>
      <c r="V32">
        <v>2008.3271518006816</v>
      </c>
      <c r="W32">
        <v>1781.684363501801</v>
      </c>
      <c r="X32">
        <v>2008.3271518006816</v>
      </c>
      <c r="Y32">
        <v>202437.59311001436</v>
      </c>
      <c r="Z32">
        <v>2304903.0103914463</v>
      </c>
      <c r="AA32">
        <v>2429251.1173201711</v>
      </c>
    </row>
    <row r="33" spans="8:27" ht="15" thickBot="1" x14ac:dyDescent="0.4">
      <c r="H33" s="4">
        <f t="shared" si="18"/>
        <v>1691.7241867645548</v>
      </c>
      <c r="I33" s="9">
        <v>32</v>
      </c>
      <c r="J33" s="13"/>
      <c r="K33" s="26">
        <f t="shared" si="5"/>
        <v>2014.5565765104725</v>
      </c>
      <c r="L33" s="27">
        <v>0.83791611266912946</v>
      </c>
      <c r="M33" s="27">
        <v>1.0021888074871741</v>
      </c>
      <c r="N33" s="26">
        <f t="shared" si="8"/>
        <v>1691.7241867645548</v>
      </c>
      <c r="P33" s="1" t="s">
        <v>24</v>
      </c>
      <c r="Q33" s="1">
        <v>3.7359630893509728</v>
      </c>
      <c r="R33" s="1">
        <v>3.8241711249333585</v>
      </c>
      <c r="S33" s="1">
        <v>0.9769340772939592</v>
      </c>
      <c r="T33" s="1">
        <v>0.33922280374652614</v>
      </c>
      <c r="U33" s="1">
        <v>-4.1948824137045611</v>
      </c>
      <c r="V33" s="1">
        <v>11.666808592406507</v>
      </c>
      <c r="W33" s="1">
        <v>-4.1948824137045611</v>
      </c>
      <c r="X33" s="1">
        <v>11.666808592406507</v>
      </c>
      <c r="Y33" s="1">
        <v>288.39948730190793</v>
      </c>
      <c r="Z33" s="1">
        <v>-5241.7607939890122</v>
      </c>
      <c r="AA33" s="1">
        <v>3460.7938476229037</v>
      </c>
    </row>
    <row r="34" spans="8:27" x14ac:dyDescent="0.35">
      <c r="H34" s="4">
        <f t="shared" si="18"/>
        <v>2138.4599296567094</v>
      </c>
      <c r="I34" s="9">
        <v>33</v>
      </c>
      <c r="J34" s="13"/>
      <c r="K34" s="26">
        <f t="shared" si="5"/>
        <v>2018.2925395998234</v>
      </c>
      <c r="L34" s="27">
        <v>1.057225071891831</v>
      </c>
      <c r="M34" s="27">
        <v>1.0021888074871741</v>
      </c>
      <c r="N34" s="26">
        <f t="shared" si="8"/>
        <v>2138.4599296567094</v>
      </c>
    </row>
    <row r="35" spans="8:27" x14ac:dyDescent="0.35">
      <c r="H35" s="4">
        <f t="shared" si="18"/>
        <v>2602.7179647850171</v>
      </c>
      <c r="I35" s="9">
        <v>34</v>
      </c>
      <c r="J35" s="13"/>
      <c r="K35" s="26">
        <f t="shared" si="5"/>
        <v>2022.0285026891743</v>
      </c>
      <c r="L35" s="27">
        <v>1.2843704007308985</v>
      </c>
      <c r="M35" s="27">
        <v>1.0021888074871741</v>
      </c>
      <c r="N35" s="26">
        <f t="shared" si="8"/>
        <v>2602.7179647850171</v>
      </c>
    </row>
    <row r="36" spans="8:27" x14ac:dyDescent="0.35">
      <c r="H36" s="4">
        <f t="shared" si="18"/>
        <v>2153.9920056491142</v>
      </c>
      <c r="I36" s="9">
        <v>35</v>
      </c>
      <c r="J36" s="13"/>
      <c r="K36" s="26">
        <f t="shared" si="5"/>
        <v>2025.7644657785254</v>
      </c>
      <c r="L36" s="27">
        <v>1.0609760735284297</v>
      </c>
      <c r="M36" s="27">
        <v>1.0021888074871741</v>
      </c>
      <c r="N36" s="26">
        <f t="shared" si="8"/>
        <v>2153.9920056491142</v>
      </c>
    </row>
    <row r="37" spans="8:27" x14ac:dyDescent="0.35">
      <c r="H37" s="4">
        <f t="shared" si="18"/>
        <v>1408.1999351918887</v>
      </c>
      <c r="I37" s="9">
        <v>36</v>
      </c>
      <c r="J37" s="13"/>
      <c r="K37" s="26">
        <f t="shared" si="5"/>
        <v>2029.5004288678763</v>
      </c>
      <c r="L37" s="27">
        <v>0.69234988493890159</v>
      </c>
      <c r="M37" s="27">
        <v>1.0021888074871741</v>
      </c>
      <c r="N37" s="26">
        <f t="shared" si="8"/>
        <v>1408.1999351918887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Data_w_extra_var</vt:lpstr>
      <vt:lpstr>Decomposition_1 (2)</vt:lpstr>
      <vt:lpstr>Decomposition_1</vt:lpstr>
      <vt:lpstr>Decomposition_2 (2)</vt:lpstr>
      <vt:lpstr>Decomposition_2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Imran, Mohamed SSSCCH-FO/XF</dc:creator>
  <cp:lastModifiedBy>Mohamed Imran Iqbal</cp:lastModifiedBy>
  <dcterms:created xsi:type="dcterms:W3CDTF">2019-12-19T01:24:14Z</dcterms:created>
  <dcterms:modified xsi:type="dcterms:W3CDTF">2025-02-23T15:45:55Z</dcterms:modified>
</cp:coreProperties>
</file>