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trick\Projects\ftbuf\"/>
    </mc:Choice>
  </mc:AlternateContent>
  <bookViews>
    <workbookView xWindow="0" yWindow="0" windowWidth="19200" windowHeight="5970"/>
  </bookViews>
  <sheets>
    <sheet name="high" sheetId="1" r:id="rId1"/>
    <sheet name="mid" sheetId="2" r:id="rId2"/>
    <sheet name="low" sheetId="3" r:id="rId3"/>
    <sheet name="Sheet4" sheetId="4" r:id="rId4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1" i="1" l="1"/>
  <c r="R31" i="1" s="1"/>
  <c r="S31" i="1" s="1"/>
  <c r="T31" i="1" s="1"/>
  <c r="U31" i="1" s="1"/>
  <c r="V31" i="1" s="1"/>
  <c r="W31" i="1" s="1"/>
  <c r="X31" i="1" s="1"/>
  <c r="A45" i="1"/>
  <c r="N31" i="1"/>
  <c r="O31" i="1" s="1"/>
  <c r="K31" i="1"/>
  <c r="L31" i="1"/>
  <c r="K9" i="1"/>
  <c r="L9" i="1" s="1"/>
  <c r="K11" i="1"/>
  <c r="K6" i="1"/>
  <c r="H31" i="1" l="1"/>
  <c r="I31" i="1" s="1"/>
  <c r="F31" i="1"/>
  <c r="F39" i="1"/>
  <c r="H39" i="1" s="1"/>
  <c r="I39" i="1" s="1"/>
  <c r="K39" i="1" s="1"/>
  <c r="L39" i="1" s="1"/>
  <c r="N39" i="1" s="1"/>
  <c r="O39" i="1" s="1"/>
  <c r="Q39" i="1" s="1"/>
  <c r="R39" i="1" s="1"/>
  <c r="S39" i="1" s="1"/>
  <c r="T39" i="1" s="1"/>
  <c r="U39" i="1" s="1"/>
  <c r="V39" i="1" s="1"/>
  <c r="W39" i="1" s="1"/>
  <c r="X39" i="1" s="1"/>
  <c r="D39" i="1"/>
  <c r="D41" i="1"/>
  <c r="D38" i="1"/>
  <c r="F38" i="1" s="1"/>
  <c r="H38" i="1" s="1"/>
  <c r="I38" i="1" s="1"/>
  <c r="K38" i="1" s="1"/>
  <c r="L38" i="1" s="1"/>
  <c r="N38" i="1" s="1"/>
  <c r="O38" i="1" s="1"/>
  <c r="Q38" i="1" s="1"/>
  <c r="R38" i="1" s="1"/>
  <c r="S38" i="1" s="1"/>
  <c r="T38" i="1" s="1"/>
  <c r="U38" i="1" s="1"/>
  <c r="V38" i="1" s="1"/>
  <c r="W38" i="1" s="1"/>
  <c r="X38" i="1" s="1"/>
  <c r="D31" i="1"/>
  <c r="C55" i="1"/>
  <c r="D54" i="1"/>
  <c r="K54" i="1"/>
  <c r="L54" i="1" s="1"/>
  <c r="N54" i="1" s="1"/>
  <c r="E55" i="1"/>
  <c r="K55" i="1"/>
  <c r="P55" i="1"/>
  <c r="F41" i="1" l="1"/>
  <c r="O54" i="1"/>
  <c r="F54" i="1"/>
  <c r="Q54" i="1"/>
  <c r="D68" i="1"/>
  <c r="C50" i="1"/>
  <c r="F9" i="1"/>
  <c r="H9" i="1" s="1"/>
  <c r="I9" i="1" s="1"/>
  <c r="H41" i="1" l="1"/>
  <c r="P56" i="1"/>
  <c r="C56" i="1"/>
  <c r="E56" i="1"/>
  <c r="K56" i="1"/>
  <c r="H54" i="1"/>
  <c r="I54" i="1" s="1"/>
  <c r="R54" i="1"/>
  <c r="O50" i="1"/>
  <c r="P50" i="1"/>
  <c r="Q50" i="1"/>
  <c r="R50" i="1"/>
  <c r="S50" i="1"/>
  <c r="T50" i="1"/>
  <c r="U50" i="1"/>
  <c r="V50" i="1"/>
  <c r="W50" i="1"/>
  <c r="X50" i="1"/>
  <c r="E50" i="1"/>
  <c r="F50" i="1"/>
  <c r="G50" i="1"/>
  <c r="H50" i="1"/>
  <c r="I50" i="1"/>
  <c r="J50" i="1"/>
  <c r="K50" i="1"/>
  <c r="L50" i="1"/>
  <c r="M50" i="1"/>
  <c r="N50" i="1"/>
  <c r="D50" i="1"/>
  <c r="C15" i="1"/>
  <c r="N34" i="1"/>
  <c r="O34" i="1" s="1"/>
  <c r="Q34" i="1" s="1"/>
  <c r="R34" i="1" s="1"/>
  <c r="S34" i="1" s="1"/>
  <c r="T34" i="1" s="1"/>
  <c r="U34" i="1" s="1"/>
  <c r="V34" i="1" s="1"/>
  <c r="W34" i="1" s="1"/>
  <c r="X34" i="1" s="1"/>
  <c r="H34" i="1"/>
  <c r="I34" i="1" s="1"/>
  <c r="J34" i="1" s="1"/>
  <c r="K34" i="1" s="1"/>
  <c r="L34" i="1" s="1"/>
  <c r="H7" i="1"/>
  <c r="I7" i="1" s="1"/>
  <c r="K7" i="1" s="1"/>
  <c r="L7" i="1" s="1"/>
  <c r="D8" i="1"/>
  <c r="F8" i="1"/>
  <c r="H8" i="1" s="1"/>
  <c r="I8" i="1" s="1"/>
  <c r="K8" i="1" s="1"/>
  <c r="L8" i="1" s="1"/>
  <c r="N8" i="1" s="1"/>
  <c r="O8" i="1" s="1"/>
  <c r="Q8" i="1" s="1"/>
  <c r="R8" i="1" s="1"/>
  <c r="S8" i="1" s="1"/>
  <c r="T8" i="1" s="1"/>
  <c r="U8" i="1" s="1"/>
  <c r="V8" i="1" s="1"/>
  <c r="W8" i="1" s="1"/>
  <c r="X8" i="1" s="1"/>
  <c r="C17" i="1"/>
  <c r="M15" i="1"/>
  <c r="E15" i="1"/>
  <c r="Q11" i="1"/>
  <c r="L11" i="1"/>
  <c r="F11" i="1"/>
  <c r="D11" i="1"/>
  <c r="D55" i="1" s="1"/>
  <c r="F10" i="1"/>
  <c r="H10" i="1" s="1"/>
  <c r="I10" i="1" s="1"/>
  <c r="K10" i="1" s="1"/>
  <c r="L10" i="1" s="1"/>
  <c r="N10" i="1" s="1"/>
  <c r="O10" i="1" s="1"/>
  <c r="Q10" i="1" s="1"/>
  <c r="R10" i="1" s="1"/>
  <c r="S10" i="1" s="1"/>
  <c r="T10" i="1" s="1"/>
  <c r="U10" i="1" s="1"/>
  <c r="V10" i="1" s="1"/>
  <c r="W10" i="1" s="1"/>
  <c r="X10" i="1" s="1"/>
  <c r="D10" i="1"/>
  <c r="D9" i="1"/>
  <c r="N7" i="1"/>
  <c r="N15" i="1" s="1"/>
  <c r="F7" i="1"/>
  <c r="D7" i="1"/>
  <c r="D15" i="1" s="1"/>
  <c r="L6" i="1"/>
  <c r="N6" i="1" s="1"/>
  <c r="O6" i="1" s="1"/>
  <c r="Q6" i="1" s="1"/>
  <c r="R6" i="1" s="1"/>
  <c r="S6" i="1" s="1"/>
  <c r="T6" i="1" s="1"/>
  <c r="U6" i="1" s="1"/>
  <c r="V6" i="1" s="1"/>
  <c r="W6" i="1" s="1"/>
  <c r="X6" i="1" s="1"/>
  <c r="F6" i="1"/>
  <c r="H6" i="1" s="1"/>
  <c r="I6" i="1" s="1"/>
  <c r="D6" i="1"/>
  <c r="B49" i="1"/>
  <c r="B52" i="1"/>
  <c r="B51" i="1"/>
  <c r="B50" i="1"/>
  <c r="I41" i="1" l="1"/>
  <c r="D56" i="1"/>
  <c r="S54" i="1"/>
  <c r="L55" i="1"/>
  <c r="R11" i="1"/>
  <c r="Q55" i="1"/>
  <c r="F55" i="1"/>
  <c r="C18" i="1"/>
  <c r="C25" i="1" s="1"/>
  <c r="C21" i="1"/>
  <c r="D16" i="1"/>
  <c r="D20" i="1" s="1"/>
  <c r="F15" i="1"/>
  <c r="O7" i="1"/>
  <c r="Q7" i="1" s="1"/>
  <c r="R7" i="1" s="1"/>
  <c r="S7" i="1" s="1"/>
  <c r="T7" i="1" s="1"/>
  <c r="U7" i="1" s="1"/>
  <c r="V7" i="1" s="1"/>
  <c r="W7" i="1" s="1"/>
  <c r="X7" i="1" s="1"/>
  <c r="K41" i="1" l="1"/>
  <c r="L56" i="1"/>
  <c r="F56" i="1"/>
  <c r="Q56" i="1"/>
  <c r="T54" i="1"/>
  <c r="S11" i="1"/>
  <c r="R55" i="1"/>
  <c r="H11" i="1"/>
  <c r="G55" i="1"/>
  <c r="N11" i="1"/>
  <c r="M55" i="1"/>
  <c r="C49" i="1"/>
  <c r="C32" i="1"/>
  <c r="C45" i="1" s="1"/>
  <c r="C27" i="1"/>
  <c r="C28" i="1" s="1"/>
  <c r="C33" i="1" s="1"/>
  <c r="E16" i="1"/>
  <c r="E20" i="1" s="1"/>
  <c r="D21" i="1"/>
  <c r="O15" i="1"/>
  <c r="G15" i="1"/>
  <c r="H15" i="1"/>
  <c r="P15" i="1"/>
  <c r="C46" i="1" l="1"/>
  <c r="C43" i="1"/>
  <c r="C44" i="1"/>
  <c r="C47" i="1" s="1"/>
  <c r="L41" i="1"/>
  <c r="G56" i="1"/>
  <c r="M56" i="1"/>
  <c r="R56" i="1"/>
  <c r="U54" i="1"/>
  <c r="T11" i="1"/>
  <c r="S55" i="1"/>
  <c r="O11" i="1"/>
  <c r="O55" i="1" s="1"/>
  <c r="N55" i="1"/>
  <c r="I11" i="1"/>
  <c r="H55" i="1"/>
  <c r="C51" i="1"/>
  <c r="F16" i="1"/>
  <c r="F20" i="1" s="1"/>
  <c r="E21" i="1"/>
  <c r="Q15" i="1"/>
  <c r="I15" i="1"/>
  <c r="N41" i="1" l="1"/>
  <c r="H56" i="1"/>
  <c r="O56" i="1"/>
  <c r="S56" i="1"/>
  <c r="N56" i="1"/>
  <c r="V54" i="1"/>
  <c r="J55" i="1"/>
  <c r="I55" i="1"/>
  <c r="U11" i="1"/>
  <c r="T55" i="1"/>
  <c r="F21" i="1"/>
  <c r="G16" i="1"/>
  <c r="G20" i="1" s="1"/>
  <c r="J15" i="1"/>
  <c r="R15" i="1"/>
  <c r="O41" i="1" l="1"/>
  <c r="T56" i="1"/>
  <c r="I56" i="1"/>
  <c r="J56" i="1"/>
  <c r="C57" i="1"/>
  <c r="C60" i="1"/>
  <c r="C61" i="1" s="1"/>
  <c r="W54" i="1"/>
  <c r="V11" i="1"/>
  <c r="U55" i="1"/>
  <c r="G21" i="1"/>
  <c r="H16" i="1"/>
  <c r="H20" i="1" s="1"/>
  <c r="L15" i="1"/>
  <c r="K15" i="1"/>
  <c r="S15" i="1"/>
  <c r="Q41" i="1" l="1"/>
  <c r="R41" i="1" s="1"/>
  <c r="S41" i="1" s="1"/>
  <c r="T41" i="1" s="1"/>
  <c r="U41" i="1" s="1"/>
  <c r="V41" i="1" s="1"/>
  <c r="W41" i="1" s="1"/>
  <c r="X41" i="1" s="1"/>
  <c r="U56" i="1"/>
  <c r="X54" i="1"/>
  <c r="W11" i="1"/>
  <c r="V55" i="1"/>
  <c r="I16" i="1"/>
  <c r="I20" i="1" s="1"/>
  <c r="H21" i="1"/>
  <c r="T15" i="1"/>
  <c r="V56" i="1" l="1"/>
  <c r="X11" i="1"/>
  <c r="X55" i="1" s="1"/>
  <c r="W55" i="1"/>
  <c r="I21" i="1"/>
  <c r="J16" i="1"/>
  <c r="J20" i="1" s="1"/>
  <c r="U15" i="1"/>
  <c r="W56" i="1" l="1"/>
  <c r="X56" i="1"/>
  <c r="J21" i="1"/>
  <c r="K16" i="1"/>
  <c r="K20" i="1" s="1"/>
  <c r="V15" i="1"/>
  <c r="K21" i="1" l="1"/>
  <c r="L16" i="1"/>
  <c r="L20" i="1" s="1"/>
  <c r="W15" i="1"/>
  <c r="L21" i="1" l="1"/>
  <c r="M16" i="1"/>
  <c r="M20" i="1" s="1"/>
  <c r="X15" i="1"/>
  <c r="N16" i="1" l="1"/>
  <c r="N20" i="1" s="1"/>
  <c r="M21" i="1"/>
  <c r="O16" i="1" l="1"/>
  <c r="O20" i="1" s="1"/>
  <c r="N21" i="1"/>
  <c r="P16" i="1" l="1"/>
  <c r="P20" i="1" s="1"/>
  <c r="O21" i="1"/>
  <c r="Q16" i="1" l="1"/>
  <c r="Q20" i="1" s="1"/>
  <c r="P21" i="1"/>
  <c r="R16" i="1" l="1"/>
  <c r="R20" i="1" s="1"/>
  <c r="Q21" i="1"/>
  <c r="S16" i="1" l="1"/>
  <c r="S20" i="1" s="1"/>
  <c r="R21" i="1"/>
  <c r="T16" i="1" l="1"/>
  <c r="T20" i="1" s="1"/>
  <c r="S21" i="1"/>
  <c r="T21" i="1" l="1"/>
  <c r="U16" i="1"/>
  <c r="U20" i="1" s="1"/>
  <c r="U21" i="1" l="1"/>
  <c r="V16" i="1"/>
  <c r="V20" i="1" s="1"/>
  <c r="V21" i="1" l="1"/>
  <c r="W16" i="1"/>
  <c r="W20" i="1" s="1"/>
  <c r="W21" i="1" l="1"/>
  <c r="X16" i="1"/>
  <c r="X21" i="1" l="1"/>
  <c r="X20" i="1"/>
  <c r="D34" i="1" l="1"/>
  <c r="F34" i="1" l="1"/>
  <c r="D14" i="1" l="1"/>
  <c r="D17" i="1" s="1"/>
  <c r="D18" i="1" s="1"/>
  <c r="D25" i="1" s="1"/>
  <c r="D32" i="1" s="1"/>
  <c r="D45" i="1" s="1"/>
  <c r="E14" i="1" l="1"/>
  <c r="C52" i="1" l="1"/>
  <c r="E17" i="1"/>
  <c r="E18" i="1" s="1"/>
  <c r="D27" i="1"/>
  <c r="D28" i="1" s="1"/>
  <c r="D49" i="1"/>
  <c r="D44" i="1" l="1"/>
  <c r="D43" i="1"/>
  <c r="D46" i="1"/>
  <c r="D33" i="1"/>
  <c r="D51" i="1"/>
  <c r="D52" i="1" s="1"/>
  <c r="F14" i="1"/>
  <c r="E25" i="1"/>
  <c r="E32" i="1" s="1"/>
  <c r="E45" i="1" s="1"/>
  <c r="D47" i="1" l="1"/>
  <c r="F17" i="1"/>
  <c r="F18" i="1" s="1"/>
  <c r="G14" i="1" s="1"/>
  <c r="E27" i="1"/>
  <c r="E49" i="1"/>
  <c r="E44" i="1" l="1"/>
  <c r="E43" i="1"/>
  <c r="D57" i="1"/>
  <c r="D60" i="1"/>
  <c r="D61" i="1" s="1"/>
  <c r="E46" i="1"/>
  <c r="E28" i="1"/>
  <c r="E33" i="1" s="1"/>
  <c r="E51" i="1" s="1"/>
  <c r="E52" i="1" s="1"/>
  <c r="F25" i="1"/>
  <c r="F32" i="1" s="1"/>
  <c r="F45" i="1" s="1"/>
  <c r="E47" i="1" l="1"/>
  <c r="F27" i="1"/>
  <c r="F49" i="1"/>
  <c r="G17" i="1"/>
  <c r="G18" i="1" s="1"/>
  <c r="F44" i="1" l="1"/>
  <c r="F43" i="1"/>
  <c r="E57" i="1"/>
  <c r="E60" i="1"/>
  <c r="E61" i="1" s="1"/>
  <c r="F46" i="1"/>
  <c r="F28" i="1"/>
  <c r="F33" i="1" s="1"/>
  <c r="H14" i="1"/>
  <c r="G25" i="1"/>
  <c r="F47" i="1" l="1"/>
  <c r="F51" i="1"/>
  <c r="F52" i="1" s="1"/>
  <c r="G32" i="1"/>
  <c r="G45" i="1" s="1"/>
  <c r="G27" i="1"/>
  <c r="G28" i="1" s="1"/>
  <c r="G33" i="1" s="1"/>
  <c r="G49" i="1"/>
  <c r="H17" i="1"/>
  <c r="H18" i="1" s="1"/>
  <c r="G44" i="1" l="1"/>
  <c r="G43" i="1"/>
  <c r="F57" i="1"/>
  <c r="F60" i="1"/>
  <c r="F61" i="1" s="1"/>
  <c r="G46" i="1"/>
  <c r="G51" i="1"/>
  <c r="G52" i="1" s="1"/>
  <c r="I14" i="1"/>
  <c r="H25" i="1"/>
  <c r="H32" i="1" s="1"/>
  <c r="H45" i="1" s="1"/>
  <c r="G47" i="1" l="1"/>
  <c r="H49" i="1"/>
  <c r="H27" i="1"/>
  <c r="I17" i="1"/>
  <c r="I18" i="1" s="1"/>
  <c r="H44" i="1" l="1"/>
  <c r="H43" i="1"/>
  <c r="G57" i="1"/>
  <c r="G60" i="1"/>
  <c r="G61" i="1" s="1"/>
  <c r="H46" i="1"/>
  <c r="H28" i="1"/>
  <c r="H33" i="1" s="1"/>
  <c r="H51" i="1" s="1"/>
  <c r="H52" i="1" s="1"/>
  <c r="J14" i="1"/>
  <c r="I25" i="1"/>
  <c r="I32" i="1" s="1"/>
  <c r="I45" i="1" s="1"/>
  <c r="H47" i="1" l="1"/>
  <c r="I27" i="1"/>
  <c r="I28" i="1" s="1"/>
  <c r="I49" i="1"/>
  <c r="J17" i="1"/>
  <c r="J18" i="1" s="1"/>
  <c r="I44" i="1" l="1"/>
  <c r="I43" i="1"/>
  <c r="H57" i="1"/>
  <c r="H60" i="1" s="1"/>
  <c r="H61" i="1" s="1"/>
  <c r="I46" i="1"/>
  <c r="I33" i="1"/>
  <c r="I51" i="1" s="1"/>
  <c r="I52" i="1" s="1"/>
  <c r="J25" i="1"/>
  <c r="J32" i="1" s="1"/>
  <c r="J45" i="1" s="1"/>
  <c r="K14" i="1"/>
  <c r="I47" i="1" l="1"/>
  <c r="K17" i="1"/>
  <c r="K18" i="1" s="1"/>
  <c r="J27" i="1"/>
  <c r="J28" i="1" s="1"/>
  <c r="J49" i="1"/>
  <c r="J44" i="1" l="1"/>
  <c r="J43" i="1"/>
  <c r="I57" i="1"/>
  <c r="I60" i="1" s="1"/>
  <c r="I61" i="1" s="1"/>
  <c r="J46" i="1"/>
  <c r="J33" i="1"/>
  <c r="J51" i="1" s="1"/>
  <c r="J52" i="1" s="1"/>
  <c r="L14" i="1"/>
  <c r="K25" i="1"/>
  <c r="K32" i="1" s="1"/>
  <c r="K45" i="1" s="1"/>
  <c r="J47" i="1" l="1"/>
  <c r="K27" i="1"/>
  <c r="K28" i="1" s="1"/>
  <c r="K49" i="1"/>
  <c r="L17" i="1"/>
  <c r="L18" i="1" s="1"/>
  <c r="K44" i="1" l="1"/>
  <c r="K43" i="1"/>
  <c r="J57" i="1"/>
  <c r="J60" i="1" s="1"/>
  <c r="J61" i="1" s="1"/>
  <c r="K46" i="1"/>
  <c r="K33" i="1"/>
  <c r="L25" i="1"/>
  <c r="L32" i="1" s="1"/>
  <c r="L45" i="1" s="1"/>
  <c r="M14" i="1"/>
  <c r="K47" i="1" l="1"/>
  <c r="K51" i="1"/>
  <c r="K52" i="1" s="1"/>
  <c r="M17" i="1"/>
  <c r="M18" i="1" s="1"/>
  <c r="L27" i="1"/>
  <c r="L28" i="1" s="1"/>
  <c r="L49" i="1"/>
  <c r="L44" i="1" l="1"/>
  <c r="L43" i="1"/>
  <c r="K57" i="1"/>
  <c r="K60" i="1" s="1"/>
  <c r="K61" i="1" s="1"/>
  <c r="L46" i="1"/>
  <c r="L33" i="1"/>
  <c r="L51" i="1" s="1"/>
  <c r="L52" i="1" s="1"/>
  <c r="N14" i="1"/>
  <c r="M25" i="1"/>
  <c r="M32" i="1" s="1"/>
  <c r="M45" i="1" s="1"/>
  <c r="L47" i="1" l="1"/>
  <c r="N17" i="1"/>
  <c r="N18" i="1" s="1"/>
  <c r="M27" i="1"/>
  <c r="M28" i="1" s="1"/>
  <c r="M49" i="1"/>
  <c r="M43" i="1" s="1"/>
  <c r="L57" i="1" l="1"/>
  <c r="L60" i="1" s="1"/>
  <c r="L61" i="1" s="1"/>
  <c r="M44" i="1"/>
  <c r="M46" i="1"/>
  <c r="M33" i="1"/>
  <c r="N25" i="1"/>
  <c r="N32" i="1" s="1"/>
  <c r="N45" i="1" s="1"/>
  <c r="O14" i="1"/>
  <c r="M47" i="1" l="1"/>
  <c r="M51" i="1"/>
  <c r="M52" i="1" s="1"/>
  <c r="O17" i="1"/>
  <c r="O18" i="1" s="1"/>
  <c r="N27" i="1"/>
  <c r="N28" i="1" s="1"/>
  <c r="N49" i="1"/>
  <c r="N44" i="1" l="1"/>
  <c r="N43" i="1"/>
  <c r="M57" i="1"/>
  <c r="M60" i="1" s="1"/>
  <c r="M61" i="1" s="1"/>
  <c r="N46" i="1"/>
  <c r="N33" i="1"/>
  <c r="N51" i="1" s="1"/>
  <c r="N52" i="1" s="1"/>
  <c r="P14" i="1"/>
  <c r="O25" i="1"/>
  <c r="O32" i="1" s="1"/>
  <c r="O45" i="1" s="1"/>
  <c r="N47" i="1" l="1"/>
  <c r="P17" i="1"/>
  <c r="P18" i="1" s="1"/>
  <c r="O27" i="1"/>
  <c r="O28" i="1" s="1"/>
  <c r="O49" i="1"/>
  <c r="O44" i="1" l="1"/>
  <c r="O43" i="1"/>
  <c r="N57" i="1"/>
  <c r="N60" i="1" s="1"/>
  <c r="N61" i="1" s="1"/>
  <c r="O46" i="1"/>
  <c r="O33" i="1"/>
  <c r="O51" i="1" s="1"/>
  <c r="O52" i="1" s="1"/>
  <c r="P25" i="1"/>
  <c r="P32" i="1" s="1"/>
  <c r="P45" i="1" s="1"/>
  <c r="Q14" i="1"/>
  <c r="O47" i="1" l="1"/>
  <c r="P27" i="1"/>
  <c r="P28" i="1" s="1"/>
  <c r="P49" i="1"/>
  <c r="Q17" i="1"/>
  <c r="Q18" i="1" s="1"/>
  <c r="P44" i="1" l="1"/>
  <c r="P43" i="1"/>
  <c r="O57" i="1"/>
  <c r="O60" i="1" s="1"/>
  <c r="O61" i="1" s="1"/>
  <c r="P46" i="1"/>
  <c r="P33" i="1"/>
  <c r="R14" i="1"/>
  <c r="Q25" i="1"/>
  <c r="Q32" i="1" s="1"/>
  <c r="Q45" i="1" s="1"/>
  <c r="P47" i="1" l="1"/>
  <c r="P57" i="1" s="1"/>
  <c r="P51" i="1"/>
  <c r="P52" i="1" s="1"/>
  <c r="Q49" i="1"/>
  <c r="Q27" i="1"/>
  <c r="Q28" i="1" s="1"/>
  <c r="R17" i="1"/>
  <c r="R18" i="1" s="1"/>
  <c r="Q44" i="1" l="1"/>
  <c r="Q43" i="1"/>
  <c r="P60" i="1"/>
  <c r="P61" i="1" s="1"/>
  <c r="Q46" i="1"/>
  <c r="Q33" i="1"/>
  <c r="Q51" i="1" s="1"/>
  <c r="Q52" i="1" s="1"/>
  <c r="R25" i="1"/>
  <c r="R32" i="1" s="1"/>
  <c r="R45" i="1" s="1"/>
  <c r="S14" i="1"/>
  <c r="Q47" i="1" l="1"/>
  <c r="S17" i="1"/>
  <c r="S18" i="1" s="1"/>
  <c r="R27" i="1"/>
  <c r="R28" i="1" s="1"/>
  <c r="R49" i="1"/>
  <c r="R44" i="1" l="1"/>
  <c r="R43" i="1"/>
  <c r="Q57" i="1"/>
  <c r="Q60" i="1"/>
  <c r="Q61" i="1" s="1"/>
  <c r="R46" i="1"/>
  <c r="R33" i="1"/>
  <c r="T14" i="1"/>
  <c r="S25" i="1"/>
  <c r="S32" i="1" s="1"/>
  <c r="S45" i="1" s="1"/>
  <c r="R47" i="1" l="1"/>
  <c r="R51" i="1"/>
  <c r="R52" i="1" s="1"/>
  <c r="T17" i="1"/>
  <c r="T18" i="1" s="1"/>
  <c r="S27" i="1"/>
  <c r="S28" i="1" s="1"/>
  <c r="S49" i="1"/>
  <c r="S44" i="1" l="1"/>
  <c r="S43" i="1"/>
  <c r="R57" i="1"/>
  <c r="R60" i="1" s="1"/>
  <c r="R61" i="1" s="1"/>
  <c r="S46" i="1"/>
  <c r="S33" i="1"/>
  <c r="U14" i="1"/>
  <c r="T25" i="1"/>
  <c r="T32" i="1" s="1"/>
  <c r="T45" i="1" s="1"/>
  <c r="S47" i="1" l="1"/>
  <c r="S51" i="1"/>
  <c r="S52" i="1" s="1"/>
  <c r="U17" i="1"/>
  <c r="U18" i="1" s="1"/>
  <c r="T49" i="1"/>
  <c r="T27" i="1"/>
  <c r="T28" i="1" s="1"/>
  <c r="T44" i="1" l="1"/>
  <c r="T43" i="1"/>
  <c r="S57" i="1"/>
  <c r="S60" i="1" s="1"/>
  <c r="S61" i="1" s="1"/>
  <c r="T46" i="1"/>
  <c r="T33" i="1"/>
  <c r="U25" i="1"/>
  <c r="U32" i="1" s="1"/>
  <c r="U45" i="1" s="1"/>
  <c r="V14" i="1"/>
  <c r="T47" i="1" l="1"/>
  <c r="T51" i="1"/>
  <c r="T52" i="1" s="1"/>
  <c r="U49" i="1"/>
  <c r="U27" i="1"/>
  <c r="U28" i="1" s="1"/>
  <c r="V17" i="1"/>
  <c r="V18" i="1" s="1"/>
  <c r="U44" i="1" l="1"/>
  <c r="U43" i="1"/>
  <c r="T57" i="1"/>
  <c r="T60" i="1" s="1"/>
  <c r="T61" i="1" s="1"/>
  <c r="U46" i="1"/>
  <c r="U33" i="1"/>
  <c r="W14" i="1"/>
  <c r="V25" i="1"/>
  <c r="V32" i="1" s="1"/>
  <c r="V45" i="1" s="1"/>
  <c r="U47" i="1" l="1"/>
  <c r="U51" i="1"/>
  <c r="U52" i="1" s="1"/>
  <c r="W17" i="1"/>
  <c r="W18" i="1" s="1"/>
  <c r="V27" i="1"/>
  <c r="V28" i="1" s="1"/>
  <c r="V49" i="1"/>
  <c r="V44" i="1" l="1"/>
  <c r="V43" i="1"/>
  <c r="U57" i="1"/>
  <c r="U60" i="1" s="1"/>
  <c r="U61" i="1" s="1"/>
  <c r="V46" i="1"/>
  <c r="V33" i="1"/>
  <c r="V51" i="1" s="1"/>
  <c r="V52" i="1" s="1"/>
  <c r="X14" i="1"/>
  <c r="W25" i="1"/>
  <c r="W32" i="1" s="1"/>
  <c r="W45" i="1" s="1"/>
  <c r="V47" i="1" l="1"/>
  <c r="X17" i="1"/>
  <c r="X18" i="1" s="1"/>
  <c r="X25" i="1" s="1"/>
  <c r="X32" i="1" s="1"/>
  <c r="X45" i="1" s="1"/>
  <c r="W27" i="1"/>
  <c r="W28" i="1" s="1"/>
  <c r="W49" i="1"/>
  <c r="W44" i="1" l="1"/>
  <c r="W43" i="1"/>
  <c r="V57" i="1"/>
  <c r="V60" i="1" s="1"/>
  <c r="V61" i="1" s="1"/>
  <c r="W46" i="1"/>
  <c r="W33" i="1"/>
  <c r="W51" i="1" s="1"/>
  <c r="W52" i="1" s="1"/>
  <c r="X27" i="1"/>
  <c r="X28" i="1" s="1"/>
  <c r="X49" i="1"/>
  <c r="X44" i="1" l="1"/>
  <c r="X43" i="1"/>
  <c r="W47" i="1"/>
  <c r="X46" i="1"/>
  <c r="X33" i="1"/>
  <c r="X51" i="1" s="1"/>
  <c r="X52" i="1" s="1"/>
  <c r="W57" i="1" l="1"/>
  <c r="W60" i="1" s="1"/>
  <c r="W61" i="1" s="1"/>
  <c r="X47" i="1"/>
  <c r="X57" i="1" l="1"/>
  <c r="X60" i="1" s="1"/>
  <c r="X61" i="1" s="1"/>
</calcChain>
</file>

<file path=xl/sharedStrings.xml><?xml version="1.0" encoding="utf-8"?>
<sst xmlns="http://schemas.openxmlformats.org/spreadsheetml/2006/main" count="105" uniqueCount="93">
  <si>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</si>
  <si>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</si>
  <si>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</si>
  <si>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</si>
  <si>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</si>
  <si>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</si>
  <si>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</si>
  <si>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</si>
  <si>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</si>
  <si>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</si>
  <si>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</si>
  <si>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</si>
  <si>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t-4</t>
  </si>
  <si>
    <t>t-3</t>
  </si>
  <si>
    <t>t-2</t>
  </si>
  <si>
    <t>t-1</t>
  </si>
  <si>
    <t>mo 1</t>
  </si>
  <si>
    <t>mo 2</t>
  </si>
  <si>
    <t>mo 3</t>
  </si>
  <si>
    <t>mo 4</t>
  </si>
  <si>
    <t>mo 5</t>
  </si>
  <si>
    <t>mo 6</t>
  </si>
  <si>
    <t>mo 7</t>
  </si>
  <si>
    <t>mo 8</t>
  </si>
  <si>
    <t>mo 9</t>
  </si>
  <si>
    <t>mo 10</t>
  </si>
  <si>
    <t>mo 11</t>
  </si>
  <si>
    <t>mo 12</t>
  </si>
  <si>
    <t>mo 13</t>
  </si>
  <si>
    <t>mo 14</t>
  </si>
  <si>
    <t>mo 15</t>
  </si>
  <si>
    <t>mo 16</t>
  </si>
  <si>
    <t>mo 17</t>
  </si>
  <si>
    <t>mo 18</t>
  </si>
  <si>
    <t>Event horizon</t>
  </si>
  <si>
    <t>early adoption</t>
  </si>
  <si>
    <t>open up</t>
  </si>
  <si>
    <t>GROW</t>
  </si>
  <si>
    <t>Focus</t>
  </si>
  <si>
    <t>ASSUMPTIONS</t>
  </si>
  <si>
    <t>Churn Rate (%)</t>
  </si>
  <si>
    <t>Acquisition Cost (CAC) $</t>
  </si>
  <si>
    <t>Conversion Time (months)</t>
  </si>
  <si>
    <t>K score</t>
  </si>
  <si>
    <t>Paying users (%)</t>
  </si>
  <si>
    <t>Average spend per paying user ($)</t>
  </si>
  <si>
    <t>USER BASE</t>
  </si>
  <si>
    <t>count at beginning of period</t>
  </si>
  <si>
    <t>acquisition - marketing</t>
  </si>
  <si>
    <t>acquisition - viral</t>
  </si>
  <si>
    <t>lost to churn</t>
  </si>
  <si>
    <t>count at end of period</t>
  </si>
  <si>
    <t>PROFIT &amp; LOSS</t>
  </si>
  <si>
    <t>Money in</t>
  </si>
  <si>
    <t>Money out</t>
  </si>
  <si>
    <t>marketing spend</t>
  </si>
  <si>
    <t>Development + design</t>
  </si>
  <si>
    <t>Staff / Mgmt</t>
  </si>
  <si>
    <t>Other OpEx</t>
  </si>
  <si>
    <t>TOTAL MONEY IN</t>
  </si>
  <si>
    <t>TOTAL MONEY OUT</t>
  </si>
  <si>
    <t>TOTAL NET</t>
  </si>
  <si>
    <t>CUMULATIVE NET</t>
  </si>
  <si>
    <t>Revenue from campaign</t>
  </si>
  <si>
    <t>Donation</t>
  </si>
  <si>
    <t>Net</t>
  </si>
  <si>
    <t>target percent of donation spend on marketing</t>
  </si>
  <si>
    <t>marketing / revenue from campaign</t>
  </si>
  <si>
    <t>Net Revenue</t>
  </si>
  <si>
    <t>marketing / net revenue</t>
  </si>
  <si>
    <t>acquisition viral / marketing</t>
  </si>
  <si>
    <t>acquisition marketing / viral</t>
  </si>
  <si>
    <t>marketing</t>
  </si>
  <si>
    <t>staff</t>
  </si>
  <si>
    <t>total</t>
  </si>
  <si>
    <t>operations</t>
  </si>
  <si>
    <t>1 million diapers on 1 million bottoms campaign</t>
  </si>
  <si>
    <t>testing</t>
  </si>
  <si>
    <t>money out / money in (adjusted for donors)</t>
  </si>
  <si>
    <t>Notes</t>
  </si>
  <si>
    <t>Cell</t>
  </si>
  <si>
    <t>Diaper Cost</t>
  </si>
  <si>
    <t>TOTAL PERCENTAGE MONEY OUT</t>
  </si>
  <si>
    <t>calculate how many diapers it takes to get to 1,000,000 if for every dollar we give at least 1 diaper.</t>
  </si>
  <si>
    <t>Diapers per Donation (really adjusted for total percentage money out)</t>
  </si>
  <si>
    <t>Diapers per Donation (ideally according to set variables)</t>
  </si>
  <si>
    <t>operations / total money in (adjusted for donors)</t>
  </si>
  <si>
    <t>staff / total money in (adjusted for donors)</t>
  </si>
  <si>
    <t>go after larger markets</t>
  </si>
  <si>
    <t>Targets</t>
  </si>
  <si>
    <t>Legend</t>
  </si>
  <si>
    <t>New diapers on bottoms</t>
  </si>
  <si>
    <t>Total diapers on bottoms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</si>
</sst>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"/>
    <numFmt numFmtId="165" formatCode="&quot;$&quot;#,##0.00"/>
  </numFmts>
  <fonts count="16" x14ac:knownFonts="1">
    <font>
      <sz val="11"/>
      <color theme="1"/>
      <name val="Calibri"/>
      <family val="2"/>
      <scheme val="minor"/>
    </font>
    <font>
      <sz val="12"/>
      <color rgb="FF000000"/>
      <name val="Calibri"/>
    </font>
    <font>
      <b/>
      <u/>
      <sz val="11"/>
      <name val="Arial"/>
      <charset val="161"/>
    </font>
    <font>
      <sz val="11"/>
      <name val="Arial"/>
      <charset val="161"/>
    </font>
    <font>
      <sz val="11"/>
      <color rgb="FFFF0000"/>
      <name val="Arial"/>
      <charset val="161"/>
    </font>
    <font>
      <sz val="11"/>
      <color rgb="FF0000FF"/>
      <name val="Arial"/>
      <charset val="161"/>
    </font>
    <font>
      <sz val="11"/>
      <color rgb="FF000000"/>
      <name val="Arial"/>
      <charset val="161"/>
    </font>
    <font>
      <u/>
      <sz val="11"/>
      <color rgb="FF6AA84F"/>
      <name val="Arial"/>
      <charset val="161"/>
    </font>
    <font>
      <u/>
      <sz val="11"/>
      <color rgb="FFFF0000"/>
      <name val="Arial"/>
      <charset val="161"/>
    </font>
    <font>
      <sz val="12"/>
      <name val="Calibri"/>
    </font>
    <font>
      <sz val="11"/>
      <name val="Arial"/>
      <family val="2"/>
    </font>
    <font>
      <sz val="11"/>
      <color rgb="FF0000FF"/>
      <name val="Arial"/>
      <family val="2"/>
    </font>
    <font>
      <sz val="12"/>
      <color rgb="FF000000"/>
      <name val="Calibri"/>
      <family val="2"/>
    </font>
    <font>
      <sz val="12"/>
      <name val="Calibri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FFD966"/>
        <bgColor rgb="FFFFD966"/>
      </patternFill>
    </fill>
    <fill>
      <patternFill patternType="solid">
        <fgColor rgb="FFE06666"/>
        <bgColor rgb="FFE06666"/>
      </patternFill>
    </fill>
    <fill>
      <patternFill patternType="solid">
        <fgColor rgb="FFD5A6BD"/>
        <bgColor rgb="FFD5A6BD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 applyFont="1" applyAlignment="1"/>
    <xf numFmtId="0" fontId="3" fillId="0" borderId="0" xfId="1" applyFont="1"/>
    <xf numFmtId="0" fontId="1" fillId="0" borderId="0" xfId="1" applyFont="1" applyAlignment="1"/>
    <xf numFmtId="0" fontId="4" fillId="0" borderId="0" xfId="1" applyFont="1" applyAlignment="1">
      <alignment vertical="center"/>
    </xf>
    <xf numFmtId="0" fontId="4" fillId="0" borderId="0" xfId="1" applyFont="1" applyAlignment="1">
      <alignment horizontal="center" vertical="center" wrapText="1"/>
    </xf>
    <xf numFmtId="0" fontId="2" fillId="0" borderId="0" xfId="1" applyFont="1" applyAlignment="1"/>
    <xf numFmtId="0" fontId="3" fillId="0" borderId="0" xfId="1" applyFont="1" applyAlignment="1"/>
    <xf numFmtId="9" fontId="5" fillId="0" borderId="0" xfId="1" applyNumberFormat="1" applyFont="1" applyAlignment="1"/>
    <xf numFmtId="9" fontId="3" fillId="0" borderId="0" xfId="1" applyNumberFormat="1" applyFont="1" applyAlignment="1"/>
    <xf numFmtId="164" fontId="5" fillId="0" borderId="0" xfId="1" applyNumberFormat="1" applyFont="1" applyAlignment="1"/>
    <xf numFmtId="164" fontId="3" fillId="0" borderId="0" xfId="1" applyNumberFormat="1" applyFont="1"/>
    <xf numFmtId="164" fontId="3" fillId="0" borderId="0" xfId="1" applyNumberFormat="1" applyFont="1" applyAlignment="1"/>
    <xf numFmtId="2" fontId="3" fillId="0" borderId="0" xfId="1" applyNumberFormat="1" applyFont="1" applyAlignment="1"/>
    <xf numFmtId="4" fontId="3" fillId="0" borderId="0" xfId="1" applyNumberFormat="1" applyFont="1"/>
    <xf numFmtId="165" fontId="6" fillId="0" borderId="0" xfId="1" applyNumberFormat="1" applyFont="1"/>
    <xf numFmtId="3" fontId="3" fillId="0" borderId="0" xfId="1" applyNumberFormat="1" applyFont="1"/>
    <xf numFmtId="1" fontId="3" fillId="0" borderId="0" xfId="1" applyNumberFormat="1" applyFont="1" applyAlignment="1"/>
    <xf numFmtId="3" fontId="6" fillId="0" borderId="0" xfId="1" applyNumberFormat="1" applyFont="1" applyAlignment="1"/>
    <xf numFmtId="1" fontId="6" fillId="0" borderId="0" xfId="1" applyNumberFormat="1" applyFont="1" applyAlignment="1"/>
    <xf numFmtId="1" fontId="3" fillId="0" borderId="0" xfId="1" applyNumberFormat="1" applyFont="1"/>
    <xf numFmtId="3" fontId="3" fillId="0" borderId="0" xfId="1" applyNumberFormat="1" applyFont="1" applyAlignment="1"/>
    <xf numFmtId="0" fontId="7" fillId="0" borderId="0" xfId="1" applyFont="1" applyAlignment="1"/>
    <xf numFmtId="0" fontId="8" fillId="0" borderId="0" xfId="1" applyFont="1" applyAlignment="1"/>
    <xf numFmtId="0" fontId="9" fillId="0" borderId="0" xfId="1" applyFont="1" applyAlignment="1"/>
    <xf numFmtId="0" fontId="9" fillId="0" borderId="0" xfId="1" applyFont="1"/>
    <xf numFmtId="0" fontId="3" fillId="0" borderId="0" xfId="1" applyFont="1" applyAlignment="1">
      <alignment vertical="center"/>
    </xf>
    <xf numFmtId="164" fontId="3" fillId="0" borderId="0" xfId="1" applyNumberFormat="1" applyFont="1" applyAlignment="1">
      <alignment vertical="center"/>
    </xf>
    <xf numFmtId="165" fontId="3" fillId="0" borderId="0" xfId="1" applyNumberFormat="1" applyFont="1" applyAlignment="1">
      <alignment vertical="center"/>
    </xf>
    <xf numFmtId="0" fontId="10" fillId="0" borderId="0" xfId="1" applyFont="1" applyAlignment="1"/>
    <xf numFmtId="10" fontId="3" fillId="0" borderId="0" xfId="1" applyNumberFormat="1" applyFont="1"/>
    <xf numFmtId="10" fontId="11" fillId="0" borderId="0" xfId="1" applyNumberFormat="1" applyFont="1"/>
    <xf numFmtId="0" fontId="10" fillId="0" borderId="0" xfId="1" applyFont="1"/>
    <xf numFmtId="0" fontId="12" fillId="0" borderId="0" xfId="1" applyFont="1" applyAlignment="1"/>
    <xf numFmtId="10" fontId="1" fillId="0" borderId="0" xfId="1" applyNumberFormat="1" applyFont="1" applyAlignment="1"/>
    <xf numFmtId="164" fontId="11" fillId="0" borderId="0" xfId="1" applyNumberFormat="1" applyFont="1"/>
    <xf numFmtId="9" fontId="5" fillId="6" borderId="0" xfId="1" applyNumberFormat="1" applyFont="1" applyFill="1" applyAlignment="1"/>
    <xf numFmtId="9" fontId="3" fillId="6" borderId="0" xfId="1" applyNumberFormat="1" applyFont="1" applyFill="1"/>
    <xf numFmtId="9" fontId="3" fillId="6" borderId="0" xfId="1" applyNumberFormat="1" applyFont="1" applyFill="1" applyAlignment="1"/>
    <xf numFmtId="165" fontId="5" fillId="6" borderId="0" xfId="1" applyNumberFormat="1" applyFont="1" applyFill="1" applyAlignment="1"/>
    <xf numFmtId="165" fontId="3" fillId="6" borderId="0" xfId="1" applyNumberFormat="1" applyFont="1" applyFill="1"/>
    <xf numFmtId="165" fontId="11" fillId="6" borderId="0" xfId="1" applyNumberFormat="1" applyFont="1" applyFill="1"/>
    <xf numFmtId="165" fontId="3" fillId="6" borderId="0" xfId="1" applyNumberFormat="1" applyFont="1" applyFill="1" applyAlignment="1"/>
    <xf numFmtId="2" fontId="5" fillId="6" borderId="0" xfId="1" applyNumberFormat="1" applyFont="1" applyFill="1" applyAlignment="1"/>
    <xf numFmtId="2" fontId="3" fillId="6" borderId="0" xfId="1" applyNumberFormat="1" applyFont="1" applyFill="1"/>
    <xf numFmtId="2" fontId="3" fillId="6" borderId="0" xfId="1" applyNumberFormat="1" applyFont="1" applyFill="1" applyAlignment="1"/>
    <xf numFmtId="4" fontId="11" fillId="6" borderId="0" xfId="1" applyNumberFormat="1" applyFont="1" applyFill="1"/>
    <xf numFmtId="4" fontId="3" fillId="6" borderId="0" xfId="1" applyNumberFormat="1" applyFont="1" applyFill="1"/>
    <xf numFmtId="165" fontId="5" fillId="6" borderId="0" xfId="1" applyNumberFormat="1" applyFont="1" applyFill="1"/>
    <xf numFmtId="165" fontId="6" fillId="6" borderId="0" xfId="1" applyNumberFormat="1" applyFont="1" applyFill="1"/>
    <xf numFmtId="164" fontId="3" fillId="6" borderId="0" xfId="1" applyNumberFormat="1" applyFont="1" applyFill="1"/>
    <xf numFmtId="10" fontId="11" fillId="6" borderId="0" xfId="1" applyNumberFormat="1" applyFont="1" applyFill="1"/>
    <xf numFmtId="10" fontId="3" fillId="6" borderId="0" xfId="1" applyNumberFormat="1" applyFont="1" applyFill="1"/>
    <xf numFmtId="0" fontId="13" fillId="0" borderId="0" xfId="1" applyFont="1"/>
    <xf numFmtId="165" fontId="1" fillId="0" borderId="0" xfId="1" applyNumberFormat="1" applyFont="1" applyAlignment="1"/>
    <xf numFmtId="4" fontId="1" fillId="0" borderId="0" xfId="1" applyNumberFormat="1" applyFont="1" applyAlignment="1"/>
    <xf numFmtId="164" fontId="11" fillId="6" borderId="0" xfId="1" applyNumberFormat="1" applyFont="1" applyFill="1"/>
    <xf numFmtId="164" fontId="14" fillId="6" borderId="0" xfId="1" applyNumberFormat="1" applyFont="1" applyFill="1" applyAlignment="1"/>
    <xf numFmtId="164" fontId="11" fillId="6" borderId="0" xfId="1" applyNumberFormat="1" applyFont="1" applyFill="1" applyAlignment="1"/>
    <xf numFmtId="0" fontId="11" fillId="6" borderId="0" xfId="1" applyFont="1" applyFill="1"/>
    <xf numFmtId="0" fontId="3" fillId="2" borderId="0" xfId="1" applyFont="1" applyFill="1" applyAlignment="1">
      <alignment horizontal="center"/>
    </xf>
    <xf numFmtId="0" fontId="1" fillId="0" borderId="0" xfId="1" applyFont="1" applyAlignment="1"/>
    <xf numFmtId="0" fontId="3" fillId="3" borderId="0" xfId="1" applyFont="1" applyFill="1" applyAlignment="1">
      <alignment horizontal="center"/>
    </xf>
    <xf numFmtId="0" fontId="3" fillId="4" borderId="0" xfId="1" applyFont="1" applyFill="1" applyAlignment="1">
      <alignment horizontal="center"/>
    </xf>
    <xf numFmtId="0" fontId="3" fillId="5" borderId="0" xfId="1" applyFont="1" applyFill="1" applyAlignment="1">
      <alignment horizontal="center"/>
    </xf>
    <xf numFmtId="0" fontId="4" fillId="0" borderId="0" xfId="1" applyFont="1" applyAlignment="1">
      <alignment horizontal="center" vertical="center" wrapText="1"/>
    </xf>
    <xf numFmtId="3" fontId="10" fillId="0" borderId="0" xfId="1" applyNumberFormat="1" applyFont="1" applyAlignment="1"/>
    <xf numFmtId="9" fontId="11" fillId="6" borderId="0" xfId="1" applyNumberFormat="1" applyFont="1" applyFill="1" applyAlignment="1"/>
    <xf numFmtId="2" fontId="11" fillId="6" borderId="0" xfId="1" applyNumberFormat="1" applyFont="1" applyFill="1" applyAlignment="1"/>
    <xf numFmtId="0" fontId="3" fillId="6" borderId="0" xfId="1" applyFont="1" applyFill="1"/>
    <xf numFmtId="164" fontId="1" fillId="6" borderId="0" xfId="1" applyNumberFormat="1" applyFont="1" applyFill="1" applyAlignment="1"/>
    <xf numFmtId="165" fontId="11" fillId="6" borderId="0" xfId="1" applyNumberFormat="1" applyFont="1" applyFill="1" applyAlignment="1"/>
    <xf numFmtId="0" fontId="15" fillId="0" borderId="0" xfId="1" applyFont="1" applyAlignment="1">
      <alignment horizontal="center" vertical="center" wrapText="1"/>
    </xf>
  </cellXfs>
  <cellStyles count="2">
    <cellStyle name="Normal" xfId="0" builtinId="0"/>
    <cellStyle name="Normal 3" xfId="1"/>
  </cellStyles>
  <dxfs count="16"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5"/>
      <tableStyleElement type="headerRow" dxfId="14"/>
    </tableStyle>
  </tableStyles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Monthly Donors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high!$C$14:$X$14</c:f>
              <c:numCache>
                <c:formatCode>#,##0</c:formatCode>
                <c:ptCount val="22"/>
                <c:pt idx="0">
                  <c:v>0</c:v>
                </c:pt>
                <c:pt idx="1">
                  <c:v>20</c:v>
                </c:pt>
                <c:pt idx="2">
                  <c:v>46</c:v>
                </c:pt>
                <c:pt idx="3">
                  <c:v>101.8</c:v>
                </c:pt>
                <c:pt idx="4">
                  <c:v>183.44</c:v>
                </c:pt>
                <c:pt idx="5">
                  <c:v>828.35200000000009</c:v>
                </c:pt>
                <c:pt idx="6">
                  <c:v>1807.9616000000001</c:v>
                </c:pt>
                <c:pt idx="7">
                  <c:v>2962.59328</c:v>
                </c:pt>
                <c:pt idx="8">
                  <c:v>15731.183488000001</c:v>
                </c:pt>
                <c:pt idx="9">
                  <c:v>38584.485164800004</c:v>
                </c:pt>
                <c:pt idx="10">
                  <c:v>98009.79159008</c:v>
                </c:pt>
                <c:pt idx="11">
                  <c:v>248521.30205156803</c:v>
                </c:pt>
                <c:pt idx="12">
                  <c:v>509498.6817838329</c:v>
                </c:pt>
                <c:pt idx="13">
                  <c:v>890980.56956425798</c:v>
                </c:pt>
                <c:pt idx="14">
                  <c:v>1806821.5121872195</c:v>
                </c:pt>
                <c:pt idx="15">
                  <c:v>3505081.524639776</c:v>
                </c:pt>
                <c:pt idx="16">
                  <c:v>6236315.8309367057</c:v>
                </c:pt>
                <c:pt idx="17">
                  <c:v>10360663.605286254</c:v>
                </c:pt>
                <c:pt idx="18">
                  <c:v>16390277.273079392</c:v>
                </c:pt>
                <c:pt idx="19">
                  <c:v>25048934.174137987</c:v>
                </c:pt>
                <c:pt idx="20">
                  <c:v>37355671.936845988</c:v>
                </c:pt>
                <c:pt idx="21">
                  <c:v>54742030.190679274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155088"/>
        <c:axId val="165152736"/>
      </c:lineChart>
      <c:catAx>
        <c:axId val="165155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52736"/>
        <c:crosses val="autoZero"/>
        <c:auto val="1"/>
        <c:lblAlgn val="ctr"/>
        <c:lblOffset val="100"/>
        <c:noMultiLvlLbl val="0"/>
      </c:catAx>
      <c:valAx>
        <c:axId val="16515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5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Diapers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high!$C$61:$X$61</c:f>
              <c:numCache>
                <c:formatCode>#,##0</c:formatCode>
                <c:ptCount val="22"/>
                <c:pt idx="0">
                  <c:v>20</c:v>
                </c:pt>
                <c:pt idx="1">
                  <c:v>66</c:v>
                </c:pt>
                <c:pt idx="2">
                  <c:v>167.8</c:v>
                </c:pt>
                <c:pt idx="3">
                  <c:v>351.24</c:v>
                </c:pt>
                <c:pt idx="4">
                  <c:v>1179.5920000000001</c:v>
                </c:pt>
                <c:pt idx="5">
                  <c:v>3949.4960000000005</c:v>
                </c:pt>
                <c:pt idx="6">
                  <c:v>9605.9791999999998</c:v>
                </c:pt>
                <c:pt idx="7">
                  <c:v>25337.162688</c:v>
                </c:pt>
                <c:pt idx="8">
                  <c:v>113618.77990400002</c:v>
                </c:pt>
                <c:pt idx="9">
                  <c:v>306651.41853760008</c:v>
                </c:pt>
                <c:pt idx="10">
                  <c:v>1348757.9287954401</c:v>
                </c:pt>
                <c:pt idx="11">
                  <c:v>3695751.3377146046</c:v>
                </c:pt>
                <c:pt idx="12">
                  <c:v>7950154.1855358947</c:v>
                </c:pt>
                <c:pt idx="13">
                  <c:v>24017369.307408087</c:v>
                </c:pt>
                <c:pt idx="14">
                  <c:v>57067184.553805843</c:v>
                </c:pt>
                <c:pt idx="15">
                  <c:v>117429342.86317289</c:v>
                </c:pt>
                <c:pt idx="16">
                  <c:v>219034978.91603541</c:v>
                </c:pt>
                <c:pt idx="17">
                  <c:v>380936751.64682937</c:v>
                </c:pt>
                <c:pt idx="18">
                  <c:v>629425093.38820922</c:v>
                </c:pt>
                <c:pt idx="19">
                  <c:v>1000980812.756669</c:v>
                </c:pt>
                <c:pt idx="20">
                  <c:v>1546400114.6634617</c:v>
                </c:pt>
                <c:pt idx="21">
                  <c:v>2336562297.9052782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243024"/>
        <c:axId val="606253216"/>
      </c:lineChart>
      <c:catAx>
        <c:axId val="606243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253216"/>
        <c:crosses val="autoZero"/>
        <c:auto val="1"/>
        <c:lblAlgn val="ctr"/>
        <c:lblOffset val="100"/>
        <c:noMultiLvlLbl val="0"/>
      </c:catAx>
      <c:valAx>
        <c:axId val="60625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24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653436</xdr:colOff>
      <xdr:row>8</xdr:row>
      <xdr:rowOff>140793</xdr:rowOff>
    </xdr:from>
    <xdr:to>
      <xdr:col>30</xdr:col>
      <xdr:colOff>514145</xdr:colOff>
      <xdr:row>22</xdr:row>
      <xdr:rowOff>111843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530531</xdr:colOff>
      <xdr:row>50</xdr:row>
      <xdr:rowOff>151036</xdr:rowOff>
    </xdr:from>
    <xdr:to>
      <xdr:col>30</xdr:col>
      <xdr:colOff>391241</xdr:colOff>
      <xdr:row>63</xdr:row>
      <xdr:rowOff>142569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7"/>
  <sheetViews>
    <sheetView tabSelected="1" zoomScale="93" workbookViewId="0">
      <selection activeCell="A62" sqref="A62"/>
    </sheetView>
  </sheetViews>
  <sheetFormatPr defaultColWidth="13.453125" defaultRowHeight="15.5" x14ac:dyDescent="0.35"/>
  <cols>
    <col min="1" max="1" width="24.453125" style="2" customWidth="1"/>
    <col min="2" max="2" width="27.81640625" style="2" customWidth="1"/>
    <col min="3" max="3" width="16.36328125" style="2" customWidth="1"/>
    <col min="4" max="5" width="9.36328125" style="2" customWidth="1"/>
    <col min="6" max="6" width="13.1796875" style="2" customWidth="1"/>
    <col min="7" max="7" width="11" style="2" bestFit="1" customWidth="1"/>
    <col min="8" max="8" width="11.54296875" style="2" bestFit="1" customWidth="1"/>
    <col min="9" max="9" width="15" style="2" bestFit="1" customWidth="1"/>
    <col min="10" max="10" width="17.6328125" style="2" bestFit="1" customWidth="1"/>
    <col min="11" max="11" width="20.26953125" style="2" bestFit="1" customWidth="1"/>
    <col min="12" max="14" width="13.08984375" style="2" bestFit="1" customWidth="1"/>
    <col min="15" max="17" width="14.54296875" style="2" bestFit="1" customWidth="1"/>
    <col min="18" max="18" width="15.7265625" style="2" bestFit="1" customWidth="1"/>
    <col min="19" max="19" width="13.81640625" style="2" bestFit="1" customWidth="1"/>
    <col min="20" max="21" width="14.90625" style="2" bestFit="1" customWidth="1"/>
    <col min="22" max="22" width="12.90625" style="2" bestFit="1" customWidth="1"/>
    <col min="23" max="24" width="12.6328125" style="2" bestFit="1" customWidth="1"/>
    <col min="25" max="25" width="9.36328125" style="2" customWidth="1"/>
    <col min="26" max="16384" width="13.453125" style="2"/>
  </cols>
  <sheetData>
    <row r="1" spans="1:26" x14ac:dyDescent="0.35">
      <c r="A1" s="1"/>
      <c r="B1" s="1"/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0</v>
      </c>
    </row>
    <row r="2" spans="1:26" x14ac:dyDescent="0.35">
      <c r="A2" s="1"/>
      <c r="B2" s="1"/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  <c r="M2" s="1" t="s">
        <v>22</v>
      </c>
      <c r="N2" s="1" t="s">
        <v>23</v>
      </c>
      <c r="O2" s="1" t="s">
        <v>24</v>
      </c>
      <c r="P2" s="1" t="s">
        <v>25</v>
      </c>
      <c r="Q2" s="1" t="s">
        <v>26</v>
      </c>
      <c r="R2" s="1" t="s">
        <v>27</v>
      </c>
      <c r="S2" s="1" t="s">
        <v>28</v>
      </c>
      <c r="T2" s="1" t="s">
        <v>29</v>
      </c>
      <c r="U2" s="1" t="s">
        <v>30</v>
      </c>
      <c r="V2" s="1" t="s">
        <v>31</v>
      </c>
      <c r="W2" s="1" t="s">
        <v>32</v>
      </c>
      <c r="X2" s="1" t="s">
        <v>33</v>
      </c>
      <c r="Z2" s="1"/>
    </row>
    <row r="3" spans="1:26" x14ac:dyDescent="0.35">
      <c r="A3" s="3" t="s">
        <v>34</v>
      </c>
      <c r="B3" s="3"/>
      <c r="C3" s="61" t="s">
        <v>77</v>
      </c>
      <c r="D3" s="62"/>
      <c r="E3" s="63" t="s">
        <v>35</v>
      </c>
      <c r="F3" s="62"/>
      <c r="G3" s="64" t="s">
        <v>36</v>
      </c>
      <c r="H3" s="62"/>
      <c r="I3" s="62"/>
      <c r="M3" s="65" t="s">
        <v>37</v>
      </c>
      <c r="N3" s="62"/>
      <c r="O3" s="62"/>
      <c r="P3" s="3"/>
      <c r="Q3" s="3"/>
      <c r="R3" s="3"/>
      <c r="S3" s="3"/>
      <c r="T3" s="3"/>
      <c r="U3" s="3"/>
      <c r="V3" s="3"/>
      <c r="W3" s="3"/>
      <c r="X3" s="3"/>
      <c r="Z3" s="3"/>
    </row>
    <row r="4" spans="1:26" ht="29.25" customHeight="1" x14ac:dyDescent="0.35">
      <c r="A4" s="5" t="s">
        <v>38</v>
      </c>
      <c r="B4" s="5"/>
      <c r="C4" s="66"/>
      <c r="D4" s="62"/>
      <c r="E4" s="66"/>
      <c r="F4" s="62"/>
      <c r="G4" s="66"/>
      <c r="H4" s="62"/>
      <c r="I4" s="6"/>
      <c r="M4" s="73" t="s">
        <v>88</v>
      </c>
      <c r="N4" s="62"/>
      <c r="O4" s="62"/>
      <c r="P4" s="5"/>
      <c r="Q4" s="5"/>
      <c r="R4" s="5"/>
      <c r="S4" s="5"/>
      <c r="T4" s="5"/>
      <c r="U4" s="5"/>
      <c r="V4" s="5"/>
      <c r="W4" s="5"/>
      <c r="X4" s="5"/>
      <c r="Z4" s="5"/>
    </row>
    <row r="5" spans="1:26" x14ac:dyDescent="0.35">
      <c r="A5" s="7" t="s">
        <v>39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35">
      <c r="A6" s="8" t="s">
        <v>40</v>
      </c>
      <c r="B6" s="3"/>
      <c r="C6" s="37">
        <v>0.2</v>
      </c>
      <c r="D6" s="38">
        <f t="shared" ref="D6:D11" si="0">C6</f>
        <v>0.2</v>
      </c>
      <c r="E6" s="37">
        <v>0.2</v>
      </c>
      <c r="F6" s="39">
        <f t="shared" ref="F6:U9" si="1">E6</f>
        <v>0.2</v>
      </c>
      <c r="G6" s="68">
        <v>0.2</v>
      </c>
      <c r="H6" s="39">
        <f t="shared" si="1"/>
        <v>0.2</v>
      </c>
      <c r="I6" s="39">
        <f t="shared" si="1"/>
        <v>0.2</v>
      </c>
      <c r="J6" s="68">
        <v>0.15</v>
      </c>
      <c r="K6" s="39">
        <f t="shared" ref="K6:X11" si="2">J6</f>
        <v>0.15</v>
      </c>
      <c r="L6" s="39">
        <f t="shared" si="2"/>
        <v>0.15</v>
      </c>
      <c r="M6" s="68">
        <v>0.15</v>
      </c>
      <c r="N6" s="39">
        <f t="shared" si="2"/>
        <v>0.15</v>
      </c>
      <c r="O6" s="39">
        <f t="shared" si="2"/>
        <v>0.15</v>
      </c>
      <c r="P6" s="68">
        <v>0.15</v>
      </c>
      <c r="Q6" s="39">
        <f t="shared" si="2"/>
        <v>0.15</v>
      </c>
      <c r="R6" s="39">
        <f t="shared" si="2"/>
        <v>0.15</v>
      </c>
      <c r="S6" s="39">
        <f t="shared" si="2"/>
        <v>0.15</v>
      </c>
      <c r="T6" s="39">
        <f t="shared" si="2"/>
        <v>0.15</v>
      </c>
      <c r="U6" s="39">
        <f t="shared" si="2"/>
        <v>0.15</v>
      </c>
      <c r="V6" s="39">
        <f t="shared" si="2"/>
        <v>0.15</v>
      </c>
      <c r="W6" s="39">
        <f t="shared" si="2"/>
        <v>0.15</v>
      </c>
      <c r="X6" s="39">
        <f t="shared" si="2"/>
        <v>0.15</v>
      </c>
      <c r="Y6" s="10"/>
      <c r="Z6" s="3"/>
    </row>
    <row r="7" spans="1:26" x14ac:dyDescent="0.35">
      <c r="A7" s="8" t="s">
        <v>41</v>
      </c>
      <c r="B7" s="3"/>
      <c r="C7" s="40">
        <v>5</v>
      </c>
      <c r="D7" s="41">
        <f t="shared" si="0"/>
        <v>5</v>
      </c>
      <c r="E7" s="40">
        <v>2</v>
      </c>
      <c r="F7" s="41">
        <f t="shared" si="1"/>
        <v>2</v>
      </c>
      <c r="G7" s="42">
        <v>0.5</v>
      </c>
      <c r="H7" s="41">
        <f>G7</f>
        <v>0.5</v>
      </c>
      <c r="I7" s="41">
        <f t="shared" si="1"/>
        <v>0.5</v>
      </c>
      <c r="J7" s="42">
        <v>0.5</v>
      </c>
      <c r="K7" s="41">
        <f t="shared" ref="K7" si="3">J7</f>
        <v>0.5</v>
      </c>
      <c r="L7" s="41">
        <f t="shared" si="2"/>
        <v>0.5</v>
      </c>
      <c r="M7" s="72">
        <v>0.2</v>
      </c>
      <c r="N7" s="43">
        <f t="shared" si="2"/>
        <v>0.2</v>
      </c>
      <c r="O7" s="43">
        <f t="shared" si="2"/>
        <v>0.2</v>
      </c>
      <c r="P7" s="72">
        <v>0.2</v>
      </c>
      <c r="Q7" s="43">
        <f t="shared" si="2"/>
        <v>0.2</v>
      </c>
      <c r="R7" s="43">
        <f t="shared" si="2"/>
        <v>0.2</v>
      </c>
      <c r="S7" s="43">
        <f t="shared" si="2"/>
        <v>0.2</v>
      </c>
      <c r="T7" s="43">
        <f t="shared" si="2"/>
        <v>0.2</v>
      </c>
      <c r="U7" s="43">
        <f t="shared" si="2"/>
        <v>0.2</v>
      </c>
      <c r="V7" s="43">
        <f t="shared" si="2"/>
        <v>0.2</v>
      </c>
      <c r="W7" s="43">
        <f t="shared" si="2"/>
        <v>0.2</v>
      </c>
      <c r="X7" s="43">
        <f t="shared" si="2"/>
        <v>0.2</v>
      </c>
      <c r="Y7" s="13"/>
      <c r="Z7" s="3"/>
    </row>
    <row r="8" spans="1:26" x14ac:dyDescent="0.35">
      <c r="A8" s="8" t="s">
        <v>42</v>
      </c>
      <c r="B8" s="3"/>
      <c r="C8" s="44">
        <v>1</v>
      </c>
      <c r="D8" s="45">
        <f t="shared" si="0"/>
        <v>1</v>
      </c>
      <c r="E8" s="44">
        <v>1</v>
      </c>
      <c r="F8" s="46">
        <f t="shared" si="1"/>
        <v>1</v>
      </c>
      <c r="G8" s="69">
        <v>1</v>
      </c>
      <c r="H8" s="46">
        <f t="shared" si="1"/>
        <v>1</v>
      </c>
      <c r="I8" s="46">
        <f t="shared" si="1"/>
        <v>1</v>
      </c>
      <c r="J8" s="69">
        <v>1</v>
      </c>
      <c r="K8" s="46">
        <f t="shared" si="1"/>
        <v>1</v>
      </c>
      <c r="L8" s="46">
        <f t="shared" si="1"/>
        <v>1</v>
      </c>
      <c r="M8" s="69">
        <v>1</v>
      </c>
      <c r="N8" s="46">
        <f t="shared" si="1"/>
        <v>1</v>
      </c>
      <c r="O8" s="46">
        <f t="shared" si="1"/>
        <v>1</v>
      </c>
      <c r="P8" s="69">
        <v>1</v>
      </c>
      <c r="Q8" s="46">
        <f t="shared" si="1"/>
        <v>1</v>
      </c>
      <c r="R8" s="46">
        <f t="shared" si="1"/>
        <v>1</v>
      </c>
      <c r="S8" s="46">
        <f t="shared" si="1"/>
        <v>1</v>
      </c>
      <c r="T8" s="46">
        <f t="shared" si="1"/>
        <v>1</v>
      </c>
      <c r="U8" s="46">
        <f t="shared" si="1"/>
        <v>1</v>
      </c>
      <c r="V8" s="46">
        <f t="shared" si="2"/>
        <v>1</v>
      </c>
      <c r="W8" s="46">
        <f t="shared" si="2"/>
        <v>1</v>
      </c>
      <c r="X8" s="46">
        <f t="shared" si="2"/>
        <v>1</v>
      </c>
      <c r="Y8" s="14"/>
      <c r="Z8" s="3"/>
    </row>
    <row r="9" spans="1:26" x14ac:dyDescent="0.35">
      <c r="A9" s="8" t="s">
        <v>43</v>
      </c>
      <c r="B9" s="8"/>
      <c r="C9" s="44">
        <v>0.5</v>
      </c>
      <c r="D9" s="45">
        <f t="shared" si="0"/>
        <v>0.5</v>
      </c>
      <c r="E9" s="47">
        <v>0.8</v>
      </c>
      <c r="F9" s="48">
        <f>E9</f>
        <v>0.8</v>
      </c>
      <c r="G9" s="47">
        <v>0.8</v>
      </c>
      <c r="H9" s="48">
        <f t="shared" si="1"/>
        <v>0.8</v>
      </c>
      <c r="I9" s="48">
        <f t="shared" si="1"/>
        <v>0.8</v>
      </c>
      <c r="J9" s="47">
        <v>1</v>
      </c>
      <c r="K9" s="48">
        <f>J9</f>
        <v>1</v>
      </c>
      <c r="L9" s="48">
        <f>K9</f>
        <v>1</v>
      </c>
      <c r="M9" s="47">
        <v>1.2</v>
      </c>
      <c r="N9" s="48">
        <v>1.2</v>
      </c>
      <c r="O9" s="48">
        <v>1.2</v>
      </c>
      <c r="P9" s="47">
        <v>1.4</v>
      </c>
      <c r="Q9" s="48">
        <v>1.4</v>
      </c>
      <c r="R9" s="48">
        <v>1.4</v>
      </c>
      <c r="S9" s="48">
        <v>1.4</v>
      </c>
      <c r="T9" s="48">
        <v>1.4</v>
      </c>
      <c r="U9" s="48">
        <v>1.4</v>
      </c>
      <c r="V9" s="48">
        <v>1.4</v>
      </c>
      <c r="W9" s="48">
        <v>1.4</v>
      </c>
      <c r="X9" s="48">
        <v>1.4</v>
      </c>
      <c r="Y9" s="15"/>
      <c r="Z9" s="3"/>
    </row>
    <row r="10" spans="1:26" x14ac:dyDescent="0.35">
      <c r="A10" s="8" t="s">
        <v>44</v>
      </c>
      <c r="B10" s="3"/>
      <c r="C10" s="37">
        <v>1</v>
      </c>
      <c r="D10" s="39">
        <f t="shared" si="0"/>
        <v>1</v>
      </c>
      <c r="E10" s="37">
        <v>1</v>
      </c>
      <c r="F10" s="39">
        <f t="shared" ref="F10:U11" si="4">E10</f>
        <v>1</v>
      </c>
      <c r="G10" s="68">
        <v>1</v>
      </c>
      <c r="H10" s="39">
        <f t="shared" si="4"/>
        <v>1</v>
      </c>
      <c r="I10" s="39">
        <f t="shared" si="4"/>
        <v>1</v>
      </c>
      <c r="J10" s="68">
        <v>1</v>
      </c>
      <c r="K10" s="39">
        <f t="shared" si="4"/>
        <v>1</v>
      </c>
      <c r="L10" s="39">
        <f t="shared" si="4"/>
        <v>1</v>
      </c>
      <c r="M10" s="68">
        <v>1</v>
      </c>
      <c r="N10" s="39">
        <f t="shared" si="4"/>
        <v>1</v>
      </c>
      <c r="O10" s="39">
        <f t="shared" si="4"/>
        <v>1</v>
      </c>
      <c r="P10" s="68">
        <v>1</v>
      </c>
      <c r="Q10" s="39">
        <f t="shared" si="4"/>
        <v>1</v>
      </c>
      <c r="R10" s="39">
        <f t="shared" si="4"/>
        <v>1</v>
      </c>
      <c r="S10" s="39">
        <f t="shared" si="4"/>
        <v>1</v>
      </c>
      <c r="T10" s="39">
        <f t="shared" si="4"/>
        <v>1</v>
      </c>
      <c r="U10" s="39">
        <f t="shared" si="4"/>
        <v>1</v>
      </c>
      <c r="V10" s="39">
        <f t="shared" si="2"/>
        <v>1</v>
      </c>
      <c r="W10" s="39">
        <f t="shared" si="2"/>
        <v>1</v>
      </c>
      <c r="X10" s="39">
        <f t="shared" si="2"/>
        <v>1</v>
      </c>
      <c r="Y10" s="9"/>
      <c r="Z10" s="3"/>
    </row>
    <row r="11" spans="1:26" x14ac:dyDescent="0.35">
      <c r="A11" s="8" t="s">
        <v>45</v>
      </c>
      <c r="B11" s="3"/>
      <c r="C11" s="49">
        <v>1</v>
      </c>
      <c r="D11" s="41">
        <f t="shared" si="0"/>
        <v>1</v>
      </c>
      <c r="E11" s="49">
        <v>1</v>
      </c>
      <c r="F11" s="50">
        <f t="shared" ref="F11:I11" si="5">E11</f>
        <v>1</v>
      </c>
      <c r="G11" s="42">
        <v>1</v>
      </c>
      <c r="H11" s="50">
        <f t="shared" si="5"/>
        <v>1</v>
      </c>
      <c r="I11" s="50">
        <f t="shared" si="5"/>
        <v>1</v>
      </c>
      <c r="J11" s="42">
        <v>1</v>
      </c>
      <c r="K11" s="50">
        <f t="shared" ref="K11:O11" si="6">J11</f>
        <v>1</v>
      </c>
      <c r="L11" s="50">
        <f t="shared" si="6"/>
        <v>1</v>
      </c>
      <c r="M11" s="42">
        <v>1</v>
      </c>
      <c r="N11" s="50">
        <f t="shared" si="6"/>
        <v>1</v>
      </c>
      <c r="O11" s="50">
        <f t="shared" si="6"/>
        <v>1</v>
      </c>
      <c r="P11" s="42">
        <v>1</v>
      </c>
      <c r="Q11" s="50">
        <f t="shared" si="4"/>
        <v>1</v>
      </c>
      <c r="R11" s="50">
        <f t="shared" si="4"/>
        <v>1</v>
      </c>
      <c r="S11" s="50">
        <f t="shared" si="4"/>
        <v>1</v>
      </c>
      <c r="T11" s="50">
        <f t="shared" si="4"/>
        <v>1</v>
      </c>
      <c r="U11" s="50">
        <f t="shared" si="4"/>
        <v>1</v>
      </c>
      <c r="V11" s="50">
        <f t="shared" si="2"/>
        <v>1</v>
      </c>
      <c r="W11" s="50">
        <f t="shared" si="2"/>
        <v>1</v>
      </c>
      <c r="X11" s="50">
        <f t="shared" si="2"/>
        <v>1</v>
      </c>
      <c r="Y11" s="16"/>
      <c r="Z11" s="3"/>
    </row>
    <row r="12" spans="1:26" x14ac:dyDescent="0.35">
      <c r="A12" s="8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35">
      <c r="A13" s="7" t="s">
        <v>46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35">
      <c r="A14" s="8" t="s">
        <v>47</v>
      </c>
      <c r="B14" s="3"/>
      <c r="C14" s="67">
        <v>0</v>
      </c>
      <c r="D14" s="17">
        <f>C18</f>
        <v>20</v>
      </c>
      <c r="E14" s="17">
        <f t="shared" ref="E14:X14" si="7">D18</f>
        <v>46</v>
      </c>
      <c r="F14" s="17">
        <f t="shared" si="7"/>
        <v>101.8</v>
      </c>
      <c r="G14" s="17">
        <f>F18</f>
        <v>183.44</v>
      </c>
      <c r="H14" s="17">
        <f t="shared" si="7"/>
        <v>828.35200000000009</v>
      </c>
      <c r="I14" s="17">
        <f t="shared" si="7"/>
        <v>1807.9616000000001</v>
      </c>
      <c r="J14" s="17">
        <f t="shared" si="7"/>
        <v>2962.59328</v>
      </c>
      <c r="K14" s="17">
        <f t="shared" si="7"/>
        <v>15731.183488000001</v>
      </c>
      <c r="L14" s="17">
        <f t="shared" si="7"/>
        <v>38584.485164800004</v>
      </c>
      <c r="M14" s="17">
        <f t="shared" si="7"/>
        <v>98009.79159008</v>
      </c>
      <c r="N14" s="17">
        <f t="shared" si="7"/>
        <v>248521.30205156803</v>
      </c>
      <c r="O14" s="17">
        <f t="shared" si="7"/>
        <v>509498.6817838329</v>
      </c>
      <c r="P14" s="17">
        <f t="shared" si="7"/>
        <v>890980.56956425798</v>
      </c>
      <c r="Q14" s="17">
        <f t="shared" si="7"/>
        <v>1806821.5121872195</v>
      </c>
      <c r="R14" s="17">
        <f t="shared" si="7"/>
        <v>3505081.524639776</v>
      </c>
      <c r="S14" s="17">
        <f t="shared" si="7"/>
        <v>6236315.8309367057</v>
      </c>
      <c r="T14" s="17">
        <f t="shared" si="7"/>
        <v>10360663.605286254</v>
      </c>
      <c r="U14" s="17">
        <f t="shared" si="7"/>
        <v>16390277.273079392</v>
      </c>
      <c r="V14" s="17">
        <f t="shared" si="7"/>
        <v>25048934.174137987</v>
      </c>
      <c r="W14" s="17">
        <f t="shared" si="7"/>
        <v>37355671.936845988</v>
      </c>
      <c r="X14" s="17">
        <f t="shared" si="7"/>
        <v>54742030.190679274</v>
      </c>
      <c r="Y14" s="3"/>
      <c r="Z14" s="3"/>
    </row>
    <row r="15" spans="1:26" x14ac:dyDescent="0.35">
      <c r="A15" s="18" t="s">
        <v>48</v>
      </c>
      <c r="B15" s="18"/>
      <c r="C15" s="19">
        <f t="shared" ref="C15:X15" si="8">C31/C7</f>
        <v>20</v>
      </c>
      <c r="D15" s="19">
        <f t="shared" si="8"/>
        <v>20</v>
      </c>
      <c r="E15" s="19">
        <f t="shared" si="8"/>
        <v>50</v>
      </c>
      <c r="F15" s="19">
        <f t="shared" si="8"/>
        <v>50</v>
      </c>
      <c r="G15" s="19">
        <f t="shared" si="8"/>
        <v>600</v>
      </c>
      <c r="H15" s="19">
        <f t="shared" si="8"/>
        <v>600</v>
      </c>
      <c r="I15" s="19">
        <f t="shared" si="8"/>
        <v>600</v>
      </c>
      <c r="J15" s="19">
        <f t="shared" si="8"/>
        <v>12000</v>
      </c>
      <c r="K15" s="19">
        <f t="shared" si="8"/>
        <v>12000</v>
      </c>
      <c r="L15" s="19">
        <f t="shared" si="8"/>
        <v>40000</v>
      </c>
      <c r="M15" s="19">
        <f t="shared" si="8"/>
        <v>100000</v>
      </c>
      <c r="N15" s="19">
        <f t="shared" si="8"/>
        <v>100000</v>
      </c>
      <c r="O15" s="19">
        <f t="shared" si="8"/>
        <v>100000</v>
      </c>
      <c r="P15" s="19">
        <f t="shared" si="8"/>
        <v>500000</v>
      </c>
      <c r="Q15" s="19">
        <f t="shared" si="8"/>
        <v>500000</v>
      </c>
      <c r="R15" s="19">
        <f t="shared" si="8"/>
        <v>500000</v>
      </c>
      <c r="S15" s="19">
        <f t="shared" si="8"/>
        <v>500000</v>
      </c>
      <c r="T15" s="19">
        <f t="shared" si="8"/>
        <v>500000</v>
      </c>
      <c r="U15" s="19">
        <f t="shared" si="8"/>
        <v>500000</v>
      </c>
      <c r="V15" s="19">
        <f t="shared" si="8"/>
        <v>500000</v>
      </c>
      <c r="W15" s="19">
        <f t="shared" si="8"/>
        <v>500000</v>
      </c>
      <c r="X15" s="19">
        <f t="shared" si="8"/>
        <v>500000</v>
      </c>
      <c r="Y15" s="20"/>
      <c r="Z15" s="21"/>
    </row>
    <row r="16" spans="1:26" x14ac:dyDescent="0.35">
      <c r="A16" s="22" t="s">
        <v>49</v>
      </c>
      <c r="B16" s="17"/>
      <c r="C16" s="67">
        <v>0</v>
      </c>
      <c r="D16" s="19">
        <f>(SUM(C15:C16)*C9)</f>
        <v>10</v>
      </c>
      <c r="E16" s="19">
        <f t="shared" ref="E16:X16" si="9">(SUM(D15:D16)*D9)</f>
        <v>15</v>
      </c>
      <c r="F16" s="19">
        <f t="shared" si="9"/>
        <v>52</v>
      </c>
      <c r="G16" s="19">
        <f t="shared" si="9"/>
        <v>81.600000000000009</v>
      </c>
      <c r="H16" s="19">
        <f t="shared" si="9"/>
        <v>545.28000000000009</v>
      </c>
      <c r="I16" s="19">
        <f t="shared" si="9"/>
        <v>916.22400000000016</v>
      </c>
      <c r="J16" s="19">
        <f t="shared" si="9"/>
        <v>1212.9792000000002</v>
      </c>
      <c r="K16" s="19">
        <f t="shared" si="9"/>
        <v>13212.9792</v>
      </c>
      <c r="L16" s="19">
        <f t="shared" si="9"/>
        <v>25212.979200000002</v>
      </c>
      <c r="M16" s="19">
        <f t="shared" si="9"/>
        <v>65212.979200000002</v>
      </c>
      <c r="N16" s="19">
        <f t="shared" si="9"/>
        <v>198255.57504</v>
      </c>
      <c r="O16" s="19">
        <f t="shared" si="9"/>
        <v>357906.69004800002</v>
      </c>
      <c r="P16" s="19">
        <f t="shared" si="9"/>
        <v>549488.02805760002</v>
      </c>
      <c r="Q16" s="19">
        <f t="shared" si="9"/>
        <v>1469283.2392806397</v>
      </c>
      <c r="R16" s="19">
        <f t="shared" si="9"/>
        <v>2756996.5349928956</v>
      </c>
      <c r="S16" s="19">
        <f t="shared" si="9"/>
        <v>4559795.1489900537</v>
      </c>
      <c r="T16" s="19">
        <f t="shared" si="9"/>
        <v>7083713.2085860744</v>
      </c>
      <c r="U16" s="19">
        <f t="shared" si="9"/>
        <v>10617198.492020503</v>
      </c>
      <c r="V16" s="19">
        <f t="shared" si="9"/>
        <v>15564077.888828702</v>
      </c>
      <c r="W16" s="19">
        <f t="shared" si="9"/>
        <v>22489709.044360183</v>
      </c>
      <c r="X16" s="19">
        <f t="shared" si="9"/>
        <v>32185592.662104253</v>
      </c>
      <c r="Y16" s="19"/>
      <c r="Z16" s="17"/>
    </row>
    <row r="17" spans="1:26" x14ac:dyDescent="0.35">
      <c r="A17" s="8" t="s">
        <v>50</v>
      </c>
      <c r="B17" s="3"/>
      <c r="C17" s="17">
        <f t="shared" ref="C17:X17" si="10">-C14*C6</f>
        <v>0</v>
      </c>
      <c r="D17" s="17">
        <f t="shared" si="10"/>
        <v>-4</v>
      </c>
      <c r="E17" s="17">
        <f t="shared" si="10"/>
        <v>-9.2000000000000011</v>
      </c>
      <c r="F17" s="17">
        <f t="shared" si="10"/>
        <v>-20.36</v>
      </c>
      <c r="G17" s="17">
        <f t="shared" si="10"/>
        <v>-36.688000000000002</v>
      </c>
      <c r="H17" s="17">
        <f t="shared" si="10"/>
        <v>-165.67040000000003</v>
      </c>
      <c r="I17" s="17">
        <f t="shared" si="10"/>
        <v>-361.59232000000003</v>
      </c>
      <c r="J17" s="17">
        <f t="shared" si="10"/>
        <v>-444.38899199999997</v>
      </c>
      <c r="K17" s="17">
        <f t="shared" si="10"/>
        <v>-2359.6775232</v>
      </c>
      <c r="L17" s="17">
        <f t="shared" si="10"/>
        <v>-5787.6727747200002</v>
      </c>
      <c r="M17" s="17">
        <f t="shared" si="10"/>
        <v>-14701.468738512</v>
      </c>
      <c r="N17" s="17">
        <f t="shared" si="10"/>
        <v>-37278.195307735201</v>
      </c>
      <c r="O17" s="17">
        <f t="shared" si="10"/>
        <v>-76424.802267574938</v>
      </c>
      <c r="P17" s="17">
        <f t="shared" si="10"/>
        <v>-133647.08543463869</v>
      </c>
      <c r="Q17" s="17">
        <f t="shared" si="10"/>
        <v>-271023.22682808293</v>
      </c>
      <c r="R17" s="17">
        <f t="shared" si="10"/>
        <v>-525762.22869596642</v>
      </c>
      <c r="S17" s="17">
        <f t="shared" si="10"/>
        <v>-935447.37464050588</v>
      </c>
      <c r="T17" s="17">
        <f t="shared" si="10"/>
        <v>-1554099.5407929381</v>
      </c>
      <c r="U17" s="17">
        <f t="shared" si="10"/>
        <v>-2458541.5909619085</v>
      </c>
      <c r="V17" s="17">
        <f t="shared" si="10"/>
        <v>-3757340.1261206982</v>
      </c>
      <c r="W17" s="17">
        <f t="shared" si="10"/>
        <v>-5603350.7905268976</v>
      </c>
      <c r="X17" s="17">
        <f t="shared" si="10"/>
        <v>-8211304.5286018904</v>
      </c>
      <c r="Y17" s="21"/>
      <c r="Z17" s="3"/>
    </row>
    <row r="18" spans="1:26" x14ac:dyDescent="0.35">
      <c r="A18" s="8" t="s">
        <v>51</v>
      </c>
      <c r="B18" s="3"/>
      <c r="C18" s="17">
        <f>SUM(C14:C17)</f>
        <v>20</v>
      </c>
      <c r="D18" s="17">
        <f t="shared" ref="D18:E18" si="11">SUM(D14:D17)</f>
        <v>46</v>
      </c>
      <c r="E18" s="17">
        <f t="shared" si="11"/>
        <v>101.8</v>
      </c>
      <c r="F18" s="17">
        <f t="shared" ref="F18:X18" si="12">SUM(F14:F17)</f>
        <v>183.44</v>
      </c>
      <c r="G18" s="17">
        <f t="shared" si="12"/>
        <v>828.35200000000009</v>
      </c>
      <c r="H18" s="17">
        <f t="shared" si="12"/>
        <v>1807.9616000000001</v>
      </c>
      <c r="I18" s="17">
        <f t="shared" si="12"/>
        <v>2962.59328</v>
      </c>
      <c r="J18" s="17">
        <f t="shared" si="12"/>
        <v>15731.183488000001</v>
      </c>
      <c r="K18" s="17">
        <f t="shared" si="12"/>
        <v>38584.485164800004</v>
      </c>
      <c r="L18" s="17">
        <f t="shared" si="12"/>
        <v>98009.79159008</v>
      </c>
      <c r="M18" s="17">
        <f t="shared" si="12"/>
        <v>248521.30205156803</v>
      </c>
      <c r="N18" s="17">
        <f t="shared" si="12"/>
        <v>509498.6817838329</v>
      </c>
      <c r="O18" s="17">
        <f t="shared" si="12"/>
        <v>890980.56956425798</v>
      </c>
      <c r="P18" s="17">
        <f t="shared" si="12"/>
        <v>1806821.5121872195</v>
      </c>
      <c r="Q18" s="17">
        <f t="shared" si="12"/>
        <v>3505081.524639776</v>
      </c>
      <c r="R18" s="17">
        <f t="shared" si="12"/>
        <v>6236315.8309367057</v>
      </c>
      <c r="S18" s="17">
        <f t="shared" si="12"/>
        <v>10360663.605286254</v>
      </c>
      <c r="T18" s="17">
        <f t="shared" si="12"/>
        <v>16390277.273079392</v>
      </c>
      <c r="U18" s="17">
        <f t="shared" si="12"/>
        <v>25048934.174137987</v>
      </c>
      <c r="V18" s="17">
        <f t="shared" si="12"/>
        <v>37355671.936845988</v>
      </c>
      <c r="W18" s="17">
        <f t="shared" si="12"/>
        <v>54742030.190679274</v>
      </c>
      <c r="X18" s="17">
        <f t="shared" si="12"/>
        <v>79216318.324181646</v>
      </c>
      <c r="Y18" s="3"/>
      <c r="Z18" s="3"/>
    </row>
    <row r="19" spans="1:26" x14ac:dyDescent="0.35">
      <c r="A19" s="8"/>
      <c r="B19" s="3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3"/>
      <c r="Z19" s="3"/>
    </row>
    <row r="20" spans="1:26" x14ac:dyDescent="0.35">
      <c r="A20" s="30" t="s">
        <v>71</v>
      </c>
      <c r="B20" s="3"/>
      <c r="C20" s="31">
        <v>0</v>
      </c>
      <c r="D20" s="31">
        <f t="shared" ref="D20:X20" si="13">D15/D16</f>
        <v>2</v>
      </c>
      <c r="E20" s="31">
        <f t="shared" si="13"/>
        <v>3.3333333333333335</v>
      </c>
      <c r="F20" s="31">
        <f t="shared" si="13"/>
        <v>0.96153846153846156</v>
      </c>
      <c r="G20" s="31">
        <f t="shared" si="13"/>
        <v>7.3529411764705879</v>
      </c>
      <c r="H20" s="31">
        <f t="shared" si="13"/>
        <v>1.1003521126760563</v>
      </c>
      <c r="I20" s="31">
        <f t="shared" si="13"/>
        <v>0.65486169321039389</v>
      </c>
      <c r="J20" s="31">
        <f t="shared" si="13"/>
        <v>9.8929973407623137</v>
      </c>
      <c r="K20" s="31">
        <f t="shared" si="13"/>
        <v>0.90819790286205859</v>
      </c>
      <c r="L20" s="31">
        <f t="shared" si="13"/>
        <v>1.5864844722514981</v>
      </c>
      <c r="M20" s="31">
        <f t="shared" si="13"/>
        <v>1.5334370738271683</v>
      </c>
      <c r="N20" s="31">
        <f t="shared" si="13"/>
        <v>0.50439943481954552</v>
      </c>
      <c r="O20" s="31">
        <f t="shared" si="13"/>
        <v>0.27940243303803203</v>
      </c>
      <c r="P20" s="31">
        <f t="shared" si="13"/>
        <v>0.90993793216471597</v>
      </c>
      <c r="Q20" s="31">
        <f t="shared" si="13"/>
        <v>0.3403019830572625</v>
      </c>
      <c r="R20" s="31">
        <f t="shared" si="13"/>
        <v>0.18135677490116556</v>
      </c>
      <c r="S20" s="31">
        <f t="shared" si="13"/>
        <v>0.1096540488470726</v>
      </c>
      <c r="T20" s="31">
        <f t="shared" si="13"/>
        <v>7.0584449889071824E-2</v>
      </c>
      <c r="U20" s="31">
        <f t="shared" si="13"/>
        <v>4.7093402310956295E-2</v>
      </c>
      <c r="V20" s="31">
        <f t="shared" si="13"/>
        <v>3.212525686207731E-2</v>
      </c>
      <c r="W20" s="31">
        <f t="shared" si="13"/>
        <v>2.2232390779879235E-2</v>
      </c>
      <c r="X20" s="31">
        <f t="shared" si="13"/>
        <v>1.5534901135709291E-2</v>
      </c>
      <c r="Y20" s="3"/>
      <c r="Z20" s="3"/>
    </row>
    <row r="21" spans="1:26" x14ac:dyDescent="0.35">
      <c r="A21" s="30" t="s">
        <v>70</v>
      </c>
      <c r="B21" s="3"/>
      <c r="C21" s="31">
        <f>C16/C15</f>
        <v>0</v>
      </c>
      <c r="D21" s="31">
        <f t="shared" ref="D21:X21" si="14">D16/D15</f>
        <v>0.5</v>
      </c>
      <c r="E21" s="31">
        <f t="shared" si="14"/>
        <v>0.3</v>
      </c>
      <c r="F21" s="31">
        <f t="shared" si="14"/>
        <v>1.04</v>
      </c>
      <c r="G21" s="31">
        <f>G16/G15</f>
        <v>0.13600000000000001</v>
      </c>
      <c r="H21" s="31">
        <f t="shared" si="14"/>
        <v>0.90880000000000016</v>
      </c>
      <c r="I21" s="31">
        <f t="shared" si="14"/>
        <v>1.5270400000000002</v>
      </c>
      <c r="J21" s="31">
        <f t="shared" si="14"/>
        <v>0.10108160000000002</v>
      </c>
      <c r="K21" s="31">
        <f t="shared" si="14"/>
        <v>1.1010815999999999</v>
      </c>
      <c r="L21" s="31">
        <f t="shared" si="14"/>
        <v>0.63032448000000008</v>
      </c>
      <c r="M21" s="31">
        <f t="shared" si="14"/>
        <v>0.65212979199999999</v>
      </c>
      <c r="N21" s="31">
        <f t="shared" si="14"/>
        <v>1.9825557504</v>
      </c>
      <c r="O21" s="31">
        <f t="shared" si="14"/>
        <v>3.57906690048</v>
      </c>
      <c r="P21" s="31">
        <f t="shared" si="14"/>
        <v>1.0989760561152</v>
      </c>
      <c r="Q21" s="31">
        <f t="shared" si="14"/>
        <v>2.9385664785612793</v>
      </c>
      <c r="R21" s="31">
        <f t="shared" si="14"/>
        <v>5.5139930699857915</v>
      </c>
      <c r="S21" s="31">
        <f t="shared" si="14"/>
        <v>9.1195902979801069</v>
      </c>
      <c r="T21" s="31">
        <f t="shared" si="14"/>
        <v>14.167426417172148</v>
      </c>
      <c r="U21" s="31">
        <f t="shared" si="14"/>
        <v>21.234396984041005</v>
      </c>
      <c r="V21" s="31">
        <f t="shared" si="14"/>
        <v>31.128155777657405</v>
      </c>
      <c r="W21" s="31">
        <f t="shared" si="14"/>
        <v>44.979418088720365</v>
      </c>
      <c r="X21" s="31">
        <f t="shared" si="14"/>
        <v>64.371185324208511</v>
      </c>
      <c r="Y21" s="3"/>
      <c r="Z21" s="3"/>
    </row>
    <row r="22" spans="1:26" x14ac:dyDescent="0.3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35">
      <c r="A23" s="7" t="s">
        <v>52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x14ac:dyDescent="0.35">
      <c r="A24" s="23" t="s">
        <v>53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x14ac:dyDescent="0.35">
      <c r="A25" s="30" t="s">
        <v>63</v>
      </c>
      <c r="B25" s="3"/>
      <c r="C25" s="12">
        <f>C18*C10*C11</f>
        <v>20</v>
      </c>
      <c r="D25" s="12">
        <f>D18*D10*D11</f>
        <v>46</v>
      </c>
      <c r="E25" s="12">
        <f t="shared" ref="E25:X25" si="15">E18*E10*E11</f>
        <v>101.8</v>
      </c>
      <c r="F25" s="12">
        <f t="shared" si="15"/>
        <v>183.44</v>
      </c>
      <c r="G25" s="12">
        <f t="shared" si="15"/>
        <v>828.35200000000009</v>
      </c>
      <c r="H25" s="12">
        <f t="shared" si="15"/>
        <v>1807.9616000000001</v>
      </c>
      <c r="I25" s="12">
        <f t="shared" si="15"/>
        <v>2962.59328</v>
      </c>
      <c r="J25" s="12">
        <f t="shared" si="15"/>
        <v>15731.183488000001</v>
      </c>
      <c r="K25" s="12">
        <f t="shared" si="15"/>
        <v>38584.485164800004</v>
      </c>
      <c r="L25" s="12">
        <f t="shared" si="15"/>
        <v>98009.79159008</v>
      </c>
      <c r="M25" s="12">
        <f t="shared" si="15"/>
        <v>248521.30205156803</v>
      </c>
      <c r="N25" s="12">
        <f t="shared" si="15"/>
        <v>509498.6817838329</v>
      </c>
      <c r="O25" s="12">
        <f t="shared" si="15"/>
        <v>890980.56956425798</v>
      </c>
      <c r="P25" s="12">
        <f t="shared" si="15"/>
        <v>1806821.5121872195</v>
      </c>
      <c r="Q25" s="12">
        <f t="shared" si="15"/>
        <v>3505081.524639776</v>
      </c>
      <c r="R25" s="12">
        <f t="shared" si="15"/>
        <v>6236315.8309367057</v>
      </c>
      <c r="S25" s="12">
        <f t="shared" si="15"/>
        <v>10360663.605286254</v>
      </c>
      <c r="T25" s="12">
        <f t="shared" si="15"/>
        <v>16390277.273079392</v>
      </c>
      <c r="U25" s="12">
        <f t="shared" si="15"/>
        <v>25048934.174137987</v>
      </c>
      <c r="V25" s="12">
        <f t="shared" si="15"/>
        <v>37355671.936845988</v>
      </c>
      <c r="W25" s="12">
        <f t="shared" si="15"/>
        <v>54742030.190679274</v>
      </c>
      <c r="X25" s="12">
        <f t="shared" si="15"/>
        <v>79216318.324181646</v>
      </c>
      <c r="Y25" s="12"/>
      <c r="Z25" s="3"/>
    </row>
    <row r="26" spans="1:26" x14ac:dyDescent="0.35">
      <c r="A26" s="30" t="s">
        <v>64</v>
      </c>
      <c r="B26" s="3"/>
      <c r="C26" s="51">
        <v>500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7">
        <v>20000</v>
      </c>
      <c r="M26" s="71">
        <v>0</v>
      </c>
      <c r="N26" s="51">
        <v>0</v>
      </c>
      <c r="O26" s="51">
        <v>0</v>
      </c>
      <c r="P26" s="51">
        <v>0</v>
      </c>
      <c r="Q26" s="51">
        <v>0</v>
      </c>
      <c r="R26" s="51">
        <v>0</v>
      </c>
      <c r="S26" s="51">
        <v>0</v>
      </c>
      <c r="T26" s="51">
        <v>0</v>
      </c>
      <c r="U26" s="51">
        <v>0</v>
      </c>
      <c r="V26" s="51">
        <v>0</v>
      </c>
      <c r="W26" s="51">
        <v>0</v>
      </c>
      <c r="X26" s="51">
        <v>0</v>
      </c>
      <c r="Y26" s="12"/>
      <c r="Z26" s="3"/>
    </row>
    <row r="27" spans="1:26" x14ac:dyDescent="0.35">
      <c r="A27" s="30" t="s">
        <v>65</v>
      </c>
      <c r="B27" s="3"/>
      <c r="C27" s="12">
        <f>SUM(C25:C26)</f>
        <v>520</v>
      </c>
      <c r="D27" s="12">
        <f t="shared" ref="D27:X27" si="16">SUM(D25:D26)</f>
        <v>46</v>
      </c>
      <c r="E27" s="12">
        <f t="shared" si="16"/>
        <v>101.8</v>
      </c>
      <c r="F27" s="12">
        <f t="shared" si="16"/>
        <v>183.44</v>
      </c>
      <c r="G27" s="12">
        <f>SUM(G25:G26)</f>
        <v>828.35200000000009</v>
      </c>
      <c r="H27" s="12">
        <f t="shared" si="16"/>
        <v>1807.9616000000001</v>
      </c>
      <c r="I27" s="12">
        <f t="shared" si="16"/>
        <v>2962.59328</v>
      </c>
      <c r="J27" s="12">
        <f t="shared" si="16"/>
        <v>15731.183488000001</v>
      </c>
      <c r="K27" s="12">
        <f t="shared" si="16"/>
        <v>38584.485164800004</v>
      </c>
      <c r="L27" s="12">
        <f>SUM(L25:L26)</f>
        <v>118009.79159008</v>
      </c>
      <c r="M27" s="12">
        <f t="shared" si="16"/>
        <v>248521.30205156803</v>
      </c>
      <c r="N27" s="12">
        <f t="shared" si="16"/>
        <v>509498.6817838329</v>
      </c>
      <c r="O27" s="12">
        <f t="shared" si="16"/>
        <v>890980.56956425798</v>
      </c>
      <c r="P27" s="12">
        <f t="shared" si="16"/>
        <v>1806821.5121872195</v>
      </c>
      <c r="Q27" s="12">
        <f t="shared" si="16"/>
        <v>3505081.524639776</v>
      </c>
      <c r="R27" s="12">
        <f t="shared" si="16"/>
        <v>6236315.8309367057</v>
      </c>
      <c r="S27" s="12">
        <f t="shared" si="16"/>
        <v>10360663.605286254</v>
      </c>
      <c r="T27" s="12">
        <f t="shared" si="16"/>
        <v>16390277.273079392</v>
      </c>
      <c r="U27" s="12">
        <f t="shared" si="16"/>
        <v>25048934.174137987</v>
      </c>
      <c r="V27" s="12">
        <f t="shared" si="16"/>
        <v>37355671.936845988</v>
      </c>
      <c r="W27" s="12">
        <f t="shared" si="16"/>
        <v>54742030.190679274</v>
      </c>
      <c r="X27" s="12">
        <f t="shared" si="16"/>
        <v>79216318.324181646</v>
      </c>
      <c r="Y27" s="12"/>
      <c r="Z27" s="3"/>
    </row>
    <row r="28" spans="1:26" x14ac:dyDescent="0.35">
      <c r="A28" s="30" t="s">
        <v>68</v>
      </c>
      <c r="B28" s="3"/>
      <c r="C28" s="12">
        <f>C27</f>
        <v>520</v>
      </c>
      <c r="D28" s="12">
        <f>C28+D27</f>
        <v>566</v>
      </c>
      <c r="E28" s="12">
        <f t="shared" ref="E28:X28" si="17">D28+E27</f>
        <v>667.8</v>
      </c>
      <c r="F28" s="12">
        <f t="shared" si="17"/>
        <v>851.24</v>
      </c>
      <c r="G28" s="12">
        <f>F28+G27</f>
        <v>1679.5920000000001</v>
      </c>
      <c r="H28" s="12">
        <f t="shared" si="17"/>
        <v>3487.5536000000002</v>
      </c>
      <c r="I28" s="12">
        <f t="shared" si="17"/>
        <v>6450.1468800000002</v>
      </c>
      <c r="J28" s="12">
        <f t="shared" si="17"/>
        <v>22181.330368000003</v>
      </c>
      <c r="K28" s="12">
        <f t="shared" si="17"/>
        <v>60765.815532800007</v>
      </c>
      <c r="L28" s="12">
        <f t="shared" si="17"/>
        <v>178775.60712288</v>
      </c>
      <c r="M28" s="12">
        <f t="shared" si="17"/>
        <v>427296.909174448</v>
      </c>
      <c r="N28" s="12">
        <f t="shared" si="17"/>
        <v>936795.59095828095</v>
      </c>
      <c r="O28" s="12">
        <f t="shared" si="17"/>
        <v>1827776.1605225389</v>
      </c>
      <c r="P28" s="12">
        <f t="shared" si="17"/>
        <v>3634597.6727097584</v>
      </c>
      <c r="Q28" s="12">
        <f t="shared" si="17"/>
        <v>7139679.1973495344</v>
      </c>
      <c r="R28" s="12">
        <f t="shared" si="17"/>
        <v>13375995.028286241</v>
      </c>
      <c r="S28" s="12">
        <f t="shared" si="17"/>
        <v>23736658.633572496</v>
      </c>
      <c r="T28" s="12">
        <f t="shared" si="17"/>
        <v>40126935.906651884</v>
      </c>
      <c r="U28" s="12">
        <f t="shared" si="17"/>
        <v>65175870.080789872</v>
      </c>
      <c r="V28" s="12">
        <f t="shared" si="17"/>
        <v>102531542.01763585</v>
      </c>
      <c r="W28" s="12">
        <f t="shared" si="17"/>
        <v>157273572.20831513</v>
      </c>
      <c r="X28" s="12">
        <f t="shared" si="17"/>
        <v>236489890.53249678</v>
      </c>
      <c r="Y28" s="12"/>
      <c r="Z28" s="3"/>
    </row>
    <row r="29" spans="1:26" x14ac:dyDescent="0.3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x14ac:dyDescent="0.35">
      <c r="A30" s="24" t="s">
        <v>54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x14ac:dyDescent="0.35">
      <c r="A31" s="8" t="s">
        <v>55</v>
      </c>
      <c r="B31" s="8"/>
      <c r="C31" s="57">
        <v>100</v>
      </c>
      <c r="D31" s="51">
        <f>C31</f>
        <v>100</v>
      </c>
      <c r="E31" s="57">
        <v>100</v>
      </c>
      <c r="F31" s="51">
        <f t="shared" ref="F31" si="18">E31</f>
        <v>100</v>
      </c>
      <c r="G31" s="57">
        <v>300</v>
      </c>
      <c r="H31" s="51">
        <f>G31</f>
        <v>300</v>
      </c>
      <c r="I31" s="51">
        <f>H31</f>
        <v>300</v>
      </c>
      <c r="J31" s="57">
        <v>6000</v>
      </c>
      <c r="K31" s="51">
        <f>J31</f>
        <v>6000</v>
      </c>
      <c r="L31" s="51">
        <f>L26</f>
        <v>20000</v>
      </c>
      <c r="M31" s="57">
        <v>20000</v>
      </c>
      <c r="N31" s="51">
        <f>M31</f>
        <v>20000</v>
      </c>
      <c r="O31" s="51">
        <f>N31</f>
        <v>20000</v>
      </c>
      <c r="P31" s="51">
        <v>100000</v>
      </c>
      <c r="Q31" s="51">
        <f>P31</f>
        <v>100000</v>
      </c>
      <c r="R31" s="51">
        <f t="shared" ref="R31:X31" si="19">Q31</f>
        <v>100000</v>
      </c>
      <c r="S31" s="51">
        <f t="shared" si="19"/>
        <v>100000</v>
      </c>
      <c r="T31" s="51">
        <f t="shared" si="19"/>
        <v>100000</v>
      </c>
      <c r="U31" s="51">
        <f t="shared" si="19"/>
        <v>100000</v>
      </c>
      <c r="V31" s="51">
        <f t="shared" si="19"/>
        <v>100000</v>
      </c>
      <c r="W31" s="51">
        <f t="shared" si="19"/>
        <v>100000</v>
      </c>
      <c r="X31" s="51">
        <f t="shared" si="19"/>
        <v>100000</v>
      </c>
      <c r="Y31" s="13"/>
      <c r="Z31" s="3"/>
    </row>
    <row r="32" spans="1:26" x14ac:dyDescent="0.35">
      <c r="A32" s="30" t="s">
        <v>67</v>
      </c>
      <c r="B32" s="8"/>
      <c r="C32" s="31">
        <f>C31/C25</f>
        <v>5</v>
      </c>
      <c r="D32" s="31">
        <f t="shared" ref="D32:X32" si="20">D31/D25</f>
        <v>2.1739130434782608</v>
      </c>
      <c r="E32" s="31">
        <f t="shared" si="20"/>
        <v>0.98231827111984282</v>
      </c>
      <c r="F32" s="31">
        <f t="shared" si="20"/>
        <v>0.54513737461840384</v>
      </c>
      <c r="G32" s="31">
        <f t="shared" si="20"/>
        <v>0.36216487676736459</v>
      </c>
      <c r="H32" s="31">
        <f t="shared" si="20"/>
        <v>0.16593272777474918</v>
      </c>
      <c r="I32" s="31">
        <f t="shared" si="20"/>
        <v>0.10126263433636087</v>
      </c>
      <c r="J32" s="31">
        <f t="shared" si="20"/>
        <v>0.38140804883350932</v>
      </c>
      <c r="K32" s="31">
        <f t="shared" si="20"/>
        <v>0.15550291715369841</v>
      </c>
      <c r="L32" s="31">
        <f t="shared" si="20"/>
        <v>0.20406124404027698</v>
      </c>
      <c r="M32" s="31">
        <f t="shared" si="20"/>
        <v>8.0475998777159191E-2</v>
      </c>
      <c r="N32" s="31">
        <f t="shared" si="20"/>
        <v>3.9254272317205879E-2</v>
      </c>
      <c r="O32" s="31">
        <f t="shared" si="20"/>
        <v>2.2447178629025746E-2</v>
      </c>
      <c r="P32" s="31">
        <f t="shared" si="20"/>
        <v>5.5345809935009337E-2</v>
      </c>
      <c r="Q32" s="31">
        <f t="shared" si="20"/>
        <v>2.8530006876310014E-2</v>
      </c>
      <c r="R32" s="31">
        <f t="shared" si="20"/>
        <v>1.6035108341358621E-2</v>
      </c>
      <c r="S32" s="31">
        <f t="shared" si="20"/>
        <v>9.6518914048109479E-3</v>
      </c>
      <c r="T32" s="31">
        <f t="shared" si="20"/>
        <v>6.1011780541533256E-3</v>
      </c>
      <c r="U32" s="31">
        <f t="shared" si="20"/>
        <v>3.992185827341347E-3</v>
      </c>
      <c r="V32" s="31">
        <f t="shared" si="20"/>
        <v>2.676969649189054E-3</v>
      </c>
      <c r="W32" s="31">
        <f t="shared" si="20"/>
        <v>1.8267499333085866E-3</v>
      </c>
      <c r="X32" s="31">
        <f t="shared" si="20"/>
        <v>1.2623661653999628E-3</v>
      </c>
      <c r="Y32" s="13"/>
      <c r="Z32" s="3"/>
    </row>
    <row r="33" spans="1:41" x14ac:dyDescent="0.35">
      <c r="A33" s="30" t="s">
        <v>69</v>
      </c>
      <c r="B33" s="8"/>
      <c r="C33" s="31">
        <f>C31/C28</f>
        <v>0.19230769230769232</v>
      </c>
      <c r="D33" s="31">
        <f t="shared" ref="D33:X33" si="21">D31/D28</f>
        <v>0.17667844522968199</v>
      </c>
      <c r="E33" s="31">
        <f t="shared" si="21"/>
        <v>0.14974543276430069</v>
      </c>
      <c r="F33" s="31">
        <f>F31/F28</f>
        <v>0.11747568253371551</v>
      </c>
      <c r="G33" s="31">
        <f>G31/G28</f>
        <v>0.17861480645299571</v>
      </c>
      <c r="H33" s="31">
        <f t="shared" si="21"/>
        <v>8.6020183317039201E-2</v>
      </c>
      <c r="I33" s="31">
        <f t="shared" si="21"/>
        <v>4.6510568763978286E-2</v>
      </c>
      <c r="J33" s="31">
        <f t="shared" si="21"/>
        <v>0.27049775195882425</v>
      </c>
      <c r="K33" s="31">
        <f t="shared" si="21"/>
        <v>9.8739726397012423E-2</v>
      </c>
      <c r="L33" s="31">
        <f t="shared" si="21"/>
        <v>0.11187208546998897</v>
      </c>
      <c r="M33" s="31">
        <f t="shared" si="21"/>
        <v>4.6805861616552931E-2</v>
      </c>
      <c r="N33" s="31">
        <f t="shared" si="21"/>
        <v>2.1349374605340851E-2</v>
      </c>
      <c r="O33" s="31">
        <f t="shared" si="21"/>
        <v>1.094225892205654E-2</v>
      </c>
      <c r="P33" s="31">
        <f t="shared" si="21"/>
        <v>2.7513361589054625E-2</v>
      </c>
      <c r="Q33" s="31">
        <f t="shared" si="21"/>
        <v>1.4006231545686679E-2</v>
      </c>
      <c r="R33" s="31">
        <f t="shared" si="21"/>
        <v>7.4760793338013226E-3</v>
      </c>
      <c r="S33" s="31">
        <f t="shared" si="21"/>
        <v>4.2128928735808953E-3</v>
      </c>
      <c r="T33" s="31">
        <f t="shared" si="21"/>
        <v>2.4920916023249834E-3</v>
      </c>
      <c r="U33" s="31">
        <f t="shared" si="21"/>
        <v>1.5343101653425306E-3</v>
      </c>
      <c r="V33" s="31">
        <f t="shared" si="21"/>
        <v>9.7530962699068338E-4</v>
      </c>
      <c r="W33" s="31">
        <f t="shared" si="21"/>
        <v>6.3583473431598546E-4</v>
      </c>
      <c r="X33" s="31">
        <f t="shared" si="21"/>
        <v>4.2285105623260757E-4</v>
      </c>
      <c r="Y33" s="13"/>
      <c r="Z33" s="3"/>
    </row>
    <row r="34" spans="1:41" x14ac:dyDescent="0.35">
      <c r="A34" s="30" t="s">
        <v>66</v>
      </c>
      <c r="B34" s="8"/>
      <c r="C34" s="52">
        <v>0.1</v>
      </c>
      <c r="D34" s="53">
        <f>C34</f>
        <v>0.1</v>
      </c>
      <c r="E34" s="52">
        <v>0.1</v>
      </c>
      <c r="F34" s="53">
        <f t="shared" ref="F34" si="22">E34</f>
        <v>0.1</v>
      </c>
      <c r="G34" s="52">
        <v>0.08</v>
      </c>
      <c r="H34" s="53">
        <f>G34</f>
        <v>0.08</v>
      </c>
      <c r="I34" s="53">
        <f t="shared" ref="I34:L34" si="23">H34</f>
        <v>0.08</v>
      </c>
      <c r="J34" s="53">
        <f t="shared" si="23"/>
        <v>0.08</v>
      </c>
      <c r="K34" s="53">
        <f t="shared" si="23"/>
        <v>0.08</v>
      </c>
      <c r="L34" s="53">
        <f t="shared" si="23"/>
        <v>0.08</v>
      </c>
      <c r="M34" s="52">
        <v>0.05</v>
      </c>
      <c r="N34" s="53">
        <f>M34</f>
        <v>0.05</v>
      </c>
      <c r="O34" s="53">
        <f t="shared" ref="O34:X34" si="24">N34</f>
        <v>0.05</v>
      </c>
      <c r="P34" s="52">
        <v>0.01</v>
      </c>
      <c r="Q34" s="53">
        <f t="shared" si="24"/>
        <v>0.01</v>
      </c>
      <c r="R34" s="53">
        <f t="shared" si="24"/>
        <v>0.01</v>
      </c>
      <c r="S34" s="53">
        <f t="shared" si="24"/>
        <v>0.01</v>
      </c>
      <c r="T34" s="53">
        <f t="shared" si="24"/>
        <v>0.01</v>
      </c>
      <c r="U34" s="53">
        <f t="shared" si="24"/>
        <v>0.01</v>
      </c>
      <c r="V34" s="53">
        <f t="shared" si="24"/>
        <v>0.01</v>
      </c>
      <c r="W34" s="53">
        <f t="shared" si="24"/>
        <v>0.01</v>
      </c>
      <c r="X34" s="53">
        <f t="shared" si="24"/>
        <v>0.01</v>
      </c>
      <c r="Y34" s="13"/>
      <c r="Z34" s="3"/>
    </row>
    <row r="35" spans="1:41" x14ac:dyDescent="0.35">
      <c r="A35" s="30"/>
      <c r="B35" s="8"/>
      <c r="C35" s="32"/>
      <c r="D35" s="31"/>
      <c r="E35" s="31"/>
      <c r="F35" s="31"/>
      <c r="G35" s="32"/>
      <c r="H35" s="31"/>
      <c r="I35" s="31"/>
      <c r="J35" s="31"/>
      <c r="K35" s="31"/>
      <c r="L35" s="31"/>
      <c r="M35" s="32"/>
      <c r="N35" s="31"/>
      <c r="O35" s="31"/>
      <c r="P35" s="32"/>
      <c r="Q35" s="31"/>
      <c r="R35" s="31"/>
      <c r="S35" s="31"/>
      <c r="T35" s="31"/>
      <c r="U35" s="31"/>
      <c r="V35" s="31"/>
      <c r="W35" s="31"/>
      <c r="X35" s="31"/>
      <c r="Y35" s="13"/>
      <c r="Z35" s="3"/>
    </row>
    <row r="36" spans="1:41" x14ac:dyDescent="0.35">
      <c r="A36" s="30"/>
      <c r="B36" s="8"/>
      <c r="C36" s="36"/>
      <c r="D36" s="31"/>
      <c r="E36" s="31"/>
      <c r="F36" s="31"/>
      <c r="G36" s="32"/>
      <c r="H36" s="31"/>
      <c r="I36" s="31"/>
      <c r="J36" s="31"/>
      <c r="K36" s="31"/>
      <c r="L36" s="31"/>
      <c r="M36" s="32"/>
      <c r="N36" s="31"/>
      <c r="O36" s="31"/>
      <c r="P36" s="32"/>
      <c r="Q36" s="31"/>
      <c r="R36" s="31"/>
      <c r="S36" s="31"/>
      <c r="T36" s="31"/>
      <c r="U36" s="31"/>
      <c r="V36" s="31"/>
      <c r="W36" s="31"/>
      <c r="X36" s="31"/>
      <c r="Y36" s="13"/>
      <c r="Z36" s="3"/>
    </row>
    <row r="37" spans="1:41" x14ac:dyDescent="0.3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41" x14ac:dyDescent="0.35">
      <c r="A38" s="25" t="s">
        <v>56</v>
      </c>
      <c r="B38" s="3"/>
      <c r="C38" s="59">
        <v>0</v>
      </c>
      <c r="D38" s="58">
        <f>C38</f>
        <v>0</v>
      </c>
      <c r="E38" s="59">
        <v>0</v>
      </c>
      <c r="F38" s="58">
        <f t="shared" ref="F38:X38" si="25">E38</f>
        <v>0</v>
      </c>
      <c r="G38" s="59">
        <v>0</v>
      </c>
      <c r="H38" s="58">
        <f t="shared" si="25"/>
        <v>0</v>
      </c>
      <c r="I38" s="58">
        <f t="shared" si="25"/>
        <v>0</v>
      </c>
      <c r="J38" s="59">
        <v>0</v>
      </c>
      <c r="K38" s="58">
        <f t="shared" si="25"/>
        <v>0</v>
      </c>
      <c r="L38" s="58">
        <f t="shared" si="25"/>
        <v>0</v>
      </c>
      <c r="M38" s="59">
        <v>0</v>
      </c>
      <c r="N38" s="58">
        <f t="shared" si="25"/>
        <v>0</v>
      </c>
      <c r="O38" s="58">
        <f t="shared" si="25"/>
        <v>0</v>
      </c>
      <c r="P38" s="59">
        <v>0</v>
      </c>
      <c r="Q38" s="58">
        <f t="shared" si="25"/>
        <v>0</v>
      </c>
      <c r="R38" s="58">
        <f t="shared" si="25"/>
        <v>0</v>
      </c>
      <c r="S38" s="58">
        <f t="shared" si="25"/>
        <v>0</v>
      </c>
      <c r="T38" s="58">
        <f t="shared" si="25"/>
        <v>0</v>
      </c>
      <c r="U38" s="58">
        <f t="shared" si="25"/>
        <v>0</v>
      </c>
      <c r="V38" s="58">
        <f t="shared" si="25"/>
        <v>0</v>
      </c>
      <c r="W38" s="58">
        <f t="shared" si="25"/>
        <v>0</v>
      </c>
      <c r="X38" s="58">
        <f t="shared" si="25"/>
        <v>0</v>
      </c>
      <c r="Y38" s="3"/>
      <c r="Z38" s="3"/>
    </row>
    <row r="39" spans="1:41" x14ac:dyDescent="0.35">
      <c r="A39" s="25" t="s">
        <v>58</v>
      </c>
      <c r="B39" s="3"/>
      <c r="C39" s="59">
        <v>50</v>
      </c>
      <c r="D39" s="58">
        <f>C39</f>
        <v>50</v>
      </c>
      <c r="E39" s="59">
        <v>50</v>
      </c>
      <c r="F39" s="58">
        <f t="shared" ref="F39:X39" si="26">E39</f>
        <v>50</v>
      </c>
      <c r="G39" s="59">
        <v>50</v>
      </c>
      <c r="H39" s="58">
        <f t="shared" si="26"/>
        <v>50</v>
      </c>
      <c r="I39" s="58">
        <f t="shared" si="26"/>
        <v>50</v>
      </c>
      <c r="J39" s="59">
        <v>50</v>
      </c>
      <c r="K39" s="58">
        <f t="shared" si="26"/>
        <v>50</v>
      </c>
      <c r="L39" s="58">
        <f t="shared" si="26"/>
        <v>50</v>
      </c>
      <c r="M39" s="59">
        <v>50</v>
      </c>
      <c r="N39" s="58">
        <f t="shared" si="26"/>
        <v>50</v>
      </c>
      <c r="O39" s="58">
        <f t="shared" si="26"/>
        <v>50</v>
      </c>
      <c r="P39" s="59">
        <v>50</v>
      </c>
      <c r="Q39" s="58">
        <f t="shared" si="26"/>
        <v>50</v>
      </c>
      <c r="R39" s="58">
        <f t="shared" si="26"/>
        <v>50</v>
      </c>
      <c r="S39" s="58">
        <f t="shared" si="26"/>
        <v>50</v>
      </c>
      <c r="T39" s="58">
        <f t="shared" si="26"/>
        <v>50</v>
      </c>
      <c r="U39" s="58">
        <f t="shared" si="26"/>
        <v>50</v>
      </c>
      <c r="V39" s="58">
        <f t="shared" si="26"/>
        <v>50</v>
      </c>
      <c r="W39" s="58">
        <f t="shared" si="26"/>
        <v>50</v>
      </c>
      <c r="X39" s="58">
        <f t="shared" si="26"/>
        <v>50</v>
      </c>
      <c r="Y39" s="3"/>
      <c r="Z39" s="3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</row>
    <row r="41" spans="1:41" x14ac:dyDescent="0.35">
      <c r="A41" s="26" t="s">
        <v>57</v>
      </c>
      <c r="B41" s="3"/>
      <c r="C41" s="59">
        <v>0</v>
      </c>
      <c r="D41" s="58">
        <f>C41</f>
        <v>0</v>
      </c>
      <c r="E41" s="59">
        <v>0</v>
      </c>
      <c r="F41" s="58">
        <f t="shared" ref="F41:X41" si="27">E41</f>
        <v>0</v>
      </c>
      <c r="G41" s="59">
        <v>0</v>
      </c>
      <c r="H41" s="58">
        <f t="shared" si="27"/>
        <v>0</v>
      </c>
      <c r="I41" s="58">
        <f t="shared" si="27"/>
        <v>0</v>
      </c>
      <c r="J41" s="59">
        <v>0</v>
      </c>
      <c r="K41" s="58">
        <f t="shared" si="27"/>
        <v>0</v>
      </c>
      <c r="L41" s="58">
        <f t="shared" si="27"/>
        <v>0</v>
      </c>
      <c r="M41" s="59">
        <v>0</v>
      </c>
      <c r="N41" s="58">
        <f t="shared" si="27"/>
        <v>0</v>
      </c>
      <c r="O41" s="58">
        <f t="shared" si="27"/>
        <v>0</v>
      </c>
      <c r="P41" s="59">
        <v>0</v>
      </c>
      <c r="Q41" s="58">
        <f t="shared" si="27"/>
        <v>0</v>
      </c>
      <c r="R41" s="58">
        <f t="shared" si="27"/>
        <v>0</v>
      </c>
      <c r="S41" s="58">
        <f t="shared" si="27"/>
        <v>0</v>
      </c>
      <c r="T41" s="58">
        <f t="shared" si="27"/>
        <v>0</v>
      </c>
      <c r="U41" s="58">
        <f t="shared" si="27"/>
        <v>0</v>
      </c>
      <c r="V41" s="58">
        <f t="shared" si="27"/>
        <v>0</v>
      </c>
      <c r="W41" s="58">
        <f t="shared" si="27"/>
        <v>0</v>
      </c>
      <c r="X41" s="58">
        <f t="shared" si="27"/>
        <v>0</v>
      </c>
    </row>
    <row r="42" spans="1:41" x14ac:dyDescent="0.35">
      <c r="A42" s="25"/>
      <c r="B42" s="3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3"/>
      <c r="Z42" s="3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</row>
    <row r="43" spans="1:41" x14ac:dyDescent="0.35">
      <c r="A43" s="34" t="s">
        <v>87</v>
      </c>
      <c r="C43" s="35">
        <f>C41/(C49-C26)</f>
        <v>0</v>
      </c>
      <c r="D43" s="35">
        <f t="shared" ref="D43:X43" si="28">D41/(D49-D26)</f>
        <v>0</v>
      </c>
      <c r="E43" s="35">
        <f t="shared" si="28"/>
        <v>0</v>
      </c>
      <c r="F43" s="35">
        <f t="shared" si="28"/>
        <v>0</v>
      </c>
      <c r="G43" s="35">
        <f t="shared" si="28"/>
        <v>0</v>
      </c>
      <c r="H43" s="35">
        <f t="shared" si="28"/>
        <v>0</v>
      </c>
      <c r="I43" s="35">
        <f t="shared" si="28"/>
        <v>0</v>
      </c>
      <c r="J43" s="35">
        <f t="shared" si="28"/>
        <v>0</v>
      </c>
      <c r="K43" s="35">
        <f t="shared" si="28"/>
        <v>0</v>
      </c>
      <c r="L43" s="35">
        <f t="shared" si="28"/>
        <v>0</v>
      </c>
      <c r="M43" s="35">
        <f t="shared" si="28"/>
        <v>0</v>
      </c>
      <c r="N43" s="35">
        <f t="shared" si="28"/>
        <v>0</v>
      </c>
      <c r="O43" s="35">
        <f t="shared" si="28"/>
        <v>0</v>
      </c>
      <c r="P43" s="35">
        <f t="shared" si="28"/>
        <v>0</v>
      </c>
      <c r="Q43" s="35">
        <f t="shared" si="28"/>
        <v>0</v>
      </c>
      <c r="R43" s="35">
        <f t="shared" si="28"/>
        <v>0</v>
      </c>
      <c r="S43" s="35">
        <f t="shared" si="28"/>
        <v>0</v>
      </c>
      <c r="T43" s="35">
        <f t="shared" si="28"/>
        <v>0</v>
      </c>
      <c r="U43" s="35">
        <f t="shared" si="28"/>
        <v>0</v>
      </c>
      <c r="V43" s="35">
        <f t="shared" si="28"/>
        <v>0</v>
      </c>
      <c r="W43" s="35">
        <f t="shared" si="28"/>
        <v>0</v>
      </c>
      <c r="X43" s="35">
        <f t="shared" si="28"/>
        <v>0</v>
      </c>
      <c r="Y43" s="3"/>
      <c r="Z43" s="3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</row>
    <row r="44" spans="1:41" x14ac:dyDescent="0.35">
      <c r="A44" s="54" t="s">
        <v>86</v>
      </c>
      <c r="B44" s="3"/>
      <c r="C44" s="31">
        <f>C39/(C49-C26)</f>
        <v>2.5</v>
      </c>
      <c r="D44" s="31">
        <f>D39/(D49-D26)</f>
        <v>1.0869565217391304</v>
      </c>
      <c r="E44" s="31">
        <f>E39/(E49-E26)</f>
        <v>0.49115913555992141</v>
      </c>
      <c r="F44" s="31">
        <f>F39/(F49-F26)</f>
        <v>0.27256868730920192</v>
      </c>
      <c r="G44" s="31">
        <f>G39/(G49-G26)</f>
        <v>6.0360812794560757E-2</v>
      </c>
      <c r="H44" s="31">
        <f>H39/(H49-H26)</f>
        <v>2.7655454629124866E-2</v>
      </c>
      <c r="I44" s="31">
        <f>I39/(I49-I26)</f>
        <v>1.6877105722726812E-2</v>
      </c>
      <c r="J44" s="31">
        <f>J39/(J49-J26)</f>
        <v>3.1784004069459111E-3</v>
      </c>
      <c r="K44" s="31">
        <f>K39/(K49-K26)</f>
        <v>1.2958576429474866E-3</v>
      </c>
      <c r="L44" s="31">
        <f>L39/(L49-L26)</f>
        <v>5.101531101006924E-4</v>
      </c>
      <c r="M44" s="31">
        <f>M39/(M49-M26)</f>
        <v>2.01189996942898E-4</v>
      </c>
      <c r="N44" s="31">
        <f>N39/(N49-N26)</f>
        <v>9.8135680793014703E-5</v>
      </c>
      <c r="O44" s="31">
        <f>O39/(O49-O26)</f>
        <v>5.6117946572564368E-5</v>
      </c>
      <c r="P44" s="31">
        <f>P39/(P49-P26)</f>
        <v>2.7672904967504666E-5</v>
      </c>
      <c r="Q44" s="31">
        <f>Q39/(Q49-Q26)</f>
        <v>1.4265003438155007E-5</v>
      </c>
      <c r="R44" s="31">
        <f>R39/(R49-R26)</f>
        <v>8.0175541706793108E-6</v>
      </c>
      <c r="S44" s="31">
        <f>S39/(S49-S26)</f>
        <v>4.8259457024054736E-6</v>
      </c>
      <c r="T44" s="31">
        <f>T39/(T49-T26)</f>
        <v>3.050589027076663E-6</v>
      </c>
      <c r="U44" s="31">
        <f>U39/(U49-U26)</f>
        <v>1.9960929136706733E-6</v>
      </c>
      <c r="V44" s="31">
        <f>V39/(V49-V26)</f>
        <v>1.3384848245945271E-6</v>
      </c>
      <c r="W44" s="31">
        <f>W39/(W49-W26)</f>
        <v>9.1337496665429329E-7</v>
      </c>
      <c r="X44" s="31">
        <f>X39/(X49-X26)</f>
        <v>6.3118308269998149E-7</v>
      </c>
      <c r="Y44" s="28"/>
      <c r="Z44" s="27"/>
    </row>
    <row r="45" spans="1:41" s="4" customFormat="1" x14ac:dyDescent="0.35">
      <c r="A45" s="26" t="str">
        <f>A32</f>
        <v>marketing / revenue from campaign</v>
      </c>
      <c r="B45" s="3"/>
      <c r="C45" s="31">
        <f>C32</f>
        <v>5</v>
      </c>
      <c r="D45" s="31">
        <f>D32</f>
        <v>2.1739130434782608</v>
      </c>
      <c r="E45" s="31">
        <f>E32</f>
        <v>0.98231827111984282</v>
      </c>
      <c r="F45" s="31">
        <f>F32</f>
        <v>0.54513737461840384</v>
      </c>
      <c r="G45" s="31">
        <f>G32</f>
        <v>0.36216487676736459</v>
      </c>
      <c r="H45" s="31">
        <f>H32</f>
        <v>0.16593272777474918</v>
      </c>
      <c r="I45" s="31">
        <f>I32</f>
        <v>0.10126263433636087</v>
      </c>
      <c r="J45" s="31">
        <f>J32</f>
        <v>0.38140804883350932</v>
      </c>
      <c r="K45" s="31">
        <f>K32</f>
        <v>0.15550291715369841</v>
      </c>
      <c r="L45" s="31">
        <f>L32</f>
        <v>0.20406124404027698</v>
      </c>
      <c r="M45" s="31">
        <f>M32</f>
        <v>8.0475998777159191E-2</v>
      </c>
      <c r="N45" s="31">
        <f>N32</f>
        <v>3.9254272317205879E-2</v>
      </c>
      <c r="O45" s="31">
        <f>O32</f>
        <v>2.2447178629025746E-2</v>
      </c>
      <c r="P45" s="31">
        <f>P32</f>
        <v>5.5345809935009337E-2</v>
      </c>
      <c r="Q45" s="31">
        <f>Q32</f>
        <v>2.8530006876310014E-2</v>
      </c>
      <c r="R45" s="31">
        <f>R32</f>
        <v>1.6035108341358621E-2</v>
      </c>
      <c r="S45" s="31">
        <f>S32</f>
        <v>9.6518914048109479E-3</v>
      </c>
      <c r="T45" s="31">
        <f>T32</f>
        <v>6.1011780541533256E-3</v>
      </c>
      <c r="U45" s="31">
        <f>U32</f>
        <v>3.992185827341347E-3</v>
      </c>
      <c r="V45" s="31">
        <f>V32</f>
        <v>2.676969649189054E-3</v>
      </c>
      <c r="W45" s="31">
        <f>W32</f>
        <v>1.8267499333085866E-3</v>
      </c>
      <c r="X45" s="31">
        <f>X32</f>
        <v>1.2623661653999628E-3</v>
      </c>
      <c r="Y45" s="27"/>
      <c r="Z45" s="27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41" s="4" customFormat="1" x14ac:dyDescent="0.35">
      <c r="A46" s="54" t="s">
        <v>78</v>
      </c>
      <c r="B46" s="3"/>
      <c r="C46" s="31">
        <f>-C50/(C49-C26)</f>
        <v>7.5</v>
      </c>
      <c r="D46" s="31">
        <f>-D50/(D49-D26)</f>
        <v>3.2608695652173911</v>
      </c>
      <c r="E46" s="31">
        <f>-E50/(E49-E26)</f>
        <v>1.4734774066797642</v>
      </c>
      <c r="F46" s="31">
        <f>-F50/(F49-F26)</f>
        <v>0.81770606192760575</v>
      </c>
      <c r="G46" s="31">
        <f>-G50/(G49-G26)</f>
        <v>0.42252568956192532</v>
      </c>
      <c r="H46" s="31">
        <f>-H50/(H49-H26)</f>
        <v>0.19358818240387404</v>
      </c>
      <c r="I46" s="31">
        <f>-I50/(I49-I26)</f>
        <v>0.11813974005908769</v>
      </c>
      <c r="J46" s="31">
        <f>-J50/(J49-J26)</f>
        <v>0.38458644924045526</v>
      </c>
      <c r="K46" s="31">
        <f>-K50/(K49-K26)</f>
        <v>0.15679877479664589</v>
      </c>
      <c r="L46" s="31">
        <f>-L50/(L49-L26)</f>
        <v>0.20457139715037767</v>
      </c>
      <c r="M46" s="31">
        <f>-M50/(M49-M26)</f>
        <v>8.0677188774102099E-2</v>
      </c>
      <c r="N46" s="31">
        <f>-N50/(N49-N26)</f>
        <v>3.9352407997998898E-2</v>
      </c>
      <c r="O46" s="31">
        <f>-O50/(O49-O26)</f>
        <v>2.2503296575598311E-2</v>
      </c>
      <c r="P46" s="31">
        <f>-P50/(P49-P26)</f>
        <v>5.537348283997684E-2</v>
      </c>
      <c r="Q46" s="31">
        <f>-Q50/(Q49-Q26)</f>
        <v>2.854427187974817E-2</v>
      </c>
      <c r="R46" s="31">
        <f>-R50/(R49-R26)</f>
        <v>1.6043125895529302E-2</v>
      </c>
      <c r="S46" s="31">
        <f>-S50/(S49-S26)</f>
        <v>9.6567173505133531E-3</v>
      </c>
      <c r="T46" s="31">
        <f>-T50/(T49-T26)</f>
        <v>6.1042286431804028E-3</v>
      </c>
      <c r="U46" s="31">
        <f>-U50/(U49-U26)</f>
        <v>3.9941819202550174E-3</v>
      </c>
      <c r="V46" s="31">
        <f>-V50/(V49-V26)</f>
        <v>2.6783081340136486E-3</v>
      </c>
      <c r="W46" s="31">
        <f>-W50/(W49-W26)</f>
        <v>1.8276633082752408E-3</v>
      </c>
      <c r="X46" s="31">
        <f>-X50/(X49-X26)</f>
        <v>1.2629973484826629E-3</v>
      </c>
      <c r="Y46" s="27"/>
      <c r="Z46" s="27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spans="1:41" s="4" customFormat="1" x14ac:dyDescent="0.35">
      <c r="A47" s="54" t="s">
        <v>82</v>
      </c>
      <c r="B47" s="3"/>
      <c r="C47" s="31">
        <f>SUM(C43:C46)</f>
        <v>15</v>
      </c>
      <c r="D47" s="31">
        <f t="shared" ref="D47:H47" si="29">SUM(D43:D46)</f>
        <v>6.5217391304347823</v>
      </c>
      <c r="E47" s="31">
        <f t="shared" si="29"/>
        <v>2.9469548133595285</v>
      </c>
      <c r="F47" s="31">
        <f t="shared" si="29"/>
        <v>1.6354121238552115</v>
      </c>
      <c r="G47" s="31">
        <f t="shared" si="29"/>
        <v>0.84505137912385064</v>
      </c>
      <c r="H47" s="31">
        <f t="shared" si="29"/>
        <v>0.38717636480774809</v>
      </c>
      <c r="I47" s="31">
        <f t="shared" ref="I47" si="30">SUM(I43:I46)</f>
        <v>0.23627948011817537</v>
      </c>
      <c r="J47" s="31">
        <f t="shared" ref="J47" si="31">SUM(J43:J46)</f>
        <v>0.76917289848091053</v>
      </c>
      <c r="K47" s="31">
        <f t="shared" ref="K47" si="32">SUM(K43:K46)</f>
        <v>0.31359754959329178</v>
      </c>
      <c r="L47" s="31">
        <f t="shared" ref="L47:M47" si="33">SUM(L43:L46)</f>
        <v>0.40914279430075534</v>
      </c>
      <c r="M47" s="31">
        <f t="shared" si="33"/>
        <v>0.1613543775482042</v>
      </c>
      <c r="N47" s="31">
        <f t="shared" ref="N47" si="34">SUM(N43:N46)</f>
        <v>7.8704815995997796E-2</v>
      </c>
      <c r="O47" s="31">
        <f t="shared" ref="O47" si="35">SUM(O43:O46)</f>
        <v>4.5006593151196622E-2</v>
      </c>
      <c r="P47" s="31">
        <f t="shared" ref="P47" si="36">SUM(P43:P46)</f>
        <v>0.11074696567995368</v>
      </c>
      <c r="Q47" s="31">
        <f t="shared" ref="Q47:R47" si="37">SUM(Q43:Q46)</f>
        <v>5.7088543759496339E-2</v>
      </c>
      <c r="R47" s="31">
        <f t="shared" si="37"/>
        <v>3.2086251791058604E-2</v>
      </c>
      <c r="S47" s="31">
        <f t="shared" ref="S47" si="38">SUM(S43:S46)</f>
        <v>1.9313434701026706E-2</v>
      </c>
      <c r="T47" s="31">
        <f t="shared" ref="T47" si="39">SUM(T43:T46)</f>
        <v>1.2208457286360806E-2</v>
      </c>
      <c r="U47" s="31">
        <f t="shared" ref="U47" si="40">SUM(U43:U46)</f>
        <v>7.9883638405100349E-3</v>
      </c>
      <c r="V47" s="31">
        <f t="shared" ref="V47:W47" si="41">SUM(V43:V46)</f>
        <v>5.3566162680272972E-3</v>
      </c>
      <c r="W47" s="31">
        <f t="shared" si="41"/>
        <v>3.6553266165504817E-3</v>
      </c>
      <c r="X47" s="31">
        <f t="shared" ref="X47" si="42">SUM(X43:X46)</f>
        <v>2.5259946969653259E-3</v>
      </c>
      <c r="Y47" s="28"/>
      <c r="Z47" s="27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1" s="4" customFormat="1" x14ac:dyDescent="0.35">
      <c r="A48" s="26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1:41" ht="22.5" customHeight="1" x14ac:dyDescent="0.35">
      <c r="A49" s="27" t="s">
        <v>59</v>
      </c>
      <c r="B49" s="27" t="str">
        <f ca="1">IFERROR(__xludf.DUMMYFUNCTION(sparkline(C49:X49,{"charttype","column";"color","green"})),"")</f>
        <v/>
      </c>
      <c r="C49" s="28">
        <f>SUM(C25:C26)</f>
        <v>520</v>
      </c>
      <c r="D49" s="28">
        <f>SUM(D25:D26)</f>
        <v>46</v>
      </c>
      <c r="E49" s="28">
        <f>SUM(E25:E26)</f>
        <v>101.8</v>
      </c>
      <c r="F49" s="28">
        <f>SUM(F25:F26)</f>
        <v>183.44</v>
      </c>
      <c r="G49" s="28">
        <f>SUM(G25:G26)</f>
        <v>828.35200000000009</v>
      </c>
      <c r="H49" s="28">
        <f>SUM(H25:H26)</f>
        <v>1807.9616000000001</v>
      </c>
      <c r="I49" s="28">
        <f>SUM(I25:I26)</f>
        <v>2962.59328</v>
      </c>
      <c r="J49" s="28">
        <f>SUM(J25:J26)</f>
        <v>15731.183488000001</v>
      </c>
      <c r="K49" s="28">
        <f>SUM(K25:K26)</f>
        <v>38584.485164800004</v>
      </c>
      <c r="L49" s="28">
        <f>SUM(L25:L26)</f>
        <v>118009.79159008</v>
      </c>
      <c r="M49" s="28">
        <f>SUM(M25:M26)</f>
        <v>248521.30205156803</v>
      </c>
      <c r="N49" s="28">
        <f>SUM(N25:N26)</f>
        <v>509498.6817838329</v>
      </c>
      <c r="O49" s="28">
        <f>SUM(O25:O26)</f>
        <v>890980.56956425798</v>
      </c>
      <c r="P49" s="28">
        <f>SUM(P25:P26)</f>
        <v>1806821.5121872195</v>
      </c>
      <c r="Q49" s="28">
        <f>SUM(Q25:Q26)</f>
        <v>3505081.524639776</v>
      </c>
      <c r="R49" s="28">
        <f>SUM(R25:R26)</f>
        <v>6236315.8309367057</v>
      </c>
      <c r="S49" s="28">
        <f>SUM(S25:S26)</f>
        <v>10360663.605286254</v>
      </c>
      <c r="T49" s="28">
        <f>SUM(T25:T26)</f>
        <v>16390277.273079392</v>
      </c>
      <c r="U49" s="28">
        <f>SUM(U25:U26)</f>
        <v>25048934.174137987</v>
      </c>
      <c r="V49" s="28">
        <f>SUM(V25:V26)</f>
        <v>37355671.936845988</v>
      </c>
      <c r="W49" s="28">
        <f>SUM(W25:W26)</f>
        <v>54742030.190679274</v>
      </c>
      <c r="X49" s="28">
        <f>SUM(X25:X26)</f>
        <v>79216318.324181646</v>
      </c>
      <c r="Y49" s="3"/>
      <c r="Z49" s="3"/>
    </row>
    <row r="50" spans="1:41" ht="22.5" customHeight="1" x14ac:dyDescent="0.35">
      <c r="A50" s="27" t="s">
        <v>60</v>
      </c>
      <c r="B50" s="27" t="str">
        <f ca="1">IFERROR(__xludf.DUMMYFUNCTION(sparkline(C50:X50,{"charttype","column";"color","red"})),"")</f>
        <v/>
      </c>
      <c r="C50" s="28">
        <f>-SUM(C38:C39)-C31</f>
        <v>-150</v>
      </c>
      <c r="D50" s="28">
        <f>-SUM(D38:D39)-D31</f>
        <v>-150</v>
      </c>
      <c r="E50" s="28">
        <f>-SUM(E38:E39)-E31</f>
        <v>-150</v>
      </c>
      <c r="F50" s="28">
        <f>-SUM(F38:F39)-F31</f>
        <v>-150</v>
      </c>
      <c r="G50" s="28">
        <f>-SUM(G38:G39)-G31</f>
        <v>-350</v>
      </c>
      <c r="H50" s="28">
        <f>-SUM(H38:H39)-H31</f>
        <v>-350</v>
      </c>
      <c r="I50" s="28">
        <f>-SUM(I38:I39)-I31</f>
        <v>-350</v>
      </c>
      <c r="J50" s="28">
        <f>-SUM(J38:J39)-J31</f>
        <v>-6050</v>
      </c>
      <c r="K50" s="28">
        <f>-SUM(K38:K39)-K31</f>
        <v>-6050</v>
      </c>
      <c r="L50" s="28">
        <f>-SUM(L38:L39)-L31</f>
        <v>-20050</v>
      </c>
      <c r="M50" s="28">
        <f>-SUM(M38:M39)-M31</f>
        <v>-20050</v>
      </c>
      <c r="N50" s="28">
        <f>-SUM(N38:N39)-N31</f>
        <v>-20050</v>
      </c>
      <c r="O50" s="28">
        <f>-SUM(O38:O39)-O31</f>
        <v>-20050</v>
      </c>
      <c r="P50" s="28">
        <f>-SUM(P38:P39)-P31</f>
        <v>-100050</v>
      </c>
      <c r="Q50" s="28">
        <f>-SUM(Q38:Q39)-Q31</f>
        <v>-100050</v>
      </c>
      <c r="R50" s="28">
        <f>-SUM(R38:R39)-R31</f>
        <v>-100050</v>
      </c>
      <c r="S50" s="28">
        <f>-SUM(S38:S39)-S31</f>
        <v>-100050</v>
      </c>
      <c r="T50" s="28">
        <f>-SUM(T38:T39)-T31</f>
        <v>-100050</v>
      </c>
      <c r="U50" s="28">
        <f>-SUM(U38:U39)-U31</f>
        <v>-100050</v>
      </c>
      <c r="V50" s="28">
        <f>-SUM(V38:V39)-V31</f>
        <v>-100050</v>
      </c>
      <c r="W50" s="28">
        <f>-SUM(W38:W39)-W31</f>
        <v>-100050</v>
      </c>
      <c r="X50" s="28">
        <f>-SUM(X38:X39)-X31</f>
        <v>-100050</v>
      </c>
      <c r="Y50" s="3"/>
      <c r="Z50" s="3"/>
    </row>
    <row r="51" spans="1:41" ht="22.5" customHeight="1" x14ac:dyDescent="0.35">
      <c r="A51" s="27" t="s">
        <v>61</v>
      </c>
      <c r="B51" s="27" t="str">
        <f ca="1">IFERROR(__xludf.DUMMYFUNCTION(sparkline(C51:X51,{"charttype","winloss";"axis",TRUE;"color","green";"negcolor","red"})),"")</f>
        <v/>
      </c>
      <c r="C51" s="28">
        <f t="shared" ref="C51:X51" si="43">C49+C50</f>
        <v>370</v>
      </c>
      <c r="D51" s="28">
        <f t="shared" si="43"/>
        <v>-104</v>
      </c>
      <c r="E51" s="28">
        <f t="shared" si="43"/>
        <v>-48.2</v>
      </c>
      <c r="F51" s="29">
        <f t="shared" si="43"/>
        <v>33.44</v>
      </c>
      <c r="G51" s="29">
        <f t="shared" si="43"/>
        <v>478.35200000000009</v>
      </c>
      <c r="H51" s="29">
        <f t="shared" si="43"/>
        <v>1457.9616000000001</v>
      </c>
      <c r="I51" s="29">
        <f t="shared" si="43"/>
        <v>2612.59328</v>
      </c>
      <c r="J51" s="29">
        <f t="shared" si="43"/>
        <v>9681.1834880000006</v>
      </c>
      <c r="K51" s="29">
        <f t="shared" si="43"/>
        <v>32534.485164800004</v>
      </c>
      <c r="L51" s="29">
        <f t="shared" si="43"/>
        <v>97959.79159008</v>
      </c>
      <c r="M51" s="29">
        <f t="shared" si="43"/>
        <v>228471.30205156803</v>
      </c>
      <c r="N51" s="29">
        <f t="shared" si="43"/>
        <v>489448.6817838329</v>
      </c>
      <c r="O51" s="29">
        <f t="shared" si="43"/>
        <v>870930.56956425798</v>
      </c>
      <c r="P51" s="29">
        <f t="shared" si="43"/>
        <v>1706771.5121872195</v>
      </c>
      <c r="Q51" s="29">
        <f t="shared" si="43"/>
        <v>3405031.524639776</v>
      </c>
      <c r="R51" s="29">
        <f t="shared" si="43"/>
        <v>6136265.8309367057</v>
      </c>
      <c r="S51" s="29">
        <f t="shared" si="43"/>
        <v>10260613.605286254</v>
      </c>
      <c r="T51" s="29">
        <f t="shared" si="43"/>
        <v>16290227.273079392</v>
      </c>
      <c r="U51" s="29">
        <f t="shared" si="43"/>
        <v>24948884.174137987</v>
      </c>
      <c r="V51" s="29">
        <f t="shared" si="43"/>
        <v>37255621.936845988</v>
      </c>
      <c r="W51" s="28">
        <f t="shared" si="43"/>
        <v>54641980.190679274</v>
      </c>
      <c r="X51" s="28">
        <f t="shared" si="43"/>
        <v>79116268.324181646</v>
      </c>
      <c r="Y51" s="3"/>
      <c r="Z51" s="3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</row>
    <row r="52" spans="1:41" ht="22.5" customHeight="1" x14ac:dyDescent="0.35">
      <c r="A52" s="27" t="s">
        <v>62</v>
      </c>
      <c r="B52" s="27" t="str">
        <f ca="1">IFERROR(__xludf.DUMMYFUNCTION(sparkline(C52:X52,{"charttype","winloss";"axis",TRUE;"color","green";"negcolor","red"})),"")</f>
        <v/>
      </c>
      <c r="C52" s="28">
        <f>C51</f>
        <v>370</v>
      </c>
      <c r="D52" s="28">
        <f>D51+C52</f>
        <v>266</v>
      </c>
      <c r="E52" s="28">
        <f t="shared" ref="E52:X52" si="44">E51+D52</f>
        <v>217.8</v>
      </c>
      <c r="F52" s="28">
        <f t="shared" si="44"/>
        <v>251.24</v>
      </c>
      <c r="G52" s="28">
        <f t="shared" si="44"/>
        <v>729.5920000000001</v>
      </c>
      <c r="H52" s="28">
        <f t="shared" si="44"/>
        <v>2187.5536000000002</v>
      </c>
      <c r="I52" s="28">
        <f t="shared" si="44"/>
        <v>4800.1468800000002</v>
      </c>
      <c r="J52" s="28">
        <f t="shared" si="44"/>
        <v>14481.330368000001</v>
      </c>
      <c r="K52" s="28">
        <f t="shared" si="44"/>
        <v>47015.815532800007</v>
      </c>
      <c r="L52" s="28">
        <f t="shared" si="44"/>
        <v>144975.60712288</v>
      </c>
      <c r="M52" s="28">
        <f t="shared" si="44"/>
        <v>373446.909174448</v>
      </c>
      <c r="N52" s="28">
        <f t="shared" si="44"/>
        <v>862895.59095828095</v>
      </c>
      <c r="O52" s="28">
        <f t="shared" si="44"/>
        <v>1733826.1605225389</v>
      </c>
      <c r="P52" s="28">
        <f t="shared" si="44"/>
        <v>3440597.6727097584</v>
      </c>
      <c r="Q52" s="28">
        <f t="shared" si="44"/>
        <v>6845629.1973495344</v>
      </c>
      <c r="R52" s="28">
        <f t="shared" si="44"/>
        <v>12981895.028286241</v>
      </c>
      <c r="S52" s="28">
        <f t="shared" si="44"/>
        <v>23242508.633572496</v>
      </c>
      <c r="T52" s="28">
        <f t="shared" si="44"/>
        <v>39532735.906651884</v>
      </c>
      <c r="U52" s="28">
        <f t="shared" si="44"/>
        <v>64481620.080789872</v>
      </c>
      <c r="V52" s="28">
        <f t="shared" si="44"/>
        <v>101737242.01763585</v>
      </c>
      <c r="W52" s="28">
        <f t="shared" si="44"/>
        <v>156379222.20831513</v>
      </c>
      <c r="X52" s="28">
        <f t="shared" si="44"/>
        <v>235495490.53249678</v>
      </c>
      <c r="Y52" s="3"/>
      <c r="Z52" s="3"/>
    </row>
    <row r="53" spans="1:41" x14ac:dyDescent="0.3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41" x14ac:dyDescent="0.35">
      <c r="A54" s="33" t="s">
        <v>81</v>
      </c>
      <c r="B54" s="3"/>
      <c r="C54" s="60">
        <v>0.4</v>
      </c>
      <c r="D54" s="70">
        <f>C54</f>
        <v>0.4</v>
      </c>
      <c r="E54" s="60">
        <v>0.4</v>
      </c>
      <c r="F54" s="70">
        <f t="shared" ref="F54:I54" si="45">E54</f>
        <v>0.4</v>
      </c>
      <c r="G54" s="60">
        <v>0.4</v>
      </c>
      <c r="H54" s="70">
        <f t="shared" si="45"/>
        <v>0.4</v>
      </c>
      <c r="I54" s="70">
        <f t="shared" si="45"/>
        <v>0.4</v>
      </c>
      <c r="J54" s="60">
        <v>0.3</v>
      </c>
      <c r="K54" s="70">
        <f>J54</f>
        <v>0.3</v>
      </c>
      <c r="L54" s="70">
        <f t="shared" ref="L54:X54" si="46">K54</f>
        <v>0.3</v>
      </c>
      <c r="M54" s="60">
        <v>0.2</v>
      </c>
      <c r="N54" s="70">
        <f t="shared" si="46"/>
        <v>0.2</v>
      </c>
      <c r="O54" s="70">
        <f t="shared" si="46"/>
        <v>0.2</v>
      </c>
      <c r="P54" s="60">
        <v>0.1</v>
      </c>
      <c r="Q54" s="70">
        <f t="shared" si="46"/>
        <v>0.1</v>
      </c>
      <c r="R54" s="70">
        <f t="shared" si="46"/>
        <v>0.1</v>
      </c>
      <c r="S54" s="70">
        <f t="shared" si="46"/>
        <v>0.1</v>
      </c>
      <c r="T54" s="70">
        <f t="shared" si="46"/>
        <v>0.1</v>
      </c>
      <c r="U54" s="70">
        <f t="shared" si="46"/>
        <v>0.1</v>
      </c>
      <c r="V54" s="70">
        <f t="shared" si="46"/>
        <v>0.1</v>
      </c>
      <c r="W54" s="70">
        <f t="shared" si="46"/>
        <v>0.1</v>
      </c>
      <c r="X54" s="70">
        <f t="shared" si="46"/>
        <v>0.1</v>
      </c>
      <c r="Y54" s="3"/>
      <c r="Z54" s="3"/>
    </row>
    <row r="55" spans="1:41" x14ac:dyDescent="0.35">
      <c r="A55" s="3" t="s">
        <v>64</v>
      </c>
      <c r="B55" s="3"/>
      <c r="C55" s="55">
        <f>C11</f>
        <v>1</v>
      </c>
      <c r="D55" s="55">
        <f>D11</f>
        <v>1</v>
      </c>
      <c r="E55" s="55">
        <f>E11</f>
        <v>1</v>
      </c>
      <c r="F55" s="55">
        <f>F11</f>
        <v>1</v>
      </c>
      <c r="G55" s="55">
        <f>G11</f>
        <v>1</v>
      </c>
      <c r="H55" s="55">
        <f>H11</f>
        <v>1</v>
      </c>
      <c r="I55" s="55">
        <f>I11</f>
        <v>1</v>
      </c>
      <c r="J55" s="55">
        <f>J11</f>
        <v>1</v>
      </c>
      <c r="K55" s="55">
        <f>K11</f>
        <v>1</v>
      </c>
      <c r="L55" s="55">
        <f>L11</f>
        <v>1</v>
      </c>
      <c r="M55" s="55">
        <f>M11</f>
        <v>1</v>
      </c>
      <c r="N55" s="55">
        <f>N11</f>
        <v>1</v>
      </c>
      <c r="O55" s="55">
        <f>O11</f>
        <v>1</v>
      </c>
      <c r="P55" s="55">
        <f>P11</f>
        <v>1</v>
      </c>
      <c r="Q55" s="55">
        <f>Q11</f>
        <v>1</v>
      </c>
      <c r="R55" s="55">
        <f>R11</f>
        <v>1</v>
      </c>
      <c r="S55" s="55">
        <f>S11</f>
        <v>1</v>
      </c>
      <c r="T55" s="55">
        <f>T11</f>
        <v>1</v>
      </c>
      <c r="U55" s="55">
        <f>U11</f>
        <v>1</v>
      </c>
      <c r="V55" s="55">
        <f>V11</f>
        <v>1</v>
      </c>
      <c r="W55" s="55">
        <f>W11</f>
        <v>1</v>
      </c>
      <c r="X55" s="55">
        <f>X11</f>
        <v>1</v>
      </c>
      <c r="Y55" s="3"/>
      <c r="Z55" s="3"/>
    </row>
    <row r="56" spans="1:41" s="4" customFormat="1" x14ac:dyDescent="0.35">
      <c r="A56" s="34" t="s">
        <v>85</v>
      </c>
      <c r="B56" s="3"/>
      <c r="C56" s="56">
        <f>(C55-$D$68)/C54</f>
        <v>2.2250000000000001</v>
      </c>
      <c r="D56" s="56">
        <f>(D55-$D$68)/D54</f>
        <v>2.2250000000000001</v>
      </c>
      <c r="E56" s="56">
        <f>(E55-$D$68)/E54</f>
        <v>2.2250000000000001</v>
      </c>
      <c r="F56" s="56">
        <f>(F55-$D$68)/F54</f>
        <v>2.2250000000000001</v>
      </c>
      <c r="G56" s="56">
        <f>(G55-$D$68)/G54</f>
        <v>2.2250000000000001</v>
      </c>
      <c r="H56" s="56">
        <f>(H55-$D$68)/H54</f>
        <v>2.2250000000000001</v>
      </c>
      <c r="I56" s="56">
        <f>(I55-$D$68)/I54</f>
        <v>2.2250000000000001</v>
      </c>
      <c r="J56" s="56">
        <f>(J55-$D$68)/J54</f>
        <v>2.9666666666666668</v>
      </c>
      <c r="K56" s="56">
        <f>(K55-$D$68)/K54</f>
        <v>2.9666666666666668</v>
      </c>
      <c r="L56" s="56">
        <f>(L55-$D$68)/L54</f>
        <v>2.9666666666666668</v>
      </c>
      <c r="M56" s="56">
        <f>(M55-$D$68)/M54</f>
        <v>4.45</v>
      </c>
      <c r="N56" s="56">
        <f>(N55-$D$68)/N54</f>
        <v>4.45</v>
      </c>
      <c r="O56" s="56">
        <f>(O55-$D$68)/O54</f>
        <v>4.45</v>
      </c>
      <c r="P56" s="56">
        <f>(P55-$D$68)/P54</f>
        <v>8.9</v>
      </c>
      <c r="Q56" s="56">
        <f>(Q55-$D$68)/Q54</f>
        <v>8.9</v>
      </c>
      <c r="R56" s="56">
        <f>(R55-$D$68)/R54</f>
        <v>8.9</v>
      </c>
      <c r="S56" s="56">
        <f>(S55-$D$68)/S54</f>
        <v>8.9</v>
      </c>
      <c r="T56" s="56">
        <f>(T55-$D$68)/T54</f>
        <v>8.9</v>
      </c>
      <c r="U56" s="56">
        <f>(U55-$D$68)/U54</f>
        <v>8.9</v>
      </c>
      <c r="V56" s="56">
        <f>(V55-$D$68)/V54</f>
        <v>8.9</v>
      </c>
      <c r="W56" s="56">
        <f>(W55-$D$68)/W54</f>
        <v>8.9</v>
      </c>
      <c r="X56" s="56">
        <f>(X55-$D$68)/X54</f>
        <v>8.9</v>
      </c>
      <c r="Y56" s="3"/>
      <c r="Z56" s="3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1:41" x14ac:dyDescent="0.35">
      <c r="A57" s="34" t="s">
        <v>84</v>
      </c>
      <c r="C57" s="56">
        <f>(C55-C47)/C54</f>
        <v>-35</v>
      </c>
      <c r="D57" s="56">
        <f t="shared" ref="D57:J57" si="47">(D55-D47)/D54</f>
        <v>-13.804347826086955</v>
      </c>
      <c r="E57" s="56">
        <f t="shared" si="47"/>
        <v>-4.8673870333988205</v>
      </c>
      <c r="F57" s="56">
        <f t="shared" si="47"/>
        <v>-1.5885303096380288</v>
      </c>
      <c r="G57" s="56">
        <f>(G55-G47)/G54</f>
        <v>0.38737155219037339</v>
      </c>
      <c r="H57" s="56">
        <f t="shared" si="47"/>
        <v>1.5320590879806297</v>
      </c>
      <c r="I57" s="56">
        <f t="shared" si="47"/>
        <v>1.9093012997045615</v>
      </c>
      <c r="J57" s="56">
        <f t="shared" si="47"/>
        <v>0.76942367173029824</v>
      </c>
      <c r="K57" s="56">
        <f t="shared" ref="K57:X57" si="48">(K55-K47)/K54</f>
        <v>2.288008168022361</v>
      </c>
      <c r="L57" s="56">
        <f t="shared" si="48"/>
        <v>1.9695240189974825</v>
      </c>
      <c r="M57" s="56">
        <f t="shared" si="48"/>
        <v>4.1932281122589785</v>
      </c>
      <c r="N57" s="56">
        <f t="shared" si="48"/>
        <v>4.6064759200200109</v>
      </c>
      <c r="O57" s="56">
        <f>(O55-O47)/O54</f>
        <v>4.7749670342440167</v>
      </c>
      <c r="P57" s="56">
        <f>(P55-P47)/P54</f>
        <v>8.8925303432004625</v>
      </c>
      <c r="Q57" s="56">
        <f>(Q55-Q47)/Q54</f>
        <v>9.4291145624050365</v>
      </c>
      <c r="R57" s="56">
        <f t="shared" si="48"/>
        <v>9.6791374820894127</v>
      </c>
      <c r="S57" s="56">
        <f t="shared" si="48"/>
        <v>9.8068656529897318</v>
      </c>
      <c r="T57" s="56">
        <f>(T55-T47)/T54</f>
        <v>9.8779154271363918</v>
      </c>
      <c r="U57" s="56">
        <f t="shared" si="48"/>
        <v>9.9201163615948982</v>
      </c>
      <c r="V57" s="56">
        <f t="shared" si="48"/>
        <v>9.9464338373197272</v>
      </c>
      <c r="W57" s="56">
        <f t="shared" si="48"/>
        <v>9.9634467338344948</v>
      </c>
      <c r="X57" s="56">
        <f t="shared" si="48"/>
        <v>9.9747400530303452</v>
      </c>
      <c r="Y57" s="3"/>
      <c r="Z57" s="3"/>
    </row>
    <row r="58" spans="1:41" x14ac:dyDescent="0.3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4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41" x14ac:dyDescent="0.35">
      <c r="A60" s="33" t="s">
        <v>91</v>
      </c>
      <c r="C60" s="17">
        <f>IF((C55-C47)/C54&lt;1,C25,C25*C57)</f>
        <v>20</v>
      </c>
      <c r="D60" s="17">
        <f>IF((D55-D47)/D54&lt;1,D25,D25*D57)</f>
        <v>46</v>
      </c>
      <c r="E60" s="17">
        <f>IF((E55-E47)/E54&lt;1,E25,E25*E57)</f>
        <v>101.8</v>
      </c>
      <c r="F60" s="17">
        <f>IF((F55-F47)/F54&lt;1,F25,F25*F57)</f>
        <v>183.44</v>
      </c>
      <c r="G60" s="17">
        <f>IF((G55-G47)/G54&lt;1,G25,G25*G57)</f>
        <v>828.35200000000009</v>
      </c>
      <c r="H60" s="17">
        <f>IF((H55-H47)/H54&lt;1,H25,H25*H57)</f>
        <v>2769.9040000000005</v>
      </c>
      <c r="I60" s="17">
        <f>IF((I55-I47)/I54&lt;1,I25,I25*I57)</f>
        <v>5656.4831999999997</v>
      </c>
      <c r="J60" s="17">
        <f>IF((J55-J47)/J54&lt;1,J25,J25*J57)</f>
        <v>15731.183488000001</v>
      </c>
      <c r="K60" s="17">
        <f>IF((K55-K47)/K54&lt;1,K25,K25*K57)</f>
        <v>88281.617216000028</v>
      </c>
      <c r="L60" s="17">
        <f>IF((L55-L47)/L54&lt;1,L25,L25*L57)</f>
        <v>193032.63863360003</v>
      </c>
      <c r="M60" s="17">
        <f>IF((M55-M47)/M54&lt;1,M25,M25*M57)</f>
        <v>1042106.51025784</v>
      </c>
      <c r="N60" s="17">
        <f>IF((N55-N47)/N54&lt;1,N25,N25*N57)</f>
        <v>2346993.4089191644</v>
      </c>
      <c r="O60" s="17">
        <f>IF((O55-O47)/O54&lt;1,O25,O25*O57)</f>
        <v>4254402.8478212897</v>
      </c>
      <c r="P60" s="17">
        <f>IF((P55-P47)/P54&lt;1,P25,P25*P57)</f>
        <v>16067215.121872194</v>
      </c>
      <c r="Q60" s="17">
        <f>IF((Q55-Q47)/Q54&lt;1,Q25,Q25*Q57)</f>
        <v>33049815.24639776</v>
      </c>
      <c r="R60" s="17">
        <f>IF((R55-R47)/R54&lt;1,R25,R25*R57)</f>
        <v>60362158.309367046</v>
      </c>
      <c r="S60" s="17">
        <f>IF((S55-S47)/S54&lt;1,S25,S25*S57)</f>
        <v>101605636.05286252</v>
      </c>
      <c r="T60" s="17">
        <f>IF((T55-T47)/T54&lt;1,T25,T25*T57)</f>
        <v>161901772.73079392</v>
      </c>
      <c r="U60" s="17">
        <f>IF((U55-U47)/U54&lt;1,U25,U25*U57)</f>
        <v>248488341.74137983</v>
      </c>
      <c r="V60" s="17">
        <f>IF((V55-V47)/V54&lt;1,V25,V25*V57)</f>
        <v>371555719.36845988</v>
      </c>
      <c r="W60" s="17">
        <f>IF((W55-W47)/W54&lt;1,W25,W25*W57)</f>
        <v>545419301.90679276</v>
      </c>
      <c r="X60" s="17">
        <f>IF((X55-X47)/X54&lt;1,X25,X25*X57)</f>
        <v>790162183.24181628</v>
      </c>
      <c r="Y60" s="3"/>
      <c r="Z60" s="3"/>
    </row>
    <row r="61" spans="1:41" x14ac:dyDescent="0.35">
      <c r="A61" s="33" t="s">
        <v>92</v>
      </c>
      <c r="C61" s="17">
        <f>C60</f>
        <v>20</v>
      </c>
      <c r="D61" s="17">
        <f>C61+D60</f>
        <v>66</v>
      </c>
      <c r="E61" s="17">
        <f t="shared" ref="E61:X61" si="49">D61+E60</f>
        <v>167.8</v>
      </c>
      <c r="F61" s="17">
        <f t="shared" si="49"/>
        <v>351.24</v>
      </c>
      <c r="G61" s="17">
        <f t="shared" si="49"/>
        <v>1179.5920000000001</v>
      </c>
      <c r="H61" s="17">
        <f t="shared" si="49"/>
        <v>3949.4960000000005</v>
      </c>
      <c r="I61" s="17">
        <f t="shared" si="49"/>
        <v>9605.9791999999998</v>
      </c>
      <c r="J61" s="17">
        <f t="shared" si="49"/>
        <v>25337.162688</v>
      </c>
      <c r="K61" s="17">
        <f t="shared" si="49"/>
        <v>113618.77990400002</v>
      </c>
      <c r="L61" s="17">
        <f>K61+L60</f>
        <v>306651.41853760008</v>
      </c>
      <c r="M61" s="17">
        <f t="shared" si="49"/>
        <v>1348757.9287954401</v>
      </c>
      <c r="N61" s="17">
        <f t="shared" si="49"/>
        <v>3695751.3377146046</v>
      </c>
      <c r="O61" s="17">
        <f t="shared" si="49"/>
        <v>7950154.1855358947</v>
      </c>
      <c r="P61" s="17">
        <f t="shared" si="49"/>
        <v>24017369.307408087</v>
      </c>
      <c r="Q61" s="17">
        <f t="shared" si="49"/>
        <v>57067184.553805843</v>
      </c>
      <c r="R61" s="17">
        <f t="shared" si="49"/>
        <v>117429342.86317289</v>
      </c>
      <c r="S61" s="17">
        <f t="shared" si="49"/>
        <v>219034978.91603541</v>
      </c>
      <c r="T61" s="17">
        <f t="shared" si="49"/>
        <v>380936751.64682937</v>
      </c>
      <c r="U61" s="17">
        <f t="shared" si="49"/>
        <v>629425093.38820922</v>
      </c>
      <c r="V61" s="17">
        <f t="shared" si="49"/>
        <v>1000980812.756669</v>
      </c>
      <c r="W61" s="17">
        <f t="shared" si="49"/>
        <v>1546400114.6634617</v>
      </c>
      <c r="X61" s="17">
        <f t="shared" si="49"/>
        <v>2336562297.9052782</v>
      </c>
      <c r="Y61" s="3"/>
      <c r="Z61" s="3"/>
    </row>
    <row r="62" spans="1:41" x14ac:dyDescent="0.35">
      <c r="A62" s="3"/>
      <c r="B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41" x14ac:dyDescent="0.35">
      <c r="A63" s="3"/>
      <c r="B63" s="3"/>
      <c r="C63" s="33" t="s">
        <v>83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4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35">
      <c r="A65" s="3"/>
      <c r="B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35">
      <c r="A66" s="33" t="s">
        <v>89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35">
      <c r="A67" s="33" t="s">
        <v>72</v>
      </c>
      <c r="B67" s="33" t="s">
        <v>73</v>
      </c>
      <c r="C67" s="33" t="s">
        <v>75</v>
      </c>
      <c r="D67" s="33" t="s">
        <v>74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35">
      <c r="A68" s="31">
        <v>0.05</v>
      </c>
      <c r="B68" s="31">
        <v>0.01</v>
      </c>
      <c r="C68" s="31">
        <v>0.05</v>
      </c>
      <c r="D68" s="31">
        <f>SUM(A68:C68)</f>
        <v>0.11000000000000001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35">
      <c r="A70" s="34" t="s">
        <v>90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35">
      <c r="A74" s="33" t="s">
        <v>80</v>
      </c>
      <c r="B74" s="33" t="s">
        <v>79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x14ac:dyDescent="0.3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x14ac:dyDescent="0.3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x14ac:dyDescent="0.3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</row>
    <row r="1004" spans="1:26" x14ac:dyDescent="0.3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</row>
    <row r="1005" spans="1:26" x14ac:dyDescent="0.3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</row>
    <row r="1006" spans="1:26" x14ac:dyDescent="0.3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</row>
    <row r="1007" spans="1:26" x14ac:dyDescent="0.3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</row>
  </sheetData>
  <mergeCells count="8">
    <mergeCell ref="C3:D3"/>
    <mergeCell ref="E3:F3"/>
    <mergeCell ref="G3:I3"/>
    <mergeCell ref="M3:O3"/>
    <mergeCell ref="C4:D4"/>
    <mergeCell ref="E4:F4"/>
    <mergeCell ref="G4:H4"/>
    <mergeCell ref="M4:O4"/>
  </mergeCells>
  <conditionalFormatting sqref="C52:X52 Y47">
    <cfRule type="cellIs" dxfId="13" priority="17" operator="greaterThan">
      <formula>0</formula>
    </cfRule>
  </conditionalFormatting>
  <conditionalFormatting sqref="C52:X52 Y47">
    <cfRule type="cellIs" dxfId="12" priority="18" operator="lessThan">
      <formula>0</formula>
    </cfRule>
  </conditionalFormatting>
  <conditionalFormatting sqref="C32:X33">
    <cfRule type="cellIs" dxfId="11" priority="15" operator="greaterThan">
      <formula>$C$34</formula>
    </cfRule>
    <cfRule type="cellIs" dxfId="10" priority="16" operator="lessThan">
      <formula>$C$34</formula>
    </cfRule>
  </conditionalFormatting>
  <conditionalFormatting sqref="C20:X20">
    <cfRule type="cellIs" dxfId="9" priority="9" operator="greaterThan">
      <formula>C21</formula>
    </cfRule>
    <cfRule type="cellIs" dxfId="8" priority="10" operator="lessThan">
      <formula>C21</formula>
    </cfRule>
  </conditionalFormatting>
  <conditionalFormatting sqref="C21:X21">
    <cfRule type="cellIs" dxfId="7" priority="7" operator="lessThan">
      <formula>C20</formula>
    </cfRule>
    <cfRule type="cellIs" dxfId="6" priority="8" operator="greaterThan">
      <formula>C20</formula>
    </cfRule>
  </conditionalFormatting>
  <conditionalFormatting sqref="C43:X43">
    <cfRule type="cellIs" dxfId="5" priority="5" operator="greaterThan">
      <formula>0.01</formula>
    </cfRule>
    <cfRule type="cellIs" dxfId="4" priority="6" operator="lessThan">
      <formula>0.01</formula>
    </cfRule>
  </conditionalFormatting>
  <conditionalFormatting sqref="C47:X47">
    <cfRule type="cellIs" dxfId="3" priority="21" operator="greaterThan">
      <formula>$D$68</formula>
    </cfRule>
    <cfRule type="cellIs" dxfId="2" priority="22" operator="lessThan">
      <formula>$D$68</formula>
    </cfRule>
  </conditionalFormatting>
  <conditionalFormatting sqref="C45:X45">
    <cfRule type="cellIs" dxfId="1" priority="1" operator="lessThan">
      <formula>$A$68</formula>
    </cfRule>
    <cfRule type="cellIs" dxfId="0" priority="2" operator="greaterThan">
      <formula>$A$68</formula>
    </cfRule>
  </conditionalFormatting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"/>
  <sheetViews>
    <sheetView zoomScale="85" zoomScaleNormal="85" workbookViewId="0">
      <selection activeCell="B4" sqref="B4"/>
    </sheetView>
  </sheetViews>
  <sheetFormatPr defaultRowHeight="14.5" x14ac:dyDescent="0.35"/>
  <sheetData>
    <row r="2" spans="2:2" x14ac:dyDescent="0.35">
      <c r="B2" t="s">
        <v>72</v>
      </c>
    </row>
    <row r="3" spans="2:2" x14ac:dyDescent="0.35">
      <c r="B3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high</vt:lpstr>
      <vt:lpstr>mid</vt:lpstr>
      <vt:lpstr>low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Schmied</dc:creator>
  <cp:lastModifiedBy>Patrick Schmied</cp:lastModifiedBy>
  <dcterms:created xsi:type="dcterms:W3CDTF">2015-11-08T17:15:35Z</dcterms:created>
  <dcterms:modified xsi:type="dcterms:W3CDTF">2015-11-11T10:09:14Z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4ea282a5-47e6-419a-beb0-44ae9f94a5eb</vt:lpwstr>
  </property>
</Properties>
</file>